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m\Dropbox\TESIS\ANEXOS INCLUIDOS\ANEXO 2\"/>
    </mc:Choice>
  </mc:AlternateContent>
  <xr:revisionPtr revIDLastSave="0" documentId="13_ncr:1_{F93FEF69-936A-4E8A-925E-7683A26009C3}" xr6:coauthVersionLast="47" xr6:coauthVersionMax="47" xr10:uidLastSave="{00000000-0000-0000-0000-000000000000}"/>
  <workbookProtection workbookAlgorithmName="SHA-512" workbookHashValue="pIQ2Lc+9ohbeT8ljhychklVo6mADq7nYvKxVUUKGiovhPuvnY8wxlZi1FKBhBxn0ug8l+6z6nFDclx7/hnYbuQ==" workbookSaltValue="OcKMlT8boH3PBTSOHvspPA==" workbookSpinCount="100000" lockStructure="1"/>
  <bookViews>
    <workbookView xWindow="-28920" yWindow="-9150" windowWidth="29040" windowHeight="15840" tabRatio="806" xr2:uid="{1AFEFC8C-CA45-47C9-A24E-8D73836C6B96}"/>
  </bookViews>
  <sheets>
    <sheet name=" Viabilidad 22 manteniendo+ ESE" sheetId="20" r:id="rId1"/>
    <sheet name=" Viabilidad22manteniendo+2plESE" sheetId="18" r:id="rId2"/>
    <sheet name=" Viabilidad22manteniendo+1plESE" sheetId="16" r:id="rId3"/>
    <sheet name=" Viabilidad 22 manteniendo+2pl" sheetId="14" r:id="rId4"/>
    <sheet name=" Viabilidad 22 manteniendo+1pl" sheetId="13" r:id="rId5"/>
    <sheet name=" Viabilidad 22 NE" sheetId="12" r:id="rId6"/>
    <sheet name=" Viabilidad 22 NE ampliando 2pl" sheetId="11" r:id="rId7"/>
    <sheet name=" Viabilidad 22 NE ampliando 1pl" sheetId="3" r:id="rId8"/>
    <sheet name=" Viabilidad 22 NE amplia1+aqui" sheetId="21" r:id="rId9"/>
    <sheet name=" Viabilidad 22 NE amplia2+alqui" sheetId="22" r:id="rId10"/>
    <sheet name="intereses" sheetId="6" state="hidden" r:id="rId11"/>
    <sheet name="evolucion certificaciones nuevo" sheetId="10" state="hidden" r:id="rId12"/>
  </sheets>
  <externalReferences>
    <externalReference r:id="rId13"/>
  </externalReferences>
  <definedNames>
    <definedName name="AmortizaciónInterés">-IPMT(TasaInterés/12,NúmeroDePago,NúmeroDePagos,CantidadPréstamo)</definedName>
    <definedName name="AñosPréstamo">intereses!$D$6</definedName>
    <definedName name="CantidadPréstamo">intereses!$D$4</definedName>
    <definedName name="FechaInicioPréstamo">intereses!$D$7</definedName>
    <definedName name="FilaEncabezados">ROW(intereses!$9:$9)</definedName>
    <definedName name="NúmeroDePago">ROW()-FilaEncabezados</definedName>
    <definedName name="NúmeroDePagos">intereses!$H$5</definedName>
    <definedName name="PréstamoNoPagado">IF(NúmeroDePago&lt;=NúmeroDePagos,1,0)</definedName>
    <definedName name="PréstamoPagado">IF(CantidadPréstamo*TasaInterés*AñosPréstamo*FechaInicioPréstamo&gt;0,1,0)</definedName>
    <definedName name="TasaInterés">intereses!$D$5</definedName>
    <definedName name="ÚltimaFila">MATCH(9.99E+307,'[1]Calculadora de préstamos'!$B:$B)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22" l="1"/>
  <c r="CW72" i="22"/>
  <c r="CV72" i="22"/>
  <c r="CU72" i="22"/>
  <c r="CT72" i="22"/>
  <c r="CS72" i="22"/>
  <c r="CS86" i="22" s="1"/>
  <c r="CR72" i="22"/>
  <c r="CQ72" i="22"/>
  <c r="CP72" i="22"/>
  <c r="CO72" i="22"/>
  <c r="CO86" i="22" s="1"/>
  <c r="CN72" i="22"/>
  <c r="CM72" i="22"/>
  <c r="CL72" i="22"/>
  <c r="CK72" i="22"/>
  <c r="CK86" i="22" s="1"/>
  <c r="CJ72" i="22"/>
  <c r="CI72" i="22"/>
  <c r="CH72" i="22"/>
  <c r="CG72" i="22"/>
  <c r="CG86" i="22" s="1"/>
  <c r="CD87" i="22" s="1"/>
  <c r="CF72" i="22"/>
  <c r="CE72" i="22"/>
  <c r="CD72" i="22"/>
  <c r="CC72" i="22"/>
  <c r="CC86" i="22" s="1"/>
  <c r="CB72" i="22"/>
  <c r="CA72" i="22"/>
  <c r="BZ72" i="22"/>
  <c r="BY72" i="22"/>
  <c r="BY86" i="22" s="1"/>
  <c r="BX72" i="22"/>
  <c r="BW72" i="22"/>
  <c r="BV72" i="22"/>
  <c r="BU72" i="22"/>
  <c r="BU86" i="22" s="1"/>
  <c r="BT72" i="22"/>
  <c r="BS72" i="22"/>
  <c r="BR72" i="22"/>
  <c r="BQ72" i="22"/>
  <c r="BQ86" i="22" s="1"/>
  <c r="BP72" i="22"/>
  <c r="BO72" i="22"/>
  <c r="BN72" i="22"/>
  <c r="BM72" i="22"/>
  <c r="BM86" i="22" s="1"/>
  <c r="BL72" i="22"/>
  <c r="BK72" i="22"/>
  <c r="BJ72" i="22"/>
  <c r="BI72" i="22"/>
  <c r="BI86" i="22" s="1"/>
  <c r="BH72" i="22"/>
  <c r="BG72" i="22"/>
  <c r="BF72" i="22"/>
  <c r="BE72" i="22"/>
  <c r="BE86" i="22" s="1"/>
  <c r="BD72" i="22"/>
  <c r="BC72" i="22"/>
  <c r="BB72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F72" i="22"/>
  <c r="I72" i="22" s="1"/>
  <c r="D72" i="22"/>
  <c r="I91" i="22"/>
  <c r="CV86" i="22"/>
  <c r="CU86" i="22"/>
  <c r="CT86" i="22"/>
  <c r="CR86" i="22"/>
  <c r="CQ86" i="22"/>
  <c r="CP86" i="22"/>
  <c r="CN86" i="22"/>
  <c r="CM86" i="22"/>
  <c r="CL86" i="22"/>
  <c r="CJ86" i="22"/>
  <c r="CI86" i="22"/>
  <c r="CH86" i="22"/>
  <c r="CF86" i="22"/>
  <c r="CE86" i="22"/>
  <c r="CD86" i="22"/>
  <c r="CB86" i="22"/>
  <c r="CA86" i="22"/>
  <c r="BZ86" i="22"/>
  <c r="BX86" i="22"/>
  <c r="BW86" i="22"/>
  <c r="BV86" i="22"/>
  <c r="BT86" i="22"/>
  <c r="BS86" i="22"/>
  <c r="BR86" i="22"/>
  <c r="BP86" i="22"/>
  <c r="BO86" i="22"/>
  <c r="BN86" i="22"/>
  <c r="BL86" i="22"/>
  <c r="BK86" i="22"/>
  <c r="BJ86" i="22"/>
  <c r="BH86" i="22"/>
  <c r="BG86" i="22"/>
  <c r="BF86" i="22"/>
  <c r="F71" i="22"/>
  <c r="I71" i="22" s="1"/>
  <c r="AP71" i="22" s="1"/>
  <c r="F70" i="22"/>
  <c r="I70" i="22" s="1"/>
  <c r="AP70" i="22" s="1"/>
  <c r="D69" i="22"/>
  <c r="F69" i="22" s="1"/>
  <c r="AM66" i="22"/>
  <c r="AE66" i="22"/>
  <c r="I66" i="22"/>
  <c r="AL66" i="22" s="1"/>
  <c r="F66" i="22"/>
  <c r="I65" i="22"/>
  <c r="AN65" i="22" s="1"/>
  <c r="F65" i="22"/>
  <c r="C61" i="22"/>
  <c r="C60" i="22"/>
  <c r="F57" i="22"/>
  <c r="I57" i="22" s="1"/>
  <c r="Y57" i="22" s="1"/>
  <c r="Y55" i="22"/>
  <c r="I55" i="22"/>
  <c r="F55" i="22"/>
  <c r="I52" i="22"/>
  <c r="AP52" i="22" s="1"/>
  <c r="F52" i="22"/>
  <c r="D52" i="22"/>
  <c r="F50" i="22"/>
  <c r="I50" i="22" s="1"/>
  <c r="AP50" i="22" s="1"/>
  <c r="F46" i="22"/>
  <c r="I46" i="22" s="1"/>
  <c r="AP46" i="22" s="1"/>
  <c r="C42" i="22"/>
  <c r="C41" i="22"/>
  <c r="I38" i="22"/>
  <c r="AO38" i="22" s="1"/>
  <c r="F38" i="22"/>
  <c r="BD37" i="22"/>
  <c r="BC37" i="22"/>
  <c r="BB37" i="22"/>
  <c r="BA37" i="22"/>
  <c r="AZ37" i="22"/>
  <c r="AY37" i="22"/>
  <c r="AX37" i="22"/>
  <c r="AW37" i="22"/>
  <c r="AV37" i="22"/>
  <c r="AU37" i="22"/>
  <c r="AT37" i="22"/>
  <c r="AS37" i="22"/>
  <c r="AR37" i="22"/>
  <c r="AQ37" i="22"/>
  <c r="AP37" i="22"/>
  <c r="AL37" i="22"/>
  <c r="AH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L37" i="22"/>
  <c r="K37" i="22"/>
  <c r="BD36" i="22"/>
  <c r="BC36" i="22"/>
  <c r="BB36" i="22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L36" i="22"/>
  <c r="L38" i="22" s="1"/>
  <c r="K36" i="22"/>
  <c r="K38" i="22" s="1"/>
  <c r="AF34" i="22"/>
  <c r="AE34" i="22"/>
  <c r="AD34" i="22"/>
  <c r="AD37" i="22" s="1"/>
  <c r="AC34" i="22"/>
  <c r="AB34" i="22"/>
  <c r="D34" i="22"/>
  <c r="C34" i="22"/>
  <c r="F34" i="22" s="1"/>
  <c r="BA33" i="22"/>
  <c r="AS33" i="22"/>
  <c r="AS86" i="22" s="1"/>
  <c r="AO33" i="22"/>
  <c r="AO37" i="22" s="1"/>
  <c r="AN33" i="22"/>
  <c r="AN37" i="22" s="1"/>
  <c r="AM33" i="22"/>
  <c r="AM37" i="22" s="1"/>
  <c r="AL33" i="22"/>
  <c r="AK33" i="22"/>
  <c r="AK37" i="22" s="1"/>
  <c r="AJ33" i="22"/>
  <c r="AJ37" i="22" s="1"/>
  <c r="AI33" i="22"/>
  <c r="AI37" i="22" s="1"/>
  <c r="AH33" i="22"/>
  <c r="AG33" i="22"/>
  <c r="AG37" i="22" s="1"/>
  <c r="AF33" i="22"/>
  <c r="AF37" i="22" s="1"/>
  <c r="AE33" i="22"/>
  <c r="AE37" i="22" s="1"/>
  <c r="AD33" i="22"/>
  <c r="AC33" i="22"/>
  <c r="AC37" i="22" s="1"/>
  <c r="AB33" i="22"/>
  <c r="AB37" i="22" s="1"/>
  <c r="U33" i="22"/>
  <c r="U86" i="22" s="1"/>
  <c r="L33" i="22"/>
  <c r="D33" i="22"/>
  <c r="C33" i="22"/>
  <c r="AZ33" i="22" s="1"/>
  <c r="I31" i="22"/>
  <c r="AA31" i="22" s="1"/>
  <c r="F31" i="22"/>
  <c r="C30" i="22"/>
  <c r="F30" i="22" s="1"/>
  <c r="J13" i="22"/>
  <c r="J86" i="22" s="1"/>
  <c r="I13" i="22"/>
  <c r="M12" i="22"/>
  <c r="F12" i="22"/>
  <c r="M11" i="22"/>
  <c r="M13" i="22" s="1"/>
  <c r="F11" i="22"/>
  <c r="D13" i="22" s="1"/>
  <c r="F13" i="22" s="1"/>
  <c r="K10" i="22"/>
  <c r="F10" i="22"/>
  <c r="F68" i="21"/>
  <c r="CW72" i="21"/>
  <c r="CV72" i="21"/>
  <c r="CU72" i="21"/>
  <c r="CT72" i="21"/>
  <c r="CS72" i="21"/>
  <c r="CS86" i="21" s="1"/>
  <c r="CR72" i="21"/>
  <c r="CQ72" i="21"/>
  <c r="CP72" i="21"/>
  <c r="CO72" i="21"/>
  <c r="CO86" i="21" s="1"/>
  <c r="CN72" i="21"/>
  <c r="CM72" i="21"/>
  <c r="CL72" i="21"/>
  <c r="CK72" i="21"/>
  <c r="CK86" i="21" s="1"/>
  <c r="CJ72" i="21"/>
  <c r="CI72" i="21"/>
  <c r="CH72" i="21"/>
  <c r="CG72" i="21"/>
  <c r="CG86" i="21" s="1"/>
  <c r="CD87" i="21" s="1"/>
  <c r="CF72" i="21"/>
  <c r="CE72" i="21"/>
  <c r="CD72" i="21"/>
  <c r="CC72" i="21"/>
  <c r="CC86" i="21" s="1"/>
  <c r="CB72" i="21"/>
  <c r="CA72" i="21"/>
  <c r="BZ72" i="21"/>
  <c r="BY72" i="21"/>
  <c r="BY86" i="21" s="1"/>
  <c r="BX72" i="21"/>
  <c r="BW72" i="21"/>
  <c r="BV72" i="21"/>
  <c r="BU72" i="21"/>
  <c r="BU86" i="21" s="1"/>
  <c r="BT72" i="21"/>
  <c r="BS72" i="21"/>
  <c r="BR72" i="21"/>
  <c r="BQ72" i="21"/>
  <c r="BQ86" i="21" s="1"/>
  <c r="BP72" i="21"/>
  <c r="BO72" i="21"/>
  <c r="BN72" i="21"/>
  <c r="BM72" i="21"/>
  <c r="BM86" i="21" s="1"/>
  <c r="BL72" i="21"/>
  <c r="BK72" i="21"/>
  <c r="BJ72" i="21"/>
  <c r="BI72" i="21"/>
  <c r="BI86" i="21" s="1"/>
  <c r="BH72" i="21"/>
  <c r="BG72" i="21"/>
  <c r="BF72" i="21"/>
  <c r="BE72" i="21"/>
  <c r="BE86" i="21" s="1"/>
  <c r="BD72" i="21"/>
  <c r="BC72" i="21"/>
  <c r="BB72" i="21"/>
  <c r="BA72" i="21"/>
  <c r="AZ72" i="21"/>
  <c r="AY72" i="21"/>
  <c r="AX72" i="21"/>
  <c r="AW72" i="21"/>
  <c r="AV72" i="21"/>
  <c r="AU72" i="21"/>
  <c r="AT72" i="21"/>
  <c r="AS72" i="21"/>
  <c r="AR72" i="21"/>
  <c r="AQ72" i="21"/>
  <c r="AP72" i="21"/>
  <c r="I72" i="21"/>
  <c r="F72" i="21"/>
  <c r="D72" i="21"/>
  <c r="I91" i="21"/>
  <c r="CV86" i="21"/>
  <c r="CU86" i="21"/>
  <c r="CT86" i="21"/>
  <c r="CR86" i="21"/>
  <c r="CQ86" i="21"/>
  <c r="CP86" i="21"/>
  <c r="CN86" i="21"/>
  <c r="CM86" i="21"/>
  <c r="CL86" i="21"/>
  <c r="CJ86" i="21"/>
  <c r="CI86" i="21"/>
  <c r="CH86" i="21"/>
  <c r="CF86" i="21"/>
  <c r="CE86" i="21"/>
  <c r="CD86" i="21"/>
  <c r="CB86" i="21"/>
  <c r="CA86" i="21"/>
  <c r="BZ86" i="21"/>
  <c r="BX86" i="21"/>
  <c r="BW86" i="21"/>
  <c r="BV86" i="21"/>
  <c r="BT86" i="21"/>
  <c r="BS86" i="21"/>
  <c r="BR86" i="21"/>
  <c r="BP86" i="21"/>
  <c r="BO86" i="21"/>
  <c r="BN86" i="21"/>
  <c r="BL86" i="21"/>
  <c r="BK86" i="21"/>
  <c r="BJ86" i="21"/>
  <c r="BH86" i="21"/>
  <c r="BG86" i="21"/>
  <c r="BF86" i="21"/>
  <c r="F71" i="21"/>
  <c r="I71" i="21" s="1"/>
  <c r="AP71" i="21" s="1"/>
  <c r="F70" i="21"/>
  <c r="I70" i="21" s="1"/>
  <c r="AP70" i="21" s="1"/>
  <c r="D69" i="21"/>
  <c r="F69" i="21" s="1"/>
  <c r="AM66" i="21"/>
  <c r="AH66" i="21"/>
  <c r="AE66" i="21"/>
  <c r="Z66" i="21"/>
  <c r="I66" i="21"/>
  <c r="AL66" i="21" s="1"/>
  <c r="F66" i="21"/>
  <c r="I65" i="21"/>
  <c r="AN65" i="21" s="1"/>
  <c r="F65" i="21"/>
  <c r="C61" i="21"/>
  <c r="C60" i="21"/>
  <c r="F57" i="21"/>
  <c r="I57" i="21" s="1"/>
  <c r="Y57" i="21" s="1"/>
  <c r="Y55" i="21"/>
  <c r="I55" i="21"/>
  <c r="F55" i="21"/>
  <c r="F52" i="21"/>
  <c r="I52" i="21" s="1"/>
  <c r="AP52" i="21" s="1"/>
  <c r="D52" i="21"/>
  <c r="F50" i="21"/>
  <c r="I50" i="21" s="1"/>
  <c r="AP50" i="21" s="1"/>
  <c r="F46" i="21"/>
  <c r="I46" i="21" s="1"/>
  <c r="AP46" i="21" s="1"/>
  <c r="C42" i="21"/>
  <c r="C41" i="21"/>
  <c r="I38" i="21"/>
  <c r="AO38" i="21" s="1"/>
  <c r="F38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L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L37" i="21"/>
  <c r="K37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L36" i="21"/>
  <c r="L38" i="21" s="1"/>
  <c r="K36" i="21"/>
  <c r="K38" i="21" s="1"/>
  <c r="AF34" i="21"/>
  <c r="AE34" i="21"/>
  <c r="AD34" i="21"/>
  <c r="AD37" i="21" s="1"/>
  <c r="AC34" i="21"/>
  <c r="AB34" i="21"/>
  <c r="D34" i="21"/>
  <c r="C34" i="21"/>
  <c r="F34" i="21" s="1"/>
  <c r="AW33" i="21"/>
  <c r="AO33" i="21"/>
  <c r="AO37" i="21" s="1"/>
  <c r="AN33" i="21"/>
  <c r="AN37" i="21" s="1"/>
  <c r="AM33" i="21"/>
  <c r="AM37" i="21" s="1"/>
  <c r="AL33" i="21"/>
  <c r="AK33" i="21"/>
  <c r="AK37" i="21" s="1"/>
  <c r="AJ33" i="21"/>
  <c r="AJ37" i="21" s="1"/>
  <c r="AI33" i="21"/>
  <c r="AI37" i="21" s="1"/>
  <c r="AH33" i="21"/>
  <c r="AH37" i="21" s="1"/>
  <c r="AG33" i="21"/>
  <c r="AG37" i="21" s="1"/>
  <c r="AF33" i="21"/>
  <c r="AF37" i="21" s="1"/>
  <c r="AE33" i="21"/>
  <c r="AE37" i="21" s="1"/>
  <c r="AD33" i="21"/>
  <c r="AC33" i="21"/>
  <c r="AC37" i="21" s="1"/>
  <c r="AB33" i="21"/>
  <c r="AB37" i="21" s="1"/>
  <c r="Y33" i="21"/>
  <c r="T33" i="21"/>
  <c r="Q33" i="21"/>
  <c r="Q86" i="21" s="1"/>
  <c r="K33" i="21"/>
  <c r="K34" i="21" s="1"/>
  <c r="D33" i="21"/>
  <c r="C33" i="21"/>
  <c r="AZ33" i="21" s="1"/>
  <c r="AZ86" i="21" s="1"/>
  <c r="F31" i="21"/>
  <c r="I31" i="21" s="1"/>
  <c r="I30" i="21"/>
  <c r="AA30" i="21" s="1"/>
  <c r="AA36" i="21" s="1"/>
  <c r="F30" i="21"/>
  <c r="D36" i="21" s="1"/>
  <c r="F36" i="21" s="1"/>
  <c r="I36" i="21" s="1"/>
  <c r="C30" i="21"/>
  <c r="D18" i="21"/>
  <c r="F18" i="21" s="1"/>
  <c r="I18" i="21" s="1"/>
  <c r="F17" i="21"/>
  <c r="I17" i="21" s="1"/>
  <c r="D17" i="21"/>
  <c r="D16" i="21"/>
  <c r="F16" i="21" s="1"/>
  <c r="J13" i="21"/>
  <c r="J86" i="21" s="1"/>
  <c r="I13" i="21"/>
  <c r="M12" i="21"/>
  <c r="F12" i="21"/>
  <c r="M11" i="21"/>
  <c r="M13" i="21" s="1"/>
  <c r="F11" i="21"/>
  <c r="D13" i="21" s="1"/>
  <c r="F13" i="21" s="1"/>
  <c r="K10" i="21"/>
  <c r="F10" i="21"/>
  <c r="CP87" i="3"/>
  <c r="CD87" i="3"/>
  <c r="BR87" i="3"/>
  <c r="BF87" i="3"/>
  <c r="AT87" i="3"/>
  <c r="AH87" i="3"/>
  <c r="V87" i="3"/>
  <c r="J87" i="3"/>
  <c r="CP87" i="11"/>
  <c r="CD87" i="11"/>
  <c r="BR87" i="11"/>
  <c r="BF87" i="11"/>
  <c r="AT87" i="11"/>
  <c r="AH87" i="11"/>
  <c r="V87" i="11"/>
  <c r="J87" i="11"/>
  <c r="CP87" i="12"/>
  <c r="CD87" i="12"/>
  <c r="BR87" i="12"/>
  <c r="BF87" i="12"/>
  <c r="AT87" i="12"/>
  <c r="AH87" i="12"/>
  <c r="V87" i="12"/>
  <c r="J87" i="12"/>
  <c r="CP87" i="13"/>
  <c r="CD87" i="13"/>
  <c r="BR87" i="13"/>
  <c r="BF87" i="13"/>
  <c r="AT87" i="13"/>
  <c r="AH87" i="13"/>
  <c r="V87" i="13"/>
  <c r="J87" i="13"/>
  <c r="CP87" i="14"/>
  <c r="CD87" i="14"/>
  <c r="BR87" i="14"/>
  <c r="BF87" i="14"/>
  <c r="AT87" i="14"/>
  <c r="AH87" i="14"/>
  <c r="V87" i="14"/>
  <c r="J87" i="14"/>
  <c r="CP87" i="16"/>
  <c r="CD87" i="16"/>
  <c r="BR87" i="16"/>
  <c r="BF87" i="16"/>
  <c r="AT87" i="16"/>
  <c r="J87" i="16"/>
  <c r="CP87" i="18"/>
  <c r="CD87" i="18"/>
  <c r="BR87" i="18"/>
  <c r="BF87" i="18"/>
  <c r="AT87" i="18"/>
  <c r="J87" i="18"/>
  <c r="CP87" i="20"/>
  <c r="CD87" i="20"/>
  <c r="BR87" i="20"/>
  <c r="BF87" i="20"/>
  <c r="AT87" i="20"/>
  <c r="J87" i="20"/>
  <c r="BA86" i="22" l="1"/>
  <c r="BR87" i="22"/>
  <c r="AZ86" i="22"/>
  <c r="BF87" i="22"/>
  <c r="I34" i="22"/>
  <c r="D22" i="22"/>
  <c r="F22" i="22" s="1"/>
  <c r="I22" i="22" s="1"/>
  <c r="I69" i="22"/>
  <c r="D36" i="22"/>
  <c r="F36" i="22" s="1"/>
  <c r="I36" i="22" s="1"/>
  <c r="D16" i="22"/>
  <c r="F16" i="22" s="1"/>
  <c r="I30" i="22"/>
  <c r="D42" i="22"/>
  <c r="D17" i="22"/>
  <c r="F17" i="22" s="1"/>
  <c r="I17" i="22" s="1"/>
  <c r="D18" i="22"/>
  <c r="F18" i="22" s="1"/>
  <c r="I18" i="22" s="1"/>
  <c r="K86" i="22"/>
  <c r="F42" i="22"/>
  <c r="I42" i="22" s="1"/>
  <c r="Z31" i="22"/>
  <c r="N33" i="22"/>
  <c r="N86" i="22" s="1"/>
  <c r="V33" i="22"/>
  <c r="AT33" i="22"/>
  <c r="AT86" i="22" s="1"/>
  <c r="BB33" i="22"/>
  <c r="BB86" i="22" s="1"/>
  <c r="L34" i="22"/>
  <c r="L86" i="22" s="1"/>
  <c r="Z65" i="22"/>
  <c r="AH65" i="22"/>
  <c r="AF66" i="22"/>
  <c r="AN66" i="22"/>
  <c r="O33" i="22"/>
  <c r="W33" i="22"/>
  <c r="W86" i="22" s="1"/>
  <c r="AU33" i="22"/>
  <c r="AU86" i="22" s="1"/>
  <c r="BC33" i="22"/>
  <c r="BC86" i="22" s="1"/>
  <c r="AA65" i="22"/>
  <c r="AI65" i="22"/>
  <c r="AG66" i="22"/>
  <c r="AO66" i="22"/>
  <c r="AO65" i="22"/>
  <c r="P33" i="22"/>
  <c r="X33" i="22"/>
  <c r="X86" i="22" s="1"/>
  <c r="AV33" i="22"/>
  <c r="AV86" i="22" s="1"/>
  <c r="BD33" i="22"/>
  <c r="BD86" i="22" s="1"/>
  <c r="AB65" i="22"/>
  <c r="AJ65" i="22"/>
  <c r="Z66" i="22"/>
  <c r="AH66" i="22"/>
  <c r="Q33" i="22"/>
  <c r="Q86" i="22" s="1"/>
  <c r="Y33" i="22"/>
  <c r="AW33" i="22"/>
  <c r="AW86" i="22" s="1"/>
  <c r="AC65" i="22"/>
  <c r="AK65" i="22"/>
  <c r="AA66" i="22"/>
  <c r="AI66" i="22"/>
  <c r="K13" i="22"/>
  <c r="F33" i="22"/>
  <c r="R33" i="22"/>
  <c r="Z33" i="22"/>
  <c r="AP33" i="22"/>
  <c r="AX33" i="22"/>
  <c r="AX86" i="22" s="1"/>
  <c r="AD65" i="22"/>
  <c r="AL65" i="22"/>
  <c r="AB66" i="22"/>
  <c r="AJ66" i="22"/>
  <c r="S33" i="22"/>
  <c r="AA33" i="22"/>
  <c r="AQ33" i="22"/>
  <c r="AQ86" i="22" s="1"/>
  <c r="AY33" i="22"/>
  <c r="AY86" i="22" s="1"/>
  <c r="AE65" i="22"/>
  <c r="AM65" i="22"/>
  <c r="AC66" i="22"/>
  <c r="AK66" i="22"/>
  <c r="AG65" i="22"/>
  <c r="K33" i="22"/>
  <c r="K34" i="22" s="1"/>
  <c r="T33" i="22"/>
  <c r="AR33" i="22"/>
  <c r="AR86" i="22" s="1"/>
  <c r="AF65" i="22"/>
  <c r="AD66" i="22"/>
  <c r="AW86" i="21"/>
  <c r="BR87" i="21"/>
  <c r="BF87" i="21"/>
  <c r="Z17" i="21"/>
  <c r="AA17" i="21"/>
  <c r="Z18" i="21"/>
  <c r="AA18" i="21"/>
  <c r="I34" i="21"/>
  <c r="I69" i="21"/>
  <c r="AA31" i="21"/>
  <c r="Z31" i="21"/>
  <c r="D24" i="21"/>
  <c r="F24" i="21" s="1"/>
  <c r="I24" i="21" s="1"/>
  <c r="I16" i="21"/>
  <c r="O16" i="21" s="1"/>
  <c r="L33" i="21"/>
  <c r="U33" i="21"/>
  <c r="U86" i="21" s="1"/>
  <c r="AS33" i="21"/>
  <c r="AS86" i="21" s="1"/>
  <c r="BA33" i="21"/>
  <c r="BA86" i="21" s="1"/>
  <c r="AG65" i="21"/>
  <c r="AO65" i="21"/>
  <c r="N33" i="21"/>
  <c r="N86" i="21" s="1"/>
  <c r="V33" i="21"/>
  <c r="AT33" i="21"/>
  <c r="AT86" i="21" s="1"/>
  <c r="BB33" i="21"/>
  <c r="BB86" i="21" s="1"/>
  <c r="Z65" i="21"/>
  <c r="AH65" i="21"/>
  <c r="AF66" i="21"/>
  <c r="AN66" i="21"/>
  <c r="O33" i="21"/>
  <c r="W33" i="21"/>
  <c r="W86" i="21" s="1"/>
  <c r="AU33" i="21"/>
  <c r="AU86" i="21" s="1"/>
  <c r="BC33" i="21"/>
  <c r="BC86" i="21" s="1"/>
  <c r="AA65" i="21"/>
  <c r="AI65" i="21"/>
  <c r="AG66" i="21"/>
  <c r="AO66" i="21"/>
  <c r="P33" i="21"/>
  <c r="X33" i="21"/>
  <c r="X86" i="21" s="1"/>
  <c r="AV33" i="21"/>
  <c r="AV86" i="21" s="1"/>
  <c r="BD33" i="21"/>
  <c r="BD86" i="21" s="1"/>
  <c r="D42" i="21"/>
  <c r="F42" i="21" s="1"/>
  <c r="I42" i="21" s="1"/>
  <c r="AB65" i="21"/>
  <c r="AJ65" i="21"/>
  <c r="AC65" i="21"/>
  <c r="AK65" i="21"/>
  <c r="AA66" i="21"/>
  <c r="AI66" i="21"/>
  <c r="K13" i="21"/>
  <c r="K86" i="21" s="1"/>
  <c r="Z30" i="21"/>
  <c r="Z36" i="21" s="1"/>
  <c r="F33" i="21"/>
  <c r="D22" i="21" s="1"/>
  <c r="F22" i="21" s="1"/>
  <c r="I22" i="21" s="1"/>
  <c r="R33" i="21"/>
  <c r="Z33" i="21"/>
  <c r="AP33" i="21"/>
  <c r="AX33" i="21"/>
  <c r="AX86" i="21" s="1"/>
  <c r="AD65" i="21"/>
  <c r="AL65" i="21"/>
  <c r="AB66" i="21"/>
  <c r="AJ66" i="21"/>
  <c r="S33" i="21"/>
  <c r="AA33" i="21"/>
  <c r="AQ33" i="21"/>
  <c r="AQ86" i="21" s="1"/>
  <c r="AY33" i="21"/>
  <c r="AY86" i="21" s="1"/>
  <c r="AE65" i="21"/>
  <c r="AM65" i="21"/>
  <c r="AC66" i="21"/>
  <c r="AK66" i="21"/>
  <c r="AR33" i="21"/>
  <c r="AR86" i="21" s="1"/>
  <c r="AF65" i="21"/>
  <c r="AD66" i="21"/>
  <c r="D56" i="20"/>
  <c r="D58" i="20"/>
  <c r="D59" i="20"/>
  <c r="D62" i="20"/>
  <c r="D56" i="18"/>
  <c r="D58" i="18"/>
  <c r="D59" i="18"/>
  <c r="D62" i="18"/>
  <c r="D56" i="16"/>
  <c r="D58" i="16"/>
  <c r="D59" i="16"/>
  <c r="D62" i="16"/>
  <c r="D56" i="14"/>
  <c r="D58" i="14"/>
  <c r="D59" i="14"/>
  <c r="D62" i="14"/>
  <c r="D56" i="13"/>
  <c r="D58" i="13"/>
  <c r="D59" i="13"/>
  <c r="D62" i="13"/>
  <c r="D56" i="11"/>
  <c r="D58" i="11"/>
  <c r="D59" i="11"/>
  <c r="D62" i="11"/>
  <c r="D58" i="3"/>
  <c r="D59" i="3"/>
  <c r="D62" i="3"/>
  <c r="D56" i="12"/>
  <c r="D58" i="12"/>
  <c r="D59" i="12"/>
  <c r="D62" i="12"/>
  <c r="AA18" i="22" l="1"/>
  <c r="Z18" i="22"/>
  <c r="AA17" i="22"/>
  <c r="Z17" i="22"/>
  <c r="AM22" i="22"/>
  <c r="AE22" i="22"/>
  <c r="M22" i="22"/>
  <c r="AN22" i="22"/>
  <c r="AL22" i="22"/>
  <c r="AD22" i="22"/>
  <c r="R22" i="22"/>
  <c r="AK22" i="22"/>
  <c r="AC22" i="22"/>
  <c r="AJ22" i="22"/>
  <c r="AB22" i="22"/>
  <c r="AF22" i="22"/>
  <c r="AI22" i="22"/>
  <c r="AA22" i="22"/>
  <c r="AA25" i="22" s="1"/>
  <c r="AP22" i="22"/>
  <c r="AH22" i="22"/>
  <c r="Z22" i="22"/>
  <c r="Z25" i="22" s="1"/>
  <c r="AO22" i="22"/>
  <c r="AG22" i="22"/>
  <c r="T22" i="22"/>
  <c r="L94" i="22"/>
  <c r="D24" i="22"/>
  <c r="F24" i="22" s="1"/>
  <c r="I24" i="22" s="1"/>
  <c r="I16" i="22"/>
  <c r="D49" i="22"/>
  <c r="F49" i="22" s="1"/>
  <c r="I49" i="22" s="1"/>
  <c r="AP49" i="22" s="1"/>
  <c r="D37" i="22"/>
  <c r="F37" i="22" s="1"/>
  <c r="I37" i="22" s="1"/>
  <c r="D51" i="22"/>
  <c r="F51" i="22" s="1"/>
  <c r="I51" i="22" s="1"/>
  <c r="I33" i="22"/>
  <c r="D44" i="22"/>
  <c r="F44" i="22" s="1"/>
  <c r="I44" i="22" s="1"/>
  <c r="AP44" i="22" s="1"/>
  <c r="D41" i="22"/>
  <c r="F41" i="22" s="1"/>
  <c r="I41" i="22" s="1"/>
  <c r="D19" i="22"/>
  <c r="F19" i="22" s="1"/>
  <c r="D45" i="22"/>
  <c r="F45" i="22" s="1"/>
  <c r="I45" i="22" s="1"/>
  <c r="AP45" i="22" s="1"/>
  <c r="D48" i="22"/>
  <c r="F48" i="22" s="1"/>
  <c r="I48" i="22" s="1"/>
  <c r="AP48" i="22" s="1"/>
  <c r="D21" i="22"/>
  <c r="F21" i="22" s="1"/>
  <c r="I21" i="22" s="1"/>
  <c r="D20" i="22"/>
  <c r="F20" i="22" s="1"/>
  <c r="I20" i="22" s="1"/>
  <c r="D26" i="22"/>
  <c r="F26" i="22" s="1"/>
  <c r="I26" i="22" s="1"/>
  <c r="AT87" i="22"/>
  <c r="I81" i="22"/>
  <c r="R42" i="22"/>
  <c r="P42" i="22"/>
  <c r="P86" i="22" s="1"/>
  <c r="AA30" i="22"/>
  <c r="AA36" i="22" s="1"/>
  <c r="Z30" i="22"/>
  <c r="Z36" i="22" s="1"/>
  <c r="K94" i="22"/>
  <c r="K94" i="21"/>
  <c r="R42" i="21"/>
  <c r="P42" i="21"/>
  <c r="AM22" i="21"/>
  <c r="AE22" i="21"/>
  <c r="M22" i="21"/>
  <c r="AL22" i="21"/>
  <c r="AD22" i="21"/>
  <c r="AJ22" i="21"/>
  <c r="AK22" i="21"/>
  <c r="AC22" i="21"/>
  <c r="AI22" i="21"/>
  <c r="AA22" i="21"/>
  <c r="AA25" i="21" s="1"/>
  <c r="AP22" i="21"/>
  <c r="AH22" i="21"/>
  <c r="Z22" i="21"/>
  <c r="Z25" i="21" s="1"/>
  <c r="AO22" i="21"/>
  <c r="AG22" i="21"/>
  <c r="T22" i="21"/>
  <c r="AN22" i="21"/>
  <c r="AF22" i="21"/>
  <c r="R22" i="21"/>
  <c r="AB22" i="21"/>
  <c r="AA24" i="21"/>
  <c r="L34" i="21"/>
  <c r="L86" i="21" s="1"/>
  <c r="Z24" i="21"/>
  <c r="P86" i="21"/>
  <c r="O24" i="21"/>
  <c r="AT87" i="21"/>
  <c r="D49" i="21"/>
  <c r="F49" i="21" s="1"/>
  <c r="I49" i="21" s="1"/>
  <c r="AP49" i="21" s="1"/>
  <c r="D37" i="21"/>
  <c r="F37" i="21" s="1"/>
  <c r="I37" i="21" s="1"/>
  <c r="D51" i="21"/>
  <c r="F51" i="21" s="1"/>
  <c r="I51" i="21" s="1"/>
  <c r="I33" i="21"/>
  <c r="D41" i="21"/>
  <c r="F41" i="21" s="1"/>
  <c r="I41" i="21" s="1"/>
  <c r="D19" i="21"/>
  <c r="F19" i="21" s="1"/>
  <c r="D45" i="21"/>
  <c r="F45" i="21" s="1"/>
  <c r="I45" i="21" s="1"/>
  <c r="AP45" i="21" s="1"/>
  <c r="D48" i="21"/>
  <c r="F48" i="21" s="1"/>
  <c r="I48" i="21" s="1"/>
  <c r="AP48" i="21" s="1"/>
  <c r="D21" i="21"/>
  <c r="F21" i="21" s="1"/>
  <c r="I21" i="21" s="1"/>
  <c r="D20" i="21"/>
  <c r="F20" i="21" s="1"/>
  <c r="I20" i="21" s="1"/>
  <c r="D26" i="21"/>
  <c r="F26" i="21" s="1"/>
  <c r="I26" i="21" s="1"/>
  <c r="D44" i="21"/>
  <c r="F44" i="21" s="1"/>
  <c r="I44" i="21" s="1"/>
  <c r="AP44" i="21" s="1"/>
  <c r="I81" i="21"/>
  <c r="D52" i="18"/>
  <c r="C33" i="18"/>
  <c r="C30" i="18"/>
  <c r="D52" i="16"/>
  <c r="C33" i="16"/>
  <c r="C30" i="16"/>
  <c r="D52" i="14"/>
  <c r="C33" i="14"/>
  <c r="C30" i="14"/>
  <c r="D52" i="13"/>
  <c r="C33" i="13"/>
  <c r="C30" i="13"/>
  <c r="D52" i="11"/>
  <c r="C34" i="11"/>
  <c r="C33" i="11"/>
  <c r="C30" i="11"/>
  <c r="D52" i="3"/>
  <c r="C34" i="3"/>
  <c r="C33" i="3"/>
  <c r="C30" i="3"/>
  <c r="AL20" i="22" l="1"/>
  <c r="AD20" i="22"/>
  <c r="AK20" i="22"/>
  <c r="AC20" i="22"/>
  <c r="AM20" i="22"/>
  <c r="AJ20" i="22"/>
  <c r="AB20" i="22"/>
  <c r="AI20" i="22"/>
  <c r="AH20" i="22"/>
  <c r="AE20" i="22"/>
  <c r="AO20" i="22"/>
  <c r="AG20" i="22"/>
  <c r="AN20" i="22"/>
  <c r="AF20" i="22"/>
  <c r="AK21" i="22"/>
  <c r="AC21" i="22"/>
  <c r="AL21" i="22"/>
  <c r="AJ21" i="22"/>
  <c r="AB21" i="22"/>
  <c r="AI21" i="22"/>
  <c r="AH21" i="22"/>
  <c r="AO21" i="22"/>
  <c r="AG21" i="22"/>
  <c r="AN21" i="22"/>
  <c r="AF21" i="22"/>
  <c r="AD21" i="22"/>
  <c r="AM21" i="22"/>
  <c r="AE21" i="22"/>
  <c r="Z24" i="22"/>
  <c r="Z86" i="22"/>
  <c r="AA24" i="22"/>
  <c r="I19" i="22"/>
  <c r="D25" i="22"/>
  <c r="F25" i="22" s="1"/>
  <c r="S41" i="22"/>
  <c r="S86" i="22" s="1"/>
  <c r="V41" i="22"/>
  <c r="V86" i="22" s="1"/>
  <c r="AP86" i="22"/>
  <c r="AP25" i="22"/>
  <c r="T25" i="22"/>
  <c r="T86" i="22" s="1"/>
  <c r="O16" i="22"/>
  <c r="AN51" i="22"/>
  <c r="AF51" i="22"/>
  <c r="AG51" i="22"/>
  <c r="AM51" i="22"/>
  <c r="AE51" i="22"/>
  <c r="AL51" i="22"/>
  <c r="AD51" i="22"/>
  <c r="AK51" i="22"/>
  <c r="AC51" i="22"/>
  <c r="AO51" i="22"/>
  <c r="AJ51" i="22"/>
  <c r="AB51" i="22"/>
  <c r="AI51" i="22"/>
  <c r="AA51" i="22"/>
  <c r="AA86" i="22" s="1"/>
  <c r="AH51" i="22"/>
  <c r="Z51" i="22"/>
  <c r="AM26" i="22"/>
  <c r="AE26" i="22"/>
  <c r="AN26" i="22"/>
  <c r="AL26" i="22"/>
  <c r="AD26" i="22"/>
  <c r="AK26" i="22"/>
  <c r="AC26" i="22"/>
  <c r="AJ26" i="22"/>
  <c r="AB26" i="22"/>
  <c r="AI26" i="22"/>
  <c r="AH26" i="22"/>
  <c r="AF26" i="22"/>
  <c r="AO26" i="22"/>
  <c r="AG26" i="22"/>
  <c r="M25" i="22"/>
  <c r="M86" i="22" s="1"/>
  <c r="L94" i="21"/>
  <c r="Z86" i="21"/>
  <c r="AM26" i="21"/>
  <c r="AE26" i="21"/>
  <c r="AL26" i="21"/>
  <c r="AD26" i="21"/>
  <c r="AB26" i="21"/>
  <c r="AK26" i="21"/>
  <c r="AC26" i="21"/>
  <c r="AI26" i="21"/>
  <c r="AH26" i="21"/>
  <c r="AO26" i="21"/>
  <c r="AG26" i="21"/>
  <c r="AJ26" i="21"/>
  <c r="AN26" i="21"/>
  <c r="AF26" i="21"/>
  <c r="AN51" i="21"/>
  <c r="AF51" i="21"/>
  <c r="AM51" i="21"/>
  <c r="AE51" i="21"/>
  <c r="AL51" i="21"/>
  <c r="AD51" i="21"/>
  <c r="AK51" i="21"/>
  <c r="AC51" i="21"/>
  <c r="AJ51" i="21"/>
  <c r="AB51" i="21"/>
  <c r="AI51" i="21"/>
  <c r="AA51" i="21"/>
  <c r="AA86" i="21" s="1"/>
  <c r="AH51" i="21"/>
  <c r="Z51" i="21"/>
  <c r="AO51" i="21"/>
  <c r="AG51" i="21"/>
  <c r="AP86" i="21"/>
  <c r="AP25" i="21"/>
  <c r="M25" i="21"/>
  <c r="M86" i="21" s="1"/>
  <c r="AK21" i="21"/>
  <c r="AC21" i="21"/>
  <c r="AJ21" i="21"/>
  <c r="AB21" i="21"/>
  <c r="AI21" i="21"/>
  <c r="AH21" i="21"/>
  <c r="AO21" i="21"/>
  <c r="AG21" i="21"/>
  <c r="AN21" i="21"/>
  <c r="AF21" i="21"/>
  <c r="AM21" i="21"/>
  <c r="AE21" i="21"/>
  <c r="AL21" i="21"/>
  <c r="AD21" i="21"/>
  <c r="V41" i="21"/>
  <c r="V86" i="21" s="1"/>
  <c r="S41" i="21"/>
  <c r="S86" i="21" s="1"/>
  <c r="AL20" i="21"/>
  <c r="AI20" i="21"/>
  <c r="AK20" i="21"/>
  <c r="AC20" i="21"/>
  <c r="AJ20" i="21"/>
  <c r="AB20" i="21"/>
  <c r="AH20" i="21"/>
  <c r="AO20" i="21"/>
  <c r="AG20" i="21"/>
  <c r="AD20" i="21"/>
  <c r="AN20" i="21"/>
  <c r="AF20" i="21"/>
  <c r="AM20" i="21"/>
  <c r="AE20" i="21"/>
  <c r="T86" i="21"/>
  <c r="T25" i="21"/>
  <c r="D25" i="21"/>
  <c r="F25" i="21" s="1"/>
  <c r="I25" i="21" s="1"/>
  <c r="I19" i="21"/>
  <c r="C33" i="12"/>
  <c r="C30" i="12"/>
  <c r="Q94" i="22" l="1"/>
  <c r="M94" i="22"/>
  <c r="N94" i="22"/>
  <c r="AF25" i="22"/>
  <c r="AF86" i="22"/>
  <c r="AC25" i="22"/>
  <c r="AC86" i="22" s="1"/>
  <c r="AO25" i="22"/>
  <c r="AO86" i="22"/>
  <c r="I25" i="22"/>
  <c r="AE25" i="22"/>
  <c r="AE86" i="22" s="1"/>
  <c r="O19" i="22"/>
  <c r="O25" i="22" s="1"/>
  <c r="R19" i="22"/>
  <c r="AH25" i="22"/>
  <c r="AH86" i="22"/>
  <c r="AL25" i="22"/>
  <c r="AL86" i="22"/>
  <c r="AI86" i="22"/>
  <c r="AI25" i="22"/>
  <c r="AJ25" i="22"/>
  <c r="AJ86" i="22" s="1"/>
  <c r="AN25" i="22"/>
  <c r="AN86" i="22"/>
  <c r="AM25" i="22"/>
  <c r="AM86" i="22"/>
  <c r="AG25" i="22"/>
  <c r="AG86" i="22" s="1"/>
  <c r="AK25" i="22"/>
  <c r="AK86" i="22"/>
  <c r="O24" i="22"/>
  <c r="O86" i="22"/>
  <c r="O94" i="22" s="1"/>
  <c r="AD25" i="22"/>
  <c r="AD86" i="22"/>
  <c r="D62" i="22"/>
  <c r="F62" i="22" s="1"/>
  <c r="I62" i="22" s="1"/>
  <c r="CW62" i="22" s="1"/>
  <c r="CW86" i="22" s="1"/>
  <c r="CP87" i="22" s="1"/>
  <c r="AB25" i="22"/>
  <c r="AB86" i="22" s="1"/>
  <c r="N94" i="21"/>
  <c r="M94" i="21"/>
  <c r="AE25" i="21"/>
  <c r="AE86" i="21"/>
  <c r="AD25" i="21"/>
  <c r="AD86" i="21"/>
  <c r="AG25" i="21"/>
  <c r="AG86" i="21"/>
  <c r="AL25" i="21"/>
  <c r="AL86" i="21"/>
  <c r="AB25" i="21"/>
  <c r="AB86" i="21" s="1"/>
  <c r="AJ86" i="21"/>
  <c r="AJ25" i="21"/>
  <c r="AF25" i="21"/>
  <c r="AF86" i="21"/>
  <c r="R19" i="21"/>
  <c r="O19" i="21"/>
  <c r="D56" i="21"/>
  <c r="F56" i="21" s="1"/>
  <c r="D59" i="21"/>
  <c r="F59" i="21" s="1"/>
  <c r="I59" i="21" s="1"/>
  <c r="Y59" i="21" s="1"/>
  <c r="D58" i="21"/>
  <c r="F58" i="21" s="1"/>
  <c r="I58" i="21" s="1"/>
  <c r="Y58" i="21" s="1"/>
  <c r="D62" i="21"/>
  <c r="F62" i="21" s="1"/>
  <c r="I62" i="21" s="1"/>
  <c r="CW62" i="21" s="1"/>
  <c r="CW86" i="21" s="1"/>
  <c r="CP87" i="21" s="1"/>
  <c r="D61" i="21"/>
  <c r="AN25" i="21"/>
  <c r="AN86" i="21"/>
  <c r="AK25" i="21"/>
  <c r="AK86" i="21"/>
  <c r="AI25" i="21"/>
  <c r="AI86" i="21" s="1"/>
  <c r="AO25" i="21"/>
  <c r="AO86" i="21"/>
  <c r="AH86" i="21"/>
  <c r="AH25" i="21"/>
  <c r="AM25" i="21"/>
  <c r="AM86" i="21"/>
  <c r="AC25" i="21"/>
  <c r="AC86" i="21" s="1"/>
  <c r="I91" i="14"/>
  <c r="P94" i="22" l="1"/>
  <c r="D56" i="22"/>
  <c r="F56" i="22" s="1"/>
  <c r="D61" i="22"/>
  <c r="D58" i="22"/>
  <c r="F58" i="22" s="1"/>
  <c r="I58" i="22" s="1"/>
  <c r="Y58" i="22" s="1"/>
  <c r="D59" i="22"/>
  <c r="F59" i="22" s="1"/>
  <c r="I59" i="22" s="1"/>
  <c r="Y59" i="22" s="1"/>
  <c r="AH87" i="22"/>
  <c r="R25" i="22"/>
  <c r="R86" i="22"/>
  <c r="R25" i="21"/>
  <c r="R86" i="21"/>
  <c r="I56" i="21"/>
  <c r="Y56" i="21" s="1"/>
  <c r="Y86" i="21" s="1"/>
  <c r="F8" i="21"/>
  <c r="O25" i="21"/>
  <c r="O86" i="21"/>
  <c r="CW94" i="21" s="1"/>
  <c r="I94" i="21" s="1"/>
  <c r="AH87" i="21"/>
  <c r="E79" i="6"/>
  <c r="C79" i="6"/>
  <c r="E77" i="6"/>
  <c r="C77" i="6"/>
  <c r="CW73" i="20"/>
  <c r="CV73" i="20"/>
  <c r="CU73" i="20"/>
  <c r="CT73" i="20"/>
  <c r="CS73" i="20"/>
  <c r="CR73" i="20"/>
  <c r="CQ73" i="20"/>
  <c r="CP73" i="20"/>
  <c r="CO73" i="20"/>
  <c r="CO86" i="20" s="1"/>
  <c r="CN73" i="20"/>
  <c r="CM73" i="20"/>
  <c r="CL73" i="20"/>
  <c r="CK73" i="20"/>
  <c r="CJ73" i="20"/>
  <c r="CI73" i="20"/>
  <c r="CH73" i="20"/>
  <c r="CG73" i="20"/>
  <c r="CF73" i="20"/>
  <c r="CE73" i="20"/>
  <c r="CD73" i="20"/>
  <c r="CC73" i="20"/>
  <c r="CB73" i="20"/>
  <c r="CA73" i="20"/>
  <c r="BZ73" i="20"/>
  <c r="BY73" i="20"/>
  <c r="BY86" i="20" s="1"/>
  <c r="BX73" i="20"/>
  <c r="BW73" i="20"/>
  <c r="BV73" i="20"/>
  <c r="BU73" i="20"/>
  <c r="BT73" i="20"/>
  <c r="BS73" i="20"/>
  <c r="BR73" i="20"/>
  <c r="BQ73" i="20"/>
  <c r="BP73" i="20"/>
  <c r="BO73" i="20"/>
  <c r="BN73" i="20"/>
  <c r="BM73" i="20"/>
  <c r="BL73" i="20"/>
  <c r="BK73" i="20"/>
  <c r="BJ73" i="20"/>
  <c r="BI73" i="20"/>
  <c r="BI86" i="20" s="1"/>
  <c r="BH73" i="20"/>
  <c r="BG73" i="20"/>
  <c r="BF73" i="20"/>
  <c r="BE73" i="20"/>
  <c r="BD73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F73" i="20"/>
  <c r="I73" i="20" s="1"/>
  <c r="I91" i="20"/>
  <c r="CW72" i="20"/>
  <c r="CV72" i="20"/>
  <c r="CU72" i="20"/>
  <c r="CT72" i="20"/>
  <c r="CS72" i="20"/>
  <c r="CR72" i="20"/>
  <c r="CQ72" i="20"/>
  <c r="CP72" i="20"/>
  <c r="CP86" i="20" s="1"/>
  <c r="CO72" i="20"/>
  <c r="CN72" i="20"/>
  <c r="CM72" i="20"/>
  <c r="CL72" i="20"/>
  <c r="CL86" i="20" s="1"/>
  <c r="CK72" i="20"/>
  <c r="CK86" i="20" s="1"/>
  <c r="CJ72" i="20"/>
  <c r="CI72" i="20"/>
  <c r="CH72" i="20"/>
  <c r="CG72" i="20"/>
  <c r="CF72" i="20"/>
  <c r="CE72" i="20"/>
  <c r="CD72" i="20"/>
  <c r="CD86" i="20" s="1"/>
  <c r="CC72" i="20"/>
  <c r="CC86" i="20" s="1"/>
  <c r="CB72" i="20"/>
  <c r="CA72" i="20"/>
  <c r="BZ72" i="20"/>
  <c r="BZ86" i="20" s="1"/>
  <c r="BY72" i="20"/>
  <c r="BX72" i="20"/>
  <c r="BW72" i="20"/>
  <c r="BV72" i="20"/>
  <c r="BU72" i="20"/>
  <c r="BT72" i="20"/>
  <c r="BS72" i="20"/>
  <c r="BR72" i="20"/>
  <c r="BR86" i="20" s="1"/>
  <c r="BQ72" i="20"/>
  <c r="BP72" i="20"/>
  <c r="BO72" i="20"/>
  <c r="BN72" i="20"/>
  <c r="BN86" i="20" s="1"/>
  <c r="BM72" i="20"/>
  <c r="BM86" i="20" s="1"/>
  <c r="BL72" i="20"/>
  <c r="BK72" i="20"/>
  <c r="BJ72" i="20"/>
  <c r="BJ86" i="20" s="1"/>
  <c r="BI72" i="20"/>
  <c r="BH72" i="20"/>
  <c r="BG72" i="20"/>
  <c r="BF72" i="20"/>
  <c r="BF86" i="20" s="1"/>
  <c r="BE72" i="20"/>
  <c r="BE86" i="20" s="1"/>
  <c r="BD72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F72" i="20"/>
  <c r="I72" i="20" s="1"/>
  <c r="D72" i="20"/>
  <c r="F71" i="20"/>
  <c r="I71" i="20" s="1"/>
  <c r="AP71" i="20" s="1"/>
  <c r="F70" i="20"/>
  <c r="I70" i="20" s="1"/>
  <c r="AP70" i="20" s="1"/>
  <c r="F69" i="20"/>
  <c r="D69" i="20"/>
  <c r="I66" i="20"/>
  <c r="AI66" i="20" s="1"/>
  <c r="F66" i="20"/>
  <c r="F65" i="20"/>
  <c r="I65" i="20" s="1"/>
  <c r="C61" i="20"/>
  <c r="C60" i="20"/>
  <c r="I57" i="20"/>
  <c r="Y57" i="20" s="1"/>
  <c r="F57" i="20"/>
  <c r="F55" i="20"/>
  <c r="I55" i="20" s="1"/>
  <c r="Y55" i="20" s="1"/>
  <c r="F52" i="20"/>
  <c r="I52" i="20" s="1"/>
  <c r="AP52" i="20" s="1"/>
  <c r="I50" i="20"/>
  <c r="AP50" i="20" s="1"/>
  <c r="F50" i="20"/>
  <c r="F46" i="20"/>
  <c r="I46" i="20" s="1"/>
  <c r="AP46" i="20" s="1"/>
  <c r="C42" i="20"/>
  <c r="C41" i="20"/>
  <c r="I38" i="20"/>
  <c r="AO38" i="20" s="1"/>
  <c r="F38" i="20"/>
  <c r="BD37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L37" i="20"/>
  <c r="K37" i="20"/>
  <c r="Y36" i="20"/>
  <c r="F34" i="20"/>
  <c r="AO37" i="20"/>
  <c r="D33" i="20"/>
  <c r="F31" i="20"/>
  <c r="I31" i="20" s="1"/>
  <c r="F30" i="20"/>
  <c r="D42" i="20" s="1"/>
  <c r="F42" i="20" s="1"/>
  <c r="I42" i="20" s="1"/>
  <c r="D18" i="20"/>
  <c r="F18" i="20" s="1"/>
  <c r="I18" i="20" s="1"/>
  <c r="J13" i="20"/>
  <c r="J86" i="20" s="1"/>
  <c r="I13" i="20"/>
  <c r="M12" i="20"/>
  <c r="F12" i="20"/>
  <c r="M11" i="20"/>
  <c r="F11" i="20"/>
  <c r="D13" i="20" s="1"/>
  <c r="F13" i="20" s="1"/>
  <c r="K10" i="20"/>
  <c r="F10" i="20"/>
  <c r="CW73" i="18"/>
  <c r="CV73" i="18"/>
  <c r="CU73" i="18"/>
  <c r="CT73" i="18"/>
  <c r="CS73" i="18"/>
  <c r="CR73" i="18"/>
  <c r="CQ73" i="18"/>
  <c r="CP73" i="18"/>
  <c r="CO73" i="18"/>
  <c r="CN73" i="18"/>
  <c r="CM73" i="18"/>
  <c r="CL73" i="18"/>
  <c r="CK73" i="18"/>
  <c r="CJ73" i="18"/>
  <c r="CI73" i="18"/>
  <c r="CI86" i="18" s="1"/>
  <c r="CH73" i="18"/>
  <c r="CG73" i="18"/>
  <c r="CF73" i="18"/>
  <c r="CE73" i="18"/>
  <c r="CD73" i="18"/>
  <c r="CC73" i="18"/>
  <c r="CB73" i="18"/>
  <c r="CB86" i="18" s="1"/>
  <c r="CA73" i="18"/>
  <c r="CA86" i="18" s="1"/>
  <c r="BZ73" i="18"/>
  <c r="BY73" i="18"/>
  <c r="BX73" i="18"/>
  <c r="BW73" i="18"/>
  <c r="BV73" i="18"/>
  <c r="BU73" i="18"/>
  <c r="BT73" i="18"/>
  <c r="BS73" i="18"/>
  <c r="BR73" i="18"/>
  <c r="BQ73" i="18"/>
  <c r="BP73" i="18"/>
  <c r="BO73" i="18"/>
  <c r="BN73" i="18"/>
  <c r="BM73" i="18"/>
  <c r="BL73" i="18"/>
  <c r="BK73" i="18"/>
  <c r="BK86" i="18" s="1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F73" i="18"/>
  <c r="I73" i="18" s="1"/>
  <c r="I91" i="18"/>
  <c r="CW72" i="18"/>
  <c r="CV72" i="18"/>
  <c r="CV86" i="18" s="1"/>
  <c r="CU72" i="18"/>
  <c r="CT72" i="18"/>
  <c r="CS72" i="18"/>
  <c r="CR72" i="18"/>
  <c r="CQ72" i="18"/>
  <c r="CP72" i="18"/>
  <c r="CP86" i="18" s="1"/>
  <c r="CO72" i="18"/>
  <c r="CN72" i="18"/>
  <c r="CM72" i="18"/>
  <c r="CM86" i="18" s="1"/>
  <c r="CL72" i="18"/>
  <c r="CK72" i="18"/>
  <c r="CJ72" i="18"/>
  <c r="CI72" i="18"/>
  <c r="CH72" i="18"/>
  <c r="CG72" i="18"/>
  <c r="CG86" i="18" s="1"/>
  <c r="CF72" i="18"/>
  <c r="CF86" i="18" s="1"/>
  <c r="CE72" i="18"/>
  <c r="CE86" i="18" s="1"/>
  <c r="CD72" i="18"/>
  <c r="CD86" i="18" s="1"/>
  <c r="CC72" i="18"/>
  <c r="CB72" i="18"/>
  <c r="CA72" i="18"/>
  <c r="BZ72" i="18"/>
  <c r="BY72" i="18"/>
  <c r="BX72" i="18"/>
  <c r="BX86" i="18" s="1"/>
  <c r="BW72" i="18"/>
  <c r="BV72" i="18"/>
  <c r="BU72" i="18"/>
  <c r="BT72" i="18"/>
  <c r="BS72" i="18"/>
  <c r="BR72" i="18"/>
  <c r="BR86" i="18" s="1"/>
  <c r="BQ72" i="18"/>
  <c r="BP72" i="18"/>
  <c r="BO72" i="18"/>
  <c r="BO86" i="18" s="1"/>
  <c r="BN72" i="18"/>
  <c r="BM72" i="18"/>
  <c r="BL72" i="18"/>
  <c r="BK72" i="18"/>
  <c r="BJ72" i="18"/>
  <c r="BI72" i="18"/>
  <c r="BH72" i="18"/>
  <c r="BH86" i="18" s="1"/>
  <c r="BG72" i="18"/>
  <c r="BG86" i="18" s="1"/>
  <c r="BF72" i="18"/>
  <c r="BF86" i="18" s="1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F72" i="18"/>
  <c r="I72" i="18" s="1"/>
  <c r="D72" i="18"/>
  <c r="F71" i="18"/>
  <c r="I71" i="18" s="1"/>
  <c r="AP71" i="18" s="1"/>
  <c r="F70" i="18"/>
  <c r="F69" i="18"/>
  <c r="I69" i="18" s="1"/>
  <c r="CW69" i="18" s="1"/>
  <c r="D69" i="18"/>
  <c r="F66" i="18"/>
  <c r="I66" i="18" s="1"/>
  <c r="F65" i="18"/>
  <c r="I65" i="18" s="1"/>
  <c r="AF65" i="18" s="1"/>
  <c r="C61" i="18"/>
  <c r="C60" i="18"/>
  <c r="F57" i="18"/>
  <c r="I57" i="18" s="1"/>
  <c r="Y57" i="18" s="1"/>
  <c r="I55" i="18"/>
  <c r="Y55" i="18" s="1"/>
  <c r="F55" i="18"/>
  <c r="F52" i="18"/>
  <c r="I52" i="18" s="1"/>
  <c r="AP52" i="18" s="1"/>
  <c r="F50" i="18"/>
  <c r="I50" i="18" s="1"/>
  <c r="I46" i="18"/>
  <c r="AP46" i="18" s="1"/>
  <c r="F46" i="18"/>
  <c r="C42" i="18"/>
  <c r="C41" i="18"/>
  <c r="F38" i="18"/>
  <c r="I38" i="18" s="1"/>
  <c r="AO38" i="18" s="1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L37" i="18"/>
  <c r="K37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L36" i="18"/>
  <c r="K36" i="18"/>
  <c r="F34" i="18"/>
  <c r="I34" i="18" s="1"/>
  <c r="AZ33" i="18"/>
  <c r="AX33" i="18"/>
  <c r="AW33" i="18"/>
  <c r="AR33" i="18"/>
  <c r="AA33" i="18"/>
  <c r="V33" i="18"/>
  <c r="T33" i="18"/>
  <c r="S33" i="18"/>
  <c r="N33" i="18"/>
  <c r="K33" i="18"/>
  <c r="K34" i="18" s="1"/>
  <c r="D33" i="18"/>
  <c r="BD33" i="18"/>
  <c r="F31" i="18"/>
  <c r="I31" i="18" s="1"/>
  <c r="F30" i="18"/>
  <c r="I30" i="18" s="1"/>
  <c r="Z30" i="18" s="1"/>
  <c r="Z36" i="18" s="1"/>
  <c r="M13" i="18"/>
  <c r="J13" i="18"/>
  <c r="I13" i="18"/>
  <c r="M12" i="18"/>
  <c r="F12" i="18"/>
  <c r="D13" i="18" s="1"/>
  <c r="F13" i="18" s="1"/>
  <c r="M11" i="18"/>
  <c r="F11" i="18"/>
  <c r="K10" i="18"/>
  <c r="F10" i="18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BC73" i="16"/>
  <c r="BD73" i="16"/>
  <c r="BE73" i="16"/>
  <c r="BF73" i="16"/>
  <c r="BG73" i="16"/>
  <c r="BH73" i="16"/>
  <c r="BI73" i="16"/>
  <c r="BI86" i="16" s="1"/>
  <c r="BJ73" i="16"/>
  <c r="BK73" i="16"/>
  <c r="BL73" i="16"/>
  <c r="BM73" i="16"/>
  <c r="BN73" i="16"/>
  <c r="BO73" i="16"/>
  <c r="BP73" i="16"/>
  <c r="BQ73" i="16"/>
  <c r="BR73" i="16"/>
  <c r="BS73" i="16"/>
  <c r="BT73" i="16"/>
  <c r="BU73" i="16"/>
  <c r="BV73" i="16"/>
  <c r="BW73" i="16"/>
  <c r="BX73" i="16"/>
  <c r="BY73" i="16"/>
  <c r="BZ73" i="16"/>
  <c r="CA73" i="16"/>
  <c r="CB73" i="16"/>
  <c r="CC73" i="16"/>
  <c r="CD73" i="16"/>
  <c r="CE73" i="16"/>
  <c r="CF73" i="16"/>
  <c r="CG73" i="16"/>
  <c r="CG86" i="16" s="1"/>
  <c r="CH73" i="16"/>
  <c r="CI73" i="16"/>
  <c r="CJ73" i="16"/>
  <c r="CK73" i="16"/>
  <c r="CL73" i="16"/>
  <c r="CM73" i="16"/>
  <c r="CN73" i="16"/>
  <c r="CO73" i="16"/>
  <c r="CP73" i="16"/>
  <c r="CQ73" i="16"/>
  <c r="CR73" i="16"/>
  <c r="CS73" i="16"/>
  <c r="CT73" i="16"/>
  <c r="CU73" i="16"/>
  <c r="CV73" i="16"/>
  <c r="CW73" i="16"/>
  <c r="AP73" i="16"/>
  <c r="F73" i="16"/>
  <c r="I73" i="16" s="1"/>
  <c r="D33" i="16"/>
  <c r="I91" i="16"/>
  <c r="CW72" i="16"/>
  <c r="CV72" i="16"/>
  <c r="CU72" i="16"/>
  <c r="CT72" i="16"/>
  <c r="CS72" i="16"/>
  <c r="CR72" i="16"/>
  <c r="CQ72" i="16"/>
  <c r="CP72" i="16"/>
  <c r="CO72" i="16"/>
  <c r="CN72" i="16"/>
  <c r="CM72" i="16"/>
  <c r="CM86" i="16" s="1"/>
  <c r="CL72" i="16"/>
  <c r="CK72" i="16"/>
  <c r="CJ72" i="16"/>
  <c r="CI72" i="16"/>
  <c r="CH72" i="16"/>
  <c r="CG72" i="16"/>
  <c r="CF72" i="16"/>
  <c r="CE72" i="16"/>
  <c r="CD72" i="16"/>
  <c r="CC72" i="16"/>
  <c r="CB72" i="16"/>
  <c r="CA72" i="16"/>
  <c r="CA86" i="16" s="1"/>
  <c r="BZ72" i="16"/>
  <c r="BY72" i="16"/>
  <c r="BX72" i="16"/>
  <c r="BW72" i="16"/>
  <c r="BV72" i="16"/>
  <c r="BU72" i="16"/>
  <c r="BT72" i="16"/>
  <c r="BS72" i="16"/>
  <c r="BS86" i="16" s="1"/>
  <c r="BR72" i="16"/>
  <c r="BQ72" i="16"/>
  <c r="BP72" i="16"/>
  <c r="BO72" i="16"/>
  <c r="BO86" i="16" s="1"/>
  <c r="BN72" i="16"/>
  <c r="BM72" i="16"/>
  <c r="BL72" i="16"/>
  <c r="BK72" i="16"/>
  <c r="BK86" i="16" s="1"/>
  <c r="BJ72" i="16"/>
  <c r="BI72" i="16"/>
  <c r="BH72" i="16"/>
  <c r="BG72" i="16"/>
  <c r="BG86" i="16" s="1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F72" i="16"/>
  <c r="I72" i="16" s="1"/>
  <c r="D72" i="16"/>
  <c r="F71" i="16"/>
  <c r="I71" i="16" s="1"/>
  <c r="AP71" i="16" s="1"/>
  <c r="F70" i="16"/>
  <c r="I70" i="16" s="1"/>
  <c r="AP70" i="16" s="1"/>
  <c r="D69" i="16"/>
  <c r="F69" i="16" s="1"/>
  <c r="F66" i="16"/>
  <c r="I66" i="16" s="1"/>
  <c r="F65" i="16"/>
  <c r="I65" i="16" s="1"/>
  <c r="C61" i="16"/>
  <c r="C60" i="16"/>
  <c r="I57" i="16"/>
  <c r="Y57" i="16" s="1"/>
  <c r="F57" i="16"/>
  <c r="F55" i="16"/>
  <c r="I55" i="16" s="1"/>
  <c r="Y55" i="16" s="1"/>
  <c r="F52" i="16"/>
  <c r="I52" i="16" s="1"/>
  <c r="AP52" i="16" s="1"/>
  <c r="F50" i="16"/>
  <c r="I50" i="16" s="1"/>
  <c r="F46" i="16"/>
  <c r="I46" i="16" s="1"/>
  <c r="AP46" i="16" s="1"/>
  <c r="C42" i="16"/>
  <c r="C41" i="16"/>
  <c r="I38" i="16"/>
  <c r="AO38" i="16" s="1"/>
  <c r="F38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L37" i="16"/>
  <c r="K37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L36" i="16"/>
  <c r="K36" i="16"/>
  <c r="F34" i="16"/>
  <c r="I34" i="16" s="1"/>
  <c r="F31" i="16"/>
  <c r="I31" i="16" s="1"/>
  <c r="F30" i="16"/>
  <c r="J13" i="16"/>
  <c r="J86" i="16" s="1"/>
  <c r="I13" i="16"/>
  <c r="M12" i="16"/>
  <c r="F12" i="16"/>
  <c r="M11" i="16"/>
  <c r="F11" i="16"/>
  <c r="D13" i="16" s="1"/>
  <c r="F13" i="16" s="1"/>
  <c r="M13" i="16"/>
  <c r="K10" i="16"/>
  <c r="F10" i="16"/>
  <c r="E65" i="6"/>
  <c r="C65" i="6"/>
  <c r="E63" i="6"/>
  <c r="C63" i="6"/>
  <c r="CL72" i="14"/>
  <c r="AF94" i="22" l="1"/>
  <c r="AT94" i="22"/>
  <c r="T94" i="22"/>
  <c r="BK94" i="22"/>
  <c r="AN94" i="22"/>
  <c r="S94" i="22"/>
  <c r="U94" i="22"/>
  <c r="CL94" i="22"/>
  <c r="BV94" i="22"/>
  <c r="CS94" i="22"/>
  <c r="R94" i="22"/>
  <c r="AS94" i="22"/>
  <c r="I56" i="22"/>
  <c r="Y56" i="22" s="1"/>
  <c r="Y86" i="22" s="1"/>
  <c r="BX94" i="22" s="1"/>
  <c r="F8" i="22"/>
  <c r="CV94" i="22"/>
  <c r="J87" i="22"/>
  <c r="W94" i="22"/>
  <c r="BD94" i="22"/>
  <c r="BJ94" i="22"/>
  <c r="CD94" i="22"/>
  <c r="CJ94" i="22"/>
  <c r="CO94" i="22"/>
  <c r="CU94" i="22"/>
  <c r="AG94" i="22"/>
  <c r="AI94" i="22"/>
  <c r="AE94" i="22"/>
  <c r="CE94" i="22"/>
  <c r="AY94" i="22"/>
  <c r="CM94" i="22"/>
  <c r="Y94" i="22"/>
  <c r="BY94" i="22"/>
  <c r="AB94" i="22"/>
  <c r="BQ94" i="22"/>
  <c r="CR94" i="22"/>
  <c r="AZ94" i="22"/>
  <c r="AO94" i="22"/>
  <c r="AD94" i="22"/>
  <c r="CB94" i="22"/>
  <c r="BT94" i="22"/>
  <c r="AL94" i="22"/>
  <c r="CI94" i="22"/>
  <c r="BL94" i="22"/>
  <c r="CH94" i="22"/>
  <c r="AK94" i="22"/>
  <c r="BA94" i="22"/>
  <c r="I87" i="22"/>
  <c r="CA94" i="22"/>
  <c r="AM94" i="22"/>
  <c r="BB94" i="22"/>
  <c r="AA94" i="22"/>
  <c r="BE94" i="22"/>
  <c r="BS94" i="22"/>
  <c r="BO94" i="22"/>
  <c r="BC94" i="22"/>
  <c r="BH94" i="22"/>
  <c r="BW94" i="22"/>
  <c r="X94" i="22"/>
  <c r="BU94" i="22"/>
  <c r="AJ94" i="22"/>
  <c r="AH94" i="22"/>
  <c r="BF94" i="22"/>
  <c r="AC94" i="22"/>
  <c r="Z94" i="22"/>
  <c r="AW94" i="22"/>
  <c r="BZ94" i="22"/>
  <c r="V94" i="22"/>
  <c r="CQ94" i="22"/>
  <c r="CN94" i="21"/>
  <c r="CD94" i="21"/>
  <c r="CF94" i="21"/>
  <c r="AG94" i="21"/>
  <c r="CQ94" i="21"/>
  <c r="CO94" i="21"/>
  <c r="AZ94" i="21"/>
  <c r="BM94" i="21"/>
  <c r="U94" i="21"/>
  <c r="AW94" i="21"/>
  <c r="AP94" i="21"/>
  <c r="CU94" i="21"/>
  <c r="Z94" i="21"/>
  <c r="BP94" i="21"/>
  <c r="W94" i="21"/>
  <c r="BI94" i="21"/>
  <c r="J87" i="21"/>
  <c r="CK94" i="21"/>
  <c r="CL94" i="21"/>
  <c r="AJ94" i="21"/>
  <c r="CB94" i="21"/>
  <c r="BX94" i="21"/>
  <c r="AB94" i="21"/>
  <c r="CR94" i="21"/>
  <c r="BD94" i="21"/>
  <c r="AK94" i="21"/>
  <c r="AM94" i="21"/>
  <c r="CV94" i="21"/>
  <c r="S94" i="21"/>
  <c r="BJ94" i="21"/>
  <c r="CC94" i="21"/>
  <c r="BZ94" i="21"/>
  <c r="CH94" i="21"/>
  <c r="BQ94" i="21"/>
  <c r="BV94" i="21"/>
  <c r="CT94" i="21"/>
  <c r="R94" i="21"/>
  <c r="AF94" i="21"/>
  <c r="BT94" i="21"/>
  <c r="I87" i="21"/>
  <c r="AI94" i="21"/>
  <c r="CJ94" i="21"/>
  <c r="BY94" i="21"/>
  <c r="CG94" i="21"/>
  <c r="BH94" i="21"/>
  <c r="BK94" i="21"/>
  <c r="BO94" i="21"/>
  <c r="AN94" i="21"/>
  <c r="BC94" i="21"/>
  <c r="O94" i="21"/>
  <c r="AR94" i="21"/>
  <c r="AY94" i="21"/>
  <c r="BR94" i="21"/>
  <c r="BF94" i="21"/>
  <c r="BL94" i="21"/>
  <c r="AU94" i="21"/>
  <c r="BB94" i="21"/>
  <c r="V94" i="21"/>
  <c r="AQ94" i="21"/>
  <c r="Y94" i="21"/>
  <c r="AT94" i="21"/>
  <c r="AC94" i="21"/>
  <c r="CA94" i="21"/>
  <c r="AH94" i="21"/>
  <c r="AA94" i="21"/>
  <c r="BU94" i="21"/>
  <c r="CE94" i="21"/>
  <c r="CI94" i="21"/>
  <c r="Q94" i="21"/>
  <c r="T94" i="21"/>
  <c r="BA94" i="21"/>
  <c r="AL94" i="21"/>
  <c r="AS94" i="21"/>
  <c r="AV94" i="21"/>
  <c r="CM94" i="21"/>
  <c r="P94" i="21"/>
  <c r="BS94" i="21"/>
  <c r="AE94" i="21"/>
  <c r="BE94" i="21"/>
  <c r="X94" i="21"/>
  <c r="AO94" i="21"/>
  <c r="BW94" i="21"/>
  <c r="BN94" i="21"/>
  <c r="CS94" i="21"/>
  <c r="BG94" i="21"/>
  <c r="AD94" i="21"/>
  <c r="AX94" i="21"/>
  <c r="CP94" i="21"/>
  <c r="I82" i="21"/>
  <c r="I83" i="21" s="1"/>
  <c r="I84" i="21" s="1"/>
  <c r="F77" i="21"/>
  <c r="D60" i="21"/>
  <c r="F74" i="21"/>
  <c r="F76" i="21" s="1"/>
  <c r="V87" i="21"/>
  <c r="I93" i="21"/>
  <c r="CH86" i="18"/>
  <c r="BQ86" i="16"/>
  <c r="BW86" i="16"/>
  <c r="CU86" i="16"/>
  <c r="BY86" i="16"/>
  <c r="CS86" i="18"/>
  <c r="BU86" i="18"/>
  <c r="K38" i="18"/>
  <c r="BE86" i="16"/>
  <c r="BM86" i="16"/>
  <c r="CC86" i="16"/>
  <c r="CK86" i="16"/>
  <c r="L38" i="16"/>
  <c r="BG86" i="20"/>
  <c r="BO86" i="20"/>
  <c r="CE86" i="20"/>
  <c r="CM86" i="20"/>
  <c r="BU86" i="20"/>
  <c r="CS86" i="20"/>
  <c r="BV86" i="20"/>
  <c r="CH86" i="20"/>
  <c r="CT86" i="20"/>
  <c r="BW86" i="20"/>
  <c r="CU86" i="20"/>
  <c r="BE86" i="18"/>
  <c r="BQ86" i="18"/>
  <c r="CC86" i="18"/>
  <c r="AR86" i="18"/>
  <c r="BJ86" i="18"/>
  <c r="BV86" i="18"/>
  <c r="BW86" i="18"/>
  <c r="CU86" i="18"/>
  <c r="BM86" i="18"/>
  <c r="CK86" i="18"/>
  <c r="BN86" i="18"/>
  <c r="BZ86" i="18"/>
  <c r="BP86" i="18"/>
  <c r="CN86" i="18"/>
  <c r="CO86" i="18"/>
  <c r="BS86" i="18"/>
  <c r="CQ86" i="18"/>
  <c r="BT86" i="18"/>
  <c r="CR86" i="18"/>
  <c r="BI86" i="18"/>
  <c r="BL86" i="18"/>
  <c r="CJ86" i="18"/>
  <c r="BY86" i="18"/>
  <c r="F68" i="18"/>
  <c r="I81" i="18" s="1"/>
  <c r="AK66" i="18"/>
  <c r="AE66" i="18"/>
  <c r="AD66" i="18"/>
  <c r="AL66" i="18"/>
  <c r="AM66" i="18"/>
  <c r="D16" i="18"/>
  <c r="F16" i="18" s="1"/>
  <c r="D17" i="18"/>
  <c r="F17" i="18" s="1"/>
  <c r="I17" i="18" s="1"/>
  <c r="AA17" i="18" s="1"/>
  <c r="D18" i="18"/>
  <c r="F18" i="18" s="1"/>
  <c r="I18" i="18" s="1"/>
  <c r="Z18" i="18" s="1"/>
  <c r="D36" i="18"/>
  <c r="CE86" i="16"/>
  <c r="BU86" i="16"/>
  <c r="CS86" i="16"/>
  <c r="CO86" i="16"/>
  <c r="F68" i="16"/>
  <c r="F68" i="20"/>
  <c r="I81" i="20" s="1"/>
  <c r="BL86" i="20"/>
  <c r="BT86" i="20"/>
  <c r="CB86" i="20"/>
  <c r="CJ86" i="20"/>
  <c r="CR86" i="20"/>
  <c r="BH86" i="20"/>
  <c r="BP86" i="20"/>
  <c r="BX86" i="20"/>
  <c r="CF86" i="20"/>
  <c r="CN86" i="20"/>
  <c r="CV86" i="20"/>
  <c r="BQ86" i="20"/>
  <c r="CG86" i="20"/>
  <c r="BK86" i="20"/>
  <c r="BS86" i="20"/>
  <c r="CA86" i="20"/>
  <c r="CI86" i="20"/>
  <c r="CQ86" i="20"/>
  <c r="I69" i="20"/>
  <c r="CW69" i="20" s="1"/>
  <c r="AL66" i="20"/>
  <c r="Z66" i="20"/>
  <c r="AB66" i="20"/>
  <c r="AC66" i="20"/>
  <c r="AD66" i="20"/>
  <c r="AH66" i="20"/>
  <c r="AJ66" i="20"/>
  <c r="AK66" i="20"/>
  <c r="D16" i="20"/>
  <c r="F16" i="20" s="1"/>
  <c r="D17" i="20"/>
  <c r="F17" i="20" s="1"/>
  <c r="I17" i="20" s="1"/>
  <c r="AA17" i="20" s="1"/>
  <c r="P42" i="20"/>
  <c r="R42" i="20"/>
  <c r="AA18" i="20"/>
  <c r="AA24" i="20" s="1"/>
  <c r="Z18" i="20"/>
  <c r="AA31" i="20"/>
  <c r="Z31" i="20"/>
  <c r="M13" i="20"/>
  <c r="I16" i="20"/>
  <c r="O16" i="20" s="1"/>
  <c r="O24" i="20" s="1"/>
  <c r="AL65" i="20"/>
  <c r="AD65" i="20"/>
  <c r="AK65" i="20"/>
  <c r="AC65" i="20"/>
  <c r="AN65" i="20"/>
  <c r="AJ65" i="20"/>
  <c r="AB65" i="20"/>
  <c r="AE65" i="20"/>
  <c r="AI65" i="20"/>
  <c r="AA65" i="20"/>
  <c r="AH65" i="20"/>
  <c r="Z65" i="20"/>
  <c r="AF65" i="20"/>
  <c r="AM65" i="20"/>
  <c r="AO65" i="20"/>
  <c r="AG65" i="20"/>
  <c r="Z17" i="20"/>
  <c r="I34" i="20"/>
  <c r="D36" i="20"/>
  <c r="AE66" i="20"/>
  <c r="AM66" i="20"/>
  <c r="AF66" i="20"/>
  <c r="AN66" i="20"/>
  <c r="O33" i="20"/>
  <c r="AG66" i="20"/>
  <c r="AO66" i="20"/>
  <c r="AS33" i="20"/>
  <c r="K13" i="20"/>
  <c r="I30" i="20"/>
  <c r="AA66" i="20"/>
  <c r="F33" i="20"/>
  <c r="BJ86" i="16"/>
  <c r="BR86" i="16"/>
  <c r="BZ86" i="16"/>
  <c r="CH86" i="16"/>
  <c r="CP86" i="16"/>
  <c r="AX86" i="18"/>
  <c r="CL86" i="18"/>
  <c r="CT86" i="18"/>
  <c r="K13" i="18"/>
  <c r="K86" i="18" s="1"/>
  <c r="K94" i="18" s="1"/>
  <c r="AZ86" i="18"/>
  <c r="L38" i="18"/>
  <c r="BD86" i="18"/>
  <c r="Z31" i="18"/>
  <c r="AA31" i="18"/>
  <c r="AM65" i="18"/>
  <c r="AE65" i="18"/>
  <c r="AL65" i="18"/>
  <c r="AD65" i="18"/>
  <c r="AK65" i="18"/>
  <c r="AC65" i="18"/>
  <c r="AA65" i="18"/>
  <c r="AJ65" i="18"/>
  <c r="AB65" i="18"/>
  <c r="AI65" i="18"/>
  <c r="AH65" i="18"/>
  <c r="Z65" i="18"/>
  <c r="AO65" i="18"/>
  <c r="AG65" i="18"/>
  <c r="AN65" i="18"/>
  <c r="AW86" i="18"/>
  <c r="F36" i="18"/>
  <c r="I36" i="18" s="1"/>
  <c r="AA30" i="18"/>
  <c r="AA36" i="18" s="1"/>
  <c r="Z17" i="18"/>
  <c r="AP50" i="18"/>
  <c r="AA18" i="18"/>
  <c r="L33" i="18"/>
  <c r="L34" i="18" s="1"/>
  <c r="U33" i="18"/>
  <c r="AQ33" i="18"/>
  <c r="AQ86" i="18" s="1"/>
  <c r="AY33" i="18"/>
  <c r="AY86" i="18" s="1"/>
  <c r="AF66" i="18"/>
  <c r="AN66" i="18"/>
  <c r="I70" i="18"/>
  <c r="AP70" i="18" s="1"/>
  <c r="AO66" i="18"/>
  <c r="O33" i="18"/>
  <c r="W33" i="18"/>
  <c r="AS33" i="18"/>
  <c r="AS86" i="18" s="1"/>
  <c r="BA33" i="18"/>
  <c r="BA86" i="18" s="1"/>
  <c r="Z66" i="18"/>
  <c r="AH66" i="18"/>
  <c r="AG66" i="18"/>
  <c r="P33" i="18"/>
  <c r="X33" i="18"/>
  <c r="AT33" i="18"/>
  <c r="AT86" i="18" s="1"/>
  <c r="BB33" i="18"/>
  <c r="BB86" i="18" s="1"/>
  <c r="D42" i="18"/>
  <c r="F42" i="18" s="1"/>
  <c r="I42" i="18" s="1"/>
  <c r="AA66" i="18"/>
  <c r="AI66" i="18"/>
  <c r="Q33" i="18"/>
  <c r="Y33" i="18"/>
  <c r="AU33" i="18"/>
  <c r="AU86" i="18" s="1"/>
  <c r="BC33" i="18"/>
  <c r="BC86" i="18" s="1"/>
  <c r="AB66" i="18"/>
  <c r="AJ66" i="18"/>
  <c r="F33" i="18"/>
  <c r="D22" i="18" s="1"/>
  <c r="F22" i="18" s="1"/>
  <c r="R33" i="18"/>
  <c r="Z33" i="18"/>
  <c r="AV33" i="18"/>
  <c r="AV86" i="18" s="1"/>
  <c r="AC66" i="18"/>
  <c r="BH86" i="16"/>
  <c r="BP86" i="16"/>
  <c r="BX86" i="16"/>
  <c r="CF86" i="16"/>
  <c r="CN86" i="16"/>
  <c r="CV86" i="16"/>
  <c r="CI86" i="16"/>
  <c r="CQ86" i="16"/>
  <c r="BL86" i="16"/>
  <c r="BT86" i="16"/>
  <c r="CB86" i="16"/>
  <c r="CJ86" i="16"/>
  <c r="CR86" i="16"/>
  <c r="BF86" i="16"/>
  <c r="BN86" i="16"/>
  <c r="BV86" i="16"/>
  <c r="CD86" i="16"/>
  <c r="CL86" i="16"/>
  <c r="CT86" i="16"/>
  <c r="K38" i="16"/>
  <c r="AL65" i="16"/>
  <c r="AM65" i="16"/>
  <c r="AE65" i="16"/>
  <c r="I69" i="16"/>
  <c r="CW69" i="16" s="1"/>
  <c r="D42" i="16"/>
  <c r="F42" i="16" s="1"/>
  <c r="I42" i="16" s="1"/>
  <c r="I30" i="16"/>
  <c r="D17" i="16"/>
  <c r="F17" i="16" s="1"/>
  <c r="I17" i="16" s="1"/>
  <c r="D36" i="16"/>
  <c r="D18" i="16"/>
  <c r="F18" i="16" s="1"/>
  <c r="I18" i="16" s="1"/>
  <c r="D16" i="16"/>
  <c r="F16" i="16" s="1"/>
  <c r="AP50" i="16"/>
  <c r="AJ66" i="16"/>
  <c r="AB66" i="16"/>
  <c r="AI66" i="16"/>
  <c r="AA66" i="16"/>
  <c r="AH66" i="16"/>
  <c r="Z66" i="16"/>
  <c r="AO66" i="16"/>
  <c r="AG66" i="16"/>
  <c r="AN66" i="16"/>
  <c r="AF66" i="16"/>
  <c r="AM66" i="16"/>
  <c r="AE66" i="16"/>
  <c r="AK66" i="16"/>
  <c r="AL66" i="16"/>
  <c r="AD66" i="16"/>
  <c r="AC66" i="16"/>
  <c r="AA31" i="16"/>
  <c r="Z31" i="16"/>
  <c r="T33" i="16"/>
  <c r="AW33" i="16"/>
  <c r="AW86" i="16" s="1"/>
  <c r="AF65" i="16"/>
  <c r="AN65" i="16"/>
  <c r="L33" i="16"/>
  <c r="L34" i="16" s="1"/>
  <c r="U33" i="16"/>
  <c r="U86" i="16" s="1"/>
  <c r="AG65" i="16"/>
  <c r="AO65" i="16"/>
  <c r="V33" i="16"/>
  <c r="AQ33" i="16"/>
  <c r="AQ86" i="16" s="1"/>
  <c r="AY33" i="16"/>
  <c r="AY86" i="16" s="1"/>
  <c r="Z65" i="16"/>
  <c r="AH65" i="16"/>
  <c r="AR33" i="16"/>
  <c r="AR86" i="16" s="1"/>
  <c r="AZ33" i="16"/>
  <c r="AZ86" i="16" s="1"/>
  <c r="AA65" i="16"/>
  <c r="AI65" i="16"/>
  <c r="P33" i="16"/>
  <c r="X33" i="16"/>
  <c r="X86" i="16" s="1"/>
  <c r="AB65" i="16"/>
  <c r="AJ65" i="16"/>
  <c r="K13" i="16"/>
  <c r="Q33" i="16"/>
  <c r="Q86" i="16" s="1"/>
  <c r="Y33" i="16"/>
  <c r="AT33" i="16"/>
  <c r="AT86" i="16" s="1"/>
  <c r="AC65" i="16"/>
  <c r="AK65" i="16"/>
  <c r="F33" i="16"/>
  <c r="R33" i="16"/>
  <c r="Z33" i="16"/>
  <c r="AU33" i="16"/>
  <c r="AU86" i="16" s="1"/>
  <c r="AD65" i="16"/>
  <c r="CH86" i="14"/>
  <c r="CW72" i="14"/>
  <c r="CV72" i="14"/>
  <c r="CV86" i="14" s="1"/>
  <c r="CU72" i="14"/>
  <c r="CU86" i="14" s="1"/>
  <c r="CT72" i="14"/>
  <c r="CT86" i="14" s="1"/>
  <c r="CS72" i="14"/>
  <c r="CS86" i="14" s="1"/>
  <c r="CR72" i="14"/>
  <c r="CR86" i="14" s="1"/>
  <c r="CQ72" i="14"/>
  <c r="CQ86" i="14" s="1"/>
  <c r="CP72" i="14"/>
  <c r="CP86" i="14" s="1"/>
  <c r="CO72" i="14"/>
  <c r="CO86" i="14" s="1"/>
  <c r="CN72" i="14"/>
  <c r="CN86" i="14" s="1"/>
  <c r="CM72" i="14"/>
  <c r="CM86" i="14" s="1"/>
  <c r="CL86" i="14"/>
  <c r="CK72" i="14"/>
  <c r="CK86" i="14" s="1"/>
  <c r="CJ72" i="14"/>
  <c r="CJ86" i="14" s="1"/>
  <c r="CI72" i="14"/>
  <c r="CI86" i="14" s="1"/>
  <c r="CH72" i="14"/>
  <c r="CG72" i="14"/>
  <c r="CG86" i="14" s="1"/>
  <c r="CF72" i="14"/>
  <c r="CF86" i="14" s="1"/>
  <c r="CE72" i="14"/>
  <c r="CE86" i="14" s="1"/>
  <c r="CD72" i="14"/>
  <c r="CD86" i="14" s="1"/>
  <c r="CC72" i="14"/>
  <c r="CC86" i="14" s="1"/>
  <c r="CB72" i="14"/>
  <c r="CB86" i="14" s="1"/>
  <c r="CA72" i="14"/>
  <c r="CA86" i="14" s="1"/>
  <c r="BZ72" i="14"/>
  <c r="BZ86" i="14" s="1"/>
  <c r="BY72" i="14"/>
  <c r="BY86" i="14" s="1"/>
  <c r="BX72" i="14"/>
  <c r="BX86" i="14" s="1"/>
  <c r="BW72" i="14"/>
  <c r="BW86" i="14" s="1"/>
  <c r="BV72" i="14"/>
  <c r="BV86" i="14" s="1"/>
  <c r="BU72" i="14"/>
  <c r="BU86" i="14" s="1"/>
  <c r="BT72" i="14"/>
  <c r="BT86" i="14" s="1"/>
  <c r="BS72" i="14"/>
  <c r="BS86" i="14" s="1"/>
  <c r="BR72" i="14"/>
  <c r="BR86" i="14" s="1"/>
  <c r="BQ72" i="14"/>
  <c r="BQ86" i="14" s="1"/>
  <c r="BP72" i="14"/>
  <c r="BP86" i="14" s="1"/>
  <c r="BO72" i="14"/>
  <c r="BO86" i="14" s="1"/>
  <c r="BN72" i="14"/>
  <c r="BN86" i="14" s="1"/>
  <c r="BM72" i="14"/>
  <c r="BM86" i="14" s="1"/>
  <c r="BL72" i="14"/>
  <c r="BL86" i="14" s="1"/>
  <c r="BK72" i="14"/>
  <c r="BK86" i="14" s="1"/>
  <c r="BJ72" i="14"/>
  <c r="BJ86" i="14" s="1"/>
  <c r="BI72" i="14"/>
  <c r="BI86" i="14" s="1"/>
  <c r="BH72" i="14"/>
  <c r="BH86" i="14" s="1"/>
  <c r="BG72" i="14"/>
  <c r="BG86" i="14" s="1"/>
  <c r="BF72" i="14"/>
  <c r="BF86" i="14" s="1"/>
  <c r="BE72" i="14"/>
  <c r="BE86" i="14" s="1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F72" i="14"/>
  <c r="I72" i="14" s="1"/>
  <c r="D72" i="14"/>
  <c r="F71" i="14"/>
  <c r="I71" i="14" s="1"/>
  <c r="AP71" i="14" s="1"/>
  <c r="F70" i="14"/>
  <c r="I70" i="14" s="1"/>
  <c r="AP70" i="14" s="1"/>
  <c r="D69" i="14"/>
  <c r="F69" i="14" s="1"/>
  <c r="F66" i="14"/>
  <c r="I66" i="14" s="1"/>
  <c r="F65" i="14"/>
  <c r="I65" i="14" s="1"/>
  <c r="C61" i="14"/>
  <c r="C60" i="14"/>
  <c r="I57" i="14"/>
  <c r="Y57" i="14" s="1"/>
  <c r="F57" i="14"/>
  <c r="F55" i="14"/>
  <c r="I55" i="14" s="1"/>
  <c r="Y55" i="14" s="1"/>
  <c r="F52" i="14"/>
  <c r="I52" i="14" s="1"/>
  <c r="AP52" i="14" s="1"/>
  <c r="F50" i="14"/>
  <c r="I50" i="14" s="1"/>
  <c r="I46" i="14"/>
  <c r="AP46" i="14" s="1"/>
  <c r="F46" i="14"/>
  <c r="C42" i="14"/>
  <c r="C41" i="14"/>
  <c r="F38" i="14"/>
  <c r="I38" i="14" s="1"/>
  <c r="AO38" i="14" s="1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L37" i="14"/>
  <c r="K37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L36" i="14"/>
  <c r="L38" i="14" s="1"/>
  <c r="K36" i="14"/>
  <c r="F34" i="14"/>
  <c r="I34" i="14" s="1"/>
  <c r="D35" i="10" s="1"/>
  <c r="D33" i="14"/>
  <c r="F31" i="14"/>
  <c r="I31" i="14" s="1"/>
  <c r="F30" i="14"/>
  <c r="I30" i="14" s="1"/>
  <c r="J13" i="14"/>
  <c r="I13" i="14"/>
  <c r="M12" i="14"/>
  <c r="F12" i="14"/>
  <c r="M11" i="14"/>
  <c r="F11" i="14"/>
  <c r="M13" i="14"/>
  <c r="K10" i="14"/>
  <c r="F10" i="14"/>
  <c r="D72" i="13"/>
  <c r="CW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CN72" i="13"/>
  <c r="CO72" i="13"/>
  <c r="CP72" i="13"/>
  <c r="CQ72" i="13"/>
  <c r="CR72" i="13"/>
  <c r="CS72" i="13"/>
  <c r="CT72" i="13"/>
  <c r="CU72" i="13"/>
  <c r="CV72" i="13"/>
  <c r="AP72" i="13"/>
  <c r="CK94" i="22" l="1"/>
  <c r="BM94" i="22"/>
  <c r="AX94" i="22"/>
  <c r="AP94" i="22"/>
  <c r="CG94" i="22"/>
  <c r="AR94" i="22"/>
  <c r="CC94" i="22"/>
  <c r="BI94" i="22"/>
  <c r="CT94" i="22"/>
  <c r="CN94" i="22"/>
  <c r="AV94" i="22"/>
  <c r="BP94" i="22"/>
  <c r="BG94" i="22"/>
  <c r="F77" i="22"/>
  <c r="I82" i="22"/>
  <c r="I83" i="22" s="1"/>
  <c r="I84" i="22" s="1"/>
  <c r="D60" i="22"/>
  <c r="F74" i="22"/>
  <c r="F76" i="22" s="1"/>
  <c r="I93" i="22"/>
  <c r="V87" i="22"/>
  <c r="AQ94" i="22"/>
  <c r="CP94" i="22"/>
  <c r="BR94" i="22"/>
  <c r="CW94" i="22"/>
  <c r="I94" i="22" s="1"/>
  <c r="CF94" i="22"/>
  <c r="BN94" i="22"/>
  <c r="AU94" i="22"/>
  <c r="O35" i="10"/>
  <c r="G35" i="10"/>
  <c r="N35" i="10"/>
  <c r="F35" i="10"/>
  <c r="M35" i="10"/>
  <c r="E35" i="10"/>
  <c r="K35" i="10"/>
  <c r="J35" i="10"/>
  <c r="Q35" i="10"/>
  <c r="I35" i="10"/>
  <c r="P35" i="10"/>
  <c r="H35" i="10"/>
  <c r="L35" i="10"/>
  <c r="AA24" i="18"/>
  <c r="D24" i="18"/>
  <c r="F24" i="18" s="1"/>
  <c r="I24" i="18" s="1"/>
  <c r="D17" i="14"/>
  <c r="F17" i="14" s="1"/>
  <c r="I17" i="14" s="1"/>
  <c r="L94" i="18"/>
  <c r="D48" i="18"/>
  <c r="D45" i="18"/>
  <c r="D44" i="18"/>
  <c r="D51" i="18"/>
  <c r="F51" i="18" s="1"/>
  <c r="I51" i="18" s="1"/>
  <c r="D49" i="18"/>
  <c r="I16" i="18"/>
  <c r="Z24" i="18"/>
  <c r="AJ66" i="14"/>
  <c r="AE66" i="14"/>
  <c r="AD66" i="14"/>
  <c r="AC66" i="14"/>
  <c r="AL66" i="14"/>
  <c r="AM66" i="14"/>
  <c r="AK66" i="14"/>
  <c r="D51" i="16"/>
  <c r="F51" i="16" s="1"/>
  <c r="I51" i="16" s="1"/>
  <c r="D49" i="16"/>
  <c r="D48" i="16"/>
  <c r="D45" i="16"/>
  <c r="D44" i="16"/>
  <c r="K38" i="14"/>
  <c r="D22" i="20"/>
  <c r="F22" i="20" s="1"/>
  <c r="I22" i="20" s="1"/>
  <c r="AO22" i="20" s="1"/>
  <c r="T33" i="20"/>
  <c r="S33" i="20"/>
  <c r="K33" i="20"/>
  <c r="K34" i="20" s="1"/>
  <c r="BD33" i="20"/>
  <c r="AW33" i="20"/>
  <c r="BC33" i="20"/>
  <c r="AV33" i="20"/>
  <c r="AA33" i="20"/>
  <c r="AR33" i="20"/>
  <c r="N33" i="20"/>
  <c r="L33" i="20"/>
  <c r="L34" i="20" s="1"/>
  <c r="BA33" i="20"/>
  <c r="W33" i="20"/>
  <c r="X33" i="20"/>
  <c r="AT33" i="20"/>
  <c r="P33" i="20"/>
  <c r="AU33" i="20"/>
  <c r="Y33" i="20"/>
  <c r="AY33" i="20"/>
  <c r="AX33" i="20"/>
  <c r="BB33" i="20"/>
  <c r="Z33" i="20"/>
  <c r="Q33" i="20"/>
  <c r="AQ33" i="20"/>
  <c r="AP33" i="20"/>
  <c r="R33" i="20"/>
  <c r="AZ33" i="20"/>
  <c r="V33" i="20"/>
  <c r="U33" i="20"/>
  <c r="D24" i="20"/>
  <c r="F24" i="20" s="1"/>
  <c r="I24" i="20" s="1"/>
  <c r="Z24" i="20"/>
  <c r="Z30" i="20"/>
  <c r="Z36" i="20" s="1"/>
  <c r="AA30" i="20"/>
  <c r="AA36" i="20" s="1"/>
  <c r="F36" i="20"/>
  <c r="F45" i="20"/>
  <c r="I45" i="20" s="1"/>
  <c r="AP45" i="20" s="1"/>
  <c r="D19" i="20"/>
  <c r="F19" i="20" s="1"/>
  <c r="F48" i="20"/>
  <c r="I48" i="20" s="1"/>
  <c r="AP48" i="20" s="1"/>
  <c r="D21" i="20"/>
  <c r="F21" i="20" s="1"/>
  <c r="I21" i="20" s="1"/>
  <c r="D20" i="20"/>
  <c r="F20" i="20" s="1"/>
  <c r="I20" i="20" s="1"/>
  <c r="D51" i="20"/>
  <c r="F51" i="20" s="1"/>
  <c r="I51" i="20" s="1"/>
  <c r="F44" i="20"/>
  <c r="I44" i="20" s="1"/>
  <c r="D26" i="20"/>
  <c r="F26" i="20" s="1"/>
  <c r="I26" i="20" s="1"/>
  <c r="F49" i="20"/>
  <c r="I49" i="20" s="1"/>
  <c r="AP49" i="20" s="1"/>
  <c r="D37" i="20"/>
  <c r="F58" i="20" s="1"/>
  <c r="I58" i="20" s="1"/>
  <c r="Y58" i="20" s="1"/>
  <c r="I33" i="20"/>
  <c r="D41" i="20"/>
  <c r="F41" i="20" s="1"/>
  <c r="I41" i="20" s="1"/>
  <c r="R42" i="18"/>
  <c r="P42" i="18"/>
  <c r="P86" i="18" s="1"/>
  <c r="I22" i="18"/>
  <c r="AO22" i="18" s="1"/>
  <c r="O16" i="18"/>
  <c r="D41" i="18"/>
  <c r="F41" i="18" s="1"/>
  <c r="I41" i="18" s="1"/>
  <c r="D19" i="18"/>
  <c r="F19" i="18" s="1"/>
  <c r="F45" i="18"/>
  <c r="I45" i="18" s="1"/>
  <c r="AP45" i="18" s="1"/>
  <c r="F48" i="18"/>
  <c r="I48" i="18" s="1"/>
  <c r="AP48" i="18" s="1"/>
  <c r="D21" i="18"/>
  <c r="F21" i="18" s="1"/>
  <c r="I21" i="18" s="1"/>
  <c r="D20" i="18"/>
  <c r="F20" i="18" s="1"/>
  <c r="I20" i="18" s="1"/>
  <c r="F44" i="18"/>
  <c r="I44" i="18" s="1"/>
  <c r="AP44" i="18" s="1"/>
  <c r="F49" i="18"/>
  <c r="I49" i="18" s="1"/>
  <c r="AP49" i="18" s="1"/>
  <c r="I33" i="18"/>
  <c r="D37" i="18"/>
  <c r="F58" i="18" s="1"/>
  <c r="I58" i="18" s="1"/>
  <c r="Y58" i="18" s="1"/>
  <c r="D26" i="18"/>
  <c r="F26" i="18" s="1"/>
  <c r="I26" i="18" s="1"/>
  <c r="AV33" i="16"/>
  <c r="AV86" i="16" s="1"/>
  <c r="AA33" i="16"/>
  <c r="W33" i="16"/>
  <c r="W86" i="16" s="1"/>
  <c r="S33" i="16"/>
  <c r="BC33" i="16"/>
  <c r="BC86" i="16" s="1"/>
  <c r="O33" i="16"/>
  <c r="K33" i="16"/>
  <c r="K34" i="16" s="1"/>
  <c r="BD33" i="16"/>
  <c r="BD86" i="16" s="1"/>
  <c r="K86" i="16"/>
  <c r="N33" i="16"/>
  <c r="N86" i="16" s="1"/>
  <c r="L86" i="16"/>
  <c r="BA33" i="16"/>
  <c r="BA86" i="16" s="1"/>
  <c r="AX33" i="16"/>
  <c r="AX86" i="16" s="1"/>
  <c r="BB33" i="16"/>
  <c r="BB86" i="16" s="1"/>
  <c r="AS33" i="16"/>
  <c r="AS86" i="16" s="1"/>
  <c r="AP33" i="16"/>
  <c r="R42" i="16"/>
  <c r="P42" i="16"/>
  <c r="P86" i="16" s="1"/>
  <c r="Z30" i="16"/>
  <c r="Z36" i="16" s="1"/>
  <c r="AA30" i="16"/>
  <c r="AA36" i="16" s="1"/>
  <c r="Z17" i="16"/>
  <c r="AA17" i="16"/>
  <c r="D24" i="16"/>
  <c r="F24" i="16" s="1"/>
  <c r="I24" i="16" s="1"/>
  <c r="I16" i="16"/>
  <c r="F45" i="16"/>
  <c r="I45" i="16" s="1"/>
  <c r="AP45" i="16" s="1"/>
  <c r="D19" i="16"/>
  <c r="F19" i="16" s="1"/>
  <c r="F48" i="16"/>
  <c r="I48" i="16" s="1"/>
  <c r="AP48" i="16" s="1"/>
  <c r="D22" i="16"/>
  <c r="F22" i="16" s="1"/>
  <c r="D21" i="16"/>
  <c r="F21" i="16" s="1"/>
  <c r="I21" i="16" s="1"/>
  <c r="D20" i="16"/>
  <c r="F20" i="16" s="1"/>
  <c r="I20" i="16" s="1"/>
  <c r="I33" i="16"/>
  <c r="F44" i="16"/>
  <c r="I44" i="16" s="1"/>
  <c r="AP44" i="16" s="1"/>
  <c r="D26" i="16"/>
  <c r="F26" i="16" s="1"/>
  <c r="I26" i="16" s="1"/>
  <c r="F49" i="16"/>
  <c r="I49" i="16" s="1"/>
  <c r="AP49" i="16" s="1"/>
  <c r="D37" i="16"/>
  <c r="F58" i="16" s="1"/>
  <c r="I58" i="16" s="1"/>
  <c r="Y58" i="16" s="1"/>
  <c r="D41" i="16"/>
  <c r="F41" i="16" s="1"/>
  <c r="I41" i="16" s="1"/>
  <c r="AA18" i="16"/>
  <c r="Z18" i="16"/>
  <c r="I81" i="16"/>
  <c r="F36" i="16"/>
  <c r="I36" i="16" s="1"/>
  <c r="D13" i="14"/>
  <c r="F13" i="14" s="1"/>
  <c r="AA17" i="14"/>
  <c r="Z17" i="14"/>
  <c r="AA30" i="14"/>
  <c r="AA36" i="14" s="1"/>
  <c r="Z30" i="14"/>
  <c r="Z36" i="14" s="1"/>
  <c r="AP50" i="14"/>
  <c r="AL65" i="14"/>
  <c r="AD65" i="14"/>
  <c r="AK65" i="14"/>
  <c r="AC65" i="14"/>
  <c r="AJ65" i="14"/>
  <c r="AB65" i="14"/>
  <c r="AM65" i="14"/>
  <c r="AI65" i="14"/>
  <c r="AA65" i="14"/>
  <c r="AF65" i="14"/>
  <c r="AH65" i="14"/>
  <c r="Z65" i="14"/>
  <c r="AN65" i="14"/>
  <c r="AO65" i="14"/>
  <c r="AG65" i="14"/>
  <c r="AE65" i="14"/>
  <c r="AA31" i="14"/>
  <c r="Z31" i="14"/>
  <c r="I69" i="14"/>
  <c r="CW69" i="14" s="1"/>
  <c r="F68" i="14"/>
  <c r="K13" i="14"/>
  <c r="BC33" i="14"/>
  <c r="BC86" i="14" s="1"/>
  <c r="AU33" i="14"/>
  <c r="AU86" i="14" s="1"/>
  <c r="W33" i="14"/>
  <c r="O33" i="14"/>
  <c r="Y33" i="14"/>
  <c r="AV33" i="14"/>
  <c r="AV86" i="14" s="1"/>
  <c r="P33" i="14"/>
  <c r="BB33" i="14"/>
  <c r="BB86" i="14" s="1"/>
  <c r="AT33" i="14"/>
  <c r="AT86" i="14" s="1"/>
  <c r="V33" i="14"/>
  <c r="N33" i="14"/>
  <c r="AW33" i="14"/>
  <c r="AW86" i="14" s="1"/>
  <c r="BA33" i="14"/>
  <c r="BA86" i="14" s="1"/>
  <c r="AS33" i="14"/>
  <c r="AS86" i="14" s="1"/>
  <c r="U33" i="14"/>
  <c r="L33" i="14"/>
  <c r="L34" i="14" s="1"/>
  <c r="AZ33" i="14"/>
  <c r="AR33" i="14"/>
  <c r="AR86" i="14" s="1"/>
  <c r="T33" i="14"/>
  <c r="K33" i="14"/>
  <c r="K34" i="14" s="1"/>
  <c r="AY33" i="14"/>
  <c r="AY86" i="14" s="1"/>
  <c r="AQ33" i="14"/>
  <c r="AQ86" i="14" s="1"/>
  <c r="AA33" i="14"/>
  <c r="S33" i="14"/>
  <c r="BD33" i="14"/>
  <c r="BD86" i="14" s="1"/>
  <c r="X33" i="14"/>
  <c r="AX33" i="14"/>
  <c r="AX86" i="14" s="1"/>
  <c r="Z33" i="14"/>
  <c r="R33" i="14"/>
  <c r="F33" i="14"/>
  <c r="Q33" i="14"/>
  <c r="AZ86" i="14"/>
  <c r="D36" i="14"/>
  <c r="AF66" i="14"/>
  <c r="AN66" i="14"/>
  <c r="D16" i="14"/>
  <c r="F16" i="14" s="1"/>
  <c r="AG66" i="14"/>
  <c r="AO66" i="14"/>
  <c r="D18" i="14"/>
  <c r="F18" i="14" s="1"/>
  <c r="I18" i="14" s="1"/>
  <c r="Z66" i="14"/>
  <c r="AH66" i="14"/>
  <c r="D42" i="14"/>
  <c r="F42" i="14" s="1"/>
  <c r="I42" i="14" s="1"/>
  <c r="AA66" i="14"/>
  <c r="AI66" i="14"/>
  <c r="AB66" i="14"/>
  <c r="F72" i="13"/>
  <c r="E51" i="6"/>
  <c r="C51" i="6"/>
  <c r="E49" i="6"/>
  <c r="C49" i="6"/>
  <c r="AP33" i="13"/>
  <c r="I91" i="13"/>
  <c r="CV86" i="13"/>
  <c r="CU86" i="13"/>
  <c r="CT86" i="13"/>
  <c r="CS86" i="13"/>
  <c r="CR86" i="13"/>
  <c r="CQ86" i="13"/>
  <c r="CP86" i="13"/>
  <c r="CO86" i="13"/>
  <c r="CN86" i="13"/>
  <c r="CM86" i="13"/>
  <c r="CL86" i="13"/>
  <c r="CK86" i="13"/>
  <c r="CJ86" i="13"/>
  <c r="CI86" i="13"/>
  <c r="CH86" i="13"/>
  <c r="CG86" i="13"/>
  <c r="CF86" i="13"/>
  <c r="CE86" i="13"/>
  <c r="CD86" i="13"/>
  <c r="CC86" i="13"/>
  <c r="CB86" i="13"/>
  <c r="CA86" i="13"/>
  <c r="BZ86" i="13"/>
  <c r="BY86" i="13"/>
  <c r="BX86" i="13"/>
  <c r="BW86" i="13"/>
  <c r="BV86" i="13"/>
  <c r="BU86" i="13"/>
  <c r="BT86" i="13"/>
  <c r="BS86" i="13"/>
  <c r="BR86" i="13"/>
  <c r="BQ86" i="13"/>
  <c r="BP86" i="13"/>
  <c r="BO86" i="13"/>
  <c r="BN86" i="13"/>
  <c r="BM86" i="13"/>
  <c r="BL86" i="13"/>
  <c r="BK86" i="13"/>
  <c r="BJ86" i="13"/>
  <c r="BI86" i="13"/>
  <c r="BH86" i="13"/>
  <c r="BG86" i="13"/>
  <c r="BF86" i="13"/>
  <c r="BE86" i="13"/>
  <c r="F71" i="13"/>
  <c r="I71" i="13" s="1"/>
  <c r="AP71" i="13" s="1"/>
  <c r="F70" i="13"/>
  <c r="I70" i="13" s="1"/>
  <c r="AP70" i="13" s="1"/>
  <c r="D69" i="13"/>
  <c r="F69" i="13" s="1"/>
  <c r="F66" i="13"/>
  <c r="I66" i="13" s="1"/>
  <c r="F65" i="13"/>
  <c r="I65" i="13" s="1"/>
  <c r="C61" i="13"/>
  <c r="C60" i="13"/>
  <c r="I57" i="13"/>
  <c r="Y57" i="13" s="1"/>
  <c r="F57" i="13"/>
  <c r="F55" i="13"/>
  <c r="I55" i="13" s="1"/>
  <c r="Y55" i="13" s="1"/>
  <c r="F52" i="13"/>
  <c r="I52" i="13" s="1"/>
  <c r="AP52" i="13" s="1"/>
  <c r="F50" i="13"/>
  <c r="I50" i="13" s="1"/>
  <c r="F46" i="13"/>
  <c r="I46" i="13" s="1"/>
  <c r="AP46" i="13" s="1"/>
  <c r="C42" i="13"/>
  <c r="C41" i="13"/>
  <c r="F38" i="13"/>
  <c r="I38" i="13" s="1"/>
  <c r="AO38" i="13" s="1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L37" i="13"/>
  <c r="K37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L36" i="13"/>
  <c r="K36" i="13"/>
  <c r="F34" i="13"/>
  <c r="AZ33" i="13"/>
  <c r="AX33" i="13"/>
  <c r="AR33" i="13"/>
  <c r="Z33" i="13"/>
  <c r="T33" i="13"/>
  <c r="L33" i="13"/>
  <c r="L34" i="13" s="1"/>
  <c r="K33" i="13"/>
  <c r="K34" i="13" s="1"/>
  <c r="F33" i="13"/>
  <c r="D33" i="13"/>
  <c r="AW33" i="13"/>
  <c r="F31" i="13"/>
  <c r="I31" i="13" s="1"/>
  <c r="F30" i="13"/>
  <c r="J13" i="13"/>
  <c r="J86" i="13" s="1"/>
  <c r="I13" i="13"/>
  <c r="M12" i="13"/>
  <c r="F12" i="13"/>
  <c r="M11" i="13"/>
  <c r="F11" i="13"/>
  <c r="D13" i="13" s="1"/>
  <c r="F13" i="13" s="1"/>
  <c r="K10" i="13"/>
  <c r="F10" i="13"/>
  <c r="E37" i="6"/>
  <c r="C37" i="6"/>
  <c r="E35" i="6"/>
  <c r="C35" i="6"/>
  <c r="BA33" i="12"/>
  <c r="I91" i="12"/>
  <c r="CV86" i="12"/>
  <c r="CU86" i="12"/>
  <c r="CT86" i="12"/>
  <c r="CS86" i="12"/>
  <c r="CR86" i="12"/>
  <c r="CQ86" i="12"/>
  <c r="CP86" i="12"/>
  <c r="CO86" i="12"/>
  <c r="CN86" i="12"/>
  <c r="CM86" i="12"/>
  <c r="CL86" i="12"/>
  <c r="CK86" i="12"/>
  <c r="CJ86" i="12"/>
  <c r="CI86" i="12"/>
  <c r="CH86" i="12"/>
  <c r="CG86" i="12"/>
  <c r="CF86" i="12"/>
  <c r="CE86" i="12"/>
  <c r="CD86" i="12"/>
  <c r="CC86" i="12"/>
  <c r="CB86" i="12"/>
  <c r="CA86" i="12"/>
  <c r="BZ86" i="12"/>
  <c r="BY86" i="12"/>
  <c r="BX86" i="12"/>
  <c r="BW86" i="12"/>
  <c r="BV86" i="12"/>
  <c r="BU86" i="12"/>
  <c r="BT86" i="12"/>
  <c r="BS86" i="12"/>
  <c r="BR86" i="12"/>
  <c r="BQ86" i="12"/>
  <c r="BP86" i="12"/>
  <c r="BO86" i="12"/>
  <c r="BN86" i="12"/>
  <c r="BM86" i="12"/>
  <c r="BL86" i="12"/>
  <c r="BK86" i="12"/>
  <c r="BJ86" i="12"/>
  <c r="BI86" i="12"/>
  <c r="BH86" i="12"/>
  <c r="BG86" i="12"/>
  <c r="BF86" i="12"/>
  <c r="BE86" i="12"/>
  <c r="F71" i="12"/>
  <c r="I71" i="12" s="1"/>
  <c r="AP71" i="12" s="1"/>
  <c r="F70" i="12"/>
  <c r="I70" i="12" s="1"/>
  <c r="AP70" i="12" s="1"/>
  <c r="F69" i="12"/>
  <c r="I69" i="12" s="1"/>
  <c r="AP69" i="12" s="1"/>
  <c r="D69" i="12"/>
  <c r="F66" i="12"/>
  <c r="I66" i="12" s="1"/>
  <c r="F65" i="12"/>
  <c r="I65" i="12" s="1"/>
  <c r="C61" i="12"/>
  <c r="C60" i="12"/>
  <c r="F57" i="12"/>
  <c r="I57" i="12" s="1"/>
  <c r="Y57" i="12" s="1"/>
  <c r="F55" i="12"/>
  <c r="I55" i="12" s="1"/>
  <c r="Y55" i="12" s="1"/>
  <c r="F52" i="12"/>
  <c r="I52" i="12" s="1"/>
  <c r="AP52" i="12" s="1"/>
  <c r="D52" i="12"/>
  <c r="I50" i="12"/>
  <c r="F50" i="12"/>
  <c r="F46" i="12"/>
  <c r="I46" i="12" s="1"/>
  <c r="AP46" i="12" s="1"/>
  <c r="C42" i="12"/>
  <c r="C41" i="12"/>
  <c r="F38" i="12"/>
  <c r="I38" i="12" s="1"/>
  <c r="AO38" i="12" s="1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L37" i="12"/>
  <c r="K37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L36" i="12"/>
  <c r="K36" i="12"/>
  <c r="D34" i="12"/>
  <c r="F34" i="12"/>
  <c r="L33" i="12"/>
  <c r="L34" i="12" s="1"/>
  <c r="D33" i="12"/>
  <c r="F31" i="12"/>
  <c r="I31" i="12" s="1"/>
  <c r="AA31" i="12" s="1"/>
  <c r="F30" i="12"/>
  <c r="D42" i="12" s="1"/>
  <c r="F42" i="12" s="1"/>
  <c r="I42" i="12" s="1"/>
  <c r="J13" i="12"/>
  <c r="J86" i="12" s="1"/>
  <c r="I13" i="12"/>
  <c r="D13" i="12"/>
  <c r="F13" i="12" s="1"/>
  <c r="M12" i="12"/>
  <c r="F12" i="12"/>
  <c r="M11" i="12"/>
  <c r="F11" i="12"/>
  <c r="M13" i="12"/>
  <c r="K10" i="12"/>
  <c r="F10" i="12"/>
  <c r="AM65" i="12" l="1"/>
  <c r="Z65" i="12"/>
  <c r="D17" i="12"/>
  <c r="F17" i="12" s="1"/>
  <c r="I17" i="12" s="1"/>
  <c r="Z17" i="12" s="1"/>
  <c r="D18" i="12"/>
  <c r="F18" i="12" s="1"/>
  <c r="I18" i="12" s="1"/>
  <c r="Z18" i="12" s="1"/>
  <c r="D36" i="12"/>
  <c r="F62" i="20"/>
  <c r="I62" i="20" s="1"/>
  <c r="CW62" i="20" s="1"/>
  <c r="CW86" i="20" s="1"/>
  <c r="L94" i="16"/>
  <c r="K94" i="16"/>
  <c r="D51" i="14"/>
  <c r="D49" i="14"/>
  <c r="F49" i="14" s="1"/>
  <c r="I49" i="14" s="1"/>
  <c r="AP49" i="14" s="1"/>
  <c r="D48" i="14"/>
  <c r="F48" i="14" s="1"/>
  <c r="I48" i="14" s="1"/>
  <c r="AP48" i="14" s="1"/>
  <c r="D45" i="14"/>
  <c r="D44" i="14"/>
  <c r="F44" i="14" s="1"/>
  <c r="I44" i="14" s="1"/>
  <c r="AP44" i="14" s="1"/>
  <c r="D48" i="13"/>
  <c r="F48" i="13" s="1"/>
  <c r="I48" i="13" s="1"/>
  <c r="AP48" i="13" s="1"/>
  <c r="D45" i="13"/>
  <c r="F45" i="13" s="1"/>
  <c r="I45" i="13" s="1"/>
  <c r="AP45" i="13" s="1"/>
  <c r="D44" i="13"/>
  <c r="F44" i="13" s="1"/>
  <c r="I44" i="13" s="1"/>
  <c r="AP44" i="13" s="1"/>
  <c r="D49" i="13"/>
  <c r="D51" i="13"/>
  <c r="F51" i="13" s="1"/>
  <c r="I51" i="13" s="1"/>
  <c r="D37" i="13"/>
  <c r="D19" i="13"/>
  <c r="F19" i="13" s="1"/>
  <c r="I19" i="13" s="1"/>
  <c r="L38" i="13"/>
  <c r="L86" i="13" s="1"/>
  <c r="AI66" i="12"/>
  <c r="Z66" i="12"/>
  <c r="AK66" i="12"/>
  <c r="AJ66" i="12"/>
  <c r="AH66" i="12"/>
  <c r="AE66" i="12"/>
  <c r="AC66" i="12"/>
  <c r="AB66" i="12"/>
  <c r="AM66" i="12"/>
  <c r="D16" i="12"/>
  <c r="F16" i="12" s="1"/>
  <c r="I16" i="12" s="1"/>
  <c r="AP44" i="20"/>
  <c r="I36" i="20"/>
  <c r="AX36" i="20"/>
  <c r="AX86" i="20" s="1"/>
  <c r="AP36" i="20"/>
  <c r="AH36" i="20"/>
  <c r="X36" i="20"/>
  <c r="X86" i="20" s="1"/>
  <c r="P36" i="20"/>
  <c r="AY36" i="20"/>
  <c r="AY86" i="20" s="1"/>
  <c r="AW36" i="20"/>
  <c r="AW86" i="20" s="1"/>
  <c r="AO36" i="20"/>
  <c r="AG36" i="20"/>
  <c r="W36" i="20"/>
  <c r="W86" i="20" s="1"/>
  <c r="O36" i="20"/>
  <c r="AI36" i="20"/>
  <c r="BD36" i="20"/>
  <c r="AV36" i="20"/>
  <c r="AV86" i="20" s="1"/>
  <c r="AN36" i="20"/>
  <c r="AF36" i="20"/>
  <c r="V36" i="20"/>
  <c r="N36" i="20"/>
  <c r="N86" i="20" s="1"/>
  <c r="BC36" i="20"/>
  <c r="BC86" i="20" s="1"/>
  <c r="AU36" i="20"/>
  <c r="AU86" i="20" s="1"/>
  <c r="AM36" i="20"/>
  <c r="AE36" i="20"/>
  <c r="U36" i="20"/>
  <c r="U86" i="20" s="1"/>
  <c r="L36" i="20"/>
  <c r="BB36" i="20"/>
  <c r="BB86" i="20" s="1"/>
  <c r="AT36" i="20"/>
  <c r="AT86" i="20" s="1"/>
  <c r="AL36" i="20"/>
  <c r="AD36" i="20"/>
  <c r="T36" i="20"/>
  <c r="K36" i="20"/>
  <c r="AQ36" i="20"/>
  <c r="AQ86" i="20" s="1"/>
  <c r="BA36" i="20"/>
  <c r="BA86" i="20" s="1"/>
  <c r="AS36" i="20"/>
  <c r="AS86" i="20" s="1"/>
  <c r="AK36" i="20"/>
  <c r="AC36" i="20"/>
  <c r="S36" i="20"/>
  <c r="Q36" i="20"/>
  <c r="Q86" i="20" s="1"/>
  <c r="AZ36" i="20"/>
  <c r="AZ86" i="20" s="1"/>
  <c r="AR36" i="20"/>
  <c r="AR86" i="20" s="1"/>
  <c r="AJ36" i="20"/>
  <c r="AB36" i="20"/>
  <c r="R36" i="20"/>
  <c r="BD86" i="20"/>
  <c r="P86" i="20"/>
  <c r="AK51" i="20"/>
  <c r="AC51" i="20"/>
  <c r="AJ51" i="20"/>
  <c r="AB51" i="20"/>
  <c r="AM51" i="20"/>
  <c r="AI51" i="20"/>
  <c r="AA51" i="20"/>
  <c r="AH51" i="20"/>
  <c r="Z51" i="20"/>
  <c r="AO51" i="20"/>
  <c r="AG51" i="20"/>
  <c r="AE51" i="20"/>
  <c r="AN51" i="20"/>
  <c r="AF51" i="20"/>
  <c r="AL51" i="20"/>
  <c r="AD51" i="20"/>
  <c r="AJ20" i="20"/>
  <c r="AB20" i="20"/>
  <c r="AI20" i="20"/>
  <c r="AH20" i="20"/>
  <c r="AL20" i="20"/>
  <c r="AO20" i="20"/>
  <c r="AG20" i="20"/>
  <c r="AN20" i="20"/>
  <c r="AF20" i="20"/>
  <c r="AM20" i="20"/>
  <c r="AE20" i="20"/>
  <c r="AD20" i="20"/>
  <c r="AK20" i="20"/>
  <c r="AC20" i="20"/>
  <c r="V41" i="20"/>
  <c r="V86" i="20" s="1"/>
  <c r="S41" i="20"/>
  <c r="AI21" i="20"/>
  <c r="AH21" i="20"/>
  <c r="AC21" i="20"/>
  <c r="AO21" i="20"/>
  <c r="AG21" i="20"/>
  <c r="AN21" i="20"/>
  <c r="AF21" i="20"/>
  <c r="AM21" i="20"/>
  <c r="AE21" i="20"/>
  <c r="AK21" i="20"/>
  <c r="AL21" i="20"/>
  <c r="AD21" i="20"/>
  <c r="AJ21" i="20"/>
  <c r="AB21" i="20"/>
  <c r="F59" i="20"/>
  <c r="I59" i="20" s="1"/>
  <c r="Y59" i="20" s="1"/>
  <c r="F56" i="20"/>
  <c r="I56" i="20" s="1"/>
  <c r="Y56" i="20" s="1"/>
  <c r="F37" i="20"/>
  <c r="I37" i="20" s="1"/>
  <c r="I19" i="20"/>
  <c r="D61" i="20" s="1"/>
  <c r="E73" i="6" s="1"/>
  <c r="E78" i="6" s="1"/>
  <c r="E80" i="6" s="1"/>
  <c r="D25" i="20"/>
  <c r="F25" i="20" s="1"/>
  <c r="I25" i="20" s="1"/>
  <c r="AK22" i="20"/>
  <c r="AC22" i="20"/>
  <c r="AJ22" i="20"/>
  <c r="AB22" i="20"/>
  <c r="AI22" i="20"/>
  <c r="AA22" i="20"/>
  <c r="AM22" i="20"/>
  <c r="AP22" i="20"/>
  <c r="AH22" i="20"/>
  <c r="Z22" i="20"/>
  <c r="AE22" i="20"/>
  <c r="AG22" i="20"/>
  <c r="T22" i="20"/>
  <c r="AN22" i="20"/>
  <c r="AF22" i="20"/>
  <c r="R22" i="20"/>
  <c r="M22" i="20"/>
  <c r="AD22" i="20"/>
  <c r="AL22" i="20"/>
  <c r="AK26" i="20"/>
  <c r="AC26" i="20"/>
  <c r="AJ26" i="20"/>
  <c r="AB26" i="20"/>
  <c r="AE26" i="20"/>
  <c r="AI26" i="20"/>
  <c r="AH26" i="20"/>
  <c r="AO26" i="20"/>
  <c r="AG26" i="20"/>
  <c r="AN26" i="20"/>
  <c r="AF26" i="20"/>
  <c r="AM26" i="20"/>
  <c r="AL26" i="20"/>
  <c r="AD26" i="20"/>
  <c r="D25" i="18"/>
  <c r="F25" i="18" s="1"/>
  <c r="I25" i="18" s="1"/>
  <c r="I19" i="18"/>
  <c r="V41" i="18"/>
  <c r="V86" i="18" s="1"/>
  <c r="S41" i="18"/>
  <c r="S86" i="18" s="1"/>
  <c r="AL51" i="18"/>
  <c r="AD51" i="18"/>
  <c r="AH51" i="18"/>
  <c r="Z51" i="18"/>
  <c r="AK51" i="18"/>
  <c r="AC51" i="18"/>
  <c r="AJ51" i="18"/>
  <c r="AB51" i="18"/>
  <c r="AI51" i="18"/>
  <c r="AA51" i="18"/>
  <c r="AO51" i="18"/>
  <c r="AG51" i="18"/>
  <c r="AN51" i="18"/>
  <c r="AF51" i="18"/>
  <c r="AE51" i="18"/>
  <c r="AM51" i="18"/>
  <c r="AK22" i="18"/>
  <c r="AC22" i="18"/>
  <c r="AJ22" i="18"/>
  <c r="AB22" i="18"/>
  <c r="AI22" i="18"/>
  <c r="AA22" i="18"/>
  <c r="AG22" i="18"/>
  <c r="AP22" i="18"/>
  <c r="AH22" i="18"/>
  <c r="Z22" i="18"/>
  <c r="T22" i="18"/>
  <c r="AN22" i="18"/>
  <c r="AF22" i="18"/>
  <c r="R22" i="18"/>
  <c r="AE22" i="18"/>
  <c r="AD22" i="18"/>
  <c r="AM22" i="18"/>
  <c r="AL22" i="18"/>
  <c r="M22" i="18"/>
  <c r="AJ20" i="18"/>
  <c r="AB20" i="18"/>
  <c r="AI20" i="18"/>
  <c r="AH20" i="18"/>
  <c r="AF20" i="18"/>
  <c r="AO20" i="18"/>
  <c r="AG20" i="18"/>
  <c r="AN20" i="18"/>
  <c r="AM20" i="18"/>
  <c r="AE20" i="18"/>
  <c r="AL20" i="18"/>
  <c r="AK20" i="18"/>
  <c r="AD20" i="18"/>
  <c r="AC20" i="18"/>
  <c r="AI21" i="18"/>
  <c r="AE21" i="18"/>
  <c r="AH21" i="18"/>
  <c r="AO21" i="18"/>
  <c r="AG21" i="18"/>
  <c r="AM21" i="18"/>
  <c r="AN21" i="18"/>
  <c r="AF21" i="18"/>
  <c r="AL21" i="18"/>
  <c r="AD21" i="18"/>
  <c r="AK21" i="18"/>
  <c r="AC21" i="18"/>
  <c r="AB21" i="18"/>
  <c r="AJ21" i="18"/>
  <c r="AK26" i="18"/>
  <c r="AC26" i="18"/>
  <c r="AG26" i="18"/>
  <c r="AJ26" i="18"/>
  <c r="AB26" i="18"/>
  <c r="AI26" i="18"/>
  <c r="AH26" i="18"/>
  <c r="AO26" i="18"/>
  <c r="AN26" i="18"/>
  <c r="AF26" i="18"/>
  <c r="AD26" i="18"/>
  <c r="AM26" i="18"/>
  <c r="AL26" i="18"/>
  <c r="AE26" i="18"/>
  <c r="F59" i="18"/>
  <c r="I59" i="18" s="1"/>
  <c r="Y59" i="18" s="1"/>
  <c r="F56" i="18"/>
  <c r="I56" i="18" s="1"/>
  <c r="Y56" i="18" s="1"/>
  <c r="F37" i="18"/>
  <c r="I37" i="18" s="1"/>
  <c r="F62" i="18"/>
  <c r="I62" i="18" s="1"/>
  <c r="CW62" i="18" s="1"/>
  <c r="CW86" i="18" s="1"/>
  <c r="O24" i="18"/>
  <c r="AK51" i="16"/>
  <c r="AC51" i="16"/>
  <c r="AJ51" i="16"/>
  <c r="AB51" i="16"/>
  <c r="AI51" i="16"/>
  <c r="AA51" i="16"/>
  <c r="AH51" i="16"/>
  <c r="Z51" i="16"/>
  <c r="AD51" i="16"/>
  <c r="AO51" i="16"/>
  <c r="AG51" i="16"/>
  <c r="AL51" i="16"/>
  <c r="AN51" i="16"/>
  <c r="AF51" i="16"/>
  <c r="AM51" i="16"/>
  <c r="AE51" i="16"/>
  <c r="I22" i="16"/>
  <c r="AO22" i="16" s="1"/>
  <c r="AA24" i="16"/>
  <c r="V41" i="16"/>
  <c r="V86" i="16" s="1"/>
  <c r="S41" i="16"/>
  <c r="S86" i="16" s="1"/>
  <c r="AI21" i="16"/>
  <c r="AH21" i="16"/>
  <c r="AO21" i="16"/>
  <c r="AG21" i="16"/>
  <c r="AN21" i="16"/>
  <c r="AF21" i="16"/>
  <c r="AM21" i="16"/>
  <c r="AE21" i="16"/>
  <c r="AJ21" i="16"/>
  <c r="AL21" i="16"/>
  <c r="AD21" i="16"/>
  <c r="AK21" i="16"/>
  <c r="AC21" i="16"/>
  <c r="AB21" i="16"/>
  <c r="F59" i="16"/>
  <c r="I59" i="16" s="1"/>
  <c r="Y59" i="16" s="1"/>
  <c r="F56" i="16"/>
  <c r="I56" i="16" s="1"/>
  <c r="Y56" i="16" s="1"/>
  <c r="F37" i="16"/>
  <c r="I37" i="16" s="1"/>
  <c r="Z24" i="16"/>
  <c r="D25" i="16"/>
  <c r="F25" i="16" s="1"/>
  <c r="I25" i="16" s="1"/>
  <c r="I19" i="16"/>
  <c r="AK26" i="16"/>
  <c r="AC26" i="16"/>
  <c r="AJ26" i="16"/>
  <c r="AB26" i="16"/>
  <c r="AI26" i="16"/>
  <c r="AD26" i="16"/>
  <c r="AH26" i="16"/>
  <c r="AO26" i="16"/>
  <c r="AG26" i="16"/>
  <c r="AN26" i="16"/>
  <c r="AF26" i="16"/>
  <c r="AM26" i="16"/>
  <c r="AE26" i="16"/>
  <c r="AL26" i="16"/>
  <c r="F62" i="16"/>
  <c r="I62" i="16" s="1"/>
  <c r="CW62" i="16" s="1"/>
  <c r="CW86" i="16" s="1"/>
  <c r="O16" i="16"/>
  <c r="AJ20" i="16"/>
  <c r="AB20" i="16"/>
  <c r="AI20" i="16"/>
  <c r="AH20" i="16"/>
  <c r="AK20" i="16"/>
  <c r="AO20" i="16"/>
  <c r="AG20" i="16"/>
  <c r="AN20" i="16"/>
  <c r="AF20" i="16"/>
  <c r="AM20" i="16"/>
  <c r="AE20" i="16"/>
  <c r="AC20" i="16"/>
  <c r="AL20" i="16"/>
  <c r="AD20" i="16"/>
  <c r="P42" i="14"/>
  <c r="P86" i="14" s="1"/>
  <c r="R42" i="14"/>
  <c r="AA18" i="14"/>
  <c r="AA24" i="14" s="1"/>
  <c r="Z18" i="14"/>
  <c r="I81" i="14"/>
  <c r="I16" i="14"/>
  <c r="D24" i="14"/>
  <c r="F24" i="14" s="1"/>
  <c r="I24" i="14" s="1"/>
  <c r="K86" i="14"/>
  <c r="F45" i="14"/>
  <c r="I45" i="14" s="1"/>
  <c r="AP45" i="14" s="1"/>
  <c r="D20" i="14"/>
  <c r="F20" i="14" s="1"/>
  <c r="I20" i="14" s="1"/>
  <c r="D22" i="14"/>
  <c r="F22" i="14" s="1"/>
  <c r="D26" i="14"/>
  <c r="F26" i="14" s="1"/>
  <c r="I26" i="14" s="1"/>
  <c r="I33" i="14"/>
  <c r="D33" i="10" s="1"/>
  <c r="D37" i="14"/>
  <c r="F58" i="14" s="1"/>
  <c r="I58" i="14" s="1"/>
  <c r="Y58" i="14" s="1"/>
  <c r="D19" i="14"/>
  <c r="F19" i="14" s="1"/>
  <c r="F51" i="14"/>
  <c r="I51" i="14" s="1"/>
  <c r="D41" i="14"/>
  <c r="F41" i="14" s="1"/>
  <c r="I41" i="14" s="1"/>
  <c r="D21" i="14"/>
  <c r="F21" i="14" s="1"/>
  <c r="I21" i="14" s="1"/>
  <c r="F36" i="14"/>
  <c r="I36" i="14" s="1"/>
  <c r="F68" i="13"/>
  <c r="I72" i="13"/>
  <c r="AL65" i="13"/>
  <c r="AM65" i="13"/>
  <c r="AE65" i="13"/>
  <c r="AR86" i="13"/>
  <c r="AZ86" i="13"/>
  <c r="AX86" i="13"/>
  <c r="D41" i="13"/>
  <c r="F41" i="13" s="1"/>
  <c r="I41" i="13" s="1"/>
  <c r="V41" i="13" s="1"/>
  <c r="AW86" i="13"/>
  <c r="K38" i="13"/>
  <c r="R33" i="13"/>
  <c r="I30" i="13"/>
  <c r="D36" i="13"/>
  <c r="D42" i="13"/>
  <c r="F42" i="13" s="1"/>
  <c r="I42" i="13" s="1"/>
  <c r="D17" i="13"/>
  <c r="F17" i="13" s="1"/>
  <c r="I17" i="13" s="1"/>
  <c r="D16" i="13"/>
  <c r="F16" i="13" s="1"/>
  <c r="D18" i="13"/>
  <c r="F18" i="13" s="1"/>
  <c r="I18" i="13" s="1"/>
  <c r="I69" i="13"/>
  <c r="CW69" i="13" s="1"/>
  <c r="AJ66" i="13"/>
  <c r="AB66" i="13"/>
  <c r="AE66" i="13"/>
  <c r="AI66" i="13"/>
  <c r="AA66" i="13"/>
  <c r="AH66" i="13"/>
  <c r="Z66" i="13"/>
  <c r="AM66" i="13"/>
  <c r="AO66" i="13"/>
  <c r="AG66" i="13"/>
  <c r="AN66" i="13"/>
  <c r="AF66" i="13"/>
  <c r="AL66" i="13"/>
  <c r="AD66" i="13"/>
  <c r="AK66" i="13"/>
  <c r="AC66" i="13"/>
  <c r="AP50" i="13"/>
  <c r="F49" i="13"/>
  <c r="I49" i="13" s="1"/>
  <c r="AP49" i="13" s="1"/>
  <c r="D21" i="13"/>
  <c r="F21" i="13" s="1"/>
  <c r="I21" i="13" s="1"/>
  <c r="D20" i="13"/>
  <c r="F20" i="13" s="1"/>
  <c r="I20" i="13" s="1"/>
  <c r="D26" i="13"/>
  <c r="F26" i="13" s="1"/>
  <c r="I26" i="13" s="1"/>
  <c r="I33" i="13"/>
  <c r="D26" i="10" s="1"/>
  <c r="D22" i="13"/>
  <c r="F22" i="13" s="1"/>
  <c r="I34" i="13"/>
  <c r="D28" i="10" s="1"/>
  <c r="AA31" i="13"/>
  <c r="Z31" i="13"/>
  <c r="M13" i="13"/>
  <c r="S33" i="13"/>
  <c r="AA33" i="13"/>
  <c r="AQ33" i="13"/>
  <c r="AQ86" i="13" s="1"/>
  <c r="AY33" i="13"/>
  <c r="AY86" i="13" s="1"/>
  <c r="AF65" i="13"/>
  <c r="AN65" i="13"/>
  <c r="U33" i="13"/>
  <c r="U86" i="13" s="1"/>
  <c r="AS33" i="13"/>
  <c r="AS86" i="13" s="1"/>
  <c r="BA33" i="13"/>
  <c r="BA86" i="13" s="1"/>
  <c r="Z65" i="13"/>
  <c r="AH65" i="13"/>
  <c r="AO65" i="13"/>
  <c r="N33" i="13"/>
  <c r="N86" i="13" s="1"/>
  <c r="V33" i="13"/>
  <c r="AT33" i="13"/>
  <c r="AT86" i="13" s="1"/>
  <c r="BB33" i="13"/>
  <c r="BB86" i="13" s="1"/>
  <c r="AA65" i="13"/>
  <c r="AI65" i="13"/>
  <c r="AG65" i="13"/>
  <c r="O33" i="13"/>
  <c r="W33" i="13"/>
  <c r="W86" i="13" s="1"/>
  <c r="AU33" i="13"/>
  <c r="AU86" i="13" s="1"/>
  <c r="BC33" i="13"/>
  <c r="BC86" i="13" s="1"/>
  <c r="AB65" i="13"/>
  <c r="AJ65" i="13"/>
  <c r="P33" i="13"/>
  <c r="X33" i="13"/>
  <c r="X86" i="13" s="1"/>
  <c r="AV33" i="13"/>
  <c r="AV86" i="13" s="1"/>
  <c r="BD33" i="13"/>
  <c r="BD86" i="13" s="1"/>
  <c r="AC65" i="13"/>
  <c r="AK65" i="13"/>
  <c r="K13" i="13"/>
  <c r="Q33" i="13"/>
  <c r="Q86" i="13" s="1"/>
  <c r="Y33" i="13"/>
  <c r="AD65" i="13"/>
  <c r="K38" i="12"/>
  <c r="L38" i="12"/>
  <c r="R33" i="12"/>
  <c r="S33" i="12"/>
  <c r="U33" i="12"/>
  <c r="U86" i="12" s="1"/>
  <c r="Z33" i="12"/>
  <c r="AP33" i="12"/>
  <c r="AY33" i="12"/>
  <c r="AY86" i="12" s="1"/>
  <c r="AA33" i="12"/>
  <c r="AQ33" i="12"/>
  <c r="AQ86" i="12" s="1"/>
  <c r="AS33" i="12"/>
  <c r="AS86" i="12" s="1"/>
  <c r="BA86" i="12"/>
  <c r="F33" i="12"/>
  <c r="D41" i="12" s="1"/>
  <c r="F41" i="12" s="1"/>
  <c r="I41" i="12" s="1"/>
  <c r="I34" i="12"/>
  <c r="R42" i="12"/>
  <c r="P42" i="12"/>
  <c r="K33" i="12"/>
  <c r="K34" i="12" s="1"/>
  <c r="T33" i="12"/>
  <c r="AR33" i="12"/>
  <c r="AR86" i="12" s="1"/>
  <c r="AZ33" i="12"/>
  <c r="AZ86" i="12" s="1"/>
  <c r="AF65" i="12"/>
  <c r="AN65" i="12"/>
  <c r="AD66" i="12"/>
  <c r="AL66" i="12"/>
  <c r="AG65" i="12"/>
  <c r="Z31" i="12"/>
  <c r="N33" i="12"/>
  <c r="N86" i="12" s="1"/>
  <c r="V33" i="12"/>
  <c r="AT33" i="12"/>
  <c r="AT86" i="12" s="1"/>
  <c r="BB33" i="12"/>
  <c r="BB86" i="12" s="1"/>
  <c r="AH65" i="12"/>
  <c r="AF66" i="12"/>
  <c r="AN66" i="12"/>
  <c r="O33" i="12"/>
  <c r="W33" i="12"/>
  <c r="W86" i="12" s="1"/>
  <c r="AU33" i="12"/>
  <c r="AU86" i="12" s="1"/>
  <c r="BC33" i="12"/>
  <c r="BC86" i="12" s="1"/>
  <c r="AA65" i="12"/>
  <c r="AI65" i="12"/>
  <c r="AG66" i="12"/>
  <c r="AO66" i="12"/>
  <c r="P33" i="12"/>
  <c r="X33" i="12"/>
  <c r="X86" i="12" s="1"/>
  <c r="AV33" i="12"/>
  <c r="AV86" i="12" s="1"/>
  <c r="BD33" i="12"/>
  <c r="BD86" i="12" s="1"/>
  <c r="AB65" i="12"/>
  <c r="AJ65" i="12"/>
  <c r="F68" i="12"/>
  <c r="K13" i="12"/>
  <c r="I30" i="12"/>
  <c r="Q33" i="12"/>
  <c r="Q86" i="12" s="1"/>
  <c r="Y33" i="12"/>
  <c r="AW33" i="12"/>
  <c r="AW86" i="12" s="1"/>
  <c r="AC65" i="12"/>
  <c r="AK65" i="12"/>
  <c r="AA66" i="12"/>
  <c r="AO65" i="12"/>
  <c r="AX33" i="12"/>
  <c r="AX86" i="12" s="1"/>
  <c r="AD65" i="12"/>
  <c r="AL65" i="12"/>
  <c r="AP50" i="12"/>
  <c r="AE65" i="12"/>
  <c r="AA17" i="12" l="1"/>
  <c r="AA18" i="12"/>
  <c r="AA24" i="12" s="1"/>
  <c r="D24" i="12"/>
  <c r="F24" i="12" s="1"/>
  <c r="I24" i="12" s="1"/>
  <c r="F36" i="12"/>
  <c r="I36" i="12" s="1"/>
  <c r="F62" i="14"/>
  <c r="I62" i="14" s="1"/>
  <c r="CW62" i="14" s="1"/>
  <c r="CW86" i="14" s="1"/>
  <c r="L28" i="10"/>
  <c r="F28" i="10"/>
  <c r="G28" i="10"/>
  <c r="H28" i="10"/>
  <c r="M28" i="10"/>
  <c r="N28" i="10"/>
  <c r="O28" i="10"/>
  <c r="P28" i="10"/>
  <c r="Q28" i="10"/>
  <c r="I28" i="10"/>
  <c r="E28" i="10"/>
  <c r="K28" i="10"/>
  <c r="J28" i="10"/>
  <c r="F58" i="13"/>
  <c r="I58" i="13" s="1"/>
  <c r="Y58" i="13" s="1"/>
  <c r="D25" i="13"/>
  <c r="F25" i="13" s="1"/>
  <c r="I25" i="13" s="1"/>
  <c r="D21" i="12"/>
  <c r="F21" i="12" s="1"/>
  <c r="I21" i="12" s="1"/>
  <c r="Z24" i="12"/>
  <c r="L86" i="12"/>
  <c r="P86" i="12"/>
  <c r="O16" i="12"/>
  <c r="O24" i="12" s="1"/>
  <c r="O26" i="10"/>
  <c r="P26" i="10"/>
  <c r="Q26" i="10"/>
  <c r="R26" i="10"/>
  <c r="K26" i="10"/>
  <c r="J26" i="10"/>
  <c r="M26" i="10"/>
  <c r="N26" i="10"/>
  <c r="L26" i="10"/>
  <c r="M33" i="10"/>
  <c r="J33" i="10"/>
  <c r="N33" i="10"/>
  <c r="O33" i="10"/>
  <c r="P33" i="10"/>
  <c r="Q33" i="10"/>
  <c r="R33" i="10"/>
  <c r="K33" i="10"/>
  <c r="L33" i="10"/>
  <c r="L94" i="14"/>
  <c r="S86" i="20"/>
  <c r="L38" i="20"/>
  <c r="L86" i="20" s="1"/>
  <c r="K38" i="20"/>
  <c r="K86" i="20" s="1"/>
  <c r="Y86" i="20"/>
  <c r="R19" i="20"/>
  <c r="O19" i="20"/>
  <c r="AJ25" i="20"/>
  <c r="T25" i="20"/>
  <c r="T86" i="20" s="1"/>
  <c r="F8" i="20"/>
  <c r="F77" i="20" s="1"/>
  <c r="AE25" i="20"/>
  <c r="AI25" i="20"/>
  <c r="AM25" i="20"/>
  <c r="Z25" i="20"/>
  <c r="Z86" i="20" s="1"/>
  <c r="AN25" i="20"/>
  <c r="AB25" i="20"/>
  <c r="M25" i="20"/>
  <c r="M86" i="20" s="1"/>
  <c r="AG25" i="20"/>
  <c r="AP25" i="20"/>
  <c r="AP86" i="20" s="1"/>
  <c r="AC25" i="20"/>
  <c r="AO25" i="20"/>
  <c r="AF25" i="20"/>
  <c r="AK25" i="20"/>
  <c r="AL25" i="20"/>
  <c r="AA25" i="20"/>
  <c r="AA86" i="20" s="1"/>
  <c r="AD25" i="20"/>
  <c r="AH25" i="20"/>
  <c r="AN25" i="18"/>
  <c r="AG25" i="18"/>
  <c r="AC25" i="18"/>
  <c r="AO25" i="18"/>
  <c r="M25" i="18"/>
  <c r="M86" i="18" s="1"/>
  <c r="T25" i="18"/>
  <c r="T86" i="18" s="1"/>
  <c r="AD25" i="18"/>
  <c r="AF25" i="18"/>
  <c r="Z25" i="18"/>
  <c r="Z86" i="18" s="1"/>
  <c r="F8" i="18"/>
  <c r="F77" i="18" s="1"/>
  <c r="AK25" i="18"/>
  <c r="AH25" i="18"/>
  <c r="AL25" i="18"/>
  <c r="AI25" i="18"/>
  <c r="AP25" i="18"/>
  <c r="AP86" i="18" s="1"/>
  <c r="R19" i="18"/>
  <c r="O19" i="18"/>
  <c r="D61" i="18"/>
  <c r="AE25" i="18"/>
  <c r="AB25" i="18"/>
  <c r="Y86" i="18"/>
  <c r="AM25" i="18"/>
  <c r="AJ25" i="18"/>
  <c r="AA25" i="18"/>
  <c r="AA86" i="18" s="1"/>
  <c r="R19" i="16"/>
  <c r="O19" i="16"/>
  <c r="O25" i="16" s="1"/>
  <c r="F8" i="16"/>
  <c r="F77" i="16" s="1"/>
  <c r="AO25" i="16"/>
  <c r="D61" i="16"/>
  <c r="AK22" i="16"/>
  <c r="AK25" i="16" s="1"/>
  <c r="AC22" i="16"/>
  <c r="AJ22" i="16"/>
  <c r="AJ25" i="16" s="1"/>
  <c r="AB22" i="16"/>
  <c r="AI22" i="16"/>
  <c r="AI25" i="16" s="1"/>
  <c r="AA22" i="16"/>
  <c r="AL22" i="16"/>
  <c r="AL25" i="16" s="1"/>
  <c r="AP22" i="16"/>
  <c r="AH22" i="16"/>
  <c r="AH25" i="16" s="1"/>
  <c r="Z22" i="16"/>
  <c r="AG22" i="16"/>
  <c r="T22" i="16"/>
  <c r="AN22" i="16"/>
  <c r="AN25" i="16" s="1"/>
  <c r="AF22" i="16"/>
  <c r="AF25" i="16" s="1"/>
  <c r="R22" i="16"/>
  <c r="AM22" i="16"/>
  <c r="AM25" i="16" s="1"/>
  <c r="AE22" i="16"/>
  <c r="AE25" i="16" s="1"/>
  <c r="M22" i="16"/>
  <c r="AD22" i="16"/>
  <c r="O24" i="16"/>
  <c r="O86" i="16"/>
  <c r="Y86" i="16"/>
  <c r="AN21" i="14"/>
  <c r="AF21" i="14"/>
  <c r="AM21" i="14"/>
  <c r="AE21" i="14"/>
  <c r="AH21" i="14"/>
  <c r="AL21" i="14"/>
  <c r="AD21" i="14"/>
  <c r="AK21" i="14"/>
  <c r="AC21" i="14"/>
  <c r="AJ21" i="14"/>
  <c r="AB21" i="14"/>
  <c r="AI21" i="14"/>
  <c r="AG21" i="14"/>
  <c r="AO21" i="14"/>
  <c r="V41" i="14"/>
  <c r="V86" i="14" s="1"/>
  <c r="S41" i="14"/>
  <c r="S86" i="14" s="1"/>
  <c r="AK51" i="14"/>
  <c r="AC51" i="14"/>
  <c r="AJ51" i="14"/>
  <c r="AB51" i="14"/>
  <c r="AI51" i="14"/>
  <c r="AA51" i="14"/>
  <c r="AH51" i="14"/>
  <c r="Z51" i="14"/>
  <c r="AE51" i="14"/>
  <c r="AO51" i="14"/>
  <c r="AG51" i="14"/>
  <c r="AM51" i="14"/>
  <c r="AL51" i="14"/>
  <c r="AN51" i="14"/>
  <c r="AF51" i="14"/>
  <c r="AD51" i="14"/>
  <c r="I22" i="14"/>
  <c r="AO22" i="14" s="1"/>
  <c r="K94" i="14"/>
  <c r="AH26" i="14"/>
  <c r="AO26" i="14"/>
  <c r="AG26" i="14"/>
  <c r="AB26" i="14"/>
  <c r="AN26" i="14"/>
  <c r="AF26" i="14"/>
  <c r="AM26" i="14"/>
  <c r="AE26" i="14"/>
  <c r="AL26" i="14"/>
  <c r="AD26" i="14"/>
  <c r="AJ26" i="14"/>
  <c r="AK26" i="14"/>
  <c r="AC26" i="14"/>
  <c r="AI26" i="14"/>
  <c r="D25" i="14"/>
  <c r="F25" i="14" s="1"/>
  <c r="I25" i="14" s="1"/>
  <c r="I19" i="14"/>
  <c r="AO20" i="14"/>
  <c r="AG20" i="14"/>
  <c r="AN20" i="14"/>
  <c r="AF20" i="14"/>
  <c r="AM20" i="14"/>
  <c r="AE20" i="14"/>
  <c r="AI20" i="14"/>
  <c r="AL20" i="14"/>
  <c r="AD20" i="14"/>
  <c r="AK20" i="14"/>
  <c r="AC20" i="14"/>
  <c r="AJ20" i="14"/>
  <c r="AB20" i="14"/>
  <c r="AH20" i="14"/>
  <c r="Z24" i="14"/>
  <c r="F59" i="14"/>
  <c r="I59" i="14" s="1"/>
  <c r="Y59" i="14" s="1"/>
  <c r="F56" i="14"/>
  <c r="I56" i="14" s="1"/>
  <c r="Y56" i="14" s="1"/>
  <c r="F37" i="14"/>
  <c r="I37" i="14" s="1"/>
  <c r="O16" i="14"/>
  <c r="S41" i="13"/>
  <c r="S86" i="13" s="1"/>
  <c r="V86" i="13"/>
  <c r="K86" i="13"/>
  <c r="AA30" i="13"/>
  <c r="AA36" i="13" s="1"/>
  <c r="Z30" i="13"/>
  <c r="Z36" i="13" s="1"/>
  <c r="F59" i="13"/>
  <c r="I59" i="13" s="1"/>
  <c r="Y59" i="13" s="1"/>
  <c r="F56" i="13"/>
  <c r="I56" i="13" s="1"/>
  <c r="F37" i="13"/>
  <c r="I37" i="13" s="1"/>
  <c r="AJ26" i="13"/>
  <c r="AB26" i="13"/>
  <c r="AE26" i="13"/>
  <c r="AI26" i="13"/>
  <c r="AH26" i="13"/>
  <c r="AO26" i="13"/>
  <c r="AG26" i="13"/>
  <c r="AM26" i="13"/>
  <c r="AN26" i="13"/>
  <c r="AF26" i="13"/>
  <c r="AL26" i="13"/>
  <c r="AD26" i="13"/>
  <c r="AC26" i="13"/>
  <c r="AK26" i="13"/>
  <c r="I81" i="13"/>
  <c r="AI20" i="13"/>
  <c r="AD20" i="13"/>
  <c r="AH20" i="13"/>
  <c r="AL20" i="13"/>
  <c r="AO20" i="13"/>
  <c r="AG20" i="13"/>
  <c r="AN20" i="13"/>
  <c r="AF20" i="13"/>
  <c r="AM20" i="13"/>
  <c r="AE20" i="13"/>
  <c r="AK20" i="13"/>
  <c r="AC20" i="13"/>
  <c r="AB20" i="13"/>
  <c r="AJ20" i="13"/>
  <c r="AA18" i="13"/>
  <c r="Z18" i="13"/>
  <c r="AH21" i="13"/>
  <c r="AC21" i="13"/>
  <c r="AO21" i="13"/>
  <c r="AG21" i="13"/>
  <c r="AN21" i="13"/>
  <c r="AF21" i="13"/>
  <c r="AM21" i="13"/>
  <c r="AE21" i="13"/>
  <c r="AK21" i="13"/>
  <c r="AL21" i="13"/>
  <c r="AD21" i="13"/>
  <c r="AJ21" i="13"/>
  <c r="AB21" i="13"/>
  <c r="AI21" i="13"/>
  <c r="D24" i="13"/>
  <c r="F24" i="13" s="1"/>
  <c r="I16" i="13"/>
  <c r="R42" i="13"/>
  <c r="P42" i="13"/>
  <c r="P86" i="13" s="1"/>
  <c r="I22" i="13"/>
  <c r="AO22" i="13" s="1"/>
  <c r="AA17" i="13"/>
  <c r="Z17" i="13"/>
  <c r="AK51" i="13"/>
  <c r="AC51" i="13"/>
  <c r="AJ51" i="13"/>
  <c r="AB51" i="13"/>
  <c r="AI51" i="13"/>
  <c r="AA51" i="13"/>
  <c r="AF51" i="13"/>
  <c r="AH51" i="13"/>
  <c r="Z51" i="13"/>
  <c r="AN51" i="13"/>
  <c r="AO51" i="13"/>
  <c r="AG51" i="13"/>
  <c r="AM51" i="13"/>
  <c r="AE51" i="13"/>
  <c r="AD51" i="13"/>
  <c r="AL51" i="13"/>
  <c r="R19" i="13"/>
  <c r="O19" i="13"/>
  <c r="O25" i="13" s="1"/>
  <c r="F62" i="13"/>
  <c r="I62" i="13" s="1"/>
  <c r="CW62" i="13" s="1"/>
  <c r="CW86" i="13" s="1"/>
  <c r="F36" i="13"/>
  <c r="I36" i="13" s="1"/>
  <c r="V41" i="12"/>
  <c r="V86" i="12" s="1"/>
  <c r="S41" i="12"/>
  <c r="S86" i="12" s="1"/>
  <c r="D22" i="12"/>
  <c r="F22" i="12" s="1"/>
  <c r="I22" i="12" s="1"/>
  <c r="AO22" i="12" s="1"/>
  <c r="K86" i="12"/>
  <c r="K94" i="12" s="1"/>
  <c r="D49" i="12"/>
  <c r="F49" i="12" s="1"/>
  <c r="I49" i="12" s="1"/>
  <c r="AP49" i="12" s="1"/>
  <c r="I33" i="12"/>
  <c r="D21" i="10" s="1"/>
  <c r="D19" i="12"/>
  <c r="F19" i="12" s="1"/>
  <c r="D51" i="12"/>
  <c r="F51" i="12" s="1"/>
  <c r="I51" i="12" s="1"/>
  <c r="AL51" i="12" s="1"/>
  <c r="D48" i="12"/>
  <c r="F48" i="12" s="1"/>
  <c r="I48" i="12" s="1"/>
  <c r="AP48" i="12" s="1"/>
  <c r="D26" i="12"/>
  <c r="F26" i="12" s="1"/>
  <c r="I26" i="12" s="1"/>
  <c r="AJ26" i="12" s="1"/>
  <c r="D20" i="12"/>
  <c r="F20" i="12" s="1"/>
  <c r="I20" i="12" s="1"/>
  <c r="AC20" i="12" s="1"/>
  <c r="D45" i="12"/>
  <c r="F45" i="12" s="1"/>
  <c r="I45" i="12" s="1"/>
  <c r="AP45" i="12" s="1"/>
  <c r="D44" i="12"/>
  <c r="F44" i="12" s="1"/>
  <c r="I44" i="12" s="1"/>
  <c r="AP44" i="12" s="1"/>
  <c r="D37" i="12"/>
  <c r="F62" i="12" s="1"/>
  <c r="I62" i="12" s="1"/>
  <c r="CW62" i="12" s="1"/>
  <c r="CW86" i="12" s="1"/>
  <c r="AI20" i="12"/>
  <c r="I81" i="12"/>
  <c r="AJ21" i="12"/>
  <c r="AB21" i="12"/>
  <c r="AI21" i="12"/>
  <c r="AL21" i="12"/>
  <c r="AH21" i="12"/>
  <c r="AO21" i="12"/>
  <c r="AG21" i="12"/>
  <c r="AN21" i="12"/>
  <c r="AF21" i="12"/>
  <c r="AM21" i="12"/>
  <c r="AE21" i="12"/>
  <c r="AK21" i="12"/>
  <c r="AC21" i="12"/>
  <c r="AD21" i="12"/>
  <c r="AC26" i="12"/>
  <c r="AB26" i="12"/>
  <c r="AF26" i="12"/>
  <c r="AG26" i="12"/>
  <c r="AA30" i="12"/>
  <c r="AA36" i="12" s="1"/>
  <c r="Z30" i="12"/>
  <c r="Z36" i="12" s="1"/>
  <c r="AD51" i="12"/>
  <c r="AF51" i="12"/>
  <c r="AK51" i="12"/>
  <c r="AJ51" i="12"/>
  <c r="Z51" i="12"/>
  <c r="AN51" i="12"/>
  <c r="AG51" i="12"/>
  <c r="I91" i="11"/>
  <c r="CV86" i="11"/>
  <c r="CU86" i="11"/>
  <c r="CT86" i="11"/>
  <c r="CS86" i="11"/>
  <c r="CR86" i="11"/>
  <c r="CQ86" i="11"/>
  <c r="CP86" i="11"/>
  <c r="CO86" i="11"/>
  <c r="CN86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F71" i="11"/>
  <c r="I71" i="11" s="1"/>
  <c r="AP71" i="11" s="1"/>
  <c r="F70" i="11"/>
  <c r="I70" i="11" s="1"/>
  <c r="AP70" i="11" s="1"/>
  <c r="F69" i="11"/>
  <c r="D69" i="11"/>
  <c r="F66" i="11"/>
  <c r="I66" i="11" s="1"/>
  <c r="F65" i="11"/>
  <c r="I65" i="11" s="1"/>
  <c r="C61" i="11"/>
  <c r="C60" i="11"/>
  <c r="I57" i="11"/>
  <c r="Y57" i="11" s="1"/>
  <c r="F57" i="11"/>
  <c r="I55" i="11"/>
  <c r="Y55" i="11" s="1"/>
  <c r="F55" i="11"/>
  <c r="F52" i="11"/>
  <c r="I52" i="11" s="1"/>
  <c r="AP52" i="11" s="1"/>
  <c r="I50" i="11"/>
  <c r="AP50" i="11" s="1"/>
  <c r="F50" i="11"/>
  <c r="I46" i="11"/>
  <c r="AP46" i="11" s="1"/>
  <c r="F46" i="11"/>
  <c r="C42" i="11"/>
  <c r="C41" i="11"/>
  <c r="F38" i="11"/>
  <c r="I38" i="11" s="1"/>
  <c r="AO38" i="11" s="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L37" i="11"/>
  <c r="K37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L36" i="11"/>
  <c r="K36" i="11"/>
  <c r="F34" i="11"/>
  <c r="D34" i="11"/>
  <c r="BC33" i="11"/>
  <c r="BA33" i="11"/>
  <c r="AZ33" i="11"/>
  <c r="AY33" i="11"/>
  <c r="AU33" i="11"/>
  <c r="AS33" i="11"/>
  <c r="AR33" i="11"/>
  <c r="AQ33" i="11"/>
  <c r="AA33" i="11"/>
  <c r="Z33" i="11"/>
  <c r="W33" i="11"/>
  <c r="U33" i="11"/>
  <c r="T33" i="11"/>
  <c r="S33" i="11"/>
  <c r="R33" i="11"/>
  <c r="O33" i="11"/>
  <c r="L33" i="11"/>
  <c r="L34" i="11" s="1"/>
  <c r="K33" i="11"/>
  <c r="K34" i="11" s="1"/>
  <c r="F33" i="11"/>
  <c r="D33" i="11"/>
  <c r="AX33" i="11"/>
  <c r="F31" i="11"/>
  <c r="I31" i="11" s="1"/>
  <c r="F30" i="11"/>
  <c r="J13" i="11"/>
  <c r="J86" i="11" s="1"/>
  <c r="I13" i="11"/>
  <c r="M12" i="11"/>
  <c r="F12" i="11"/>
  <c r="M11" i="11"/>
  <c r="F11" i="11"/>
  <c r="D13" i="11" s="1"/>
  <c r="F13" i="11" s="1"/>
  <c r="M13" i="11"/>
  <c r="K10" i="11"/>
  <c r="K13" i="11" s="1"/>
  <c r="F10" i="11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D41" i="11" l="1"/>
  <c r="F41" i="11" s="1"/>
  <c r="I41" i="11" s="1"/>
  <c r="V41" i="11" s="1"/>
  <c r="F37" i="12"/>
  <c r="I37" i="12" s="1"/>
  <c r="F56" i="12"/>
  <c r="I56" i="12" s="1"/>
  <c r="F59" i="12"/>
  <c r="I59" i="12" s="1"/>
  <c r="Y59" i="12" s="1"/>
  <c r="F58" i="12"/>
  <c r="I58" i="12" s="1"/>
  <c r="Y58" i="12" s="1"/>
  <c r="M94" i="18"/>
  <c r="N94" i="18"/>
  <c r="D61" i="14"/>
  <c r="E59" i="6" s="1"/>
  <c r="E64" i="6" s="1"/>
  <c r="E66" i="6" s="1"/>
  <c r="AC34" i="13"/>
  <c r="AC34" i="20"/>
  <c r="AC37" i="20" s="1"/>
  <c r="AC34" i="16"/>
  <c r="AC37" i="16" s="1"/>
  <c r="AF34" i="18"/>
  <c r="AF37" i="18" s="1"/>
  <c r="AF34" i="14"/>
  <c r="AN34" i="16"/>
  <c r="AN34" i="13"/>
  <c r="AN34" i="20"/>
  <c r="AN37" i="20" s="1"/>
  <c r="AD34" i="18"/>
  <c r="AD37" i="18" s="1"/>
  <c r="AD34" i="14"/>
  <c r="AC34" i="14"/>
  <c r="AC34" i="18"/>
  <c r="AF34" i="20"/>
  <c r="AF37" i="20" s="1"/>
  <c r="AF34" i="16"/>
  <c r="AF37" i="16" s="1"/>
  <c r="AF34" i="13"/>
  <c r="AG34" i="20"/>
  <c r="AG37" i="20" s="1"/>
  <c r="AG34" i="16"/>
  <c r="AG34" i="13"/>
  <c r="AH34" i="20"/>
  <c r="AH37" i="20" s="1"/>
  <c r="AH34" i="16"/>
  <c r="AH34" i="13"/>
  <c r="AN34" i="18"/>
  <c r="AN34" i="14"/>
  <c r="AI34" i="18"/>
  <c r="AI34" i="14"/>
  <c r="AG34" i="18"/>
  <c r="AG34" i="14"/>
  <c r="AK34" i="14"/>
  <c r="AK34" i="18"/>
  <c r="AB34" i="14"/>
  <c r="AB34" i="18"/>
  <c r="AM34" i="13"/>
  <c r="AM34" i="20"/>
  <c r="AM37" i="20" s="1"/>
  <c r="AM34" i="16"/>
  <c r="AH34" i="18"/>
  <c r="AH34" i="14"/>
  <c r="AL34" i="20"/>
  <c r="AL37" i="20" s="1"/>
  <c r="AL34" i="16"/>
  <c r="AL34" i="13"/>
  <c r="AD86" i="18"/>
  <c r="AB34" i="13"/>
  <c r="AB34" i="16"/>
  <c r="AB37" i="16" s="1"/>
  <c r="AB34" i="20"/>
  <c r="AB37" i="20" s="1"/>
  <c r="AK34" i="20"/>
  <c r="AK37" i="20" s="1"/>
  <c r="AK34" i="13"/>
  <c r="AK34" i="16"/>
  <c r="AM34" i="18"/>
  <c r="AM34" i="14"/>
  <c r="AJ34" i="20"/>
  <c r="AJ37" i="20" s="1"/>
  <c r="AJ86" i="20" s="1"/>
  <c r="AJ34" i="16"/>
  <c r="AJ34" i="13"/>
  <c r="AJ34" i="18"/>
  <c r="AJ34" i="14"/>
  <c r="AE34" i="20"/>
  <c r="AE37" i="20" s="1"/>
  <c r="AE34" i="16"/>
  <c r="AE37" i="16" s="1"/>
  <c r="AE34" i="13"/>
  <c r="AD34" i="13"/>
  <c r="AD34" i="20"/>
  <c r="AD37" i="20" s="1"/>
  <c r="AD34" i="16"/>
  <c r="AD37" i="16" s="1"/>
  <c r="AL34" i="18"/>
  <c r="AL34" i="14"/>
  <c r="AE34" i="18"/>
  <c r="AE37" i="18" s="1"/>
  <c r="AE34" i="14"/>
  <c r="AI34" i="20"/>
  <c r="AI37" i="20" s="1"/>
  <c r="AI34" i="16"/>
  <c r="AI34" i="13"/>
  <c r="F68" i="11"/>
  <c r="I81" i="11" s="1"/>
  <c r="AK66" i="11"/>
  <c r="AD66" i="11"/>
  <c r="AM66" i="11"/>
  <c r="AE66" i="11"/>
  <c r="AL66" i="11"/>
  <c r="D22" i="11"/>
  <c r="F22" i="11" s="1"/>
  <c r="I22" i="11" s="1"/>
  <c r="AO22" i="11" s="1"/>
  <c r="AR86" i="11"/>
  <c r="AB20" i="12"/>
  <c r="AM26" i="12"/>
  <c r="AN26" i="12"/>
  <c r="AL20" i="12"/>
  <c r="AK20" i="12"/>
  <c r="D25" i="12"/>
  <c r="F25" i="12" s="1"/>
  <c r="I25" i="12" s="1"/>
  <c r="AO26" i="12"/>
  <c r="AK26" i="12"/>
  <c r="AG20" i="12"/>
  <c r="AH26" i="12"/>
  <c r="AD26" i="12"/>
  <c r="AO20" i="12"/>
  <c r="AM20" i="12"/>
  <c r="AI26" i="12"/>
  <c r="AL26" i="12"/>
  <c r="AH20" i="12"/>
  <c r="AE26" i="12"/>
  <c r="AD20" i="12"/>
  <c r="AJ20" i="12"/>
  <c r="K38" i="11"/>
  <c r="K86" i="11" s="1"/>
  <c r="W86" i="11"/>
  <c r="L94" i="12"/>
  <c r="AE51" i="12"/>
  <c r="AI51" i="12"/>
  <c r="AF20" i="12"/>
  <c r="AE20" i="12"/>
  <c r="AH51" i="12"/>
  <c r="AM51" i="12"/>
  <c r="AB51" i="12"/>
  <c r="AN20" i="12"/>
  <c r="AO51" i="12"/>
  <c r="AC51" i="12"/>
  <c r="Q21" i="10"/>
  <c r="AN33" i="12" s="1"/>
  <c r="AN37" i="12" s="1"/>
  <c r="N21" i="10"/>
  <c r="AK33" i="12" s="1"/>
  <c r="AK37" i="12" s="1"/>
  <c r="P21" i="10"/>
  <c r="AM33" i="12" s="1"/>
  <c r="AM37" i="12" s="1"/>
  <c r="H21" i="10"/>
  <c r="AE33" i="12" s="1"/>
  <c r="AE37" i="12" s="1"/>
  <c r="M21" i="10"/>
  <c r="AJ33" i="12" s="1"/>
  <c r="AJ37" i="12" s="1"/>
  <c r="K21" i="10"/>
  <c r="AH33" i="12" s="1"/>
  <c r="AH37" i="12" s="1"/>
  <c r="O21" i="10"/>
  <c r="AL33" i="12" s="1"/>
  <c r="AL37" i="12" s="1"/>
  <c r="J21" i="10"/>
  <c r="AG33" i="12" s="1"/>
  <c r="AG37" i="12" s="1"/>
  <c r="I21" i="10"/>
  <c r="AF33" i="12" s="1"/>
  <c r="AF37" i="12" s="1"/>
  <c r="F21" i="10"/>
  <c r="AC33" i="12" s="1"/>
  <c r="AC37" i="12" s="1"/>
  <c r="E21" i="10"/>
  <c r="AB33" i="12" s="1"/>
  <c r="AB37" i="12" s="1"/>
  <c r="L21" i="10"/>
  <c r="AI33" i="12" s="1"/>
  <c r="AI37" i="12" s="1"/>
  <c r="R21" i="10"/>
  <c r="AO33" i="12" s="1"/>
  <c r="AO37" i="12" s="1"/>
  <c r="G21" i="10"/>
  <c r="AD33" i="12" s="1"/>
  <c r="AD37" i="12" s="1"/>
  <c r="AA51" i="12"/>
  <c r="AM33" i="16"/>
  <c r="AM33" i="13"/>
  <c r="AK33" i="16"/>
  <c r="AK33" i="13"/>
  <c r="K94" i="13"/>
  <c r="L94" i="13"/>
  <c r="AJ33" i="16"/>
  <c r="AJ33" i="13"/>
  <c r="AG33" i="16"/>
  <c r="AG33" i="13"/>
  <c r="AH33" i="16"/>
  <c r="AH33" i="13"/>
  <c r="AO33" i="16"/>
  <c r="AO37" i="16" s="1"/>
  <c r="AO33" i="13"/>
  <c r="AN33" i="16"/>
  <c r="AN33" i="13"/>
  <c r="AI33" i="16"/>
  <c r="AI33" i="13"/>
  <c r="AL33" i="16"/>
  <c r="AL33" i="13"/>
  <c r="AO33" i="18"/>
  <c r="AO37" i="18" s="1"/>
  <c r="AO33" i="14"/>
  <c r="AN33" i="14"/>
  <c r="AN33" i="18"/>
  <c r="AM33" i="14"/>
  <c r="AM33" i="18"/>
  <c r="AL33" i="14"/>
  <c r="AL33" i="18"/>
  <c r="AL37" i="18" s="1"/>
  <c r="AK33" i="18"/>
  <c r="AK33" i="14"/>
  <c r="AG33" i="14"/>
  <c r="AG33" i="18"/>
  <c r="AI33" i="14"/>
  <c r="AI33" i="18"/>
  <c r="AJ33" i="18"/>
  <c r="AJ37" i="18" s="1"/>
  <c r="AJ86" i="18" s="1"/>
  <c r="AJ33" i="14"/>
  <c r="AH33" i="18"/>
  <c r="AH33" i="14"/>
  <c r="AO86" i="20"/>
  <c r="K94" i="20"/>
  <c r="L94" i="20"/>
  <c r="I82" i="20"/>
  <c r="I83" i="20" s="1"/>
  <c r="I84" i="20" s="1"/>
  <c r="D60" i="20"/>
  <c r="C73" i="6" s="1"/>
  <c r="C78" i="6" s="1"/>
  <c r="C80" i="6" s="1"/>
  <c r="F74" i="20"/>
  <c r="F76" i="20" s="1"/>
  <c r="N94" i="20"/>
  <c r="M94" i="20"/>
  <c r="O25" i="20"/>
  <c r="O86" i="20" s="1"/>
  <c r="R25" i="20"/>
  <c r="R86" i="20" s="1"/>
  <c r="O25" i="18"/>
  <c r="O86" i="18" s="1"/>
  <c r="R25" i="18"/>
  <c r="R86" i="18"/>
  <c r="I82" i="18"/>
  <c r="D60" i="18"/>
  <c r="F74" i="18"/>
  <c r="F76" i="18" s="1"/>
  <c r="AD25" i="16"/>
  <c r="AG25" i="16"/>
  <c r="R25" i="16"/>
  <c r="R86" i="16" s="1"/>
  <c r="AB25" i="16"/>
  <c r="AC25" i="16"/>
  <c r="I82" i="16"/>
  <c r="D60" i="16"/>
  <c r="F74" i="16"/>
  <c r="F76" i="16" s="1"/>
  <c r="AP25" i="16"/>
  <c r="AP86" i="16" s="1"/>
  <c r="M25" i="16"/>
  <c r="M86" i="16"/>
  <c r="Z25" i="16"/>
  <c r="Z86" i="16" s="1"/>
  <c r="T25" i="16"/>
  <c r="T86" i="16" s="1"/>
  <c r="AA25" i="16"/>
  <c r="AA86" i="16" s="1"/>
  <c r="Y86" i="14"/>
  <c r="AO25" i="14"/>
  <c r="AP22" i="14"/>
  <c r="AH22" i="14"/>
  <c r="AH25" i="14" s="1"/>
  <c r="Z22" i="14"/>
  <c r="AG22" i="14"/>
  <c r="AG25" i="14" s="1"/>
  <c r="T22" i="14"/>
  <c r="AN22" i="14"/>
  <c r="AN25" i="14" s="1"/>
  <c r="AF22" i="14"/>
  <c r="R22" i="14"/>
  <c r="AM22" i="14"/>
  <c r="AM25" i="14" s="1"/>
  <c r="AE22" i="14"/>
  <c r="AE25" i="14" s="1"/>
  <c r="M22" i="14"/>
  <c r="AL22" i="14"/>
  <c r="AD22" i="14"/>
  <c r="AD25" i="14" s="1"/>
  <c r="AJ22" i="14"/>
  <c r="AK22" i="14"/>
  <c r="AC22" i="14"/>
  <c r="AB22" i="14"/>
  <c r="AI22" i="14"/>
  <c r="AI25" i="14" s="1"/>
  <c r="AA22" i="14"/>
  <c r="R19" i="14"/>
  <c r="O19" i="14"/>
  <c r="O25" i="14" s="1"/>
  <c r="O24" i="14"/>
  <c r="Y56" i="13"/>
  <c r="AJ22" i="13"/>
  <c r="AJ25" i="13" s="1"/>
  <c r="AB22" i="13"/>
  <c r="AB25" i="13" s="1"/>
  <c r="M22" i="13"/>
  <c r="AI22" i="13"/>
  <c r="AI25" i="13" s="1"/>
  <c r="AA22" i="13"/>
  <c r="AA25" i="13" s="1"/>
  <c r="AE22" i="13"/>
  <c r="AE25" i="13" s="1"/>
  <c r="AP22" i="13"/>
  <c r="AH22" i="13"/>
  <c r="AH25" i="13" s="1"/>
  <c r="Z22" i="13"/>
  <c r="Z25" i="13" s="1"/>
  <c r="AG22" i="13"/>
  <c r="AG25" i="13" s="1"/>
  <c r="T22" i="13"/>
  <c r="AN22" i="13"/>
  <c r="AN25" i="13" s="1"/>
  <c r="AF22" i="13"/>
  <c r="R22" i="13"/>
  <c r="R25" i="13" s="1"/>
  <c r="R86" i="13" s="1"/>
  <c r="AM22" i="13"/>
  <c r="AM25" i="13" s="1"/>
  <c r="AL22" i="13"/>
  <c r="AL25" i="13" s="1"/>
  <c r="AD22" i="13"/>
  <c r="AD25" i="13" s="1"/>
  <c r="AC22" i="13"/>
  <c r="AC25" i="13" s="1"/>
  <c r="AK22" i="13"/>
  <c r="AK25" i="13" s="1"/>
  <c r="AO25" i="13"/>
  <c r="O16" i="13"/>
  <c r="Z24" i="13"/>
  <c r="I24" i="13"/>
  <c r="D61" i="13" s="1"/>
  <c r="F8" i="13"/>
  <c r="F77" i="13" s="1"/>
  <c r="AA24" i="13"/>
  <c r="I19" i="12"/>
  <c r="Y56" i="12"/>
  <c r="Y86" i="12" s="1"/>
  <c r="AO25" i="12"/>
  <c r="AL22" i="12"/>
  <c r="AD22" i="12"/>
  <c r="AK22" i="12"/>
  <c r="AC22" i="12"/>
  <c r="AC25" i="12" s="1"/>
  <c r="AJ22" i="12"/>
  <c r="AB22" i="12"/>
  <c r="AF22" i="12"/>
  <c r="AI22" i="12"/>
  <c r="AI25" i="12" s="1"/>
  <c r="AA22" i="12"/>
  <c r="R22" i="12"/>
  <c r="AP22" i="12"/>
  <c r="AH22" i="12"/>
  <c r="Z22" i="12"/>
  <c r="AN22" i="12"/>
  <c r="AG22" i="12"/>
  <c r="T22" i="12"/>
  <c r="AM22" i="12"/>
  <c r="AM25" i="12" s="1"/>
  <c r="AE22" i="12"/>
  <c r="M22" i="12"/>
  <c r="AS86" i="11"/>
  <c r="AZ86" i="11"/>
  <c r="U86" i="11"/>
  <c r="BA86" i="11"/>
  <c r="I69" i="11"/>
  <c r="AP69" i="11" s="1"/>
  <c r="AU86" i="11"/>
  <c r="BC86" i="11"/>
  <c r="I33" i="11"/>
  <c r="D14" i="10" s="1"/>
  <c r="D21" i="11"/>
  <c r="F21" i="11" s="1"/>
  <c r="I21" i="11" s="1"/>
  <c r="AE21" i="11" s="1"/>
  <c r="L38" i="11"/>
  <c r="AQ86" i="11"/>
  <c r="AY86" i="11"/>
  <c r="D20" i="11"/>
  <c r="F20" i="11" s="1"/>
  <c r="I20" i="11" s="1"/>
  <c r="AH20" i="11" s="1"/>
  <c r="S41" i="11"/>
  <c r="S86" i="11" s="1"/>
  <c r="AM65" i="11"/>
  <c r="AE65" i="11"/>
  <c r="AL65" i="11"/>
  <c r="AD65" i="11"/>
  <c r="AG65" i="11"/>
  <c r="AK65" i="11"/>
  <c r="AC65" i="11"/>
  <c r="AO65" i="11"/>
  <c r="AF65" i="11"/>
  <c r="AJ65" i="11"/>
  <c r="AB65" i="11"/>
  <c r="AI65" i="11"/>
  <c r="AA65" i="11"/>
  <c r="AN65" i="11"/>
  <c r="AH65" i="11"/>
  <c r="Z65" i="11"/>
  <c r="AX86" i="11"/>
  <c r="D42" i="11"/>
  <c r="F42" i="11" s="1"/>
  <c r="I42" i="11" s="1"/>
  <c r="I30" i="11"/>
  <c r="D18" i="11"/>
  <c r="F18" i="11" s="1"/>
  <c r="I18" i="11" s="1"/>
  <c r="D16" i="11"/>
  <c r="F16" i="11" s="1"/>
  <c r="D36" i="11"/>
  <c r="F58" i="11" s="1"/>
  <c r="I58" i="11" s="1"/>
  <c r="Y58" i="11" s="1"/>
  <c r="D17" i="11"/>
  <c r="F17" i="11" s="1"/>
  <c r="I17" i="11" s="1"/>
  <c r="AA31" i="11"/>
  <c r="Z31" i="11"/>
  <c r="D37" i="11"/>
  <c r="D19" i="11"/>
  <c r="F19" i="11" s="1"/>
  <c r="D26" i="11"/>
  <c r="F26" i="11" s="1"/>
  <c r="I26" i="11" s="1"/>
  <c r="N33" i="11"/>
  <c r="N86" i="11" s="1"/>
  <c r="V33" i="11"/>
  <c r="AT33" i="11"/>
  <c r="AT86" i="11" s="1"/>
  <c r="BB33" i="11"/>
  <c r="BB86" i="11" s="1"/>
  <c r="D44" i="11"/>
  <c r="F44" i="11" s="1"/>
  <c r="I44" i="11" s="1"/>
  <c r="AP44" i="11" s="1"/>
  <c r="AF66" i="11"/>
  <c r="AN66" i="11"/>
  <c r="I34" i="11"/>
  <c r="D16" i="10" s="1"/>
  <c r="AG66" i="11"/>
  <c r="AO66" i="11"/>
  <c r="P33" i="11"/>
  <c r="X33" i="11"/>
  <c r="X86" i="11" s="1"/>
  <c r="AV33" i="11"/>
  <c r="AV86" i="11" s="1"/>
  <c r="BD33" i="11"/>
  <c r="BD86" i="11" s="1"/>
  <c r="Z66" i="11"/>
  <c r="AH66" i="11"/>
  <c r="D51" i="11"/>
  <c r="F51" i="11" s="1"/>
  <c r="I51" i="11" s="1"/>
  <c r="Q33" i="11"/>
  <c r="Q86" i="11" s="1"/>
  <c r="Y33" i="11"/>
  <c r="AW33" i="11"/>
  <c r="AW86" i="11" s="1"/>
  <c r="D48" i="11"/>
  <c r="F48" i="11" s="1"/>
  <c r="I48" i="11" s="1"/>
  <c r="AP48" i="11" s="1"/>
  <c r="AA66" i="11"/>
  <c r="AI66" i="11"/>
  <c r="AP33" i="11"/>
  <c r="D45" i="11"/>
  <c r="F45" i="11" s="1"/>
  <c r="I45" i="11" s="1"/>
  <c r="AP45" i="11" s="1"/>
  <c r="AB66" i="11"/>
  <c r="AJ66" i="11"/>
  <c r="D49" i="11"/>
  <c r="F49" i="11" s="1"/>
  <c r="I49" i="11" s="1"/>
  <c r="AP49" i="11" s="1"/>
  <c r="AC66" i="11"/>
  <c r="C9" i="6"/>
  <c r="E9" i="6"/>
  <c r="AN86" i="20" l="1"/>
  <c r="AD86" i="16"/>
  <c r="AK86" i="20"/>
  <c r="AK37" i="16"/>
  <c r="AK86" i="16" s="1"/>
  <c r="AI86" i="20"/>
  <c r="AH37" i="16"/>
  <c r="AH86" i="16" s="1"/>
  <c r="AF86" i="16"/>
  <c r="AN37" i="16"/>
  <c r="AN86" i="16" s="1"/>
  <c r="AE86" i="20"/>
  <c r="AL86" i="20"/>
  <c r="AH37" i="18"/>
  <c r="AH86" i="18" s="1"/>
  <c r="AK37" i="14"/>
  <c r="AK37" i="18"/>
  <c r="AK86" i="18" s="1"/>
  <c r="AG37" i="18"/>
  <c r="AG86" i="18" s="1"/>
  <c r="AI37" i="16"/>
  <c r="AI86" i="16" s="1"/>
  <c r="AB86" i="16"/>
  <c r="AB94" i="16" s="1"/>
  <c r="AC86" i="20"/>
  <c r="AC21" i="11"/>
  <c r="AG25" i="12"/>
  <c r="F8" i="12"/>
  <c r="F77" i="12" s="1"/>
  <c r="D61" i="12"/>
  <c r="Y94" i="18"/>
  <c r="O94" i="18"/>
  <c r="X94" i="18"/>
  <c r="W94" i="18"/>
  <c r="V94" i="18"/>
  <c r="AA94" i="18"/>
  <c r="S94" i="18"/>
  <c r="R94" i="18"/>
  <c r="Z94" i="18"/>
  <c r="T94" i="18"/>
  <c r="P94" i="18"/>
  <c r="U94" i="18"/>
  <c r="Q94" i="18"/>
  <c r="Q94" i="16"/>
  <c r="R94" i="16"/>
  <c r="X94" i="16"/>
  <c r="P94" i="16"/>
  <c r="W94" i="16"/>
  <c r="M94" i="16"/>
  <c r="O94" i="16"/>
  <c r="V94" i="16"/>
  <c r="N94" i="16"/>
  <c r="S94" i="16"/>
  <c r="T94" i="16"/>
  <c r="U94" i="16"/>
  <c r="Y94" i="16"/>
  <c r="AO86" i="18"/>
  <c r="AD86" i="20"/>
  <c r="AE86" i="16"/>
  <c r="AG37" i="16"/>
  <c r="AG86" i="16" s="1"/>
  <c r="AB86" i="20"/>
  <c r="AC86" i="16"/>
  <c r="AM37" i="16"/>
  <c r="AM86" i="16" s="1"/>
  <c r="AM86" i="20"/>
  <c r="AL37" i="16"/>
  <c r="AL86" i="16" s="1"/>
  <c r="AJ37" i="16"/>
  <c r="AJ86" i="16" s="1"/>
  <c r="AF86" i="18"/>
  <c r="AF86" i="20"/>
  <c r="AE86" i="18"/>
  <c r="AG86" i="20"/>
  <c r="AC37" i="18"/>
  <c r="AC86" i="18" s="1"/>
  <c r="AB37" i="18"/>
  <c r="AB86" i="18" s="1"/>
  <c r="AH86" i="20"/>
  <c r="F16" i="10"/>
  <c r="AC34" i="11" s="1"/>
  <c r="I16" i="10"/>
  <c r="AF34" i="11" s="1"/>
  <c r="E16" i="10"/>
  <c r="AB34" i="11" s="1"/>
  <c r="H16" i="10"/>
  <c r="AE34" i="11" s="1"/>
  <c r="G16" i="10"/>
  <c r="AD34" i="11" s="1"/>
  <c r="L86" i="11"/>
  <c r="L94" i="11" s="1"/>
  <c r="AP22" i="11"/>
  <c r="AP25" i="11" s="1"/>
  <c r="AL22" i="11"/>
  <c r="AI22" i="11"/>
  <c r="Z22" i="11"/>
  <c r="Z25" i="11" s="1"/>
  <c r="AA22" i="11"/>
  <c r="AA25" i="11" s="1"/>
  <c r="AE22" i="11"/>
  <c r="AK22" i="11"/>
  <c r="V86" i="11"/>
  <c r="AI21" i="11"/>
  <c r="AK21" i="11"/>
  <c r="AN21" i="11"/>
  <c r="D25" i="11"/>
  <c r="M22" i="11"/>
  <c r="AD22" i="11"/>
  <c r="AB22" i="11"/>
  <c r="AM22" i="11"/>
  <c r="R22" i="11"/>
  <c r="AJ22" i="11"/>
  <c r="T22" i="11"/>
  <c r="AF22" i="11"/>
  <c r="AC22" i="11"/>
  <c r="AG22" i="11"/>
  <c r="AN22" i="11"/>
  <c r="AH22" i="11"/>
  <c r="AJ25" i="12"/>
  <c r="AJ86" i="12" s="1"/>
  <c r="AD25" i="12"/>
  <c r="AD86" i="12" s="1"/>
  <c r="Z94" i="16"/>
  <c r="AA94" i="16"/>
  <c r="K94" i="11"/>
  <c r="AM21" i="11"/>
  <c r="J14" i="10"/>
  <c r="AG33" i="11" s="1"/>
  <c r="G14" i="10"/>
  <c r="AD33" i="11" s="1"/>
  <c r="H14" i="10"/>
  <c r="AE33" i="11" s="1"/>
  <c r="Q14" i="10"/>
  <c r="AN33" i="11" s="1"/>
  <c r="I14" i="10"/>
  <c r="AF33" i="11" s="1"/>
  <c r="L14" i="10"/>
  <c r="AI33" i="11" s="1"/>
  <c r="O14" i="10"/>
  <c r="AL33" i="11" s="1"/>
  <c r="P14" i="10"/>
  <c r="AM33" i="11" s="1"/>
  <c r="K14" i="10"/>
  <c r="AH33" i="11" s="1"/>
  <c r="F14" i="10"/>
  <c r="AC33" i="11" s="1"/>
  <c r="N14" i="10"/>
  <c r="AK33" i="11" s="1"/>
  <c r="R14" i="10"/>
  <c r="AO33" i="11" s="1"/>
  <c r="M14" i="10"/>
  <c r="AJ33" i="11" s="1"/>
  <c r="E14" i="10"/>
  <c r="AB33" i="11" s="1"/>
  <c r="AF25" i="12"/>
  <c r="AO86" i="12"/>
  <c r="E45" i="6"/>
  <c r="E50" i="6" s="1"/>
  <c r="E52" i="6" s="1"/>
  <c r="AO86" i="16"/>
  <c r="AL86" i="18"/>
  <c r="AM37" i="18"/>
  <c r="AM86" i="18" s="1"/>
  <c r="AN37" i="18"/>
  <c r="AN86" i="18" s="1"/>
  <c r="AI37" i="18"/>
  <c r="AI86" i="18" s="1"/>
  <c r="X94" i="20"/>
  <c r="S94" i="20"/>
  <c r="P94" i="20"/>
  <c r="Z94" i="20"/>
  <c r="Q94" i="20"/>
  <c r="V94" i="20"/>
  <c r="AA94" i="20"/>
  <c r="U94" i="20"/>
  <c r="Y94" i="20"/>
  <c r="T94" i="20"/>
  <c r="R94" i="20"/>
  <c r="W94" i="20"/>
  <c r="O94" i="20"/>
  <c r="I83" i="18"/>
  <c r="I83" i="16"/>
  <c r="I84" i="16" s="1"/>
  <c r="D60" i="13"/>
  <c r="C45" i="6" s="1"/>
  <c r="C50" i="6" s="1"/>
  <c r="C52" i="6" s="1"/>
  <c r="AB25" i="14"/>
  <c r="O86" i="14"/>
  <c r="AL25" i="14"/>
  <c r="AF25" i="14"/>
  <c r="T25" i="14"/>
  <c r="T86" i="14" s="1"/>
  <c r="AJ25" i="14"/>
  <c r="AA25" i="14"/>
  <c r="AA86" i="14" s="1"/>
  <c r="M25" i="14"/>
  <c r="M86" i="14" s="1"/>
  <c r="Z25" i="14"/>
  <c r="Z86" i="14" s="1"/>
  <c r="AC25" i="14"/>
  <c r="AP25" i="14"/>
  <c r="AP86" i="14" s="1"/>
  <c r="R25" i="14"/>
  <c r="R86" i="14" s="1"/>
  <c r="AK25" i="14"/>
  <c r="AF25" i="13"/>
  <c r="AA86" i="13"/>
  <c r="AP25" i="13"/>
  <c r="AP86" i="13" s="1"/>
  <c r="Z86" i="13"/>
  <c r="I82" i="13"/>
  <c r="F74" i="13"/>
  <c r="F76" i="13" s="1"/>
  <c r="O24" i="13"/>
  <c r="O86" i="13" s="1"/>
  <c r="T25" i="13"/>
  <c r="T86" i="13" s="1"/>
  <c r="M25" i="13"/>
  <c r="M86" i="13" s="1"/>
  <c r="Y86" i="13"/>
  <c r="R19" i="12"/>
  <c r="R25" i="12" s="1"/>
  <c r="R86" i="12" s="1"/>
  <c r="O19" i="12"/>
  <c r="AN25" i="12"/>
  <c r="AN86" i="12" s="1"/>
  <c r="AC86" i="12"/>
  <c r="Z25" i="12"/>
  <c r="Z86" i="12" s="1"/>
  <c r="AE25" i="12"/>
  <c r="AE86" i="12" s="1"/>
  <c r="AB25" i="12"/>
  <c r="AB86" i="12" s="1"/>
  <c r="AH25" i="12"/>
  <c r="AH86" i="12" s="1"/>
  <c r="AK25" i="12"/>
  <c r="AK86" i="12" s="1"/>
  <c r="AF86" i="12"/>
  <c r="AL25" i="12"/>
  <c r="AL86" i="12" s="1"/>
  <c r="AG86" i="12"/>
  <c r="M25" i="12"/>
  <c r="M86" i="12" s="1"/>
  <c r="AP25" i="12"/>
  <c r="AP86" i="12" s="1"/>
  <c r="AA25" i="12"/>
  <c r="AA86" i="12" s="1"/>
  <c r="AI86" i="12"/>
  <c r="T25" i="12"/>
  <c r="T86" i="12" s="1"/>
  <c r="AM86" i="12"/>
  <c r="O25" i="12"/>
  <c r="O86" i="12" s="1"/>
  <c r="AE20" i="11"/>
  <c r="AG20" i="11"/>
  <c r="AG25" i="11" s="1"/>
  <c r="AO20" i="11"/>
  <c r="AH21" i="11"/>
  <c r="AJ21" i="11"/>
  <c r="AD21" i="11"/>
  <c r="AK20" i="11"/>
  <c r="AG21" i="11"/>
  <c r="AO21" i="11"/>
  <c r="AD20" i="11"/>
  <c r="AD25" i="11" s="1"/>
  <c r="AB21" i="11"/>
  <c r="AF21" i="11"/>
  <c r="AP86" i="11"/>
  <c r="AL20" i="11"/>
  <c r="AI20" i="11"/>
  <c r="AM20" i="11"/>
  <c r="AB20" i="11"/>
  <c r="AB25" i="11" s="1"/>
  <c r="AF20" i="11"/>
  <c r="AF25" i="11" s="1"/>
  <c r="AJ20" i="11"/>
  <c r="AN20" i="11"/>
  <c r="AL21" i="11"/>
  <c r="AC20" i="11"/>
  <c r="AL51" i="11"/>
  <c r="AD51" i="11"/>
  <c r="AN51" i="11"/>
  <c r="AK51" i="11"/>
  <c r="AC51" i="11"/>
  <c r="AF51" i="11"/>
  <c r="AJ51" i="11"/>
  <c r="AB51" i="11"/>
  <c r="AM51" i="11"/>
  <c r="AI51" i="11"/>
  <c r="AA51" i="11"/>
  <c r="AH51" i="11"/>
  <c r="Z51" i="11"/>
  <c r="AO51" i="11"/>
  <c r="AG51" i="11"/>
  <c r="AE51" i="11"/>
  <c r="AA30" i="11"/>
  <c r="AA36" i="11" s="1"/>
  <c r="Z30" i="11"/>
  <c r="Z36" i="11" s="1"/>
  <c r="AL26" i="11"/>
  <c r="AD26" i="11"/>
  <c r="AF26" i="11"/>
  <c r="AE26" i="11"/>
  <c r="AK26" i="11"/>
  <c r="AC26" i="11"/>
  <c r="AJ26" i="11"/>
  <c r="AB26" i="11"/>
  <c r="AN26" i="11"/>
  <c r="AM26" i="11"/>
  <c r="AI26" i="11"/>
  <c r="AH26" i="11"/>
  <c r="AO26" i="11"/>
  <c r="AG26" i="11"/>
  <c r="R42" i="11"/>
  <c r="P42" i="11"/>
  <c r="P86" i="11" s="1"/>
  <c r="F25" i="11"/>
  <c r="I25" i="11" s="1"/>
  <c r="I19" i="11"/>
  <c r="AA17" i="11"/>
  <c r="Z17" i="11"/>
  <c r="F59" i="11"/>
  <c r="I59" i="11" s="1"/>
  <c r="Y59" i="11" s="1"/>
  <c r="F56" i="11"/>
  <c r="I56" i="11" s="1"/>
  <c r="F37" i="11"/>
  <c r="I37" i="11" s="1"/>
  <c r="F62" i="11"/>
  <c r="I62" i="11" s="1"/>
  <c r="CW62" i="11" s="1"/>
  <c r="CW86" i="11" s="1"/>
  <c r="F36" i="11"/>
  <c r="I36" i="11" s="1"/>
  <c r="D24" i="11"/>
  <c r="F24" i="11" s="1"/>
  <c r="I24" i="11" s="1"/>
  <c r="I16" i="11"/>
  <c r="AA18" i="11"/>
  <c r="Z18" i="11"/>
  <c r="M11" i="3"/>
  <c r="K10" i="3"/>
  <c r="AD94" i="16" l="1"/>
  <c r="AH87" i="20"/>
  <c r="V87" i="20"/>
  <c r="AH87" i="16"/>
  <c r="V87" i="16"/>
  <c r="V87" i="18"/>
  <c r="AH87" i="18"/>
  <c r="I93" i="18"/>
  <c r="AE94" i="16"/>
  <c r="AD94" i="20"/>
  <c r="AI25" i="11"/>
  <c r="AE25" i="11"/>
  <c r="AN25" i="11"/>
  <c r="F74" i="12"/>
  <c r="F76" i="12" s="1"/>
  <c r="C31" i="6"/>
  <c r="C36" i="6" s="1"/>
  <c r="C38" i="6" s="1"/>
  <c r="I82" i="12"/>
  <c r="D60" i="12"/>
  <c r="E31" i="6"/>
  <c r="E36" i="6" s="1"/>
  <c r="E38" i="6" s="1"/>
  <c r="CA94" i="20"/>
  <c r="CR94" i="20"/>
  <c r="CL94" i="20"/>
  <c r="AF94" i="16"/>
  <c r="CQ94" i="20"/>
  <c r="BG94" i="20"/>
  <c r="AO94" i="20"/>
  <c r="BE94" i="20"/>
  <c r="CT94" i="20"/>
  <c r="AN94" i="20"/>
  <c r="BT94" i="20"/>
  <c r="AC94" i="16"/>
  <c r="AI94" i="18"/>
  <c r="AC94" i="18"/>
  <c r="AB94" i="18"/>
  <c r="AD94" i="18"/>
  <c r="AE94" i="18"/>
  <c r="AF94" i="18"/>
  <c r="AH94" i="18"/>
  <c r="AG94" i="18"/>
  <c r="CP94" i="20"/>
  <c r="BM94" i="20"/>
  <c r="AU94" i="20"/>
  <c r="BV94" i="20"/>
  <c r="BZ94" i="20"/>
  <c r="CI94" i="20"/>
  <c r="AT94" i="20"/>
  <c r="BU94" i="20"/>
  <c r="BB94" i="20"/>
  <c r="AC94" i="20"/>
  <c r="BO94" i="20"/>
  <c r="CJ94" i="20"/>
  <c r="I93" i="20"/>
  <c r="BW94" i="20"/>
  <c r="CM94" i="20"/>
  <c r="AI94" i="20"/>
  <c r="AM94" i="20"/>
  <c r="BS94" i="20"/>
  <c r="BN94" i="20"/>
  <c r="CD94" i="20"/>
  <c r="BI94" i="20"/>
  <c r="CO94" i="20"/>
  <c r="CG94" i="20"/>
  <c r="CE94" i="20"/>
  <c r="CU94" i="20"/>
  <c r="I93" i="16"/>
  <c r="CH94" i="20"/>
  <c r="BC94" i="20"/>
  <c r="AV94" i="20"/>
  <c r="BL94" i="20"/>
  <c r="AO94" i="16"/>
  <c r="AY94" i="20"/>
  <c r="AL94" i="20"/>
  <c r="CN94" i="20"/>
  <c r="CK94" i="20"/>
  <c r="CW94" i="20"/>
  <c r="I94" i="20" s="1"/>
  <c r="BJ94" i="20"/>
  <c r="AS94" i="20"/>
  <c r="AR94" i="20"/>
  <c r="AF94" i="20"/>
  <c r="BQ94" i="20"/>
  <c r="AK94" i="20"/>
  <c r="CF94" i="20"/>
  <c r="AZ94" i="20"/>
  <c r="BF94" i="20"/>
  <c r="BX94" i="20"/>
  <c r="AW94" i="20"/>
  <c r="I87" i="20"/>
  <c r="BR94" i="20"/>
  <c r="AQ94" i="20"/>
  <c r="CS94" i="20"/>
  <c r="BD94" i="20"/>
  <c r="BY94" i="20"/>
  <c r="BK94" i="20"/>
  <c r="AH94" i="20"/>
  <c r="CB94" i="20"/>
  <c r="BA94" i="20"/>
  <c r="BH94" i="20"/>
  <c r="AP94" i="20"/>
  <c r="CV94" i="20"/>
  <c r="AB94" i="20"/>
  <c r="AE94" i="20"/>
  <c r="AJ94" i="20"/>
  <c r="CC94" i="20"/>
  <c r="BP94" i="20"/>
  <c r="AX94" i="20"/>
  <c r="AG94" i="20"/>
  <c r="AG94" i="16"/>
  <c r="AC25" i="11"/>
  <c r="AM25" i="11"/>
  <c r="AK25" i="11"/>
  <c r="AH25" i="11"/>
  <c r="T25" i="11"/>
  <c r="T86" i="11" s="1"/>
  <c r="M25" i="11"/>
  <c r="M86" i="11" s="1"/>
  <c r="CU94" i="16"/>
  <c r="CQ94" i="16"/>
  <c r="CI94" i="16"/>
  <c r="BG94" i="16"/>
  <c r="BC94" i="16"/>
  <c r="CV94" i="16"/>
  <c r="AW94" i="16"/>
  <c r="CN94" i="16"/>
  <c r="CW94" i="16"/>
  <c r="I94" i="16" s="1"/>
  <c r="CR94" i="16"/>
  <c r="CP94" i="16"/>
  <c r="AL94" i="16"/>
  <c r="CM94" i="16"/>
  <c r="BA94" i="16"/>
  <c r="AQ94" i="16"/>
  <c r="CO94" i="16"/>
  <c r="CF94" i="16"/>
  <c r="CT94" i="16"/>
  <c r="CJ94" i="16"/>
  <c r="CH94" i="16"/>
  <c r="AP94" i="16"/>
  <c r="AH94" i="16"/>
  <c r="I87" i="16"/>
  <c r="CS94" i="16"/>
  <c r="BM94" i="16"/>
  <c r="AZ94" i="16"/>
  <c r="BN94" i="16"/>
  <c r="BD94" i="16"/>
  <c r="BB94" i="16"/>
  <c r="CG94" i="16"/>
  <c r="AX94" i="16"/>
  <c r="BY94" i="16"/>
  <c r="AM94" i="16"/>
  <c r="AJ25" i="11"/>
  <c r="AO25" i="11"/>
  <c r="AL25" i="11"/>
  <c r="S94" i="12"/>
  <c r="V94" i="12"/>
  <c r="AE94" i="12"/>
  <c r="T94" i="12"/>
  <c r="AB94" i="12"/>
  <c r="N94" i="12"/>
  <c r="P94" i="12"/>
  <c r="AO94" i="12"/>
  <c r="AJ94" i="12"/>
  <c r="R94" i="12"/>
  <c r="AD94" i="12"/>
  <c r="AF94" i="12"/>
  <c r="O94" i="12"/>
  <c r="AC94" i="12"/>
  <c r="Q94" i="12"/>
  <c r="AK94" i="12"/>
  <c r="AM94" i="12"/>
  <c r="AG94" i="12"/>
  <c r="X94" i="12"/>
  <c r="M94" i="12"/>
  <c r="AL94" i="12"/>
  <c r="AN94" i="12"/>
  <c r="U94" i="12"/>
  <c r="AA94" i="12"/>
  <c r="W94" i="12"/>
  <c r="AI94" i="12"/>
  <c r="Y94" i="12"/>
  <c r="AH94" i="12"/>
  <c r="Z94" i="12"/>
  <c r="CL94" i="16"/>
  <c r="BQ94" i="16"/>
  <c r="BP94" i="16"/>
  <c r="BW94" i="16"/>
  <c r="CD94" i="16"/>
  <c r="CC94" i="16"/>
  <c r="BT94" i="16"/>
  <c r="BS94" i="16"/>
  <c r="BR94" i="16"/>
  <c r="AK94" i="16"/>
  <c r="O94" i="13"/>
  <c r="W94" i="13"/>
  <c r="Q94" i="13"/>
  <c r="M94" i="13"/>
  <c r="U94" i="13"/>
  <c r="AA94" i="13"/>
  <c r="Y94" i="13"/>
  <c r="S94" i="13"/>
  <c r="N94" i="13"/>
  <c r="P94" i="13"/>
  <c r="V94" i="13"/>
  <c r="X94" i="13"/>
  <c r="R94" i="13"/>
  <c r="Z94" i="13"/>
  <c r="T94" i="13"/>
  <c r="BI94" i="16"/>
  <c r="BH94" i="16"/>
  <c r="BO94" i="16"/>
  <c r="BV94" i="16"/>
  <c r="BU94" i="16"/>
  <c r="BL94" i="16"/>
  <c r="BK94" i="16"/>
  <c r="BJ94" i="16"/>
  <c r="AN94" i="16"/>
  <c r="AJ94" i="16"/>
  <c r="AS94" i="16"/>
  <c r="AR94" i="16"/>
  <c r="AY94" i="16"/>
  <c r="BF94" i="16"/>
  <c r="BE94" i="16"/>
  <c r="AV94" i="16"/>
  <c r="AU94" i="16"/>
  <c r="AT94" i="16"/>
  <c r="AI94" i="16"/>
  <c r="BX94" i="16"/>
  <c r="CE94" i="16"/>
  <c r="CK94" i="16"/>
  <c r="CB94" i="16"/>
  <c r="CA94" i="16"/>
  <c r="BZ94" i="16"/>
  <c r="BP94" i="18"/>
  <c r="BM94" i="18"/>
  <c r="BF94" i="18"/>
  <c r="BH94" i="18"/>
  <c r="BK94" i="18"/>
  <c r="BJ94" i="18"/>
  <c r="BU94" i="18"/>
  <c r="AY94" i="18"/>
  <c r="BL94" i="18"/>
  <c r="BI94" i="18"/>
  <c r="BR94" i="18"/>
  <c r="CR94" i="18"/>
  <c r="CI94" i="18"/>
  <c r="CT94" i="18"/>
  <c r="AS94" i="18"/>
  <c r="AU94" i="18"/>
  <c r="AM94" i="18"/>
  <c r="CU94" i="18"/>
  <c r="CJ94" i="18"/>
  <c r="CQ94" i="18"/>
  <c r="CH94" i="18"/>
  <c r="X94" i="14"/>
  <c r="R94" i="14"/>
  <c r="S94" i="14"/>
  <c r="Z94" i="14"/>
  <c r="M94" i="14"/>
  <c r="O94" i="14"/>
  <c r="U94" i="14"/>
  <c r="W94" i="14"/>
  <c r="AA94" i="14"/>
  <c r="Q94" i="14"/>
  <c r="T94" i="14"/>
  <c r="N94" i="14"/>
  <c r="Y94" i="14"/>
  <c r="V94" i="14"/>
  <c r="P94" i="14"/>
  <c r="BQ94" i="18"/>
  <c r="CE94" i="18"/>
  <c r="AN94" i="18"/>
  <c r="BC94" i="18"/>
  <c r="BZ94" i="18"/>
  <c r="CM94" i="18"/>
  <c r="AT94" i="18"/>
  <c r="AL94" i="18"/>
  <c r="CC94" i="18"/>
  <c r="CA94" i="18"/>
  <c r="AX94" i="18"/>
  <c r="CD94" i="18"/>
  <c r="CN94" i="18"/>
  <c r="CW94" i="18"/>
  <c r="AQ94" i="18"/>
  <c r="AO94" i="18"/>
  <c r="BX94" i="18"/>
  <c r="I87" i="18"/>
  <c r="AR94" i="18"/>
  <c r="BT94" i="18"/>
  <c r="CO94" i="18"/>
  <c r="CV94" i="18"/>
  <c r="BD94" i="18"/>
  <c r="AK94" i="18"/>
  <c r="BN94" i="18"/>
  <c r="CK94" i="18"/>
  <c r="CB94" i="18"/>
  <c r="BW94" i="18"/>
  <c r="AV94" i="18"/>
  <c r="BB94" i="18"/>
  <c r="CS94" i="18"/>
  <c r="AZ94" i="18"/>
  <c r="AJ94" i="18"/>
  <c r="BG94" i="18"/>
  <c r="BV94" i="18"/>
  <c r="BY94" i="18"/>
  <c r="CF94" i="18"/>
  <c r="CP94" i="18"/>
  <c r="BE94" i="18"/>
  <c r="BS94" i="18"/>
  <c r="BO94" i="18"/>
  <c r="CL94" i="18"/>
  <c r="CG94" i="18"/>
  <c r="AW94" i="18"/>
  <c r="AP94" i="18"/>
  <c r="BA94" i="18"/>
  <c r="AS94" i="12"/>
  <c r="BA94" i="12"/>
  <c r="BI94" i="12"/>
  <c r="BQ94" i="12"/>
  <c r="BY94" i="12"/>
  <c r="CG94" i="12"/>
  <c r="CO94" i="12"/>
  <c r="BH94" i="12"/>
  <c r="AT94" i="12"/>
  <c r="BB94" i="12"/>
  <c r="BJ94" i="12"/>
  <c r="BR94" i="12"/>
  <c r="BZ94" i="12"/>
  <c r="CH94" i="12"/>
  <c r="CP94" i="12"/>
  <c r="CW94" i="12"/>
  <c r="CN94" i="12"/>
  <c r="AU94" i="12"/>
  <c r="BC94" i="12"/>
  <c r="BK94" i="12"/>
  <c r="BS94" i="12"/>
  <c r="CA94" i="12"/>
  <c r="CI94" i="12"/>
  <c r="CQ94" i="12"/>
  <c r="BP94" i="12"/>
  <c r="AV94" i="12"/>
  <c r="BD94" i="12"/>
  <c r="BL94" i="12"/>
  <c r="BT94" i="12"/>
  <c r="CB94" i="12"/>
  <c r="CJ94" i="12"/>
  <c r="CR94" i="12"/>
  <c r="CF94" i="12"/>
  <c r="AW94" i="12"/>
  <c r="BE94" i="12"/>
  <c r="BM94" i="12"/>
  <c r="BU94" i="12"/>
  <c r="CC94" i="12"/>
  <c r="CK94" i="12"/>
  <c r="CS94" i="12"/>
  <c r="AR94" i="12"/>
  <c r="CV94" i="12"/>
  <c r="AP94" i="12"/>
  <c r="AX94" i="12"/>
  <c r="BF94" i="12"/>
  <c r="BN94" i="12"/>
  <c r="BV94" i="12"/>
  <c r="CD94" i="12"/>
  <c r="CL94" i="12"/>
  <c r="CT94" i="12"/>
  <c r="BX94" i="12"/>
  <c r="AQ94" i="12"/>
  <c r="AY94" i="12"/>
  <c r="BG94" i="12"/>
  <c r="BO94" i="12"/>
  <c r="BW94" i="12"/>
  <c r="CE94" i="12"/>
  <c r="CM94" i="12"/>
  <c r="CU94" i="12"/>
  <c r="AZ94" i="12"/>
  <c r="I84" i="18"/>
  <c r="I83" i="13"/>
  <c r="I87" i="12"/>
  <c r="I93" i="12"/>
  <c r="I83" i="12"/>
  <c r="F8" i="11"/>
  <c r="F77" i="11" s="1"/>
  <c r="R19" i="11"/>
  <c r="R25" i="11" s="1"/>
  <c r="O19" i="11"/>
  <c r="O25" i="11" s="1"/>
  <c r="O16" i="11"/>
  <c r="D61" i="11"/>
  <c r="E17" i="6" s="1"/>
  <c r="Z24" i="11"/>
  <c r="Z86" i="11" s="1"/>
  <c r="AA24" i="11"/>
  <c r="AA86" i="11" s="1"/>
  <c r="Y56" i="11"/>
  <c r="I13" i="3"/>
  <c r="I91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L37" i="3"/>
  <c r="K37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X36" i="3"/>
  <c r="W36" i="3"/>
  <c r="V36" i="3"/>
  <c r="U36" i="3"/>
  <c r="T36" i="3"/>
  <c r="S36" i="3"/>
  <c r="R36" i="3"/>
  <c r="Q36" i="3"/>
  <c r="P36" i="3"/>
  <c r="O36" i="3"/>
  <c r="N36" i="3"/>
  <c r="L36" i="3"/>
  <c r="K36" i="3"/>
  <c r="M12" i="3"/>
  <c r="C17" i="6" l="1"/>
  <c r="N94" i="11"/>
  <c r="M94" i="11"/>
  <c r="I94" i="18"/>
  <c r="I84" i="13"/>
  <c r="I84" i="12"/>
  <c r="I94" i="12"/>
  <c r="R86" i="11"/>
  <c r="O24" i="11"/>
  <c r="O86" i="11" s="1"/>
  <c r="D60" i="11"/>
  <c r="I82" i="11"/>
  <c r="F74" i="11"/>
  <c r="F76" i="11" s="1"/>
  <c r="Y86" i="11"/>
  <c r="M13" i="3"/>
  <c r="J13" i="3"/>
  <c r="L38" i="3"/>
  <c r="K13" i="3"/>
  <c r="K38" i="3"/>
  <c r="AA94" i="11" l="1"/>
  <c r="Q94" i="11"/>
  <c r="U94" i="11"/>
  <c r="V94" i="11"/>
  <c r="P94" i="11"/>
  <c r="R94" i="11"/>
  <c r="X94" i="11"/>
  <c r="Z94" i="11"/>
  <c r="T94" i="11"/>
  <c r="O94" i="11"/>
  <c r="W94" i="11"/>
  <c r="Y94" i="11"/>
  <c r="S94" i="11"/>
  <c r="I83" i="11"/>
  <c r="E23" i="6"/>
  <c r="C23" i="6"/>
  <c r="E21" i="6"/>
  <c r="E22" i="6" s="1"/>
  <c r="E24" i="6" s="1"/>
  <c r="C21" i="6"/>
  <c r="D34" i="3"/>
  <c r="D33" i="3"/>
  <c r="C60" i="3"/>
  <c r="C61" i="3"/>
  <c r="F71" i="3"/>
  <c r="I71" i="3" s="1"/>
  <c r="AP71" i="3" s="1"/>
  <c r="I84" i="11" l="1"/>
  <c r="E7" i="6"/>
  <c r="C7" i="6"/>
  <c r="F10" i="3"/>
  <c r="C22" i="6" l="1"/>
  <c r="C24" i="6" s="1"/>
  <c r="D69" i="3" l="1"/>
  <c r="F34" i="3" l="1"/>
  <c r="I34" i="3" s="1"/>
  <c r="D9" i="10" s="1"/>
  <c r="F30" i="3"/>
  <c r="F70" i="3"/>
  <c r="I70" i="3" s="1"/>
  <c r="AP70" i="3" s="1"/>
  <c r="F69" i="3"/>
  <c r="I69" i="3" s="1"/>
  <c r="AP69" i="3" s="1"/>
  <c r="F66" i="3"/>
  <c r="I66" i="3" s="1"/>
  <c r="F65" i="3"/>
  <c r="I65" i="3" s="1"/>
  <c r="F57" i="3"/>
  <c r="I57" i="3" s="1"/>
  <c r="Y57" i="3" s="1"/>
  <c r="F55" i="3"/>
  <c r="I55" i="3" s="1"/>
  <c r="Y55" i="3" s="1"/>
  <c r="F52" i="3"/>
  <c r="I52" i="3" s="1"/>
  <c r="AP52" i="3" s="1"/>
  <c r="F50" i="3"/>
  <c r="I50" i="3" s="1"/>
  <c r="AP50" i="3" s="1"/>
  <c r="F46" i="3"/>
  <c r="I46" i="3" s="1"/>
  <c r="AP46" i="3" s="1"/>
  <c r="C42" i="3"/>
  <c r="C41" i="3"/>
  <c r="F38" i="3"/>
  <c r="I38" i="3" s="1"/>
  <c r="AO38" i="3" s="1"/>
  <c r="F12" i="3"/>
  <c r="F11" i="3"/>
  <c r="D13" i="3" s="1"/>
  <c r="D22" i="3" l="1"/>
  <c r="F22" i="3" s="1"/>
  <c r="I22" i="3"/>
  <c r="AO22" i="3" s="1"/>
  <c r="AG65" i="3"/>
  <c r="AO65" i="3"/>
  <c r="AH65" i="3"/>
  <c r="Z65" i="3"/>
  <c r="AA65" i="3"/>
  <c r="AI65" i="3"/>
  <c r="AD65" i="3"/>
  <c r="AL65" i="3"/>
  <c r="AB65" i="3"/>
  <c r="AJ65" i="3"/>
  <c r="AC65" i="3"/>
  <c r="AK65" i="3"/>
  <c r="AE65" i="3"/>
  <c r="AM65" i="3"/>
  <c r="AF65" i="3"/>
  <c r="AN65" i="3"/>
  <c r="AH66" i="3"/>
  <c r="Z66" i="3"/>
  <c r="AA66" i="3"/>
  <c r="AI66" i="3"/>
  <c r="AB66" i="3"/>
  <c r="AJ66" i="3"/>
  <c r="AE66" i="3"/>
  <c r="AM66" i="3"/>
  <c r="AC66" i="3"/>
  <c r="AK66" i="3"/>
  <c r="AD66" i="3"/>
  <c r="AL66" i="3"/>
  <c r="AF66" i="3"/>
  <c r="AN66" i="3"/>
  <c r="AG66" i="3"/>
  <c r="AO66" i="3"/>
  <c r="D36" i="3"/>
  <c r="I30" i="3"/>
  <c r="D17" i="3"/>
  <c r="F17" i="3" s="1"/>
  <c r="I17" i="3" s="1"/>
  <c r="Z17" i="3" s="1"/>
  <c r="G9" i="10"/>
  <c r="H9" i="10"/>
  <c r="I9" i="10"/>
  <c r="F9" i="10"/>
  <c r="E9" i="10"/>
  <c r="F33" i="3"/>
  <c r="I33" i="3" s="1"/>
  <c r="D7" i="10" s="1"/>
  <c r="BB33" i="3"/>
  <c r="BB86" i="3" s="1"/>
  <c r="AT33" i="3"/>
  <c r="AT86" i="3" s="1"/>
  <c r="X33" i="3"/>
  <c r="X86" i="3" s="1"/>
  <c r="P33" i="3"/>
  <c r="AV33" i="3"/>
  <c r="AV86" i="3" s="1"/>
  <c r="Y33" i="3"/>
  <c r="BA33" i="3"/>
  <c r="BA86" i="3" s="1"/>
  <c r="AS33" i="3"/>
  <c r="AS86" i="3" s="1"/>
  <c r="W33" i="3"/>
  <c r="W86" i="3" s="1"/>
  <c r="O33" i="3"/>
  <c r="Z33" i="3"/>
  <c r="AZ33" i="3"/>
  <c r="AZ86" i="3" s="1"/>
  <c r="AR33" i="3"/>
  <c r="AR86" i="3" s="1"/>
  <c r="V33" i="3"/>
  <c r="N33" i="3"/>
  <c r="N86" i="3" s="1"/>
  <c r="AY33" i="3"/>
  <c r="AY86" i="3" s="1"/>
  <c r="AQ33" i="3"/>
  <c r="AQ86" i="3" s="1"/>
  <c r="U33" i="3"/>
  <c r="U86" i="3" s="1"/>
  <c r="L33" i="3"/>
  <c r="L34" i="3" s="1"/>
  <c r="L86" i="3" s="1"/>
  <c r="BD33" i="3"/>
  <c r="BD86" i="3" s="1"/>
  <c r="BC33" i="3"/>
  <c r="BC86" i="3" s="1"/>
  <c r="AX33" i="3"/>
  <c r="AX86" i="3" s="1"/>
  <c r="AP33" i="3"/>
  <c r="T33" i="3"/>
  <c r="K33" i="3"/>
  <c r="R33" i="3"/>
  <c r="AU33" i="3"/>
  <c r="AU86" i="3" s="1"/>
  <c r="AW33" i="3"/>
  <c r="AW86" i="3" s="1"/>
  <c r="AA33" i="3"/>
  <c r="S33" i="3"/>
  <c r="Q33" i="3"/>
  <c r="Q86" i="3" s="1"/>
  <c r="D16" i="3"/>
  <c r="F16" i="3" s="1"/>
  <c r="D18" i="3"/>
  <c r="F18" i="3" s="1"/>
  <c r="I18" i="3" s="1"/>
  <c r="D42" i="3"/>
  <c r="F42" i="3" s="1"/>
  <c r="I42" i="3" s="1"/>
  <c r="F68" i="3"/>
  <c r="I81" i="3" s="1"/>
  <c r="F13" i="3"/>
  <c r="D51" i="3"/>
  <c r="F51" i="3" s="1"/>
  <c r="I51" i="3" s="1"/>
  <c r="D41" i="3"/>
  <c r="F41" i="3" s="1"/>
  <c r="I41" i="3" s="1"/>
  <c r="D44" i="3"/>
  <c r="F44" i="3" s="1"/>
  <c r="I44" i="3" s="1"/>
  <c r="AP44" i="3" s="1"/>
  <c r="D45" i="3"/>
  <c r="F45" i="3" s="1"/>
  <c r="I45" i="3" s="1"/>
  <c r="AP45" i="3" s="1"/>
  <c r="D20" i="3"/>
  <c r="F20" i="3" s="1"/>
  <c r="I20" i="3" s="1"/>
  <c r="AB22" i="3" l="1"/>
  <c r="Z22" i="3"/>
  <c r="Z25" i="3" s="1"/>
  <c r="AP22" i="3"/>
  <c r="AP25" i="3" s="1"/>
  <c r="AG22" i="3"/>
  <c r="T22" i="3"/>
  <c r="AN22" i="3"/>
  <c r="AF22" i="3"/>
  <c r="R22" i="3"/>
  <c r="AL22" i="3"/>
  <c r="AA22" i="3"/>
  <c r="AA25" i="3" s="1"/>
  <c r="AD22" i="3"/>
  <c r="AM22" i="3"/>
  <c r="AE22" i="3"/>
  <c r="M22" i="3"/>
  <c r="AK22" i="3"/>
  <c r="AC22" i="3"/>
  <c r="AJ22" i="3"/>
  <c r="AI22" i="3"/>
  <c r="AH22" i="3"/>
  <c r="AB34" i="3"/>
  <c r="AE34" i="3"/>
  <c r="AC34" i="3"/>
  <c r="AF34" i="3"/>
  <c r="AD34" i="3"/>
  <c r="AG51" i="3"/>
  <c r="AO51" i="3"/>
  <c r="AH51" i="3"/>
  <c r="Z51" i="3"/>
  <c r="AA51" i="3"/>
  <c r="AI51" i="3"/>
  <c r="AL51" i="3"/>
  <c r="AB51" i="3"/>
  <c r="AJ51" i="3"/>
  <c r="AC51" i="3"/>
  <c r="AK51" i="3"/>
  <c r="AD51" i="3"/>
  <c r="AE51" i="3"/>
  <c r="AM51" i="3"/>
  <c r="AF51" i="3"/>
  <c r="AN51" i="3"/>
  <c r="Z30" i="3"/>
  <c r="Z36" i="3" s="1"/>
  <c r="AA30" i="3"/>
  <c r="AA36" i="3" s="1"/>
  <c r="AE20" i="3"/>
  <c r="AM20" i="3"/>
  <c r="AF20" i="3"/>
  <c r="AN20" i="3"/>
  <c r="AG20" i="3"/>
  <c r="AO20" i="3"/>
  <c r="AH20" i="3"/>
  <c r="AB20" i="3"/>
  <c r="AJ20" i="3"/>
  <c r="AI20" i="3"/>
  <c r="AC20" i="3"/>
  <c r="AK20" i="3"/>
  <c r="AD20" i="3"/>
  <c r="AL20" i="3"/>
  <c r="AA18" i="3"/>
  <c r="Z18" i="3"/>
  <c r="Z24" i="3" s="1"/>
  <c r="K34" i="3"/>
  <c r="K86" i="3" s="1"/>
  <c r="J86" i="3"/>
  <c r="D37" i="3"/>
  <c r="F37" i="3" s="1"/>
  <c r="I37" i="3" s="1"/>
  <c r="K7" i="10"/>
  <c r="H7" i="10"/>
  <c r="I7" i="10"/>
  <c r="R7" i="10"/>
  <c r="J7" i="10"/>
  <c r="O7" i="10"/>
  <c r="Q7" i="10"/>
  <c r="N7" i="10"/>
  <c r="P7" i="10"/>
  <c r="F7" i="10"/>
  <c r="G7" i="10"/>
  <c r="M7" i="10"/>
  <c r="E7" i="10"/>
  <c r="L7" i="10"/>
  <c r="V41" i="3"/>
  <c r="V86" i="3" s="1"/>
  <c r="S41" i="3"/>
  <c r="S86" i="3" s="1"/>
  <c r="D19" i="3"/>
  <c r="F19" i="3" s="1"/>
  <c r="D24" i="3"/>
  <c r="F24" i="3" s="1"/>
  <c r="I24" i="3" s="1"/>
  <c r="I16" i="3"/>
  <c r="D26" i="3"/>
  <c r="F26" i="3" s="1"/>
  <c r="I26" i="3" s="1"/>
  <c r="AA17" i="3"/>
  <c r="D21" i="3"/>
  <c r="F21" i="3" s="1"/>
  <c r="I21" i="3" s="1"/>
  <c r="D49" i="3"/>
  <c r="F49" i="3" s="1"/>
  <c r="I49" i="3" s="1"/>
  <c r="AP49" i="3" s="1"/>
  <c r="R42" i="3"/>
  <c r="P42" i="3"/>
  <c r="P86" i="3" s="1"/>
  <c r="Y36" i="3"/>
  <c r="D48" i="3"/>
  <c r="F48" i="3" s="1"/>
  <c r="I48" i="3" s="1"/>
  <c r="AP48" i="3" s="1"/>
  <c r="AP86" i="3" l="1"/>
  <c r="I19" i="3"/>
  <c r="R19" i="3" s="1"/>
  <c r="D25" i="3"/>
  <c r="F25" i="3" s="1"/>
  <c r="T25" i="3"/>
  <c r="T86" i="3" s="1"/>
  <c r="M25" i="3"/>
  <c r="M86" i="3" s="1"/>
  <c r="L94" i="3"/>
  <c r="AL33" i="3"/>
  <c r="AL37" i="3" s="1"/>
  <c r="AI33" i="3"/>
  <c r="AI37" i="3" s="1"/>
  <c r="AJ33" i="3"/>
  <c r="AJ37" i="3" s="1"/>
  <c r="AO33" i="3"/>
  <c r="AO37" i="3" s="1"/>
  <c r="AG33" i="3"/>
  <c r="AG37" i="3" s="1"/>
  <c r="AD33" i="3"/>
  <c r="AD37" i="3" s="1"/>
  <c r="AF33" i="3"/>
  <c r="AF37" i="3" s="1"/>
  <c r="AF37" i="11"/>
  <c r="AB33" i="3"/>
  <c r="AB37" i="3" s="1"/>
  <c r="AC33" i="3"/>
  <c r="AC37" i="3" s="1"/>
  <c r="AE33" i="3"/>
  <c r="AE37" i="3" s="1"/>
  <c r="AH33" i="3"/>
  <c r="AH37" i="3" s="1"/>
  <c r="AK33" i="3"/>
  <c r="AK37" i="3" s="1"/>
  <c r="AM33" i="3"/>
  <c r="AM37" i="3" s="1"/>
  <c r="AN33" i="3"/>
  <c r="AN37" i="3" s="1"/>
  <c r="K94" i="3"/>
  <c r="AC21" i="3"/>
  <c r="AC25" i="3" s="1"/>
  <c r="AK21" i="3"/>
  <c r="AK25" i="3" s="1"/>
  <c r="AD21" i="3"/>
  <c r="AD25" i="3" s="1"/>
  <c r="AL21" i="3"/>
  <c r="AL25" i="3" s="1"/>
  <c r="AE21" i="3"/>
  <c r="AE25" i="3" s="1"/>
  <c r="AM21" i="3"/>
  <c r="AM25" i="3" s="1"/>
  <c r="AB21" i="3"/>
  <c r="AB25" i="3" s="1"/>
  <c r="AF21" i="3"/>
  <c r="AF25" i="3" s="1"/>
  <c r="AN21" i="3"/>
  <c r="AN25" i="3" s="1"/>
  <c r="AG21" i="3"/>
  <c r="AG25" i="3" s="1"/>
  <c r="AO21" i="3"/>
  <c r="AO25" i="3" s="1"/>
  <c r="AI21" i="3"/>
  <c r="AI25" i="3" s="1"/>
  <c r="AJ21" i="3"/>
  <c r="AJ25" i="3" s="1"/>
  <c r="AH21" i="3"/>
  <c r="AH25" i="3" s="1"/>
  <c r="AA24" i="3"/>
  <c r="AI26" i="3"/>
  <c r="AJ26" i="3"/>
  <c r="AC26" i="3"/>
  <c r="AK26" i="3"/>
  <c r="AF26" i="3"/>
  <c r="AN26" i="3"/>
  <c r="AD26" i="3"/>
  <c r="AL26" i="3"/>
  <c r="AE26" i="3"/>
  <c r="AM26" i="3"/>
  <c r="AG26" i="3"/>
  <c r="AO26" i="3"/>
  <c r="AH26" i="3"/>
  <c r="AB26" i="3"/>
  <c r="O16" i="3"/>
  <c r="O24" i="3" s="1"/>
  <c r="F31" i="3"/>
  <c r="I31" i="3" s="1"/>
  <c r="M94" i="3" l="1"/>
  <c r="N94" i="3"/>
  <c r="O19" i="3"/>
  <c r="O25" i="3" s="1"/>
  <c r="R25" i="3"/>
  <c r="R86" i="3" s="1"/>
  <c r="AF86" i="3"/>
  <c r="AM86" i="3"/>
  <c r="AE37" i="13"/>
  <c r="AE86" i="13" s="1"/>
  <c r="AB37" i="14"/>
  <c r="AB86" i="14" s="1"/>
  <c r="AH37" i="13"/>
  <c r="AH86" i="13" s="1"/>
  <c r="AG37" i="13"/>
  <c r="AG86" i="13" s="1"/>
  <c r="AB37" i="13"/>
  <c r="AB86" i="13" s="1"/>
  <c r="AH37" i="14"/>
  <c r="AH86" i="14" s="1"/>
  <c r="AG37" i="14"/>
  <c r="AG86" i="14" s="1"/>
  <c r="AC37" i="13"/>
  <c r="AC86" i="13" s="1"/>
  <c r="AL37" i="13"/>
  <c r="AL86" i="13" s="1"/>
  <c r="AM37" i="13"/>
  <c r="AM86" i="13" s="1"/>
  <c r="AC37" i="14"/>
  <c r="AC86" i="14" s="1"/>
  <c r="AL37" i="14"/>
  <c r="AL86" i="14" s="1"/>
  <c r="AM37" i="14"/>
  <c r="AM86" i="14" s="1"/>
  <c r="AK37" i="13"/>
  <c r="AK86" i="13" s="1"/>
  <c r="AD37" i="14"/>
  <c r="AD86" i="14" s="1"/>
  <c r="AI37" i="14"/>
  <c r="AI86" i="14" s="1"/>
  <c r="AF37" i="14"/>
  <c r="AF86" i="14" s="1"/>
  <c r="AD37" i="13"/>
  <c r="AD86" i="13" s="1"/>
  <c r="AI37" i="13"/>
  <c r="AI86" i="13" s="1"/>
  <c r="AF37" i="13"/>
  <c r="AF86" i="13" s="1"/>
  <c r="AK86" i="14"/>
  <c r="AJ37" i="13"/>
  <c r="AJ86" i="13" s="1"/>
  <c r="AN37" i="13"/>
  <c r="AN86" i="13" s="1"/>
  <c r="AO37" i="13"/>
  <c r="AO86" i="13" s="1"/>
  <c r="AE37" i="14"/>
  <c r="AE86" i="14" s="1"/>
  <c r="AJ37" i="14"/>
  <c r="AJ86" i="14" s="1"/>
  <c r="AN37" i="14"/>
  <c r="AN86" i="14" s="1"/>
  <c r="AO37" i="14"/>
  <c r="AO86" i="14" s="1"/>
  <c r="I25" i="3"/>
  <c r="AM37" i="11"/>
  <c r="AM86" i="11" s="1"/>
  <c r="AB86" i="3"/>
  <c r="AB37" i="11"/>
  <c r="AB86" i="11" s="1"/>
  <c r="AI37" i="11"/>
  <c r="AI86" i="11" s="1"/>
  <c r="AD37" i="11"/>
  <c r="AD86" i="11" s="1"/>
  <c r="AI86" i="3"/>
  <c r="AC86" i="3"/>
  <c r="AG86" i="3"/>
  <c r="AO86" i="3"/>
  <c r="AE86" i="3"/>
  <c r="AC37" i="11"/>
  <c r="AC86" i="11" s="1"/>
  <c r="AG37" i="11"/>
  <c r="AG86" i="11" s="1"/>
  <c r="AN37" i="11"/>
  <c r="AN86" i="11" s="1"/>
  <c r="AK37" i="11"/>
  <c r="AK86" i="11" s="1"/>
  <c r="AD86" i="3"/>
  <c r="AL86" i="3"/>
  <c r="AH86" i="3"/>
  <c r="AJ86" i="3"/>
  <c r="AJ37" i="11"/>
  <c r="AJ86" i="11" s="1"/>
  <c r="AN86" i="3"/>
  <c r="AE37" i="11"/>
  <c r="AE86" i="11" s="1"/>
  <c r="AF86" i="11"/>
  <c r="AO37" i="11"/>
  <c r="AO86" i="11" s="1"/>
  <c r="AL37" i="11"/>
  <c r="AL86" i="11" s="1"/>
  <c r="AH37" i="11"/>
  <c r="AH86" i="11" s="1"/>
  <c r="AK86" i="3"/>
  <c r="O86" i="3"/>
  <c r="AA31" i="3"/>
  <c r="AA86" i="3" s="1"/>
  <c r="Z31" i="3"/>
  <c r="Z86" i="3" s="1"/>
  <c r="F62" i="3"/>
  <c r="I62" i="3" s="1"/>
  <c r="CW62" i="3" s="1"/>
  <c r="CW86" i="3" s="1"/>
  <c r="F36" i="3"/>
  <c r="D56" i="3"/>
  <c r="F56" i="3" s="1"/>
  <c r="I56" i="3" s="1"/>
  <c r="Y56" i="3" s="1"/>
  <c r="F59" i="3"/>
  <c r="I59" i="3" s="1"/>
  <c r="Y59" i="3" s="1"/>
  <c r="X94" i="3" l="1"/>
  <c r="U94" i="3"/>
  <c r="S94" i="3"/>
  <c r="W94" i="3"/>
  <c r="Q94" i="3"/>
  <c r="R94" i="3"/>
  <c r="T94" i="3"/>
  <c r="P94" i="3"/>
  <c r="V94" i="3"/>
  <c r="O94" i="3"/>
  <c r="BR94" i="11"/>
  <c r="AP94" i="11"/>
  <c r="CV94" i="11"/>
  <c r="AX94" i="11"/>
  <c r="AG94" i="11"/>
  <c r="BM94" i="11"/>
  <c r="BO94" i="11"/>
  <c r="CS94" i="11"/>
  <c r="AH94" i="11"/>
  <c r="BN94" i="11"/>
  <c r="CE94" i="11"/>
  <c r="CQ94" i="11"/>
  <c r="CP94" i="11"/>
  <c r="AO94" i="11"/>
  <c r="AD94" i="11"/>
  <c r="BH94" i="11"/>
  <c r="CK94" i="11"/>
  <c r="AY94" i="11"/>
  <c r="CG94" i="11"/>
  <c r="AB94" i="11"/>
  <c r="BA94" i="11"/>
  <c r="BP94" i="11"/>
  <c r="BW94" i="11"/>
  <c r="AQ94" i="11"/>
  <c r="BB94" i="11"/>
  <c r="BI94" i="11"/>
  <c r="CW94" i="11"/>
  <c r="I94" i="11" s="1"/>
  <c r="CF94" i="11"/>
  <c r="CD94" i="11"/>
  <c r="AJ94" i="11"/>
  <c r="AK94" i="11"/>
  <c r="AC94" i="11"/>
  <c r="AU94" i="11"/>
  <c r="BJ94" i="11"/>
  <c r="BX94" i="11"/>
  <c r="BY94" i="11"/>
  <c r="CH94" i="11"/>
  <c r="CI94" i="11"/>
  <c r="CR94" i="11"/>
  <c r="CL94" i="11"/>
  <c r="BD94" i="11"/>
  <c r="CB94" i="11"/>
  <c r="AS94" i="11"/>
  <c r="BG94" i="11"/>
  <c r="BK94" i="11"/>
  <c r="BU94" i="11"/>
  <c r="AT94" i="11"/>
  <c r="AM94" i="11"/>
  <c r="BL94" i="11"/>
  <c r="CM94" i="11"/>
  <c r="BF94" i="11"/>
  <c r="CN94" i="11"/>
  <c r="AI94" i="11"/>
  <c r="AN94" i="11"/>
  <c r="AV94" i="11"/>
  <c r="BC94" i="11"/>
  <c r="BQ94" i="11"/>
  <c r="BZ94" i="11"/>
  <c r="CA94" i="11"/>
  <c r="CJ94" i="11"/>
  <c r="AZ94" i="11"/>
  <c r="AE94" i="11"/>
  <c r="AL94" i="11"/>
  <c r="CU94" i="11"/>
  <c r="BS94" i="11"/>
  <c r="CC94" i="11"/>
  <c r="AF94" i="11"/>
  <c r="AW94" i="11"/>
  <c r="BT94" i="11"/>
  <c r="BV94" i="11"/>
  <c r="CT94" i="11"/>
  <c r="AR94" i="11"/>
  <c r="BE94" i="11"/>
  <c r="CO94" i="11"/>
  <c r="AT94" i="13"/>
  <c r="CO94" i="13"/>
  <c r="CG94" i="13"/>
  <c r="AM94" i="13"/>
  <c r="BF94" i="13"/>
  <c r="CT94" i="13"/>
  <c r="BI94" i="13"/>
  <c r="CD94" i="13"/>
  <c r="BV94" i="13"/>
  <c r="BB94" i="13"/>
  <c r="CW94" i="13"/>
  <c r="I94" i="13" s="1"/>
  <c r="CI94" i="13"/>
  <c r="CP94" i="13"/>
  <c r="CH94" i="13"/>
  <c r="AO94" i="13"/>
  <c r="BH94" i="13"/>
  <c r="BY94" i="13"/>
  <c r="CE94" i="13"/>
  <c r="BA94" i="13"/>
  <c r="BW94" i="13"/>
  <c r="BJ94" i="13"/>
  <c r="CN94" i="13"/>
  <c r="AW94" i="13"/>
  <c r="CQ94" i="13"/>
  <c r="CF94" i="13"/>
  <c r="AI94" i="13"/>
  <c r="AQ94" i="13"/>
  <c r="BR94" i="13"/>
  <c r="CM94" i="13"/>
  <c r="BQ94" i="13"/>
  <c r="BZ94" i="13"/>
  <c r="AU94" i="13"/>
  <c r="BM94" i="13"/>
  <c r="BX94" i="13"/>
  <c r="BE94" i="13"/>
  <c r="CA94" i="13"/>
  <c r="AY94" i="13"/>
  <c r="AD94" i="13"/>
  <c r="CU94" i="13"/>
  <c r="AC94" i="13"/>
  <c r="BC94" i="13"/>
  <c r="AX94" i="13"/>
  <c r="AV94" i="13"/>
  <c r="BU94" i="13"/>
  <c r="CJ94" i="13"/>
  <c r="AK94" i="13"/>
  <c r="BG94" i="13"/>
  <c r="AF94" i="13"/>
  <c r="BP94" i="13"/>
  <c r="AJ94" i="13"/>
  <c r="BK94" i="13"/>
  <c r="AE94" i="13"/>
  <c r="BD94" i="13"/>
  <c r="BN94" i="13"/>
  <c r="CS94" i="13"/>
  <c r="CB94" i="13"/>
  <c r="AL94" i="13"/>
  <c r="CV94" i="13"/>
  <c r="BO94" i="13"/>
  <c r="BS94" i="13"/>
  <c r="BL94" i="13"/>
  <c r="CR94" i="13"/>
  <c r="AR94" i="13"/>
  <c r="CK94" i="13"/>
  <c r="AB94" i="13"/>
  <c r="AN94" i="13"/>
  <c r="AZ94" i="13"/>
  <c r="AG94" i="13"/>
  <c r="BT94" i="13"/>
  <c r="AP94" i="13"/>
  <c r="CL94" i="13"/>
  <c r="AS94" i="13"/>
  <c r="CC94" i="13"/>
  <c r="AH94" i="13"/>
  <c r="AN94" i="14"/>
  <c r="CP94" i="14"/>
  <c r="CI94" i="14"/>
  <c r="CJ94" i="14"/>
  <c r="CK94" i="14"/>
  <c r="CD94" i="14"/>
  <c r="BW94" i="14"/>
  <c r="BP94" i="14"/>
  <c r="CC94" i="14"/>
  <c r="AH94" i="14"/>
  <c r="AO94" i="14"/>
  <c r="BI94" i="14"/>
  <c r="CQ94" i="14"/>
  <c r="CR94" i="14"/>
  <c r="CS94" i="14"/>
  <c r="CL94" i="14"/>
  <c r="CE94" i="14"/>
  <c r="BX94" i="14"/>
  <c r="BO94" i="14"/>
  <c r="AL94" i="14"/>
  <c r="AG94" i="14"/>
  <c r="AI94" i="14"/>
  <c r="AT94" i="14"/>
  <c r="CW94" i="14"/>
  <c r="I94" i="14" s="1"/>
  <c r="BA94" i="14"/>
  <c r="AS94" i="14"/>
  <c r="CO94" i="14"/>
  <c r="CT94" i="14"/>
  <c r="CM94" i="14"/>
  <c r="CF94" i="14"/>
  <c r="BB94" i="14"/>
  <c r="AV94" i="14"/>
  <c r="AW94" i="14"/>
  <c r="CG94" i="14"/>
  <c r="CN94" i="14"/>
  <c r="AF94" i="14"/>
  <c r="AK94" i="14"/>
  <c r="AU94" i="14"/>
  <c r="AP94" i="14"/>
  <c r="CU94" i="14"/>
  <c r="AM94" i="14"/>
  <c r="BJ94" i="14"/>
  <c r="BC94" i="14"/>
  <c r="BD94" i="14"/>
  <c r="BE94" i="14"/>
  <c r="AX94" i="14"/>
  <c r="AQ94" i="14"/>
  <c r="BY94" i="14"/>
  <c r="CV94" i="14"/>
  <c r="CB94" i="14"/>
  <c r="BH94" i="14"/>
  <c r="AJ94" i="14"/>
  <c r="BR94" i="14"/>
  <c r="BK94" i="14"/>
  <c r="BL94" i="14"/>
  <c r="BM94" i="14"/>
  <c r="BF94" i="14"/>
  <c r="AY94" i="14"/>
  <c r="AR94" i="14"/>
  <c r="BQ94" i="14"/>
  <c r="CA94" i="14"/>
  <c r="AD94" i="14"/>
  <c r="AC94" i="14"/>
  <c r="AB94" i="14"/>
  <c r="BZ94" i="14"/>
  <c r="BS94" i="14"/>
  <c r="BT94" i="14"/>
  <c r="BU94" i="14"/>
  <c r="BN94" i="14"/>
  <c r="BG94" i="14"/>
  <c r="AZ94" i="14"/>
  <c r="I93" i="14"/>
  <c r="AE94" i="14"/>
  <c r="CH94" i="14"/>
  <c r="BV94" i="14"/>
  <c r="I87" i="14"/>
  <c r="I93" i="13"/>
  <c r="I87" i="13"/>
  <c r="I93" i="11"/>
  <c r="I87" i="11"/>
  <c r="I36" i="3"/>
  <c r="D61" i="3" s="1"/>
  <c r="E3" i="6" l="1"/>
  <c r="E8" i="6" s="1"/>
  <c r="E10" i="6" s="1"/>
  <c r="F58" i="3"/>
  <c r="F8" i="3" s="1"/>
  <c r="F77" i="3" s="1"/>
  <c r="I58" i="3" l="1"/>
  <c r="Y58" i="3" s="1"/>
  <c r="F74" i="3"/>
  <c r="F76" i="3" s="1"/>
  <c r="C3" i="6"/>
  <c r="D60" i="3"/>
  <c r="I82" i="3"/>
  <c r="I83" i="3" s="1"/>
  <c r="I84" i="3" s="1"/>
  <c r="Y86" i="3" l="1"/>
  <c r="C8" i="6"/>
  <c r="C10" i="6" s="1"/>
  <c r="CJ94" i="3" l="1"/>
  <c r="BP94" i="3"/>
  <c r="CK94" i="3"/>
  <c r="BM94" i="3"/>
  <c r="BJ94" i="3"/>
  <c r="AU94" i="3"/>
  <c r="BW94" i="3"/>
  <c r="BC94" i="3"/>
  <c r="AI94" i="3"/>
  <c r="CA94" i="3"/>
  <c r="AQ94" i="3"/>
  <c r="CV94" i="3"/>
  <c r="AR94" i="3"/>
  <c r="AG94" i="3"/>
  <c r="AJ94" i="3"/>
  <c r="CO94" i="3"/>
  <c r="AT94" i="3"/>
  <c r="BA94" i="3"/>
  <c r="BL94" i="3"/>
  <c r="CC94" i="3"/>
  <c r="AY94" i="3"/>
  <c r="CD94" i="3"/>
  <c r="CR94" i="3"/>
  <c r="BX94" i="3"/>
  <c r="CQ94" i="3"/>
  <c r="CN94" i="3"/>
  <c r="BN94" i="3"/>
  <c r="BB94" i="3"/>
  <c r="BR94" i="3"/>
  <c r="AK94" i="3"/>
  <c r="AV94" i="3"/>
  <c r="BE94" i="3"/>
  <c r="CM94" i="3"/>
  <c r="CP94" i="3"/>
  <c r="CH94" i="3"/>
  <c r="AC94" i="3"/>
  <c r="Y94" i="3"/>
  <c r="CS94" i="3"/>
  <c r="BI94" i="3"/>
  <c r="BO94" i="3"/>
  <c r="AO94" i="3"/>
  <c r="AF94" i="3"/>
  <c r="AL94" i="3"/>
  <c r="AX94" i="3"/>
  <c r="CB94" i="3"/>
  <c r="AM94" i="3"/>
  <c r="CF94" i="3"/>
  <c r="Z94" i="3"/>
  <c r="AS94" i="3"/>
  <c r="BZ94" i="3"/>
  <c r="BH94" i="3"/>
  <c r="CW94" i="3"/>
  <c r="I94" i="3" s="1"/>
  <c r="CG94" i="3"/>
  <c r="AA94" i="3"/>
  <c r="CL94" i="3"/>
  <c r="BD94" i="3"/>
  <c r="BT94" i="3"/>
  <c r="AE94" i="3"/>
  <c r="AW94" i="3"/>
  <c r="AB94" i="3"/>
  <c r="BQ94" i="3"/>
  <c r="AP94" i="3"/>
  <c r="CE94" i="3"/>
  <c r="CT94" i="3"/>
  <c r="BS94" i="3"/>
  <c r="BU94" i="3"/>
  <c r="CI94" i="3"/>
  <c r="BV94" i="3"/>
  <c r="BY94" i="3"/>
  <c r="AD94" i="3"/>
  <c r="BK94" i="3"/>
  <c r="AZ94" i="3"/>
  <c r="CU94" i="3"/>
  <c r="AN94" i="3"/>
  <c r="BG94" i="3"/>
  <c r="AH94" i="3"/>
  <c r="BF94" i="3"/>
  <c r="I93" i="3"/>
  <c r="I87" i="3"/>
  <c r="F8" i="14"/>
  <c r="F77" i="14" s="1"/>
  <c r="I82" i="14" l="1"/>
  <c r="D60" i="14"/>
  <c r="C59" i="6" s="1"/>
  <c r="C64" i="6" s="1"/>
  <c r="C66" i="6" s="1"/>
  <c r="F74" i="14"/>
  <c r="F76" i="14" s="1"/>
  <c r="I83" i="14" l="1"/>
  <c r="I8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E33766B5-2E34-4E7C-B648-58F2A54D755B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9875C006-CEA8-4CB6-9063-11230AE6A1C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0F8CD6EE-5FB7-4D89-A24F-D5826CA8FD6C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74FFD281-D311-4780-86DB-9D53313668DB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313DAC33-78B6-4820-A077-A90D2C72C732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F2E1D542-3EC5-40FF-AC95-5C35B829DED4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3E056F32-D70F-4114-A0CD-59EC3770DCBE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3381B5F9-BF53-48CD-B0B9-C13B8BBDACC8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A6B0FBDA-C92B-46E4-BB25-C96A6EFC12A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770020D3-E278-4940-BC08-7D087C8639B2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E4C0FA39-6A69-4FBD-A56C-F2BEFAAF602E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AFEE0214-F09C-451D-97D1-6901FAF4FA21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A41BD1A8-7F9D-46E1-9887-AEDF5238092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FA071946-DD51-48FF-985B-AB604737E6EF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4829F17B-2EE7-42B6-8798-200245F14071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22832B96-5E33-4222-A984-D0C8FDAC5791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F22FC91A-7DE7-4D9C-A1D3-5D20C3D4F36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90DBFBD6-4D9F-4819-AD2C-844C832A46CC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553592C6-C85F-4509-A799-E30C149E45C6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1016C6E8-AA2A-4E6E-9D1D-8E2949E4EEF7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88499BF8-D98D-4220-AD02-3125F638336A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C8EE224C-D018-4509-BE40-2A3FFAADBF9F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CE730DA5-1DCE-4232-A7AE-2054AD32819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4BA61F9D-0A56-4572-9F41-3DCB5998DE26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84A599F3-6F07-413F-8822-86EEF2CA4E68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CE1D8C07-60C8-4920-B2C3-0C5F84A899B5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3257F720-950A-4D10-A731-F3022DC4CDE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8F75E7C6-ACFB-401D-BC36-5BA1DFB5A8B7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7AE3450D-79DA-4BFE-8EFF-239EB4D176B0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EECB3344-3B1C-4307-8E9E-257AC69276E4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E327938D-D241-488C-94C2-53EEB2C2AC9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0DBAA309-6012-4563-B7E5-740526E30864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63E90879-5D4A-4E2A-94A0-D5CD75E1FB98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1" shapeId="0" xr:uid="{8E1607CD-223A-4ECF-A900-244835A22441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22 viviendas, repartidas entre DGA y AYTO (695000 € coste total obras)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CF71FC6F-F95A-42AA-97FB-08F4509B4B81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F1FFF56C-07E0-4058-BD1C-DCCB430C8EE3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6513E4F1-3EE7-41AD-B755-BB0F24843572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A1806492-E8C5-45F0-9F9C-4DDD82466120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82308351-EE58-4E02-9B53-8C6DABF4B64B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AA9B5314-0243-4B56-A53E-FC629FB9E41F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5E3AB018-34B9-41ED-811E-E442B90B6B6C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65C394B6-3E45-4B94-BD96-FB48BCBBD100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3583446A-BA00-46DC-A533-A3F84ADEA04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2AB776AE-A2BC-4138-8D70-C7D30DE13DBA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F4677C49-DA9A-4B27-A217-AC04E957FC5A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BBBC7B9B-6321-4E63-A13A-9CACF4509F83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5854B893-BC79-4B4E-BED2-2A6DDC1D4C6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EBFB048B-DFF9-400E-B343-54C48D96D36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0A6A4FBB-D695-46C7-9B39-7204738A17E2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<sst xmlns="http://schemas.openxmlformats.org/spreadsheetml/2006/main" count="1866" uniqueCount="224">
  <si>
    <t>COSTE CONSTRUCCIÓN</t>
  </si>
  <si>
    <t>COSTE TECNICOS</t>
  </si>
  <si>
    <t>COSTE ADMINISTRATIVO</t>
  </si>
  <si>
    <t>COSTE REALOJO</t>
  </si>
  <si>
    <t>Demolicion</t>
  </si>
  <si>
    <t>Nueva ejecución</t>
  </si>
  <si>
    <t>Vivienda</t>
  </si>
  <si>
    <t>Garaje</t>
  </si>
  <si>
    <t>COSTES</t>
  </si>
  <si>
    <t>INGRESOS</t>
  </si>
  <si>
    <t>TOTAL</t>
  </si>
  <si>
    <t>LICENCIA derribo</t>
  </si>
  <si>
    <t>LICENCIA nueva ejecución</t>
  </si>
  <si>
    <t>Demolición</t>
  </si>
  <si>
    <t>IVA</t>
  </si>
  <si>
    <t>Nueva edificacion</t>
  </si>
  <si>
    <t>Derribo</t>
  </si>
  <si>
    <t>Impuestos (IVA)</t>
  </si>
  <si>
    <t>Gestión residuo-canon</t>
  </si>
  <si>
    <t>Proyecto nueva ejecución</t>
  </si>
  <si>
    <t>D.O. nueva ejecución</t>
  </si>
  <si>
    <t>Proyecto demolición</t>
  </si>
  <si>
    <t>D.O. demolición</t>
  </si>
  <si>
    <t>Alquiler guardamuebles</t>
  </si>
  <si>
    <t>CSSE</t>
  </si>
  <si>
    <t>PREVIOS</t>
  </si>
  <si>
    <t>Topografia</t>
  </si>
  <si>
    <t>Geotecnico</t>
  </si>
  <si>
    <t>OCT</t>
  </si>
  <si>
    <t>Legalizaciones-OCA</t>
  </si>
  <si>
    <t>Mes alquiler</t>
  </si>
  <si>
    <t>Declaracion obra nueva</t>
  </si>
  <si>
    <t>Notaria</t>
  </si>
  <si>
    <t xml:space="preserve">Registro </t>
  </si>
  <si>
    <t>AJD</t>
  </si>
  <si>
    <t>División horizontal</t>
  </si>
  <si>
    <t>Seguro decenal</t>
  </si>
  <si>
    <t>COSTES FINANCIEROS</t>
  </si>
  <si>
    <t>Banco comisión apertura</t>
  </si>
  <si>
    <t>Comisión cancelación</t>
  </si>
  <si>
    <t>Notaria prestamo</t>
  </si>
  <si>
    <t>Registro prestamo</t>
  </si>
  <si>
    <t>Constitución prestamo</t>
  </si>
  <si>
    <t>Sobre proyecto, D.O. Demolición y C.S.S.E.</t>
  </si>
  <si>
    <t>Importe</t>
  </si>
  <si>
    <t>Informes previos</t>
  </si>
  <si>
    <t>importe prestamo total</t>
  </si>
  <si>
    <t>Plazo (años)</t>
  </si>
  <si>
    <t>Tipo interes anual</t>
  </si>
  <si>
    <t>Interes mensual</t>
  </si>
  <si>
    <t>Cuota mensual</t>
  </si>
  <si>
    <t>Numero cuotas</t>
  </si>
  <si>
    <t>Total intereses</t>
  </si>
  <si>
    <t>Intereses prestamo corto</t>
  </si>
  <si>
    <t>Rehabilitación</t>
  </si>
  <si>
    <t>AÑO 1</t>
  </si>
  <si>
    <t>AÑO 2</t>
  </si>
  <si>
    <t>AÑO 3</t>
  </si>
  <si>
    <t>AÑO 4</t>
  </si>
  <si>
    <t>AÑO 5</t>
  </si>
  <si>
    <t>MES INICIO</t>
  </si>
  <si>
    <t>MES FINAL</t>
  </si>
  <si>
    <t>IMPORTES TOTALES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</si>
  <si>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</si>
  <si>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</si>
  <si>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</si>
  <si>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</si>
  <si>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</si>
  <si>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</si>
  <si>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</si>
  <si>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</si>
  <si>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</si>
  <si>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</si>
  <si>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</si>
  <si>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</si>
  <si>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</si>
  <si>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</si>
  <si>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</si>
  <si>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</si>
  <si>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</si>
  <si>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</si>
  <si>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</si>
  <si>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</si>
  <si>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</si>
  <si>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</si>
  <si>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</si>
  <si>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</si>
  <si>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</si>
  <si>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</si>
  <si>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</si>
  <si>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</si>
  <si>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</si>
  <si>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</si>
  <si>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</si>
  <si>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</si>
  <si>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</si>
  <si>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</si>
  <si>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</si>
  <si>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</si>
  <si>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</si>
  <si>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</si>
  <si>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</si>
  <si>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</si>
  <si>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</si>
  <si>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</si>
  <si>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</si>
  <si>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</si>
  <si>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</si>
  <si>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</si>
  <si>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</si>
  <si>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</si>
  <si>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GASTOS</t>
  </si>
  <si>
    <r>
      <t>MARGEN</t>
    </r>
    <r>
      <rPr>
        <sz val="10"/>
        <rFont val="Arial"/>
        <family val="2"/>
      </rPr>
      <t xml:space="preserve"> </t>
    </r>
  </si>
  <si>
    <r>
      <rPr>
        <b/>
        <sz val="10"/>
        <rFont val="Arial"/>
        <family val="2"/>
      </rPr>
      <t>C-F PROYECTO</t>
    </r>
    <r>
      <rPr>
        <sz val="10"/>
        <rFont val="Arial"/>
        <family val="2"/>
      </rPr>
      <t xml:space="preserve"> (ingresos- pagos)</t>
    </r>
  </si>
  <si>
    <r>
      <rPr>
        <b/>
        <sz val="10"/>
        <rFont val="Arial"/>
        <family val="2"/>
      </rPr>
      <t>C-F ACUMULADO PROYECTO</t>
    </r>
    <r>
      <rPr>
        <sz val="10"/>
        <rFont val="Arial"/>
        <family val="2"/>
      </rPr>
      <t xml:space="preserve"> (ingresos-pagos)</t>
    </r>
  </si>
  <si>
    <t>TASA "R" ESTIMADA ANUAL</t>
  </si>
  <si>
    <t>TASA ESTIMADA MENSUAL</t>
  </si>
  <si>
    <t>TASA INTERES</t>
  </si>
  <si>
    <t>VAN PROYECTO</t>
  </si>
  <si>
    <t>TIRM PROYECTO</t>
  </si>
  <si>
    <t>EJECUCION NUEVA EDIFICACION TRAS DEMOLICION</t>
  </si>
  <si>
    <t>Intereses prestamo largo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</si>
  <si>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</si>
  <si>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</si>
  <si>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</si>
  <si>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</si>
  <si>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</si>
  <si>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</si>
  <si>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</si>
  <si>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</si>
  <si>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</si>
  <si>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</si>
  <si>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</si>
  <si>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</si>
  <si>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</si>
  <si>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</si>
  <si>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</si>
  <si>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</si>
  <si>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</si>
  <si>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</si>
  <si>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</si>
  <si>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</si>
  <si>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</si>
  <si>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</si>
  <si>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</si>
  <si>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</si>
  <si>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</si>
  <si>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</si>
  <si>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</si>
  <si>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</si>
  <si>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</si>
  <si>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</si>
  <si>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</si>
  <si>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</si>
  <si>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</si>
  <si>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</si>
  <si>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</si>
  <si>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</si>
  <si>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</si>
  <si>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</si>
  <si>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</si>
  <si>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</si>
  <si>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</si>
  <si>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</si>
  <si>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</si>
  <si>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</si>
  <si>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AÑO 6</t>
  </si>
  <si>
    <t>AÑO 7</t>
  </si>
  <si>
    <t>AÑO 8</t>
  </si>
  <si>
    <t>Repercusión por vivienda existente</t>
  </si>
  <si>
    <t>Repercusión por vivienda existente sin ayudas</t>
  </si>
  <si>
    <t>Gestión- Project Management</t>
  </si>
  <si>
    <t>Sobre proyecto, D.O. Nueva Ejecución, C.S.S.E y PM</t>
  </si>
  <si>
    <t>Evolución certificaciones 40 NE AMPLIANDO 1 PLANTA (40+8)</t>
  </si>
  <si>
    <t>Evolución certificaciones 40 NE AMPLIANDO 2 PLANTA (40+16)</t>
  </si>
  <si>
    <t>Tasación (0 nuevas viviendas)</t>
  </si>
  <si>
    <t>Venta viviendas</t>
  </si>
  <si>
    <t>importe corto hasta obtener las ayudas</t>
  </si>
  <si>
    <t xml:space="preserve">intereses prestamo total </t>
  </si>
  <si>
    <t>intereses prestamo total</t>
  </si>
  <si>
    <t xml:space="preserve">intereses prestamo corto hasta obtener las ayudas </t>
  </si>
  <si>
    <t>EJECUCION REHABILITACIÓN Y NUEVA EJECUCION DE 1 PLANTA</t>
  </si>
  <si>
    <t>EJECUCION REHABILITACIÓN Y NUEVA EJECUCION DE 2 PLANTA</t>
  </si>
  <si>
    <t>Evolución certificaciones 40 manteniendo + 1 pl</t>
  </si>
  <si>
    <t>Rehabilitacion</t>
  </si>
  <si>
    <t>Evolución certificaciones 40 manteniendo + 2 pl</t>
  </si>
  <si>
    <t>Capitalizacion ahorro energetico</t>
  </si>
  <si>
    <t>EJECUCION REHABILITACIÓN aumentado UNA PLANTA y con gestion mediante EMPRESA ESE</t>
  </si>
  <si>
    <t>EJECUCION REHABILITACIÓN aumentado DOS PLANTAS y con gestion mediante EMPRESA ESE</t>
  </si>
  <si>
    <t>EJECUCION REHABILITACIÓN  y con gestion mediante EMPRESA ESE</t>
  </si>
  <si>
    <t xml:space="preserve">Evolución certificaciones 8 NE </t>
  </si>
  <si>
    <t>EJECUCION NUEVA EDIFICACION TRAS DEMOLICION + 1 PLANTA AMPLIACION</t>
  </si>
  <si>
    <t>Tasación (2 nuevas viviendas)</t>
  </si>
  <si>
    <t>Venta  viviendas</t>
  </si>
  <si>
    <t>Alquiler 0 viviendas 5 años</t>
  </si>
  <si>
    <t>Tasación ( nuevas viviendas)</t>
  </si>
  <si>
    <t xml:space="preserve">CASO 22 viviendas </t>
  </si>
  <si>
    <t>22 VIV</t>
  </si>
  <si>
    <t xml:space="preserve">Viabilidad 22 NE </t>
  </si>
  <si>
    <t>CASO 22 viviendas + 6 viviendas ampliación</t>
  </si>
  <si>
    <t>22 +6 VIV</t>
  </si>
  <si>
    <t>Tasación (6 nuevas viviendas)</t>
  </si>
  <si>
    <t>Venta 6 viviendas</t>
  </si>
  <si>
    <t>Viabilidad 22 NE ampliando 1 pl</t>
  </si>
  <si>
    <t>CASO 22 viviendas + 12 viviendas ampliación</t>
  </si>
  <si>
    <t>22 +12 VIV</t>
  </si>
  <si>
    <t>Tasación (12 nuevas viviendas)</t>
  </si>
  <si>
    <t>Venta 12 viviendas</t>
  </si>
  <si>
    <t>Viabilidad 22 NE ampliando 2 pl</t>
  </si>
  <si>
    <t>CASO Rehabilitación 22 viviendas + 6 viviendas ampliación</t>
  </si>
  <si>
    <t>Alquiler 6 viviendas 5 años</t>
  </si>
  <si>
    <t>Viabilidad 22 manteniendo + 1 pl</t>
  </si>
  <si>
    <t>CASO Rehabilitación 22 viviendas + 12 viviendas ampliación</t>
  </si>
  <si>
    <t>Alquiler 12 viviendas 5 años</t>
  </si>
  <si>
    <t>Viabilidad 22 manteniendo + 2 pl</t>
  </si>
  <si>
    <t>CASO Rehabilitación 22 viviendas + ESE</t>
  </si>
  <si>
    <t>Viabilidad 22 manteniendo + ESE</t>
  </si>
  <si>
    <t>CASO Rehabilitación 22 viviendas + 6 viviendas ampliación+ESE</t>
  </si>
  <si>
    <t>CASO Rehabilitación 22 viviendas + 12 viviendas ampliación+ESE</t>
  </si>
  <si>
    <t>EJECUCION NUEVA EDIFICACION TRAS DEMOLICION + 2 PLANTA AMPLIACION</t>
  </si>
  <si>
    <t>Ayudas a 22 viviendas administración local</t>
  </si>
  <si>
    <t>Ayudas a 22 viviendas administración autonómica</t>
  </si>
  <si>
    <t>Ayudas a 22 viviendas administraión autonómica</t>
  </si>
  <si>
    <t>Ayudas a 22 viviendas administracion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</si>
</sst>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_ ;\-#,##0.00\ 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5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1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  <xf numFmtId="4" fontId="2" fillId="0" borderId="0" xfId="0" applyNumberFormat="1" applyFont="1" applyAlignment="1">
      <alignment horizontal="right"/>
    </xf>
    <xf numFmtId="0" fontId="0" fillId="0" borderId="0" xfId="0" applyFill="1"/>
    <xf numFmtId="4" fontId="0" fillId="0" borderId="0" xfId="0" applyNumberFormat="1" applyFill="1"/>
    <xf numFmtId="9" fontId="0" fillId="0" borderId="0" xfId="0" applyNumberFormat="1" applyFill="1"/>
    <xf numFmtId="0" fontId="0" fillId="0" borderId="1" xfId="0" applyFill="1" applyBorder="1"/>
    <xf numFmtId="4" fontId="0" fillId="0" borderId="1" xfId="0" applyNumberFormat="1" applyFill="1" applyBorder="1"/>
    <xf numFmtId="0" fontId="0" fillId="0" borderId="1" xfId="0" applyBorder="1"/>
    <xf numFmtId="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2" fillId="2" borderId="0" xfId="0" applyFont="1" applyFill="1"/>
    <xf numFmtId="0" fontId="2" fillId="4" borderId="0" xfId="0" applyFont="1" applyFill="1"/>
    <xf numFmtId="9" fontId="2" fillId="0" borderId="0" xfId="0" applyNumberFormat="1" applyFont="1"/>
    <xf numFmtId="4" fontId="0" fillId="0" borderId="0" xfId="0" applyNumberFormat="1" applyFill="1" applyBorder="1"/>
    <xf numFmtId="0" fontId="3" fillId="0" borderId="0" xfId="0" applyFont="1" applyAlignment="1">
      <alignment wrapText="1"/>
    </xf>
    <xf numFmtId="1" fontId="0" fillId="0" borderId="0" xfId="0" applyNumberFormat="1"/>
    <xf numFmtId="8" fontId="3" fillId="0" borderId="0" xfId="0" applyNumberFormat="1" applyFont="1"/>
    <xf numFmtId="8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164" fontId="8" fillId="0" borderId="9" xfId="0" applyNumberFormat="1" applyFont="1" applyBorder="1" applyAlignment="1">
      <alignment horizontal="center"/>
    </xf>
    <xf numFmtId="0" fontId="0" fillId="0" borderId="4" xfId="0" applyBorder="1"/>
    <xf numFmtId="10" fontId="0" fillId="0" borderId="9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4" fontId="0" fillId="0" borderId="5" xfId="0" applyNumberFormat="1" applyBorder="1"/>
    <xf numFmtId="4" fontId="0" fillId="0" borderId="2" xfId="0" applyNumberFormat="1" applyBorder="1"/>
    <xf numFmtId="164" fontId="0" fillId="0" borderId="6" xfId="0" applyNumberFormat="1" applyBorder="1"/>
    <xf numFmtId="164" fontId="0" fillId="0" borderId="9" xfId="0" applyNumberFormat="1" applyBorder="1" applyAlignment="1">
      <alignment horizontal="center"/>
    </xf>
    <xf numFmtId="0" fontId="0" fillId="0" borderId="3" xfId="0" applyBorder="1"/>
    <xf numFmtId="10" fontId="8" fillId="0" borderId="9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164" fontId="10" fillId="0" borderId="6" xfId="1" applyNumberFormat="1" applyFont="1" applyFill="1" applyBorder="1"/>
    <xf numFmtId="164" fontId="10" fillId="0" borderId="6" xfId="1" applyNumberFormat="1" applyFont="1" applyBorder="1"/>
    <xf numFmtId="43" fontId="3" fillId="6" borderId="0" xfId="1" applyFont="1" applyFill="1" applyBorder="1" applyAlignment="1">
      <alignment vertical="center"/>
    </xf>
    <xf numFmtId="43" fontId="3" fillId="0" borderId="5" xfId="1" applyFont="1" applyBorder="1"/>
    <xf numFmtId="0" fontId="0" fillId="0" borderId="13" xfId="0" applyFont="1" applyBorder="1" applyAlignment="1">
      <alignment horizontal="center"/>
    </xf>
    <xf numFmtId="164" fontId="10" fillId="0" borderId="13" xfId="1" applyNumberFormat="1" applyFont="1" applyFill="1" applyBorder="1"/>
    <xf numFmtId="164" fontId="10" fillId="0" borderId="13" xfId="1" applyNumberFormat="1" applyFont="1" applyBorder="1"/>
    <xf numFmtId="0" fontId="0" fillId="0" borderId="0" xfId="0" applyFont="1" applyBorder="1" applyAlignment="1">
      <alignment horizontal="center"/>
    </xf>
    <xf numFmtId="164" fontId="10" fillId="0" borderId="0" xfId="1" applyNumberFormat="1" applyFont="1" applyFill="1" applyBorder="1"/>
    <xf numFmtId="164" fontId="10" fillId="0" borderId="0" xfId="1" applyNumberFormat="1" applyFont="1" applyBorder="1"/>
    <xf numFmtId="0" fontId="0" fillId="0" borderId="15" xfId="0" applyFont="1" applyBorder="1" applyAlignment="1">
      <alignment horizontal="center"/>
    </xf>
    <xf numFmtId="164" fontId="10" fillId="0" borderId="15" xfId="1" applyNumberFormat="1" applyFont="1" applyFill="1" applyBorder="1"/>
    <xf numFmtId="164" fontId="10" fillId="0" borderId="15" xfId="1" applyNumberFormat="1" applyFont="1" applyBorder="1"/>
    <xf numFmtId="0" fontId="0" fillId="0" borderId="16" xfId="0" applyFont="1" applyBorder="1" applyAlignment="1">
      <alignment horizontal="center"/>
    </xf>
    <xf numFmtId="164" fontId="10" fillId="0" borderId="16" xfId="1" applyNumberFormat="1" applyFont="1" applyFill="1" applyBorder="1"/>
    <xf numFmtId="164" fontId="10" fillId="0" borderId="16" xfId="1" applyNumberFormat="1" applyFont="1" applyBorder="1"/>
    <xf numFmtId="0" fontId="0" fillId="0" borderId="17" xfId="0" applyFont="1" applyBorder="1" applyAlignment="1">
      <alignment horizontal="center"/>
    </xf>
    <xf numFmtId="164" fontId="10" fillId="0" borderId="17" xfId="1" applyNumberFormat="1" applyFont="1" applyFill="1" applyBorder="1"/>
    <xf numFmtId="164" fontId="10" fillId="0" borderId="17" xfId="1" applyNumberFormat="1" applyFont="1" applyBorder="1"/>
    <xf numFmtId="0" fontId="12" fillId="0" borderId="0" xfId="0" applyFont="1" applyFill="1" applyAlignment="1">
      <alignment horizontal="center"/>
    </xf>
    <xf numFmtId="164" fontId="12" fillId="0" borderId="0" xfId="1" applyNumberFormat="1" applyFont="1" applyFill="1" applyBorder="1" applyAlignment="1"/>
    <xf numFmtId="0" fontId="12" fillId="0" borderId="0" xfId="0" applyFont="1" applyFill="1"/>
    <xf numFmtId="0" fontId="11" fillId="0" borderId="6" xfId="0" applyFont="1" applyBorder="1" applyAlignment="1">
      <alignment horizontal="center"/>
    </xf>
    <xf numFmtId="0" fontId="0" fillId="3" borderId="0" xfId="0" applyFont="1" applyFill="1"/>
    <xf numFmtId="0" fontId="0" fillId="4" borderId="14" xfId="0" applyFont="1" applyFill="1" applyBorder="1" applyAlignment="1">
      <alignment horizontal="center"/>
    </xf>
    <xf numFmtId="164" fontId="10" fillId="4" borderId="14" xfId="1" applyNumberFormat="1" applyFont="1" applyFill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4" fontId="2" fillId="0" borderId="0" xfId="0" applyNumberFormat="1" applyFont="1"/>
    <xf numFmtId="0" fontId="0" fillId="0" borderId="18" xfId="0" applyFont="1" applyBorder="1" applyAlignment="1">
      <alignment horizontal="center"/>
    </xf>
    <xf numFmtId="164" fontId="10" fillId="0" borderId="18" xfId="1" applyNumberFormat="1" applyFont="1" applyFill="1" applyBorder="1"/>
    <xf numFmtId="164" fontId="10" fillId="0" borderId="18" xfId="1" applyNumberFormat="1" applyFont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8" fillId="0" borderId="9" xfId="0" applyNumberFormat="1" applyFon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10" fontId="8" fillId="0" borderId="9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0" fillId="0" borderId="9" xfId="0" applyNumberForma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10" fontId="0" fillId="0" borderId="9" xfId="0" applyNumberFormat="1" applyBorder="1" applyAlignment="1">
      <alignment horizontal="center"/>
    </xf>
    <xf numFmtId="4" fontId="0" fillId="0" borderId="6" xfId="0" applyNumberFormat="1" applyBorder="1"/>
    <xf numFmtId="164" fontId="10" fillId="0" borderId="19" xfId="1" applyNumberFormat="1" applyFont="1" applyBorder="1"/>
    <xf numFmtId="164" fontId="0" fillId="0" borderId="0" xfId="0" applyNumberFormat="1"/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164" fontId="9" fillId="0" borderId="29" xfId="0" applyNumberFormat="1" applyFont="1" applyBorder="1"/>
    <xf numFmtId="164" fontId="9" fillId="0" borderId="5" xfId="0" applyNumberFormat="1" applyFont="1" applyBorder="1"/>
    <xf numFmtId="10" fontId="0" fillId="0" borderId="6" xfId="0" applyNumberFormat="1" applyBorder="1"/>
    <xf numFmtId="164" fontId="10" fillId="0" borderId="31" xfId="1" applyNumberFormat="1" applyFont="1" applyBorder="1"/>
    <xf numFmtId="164" fontId="10" fillId="0" borderId="30" xfId="1" applyNumberFormat="1" applyFont="1" applyBorder="1"/>
    <xf numFmtId="4" fontId="0" fillId="0" borderId="32" xfId="0" applyNumberFormat="1" applyBorder="1"/>
    <xf numFmtId="0" fontId="0" fillId="0" borderId="31" xfId="0" applyFont="1" applyBorder="1" applyAlignment="1">
      <alignment horizontal="center"/>
    </xf>
    <xf numFmtId="164" fontId="10" fillId="0" borderId="31" xfId="1" applyNumberFormat="1" applyFont="1" applyFill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0" fillId="8" borderId="14" xfId="0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33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7" borderId="33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0" fillId="8" borderId="20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33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38"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m/Dropbox/TESIS/10%20ANEXOS%20INVESTIGACION/Calculadora%20de%20pr&#195;&#169;stam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 de préstamos"/>
    </sheetNames>
    <sheetDataSet>
      <sheetData sheetId="0">
        <row r="1">
          <cell r="B1" t="str">
            <v>Calculadora de préstamos simple</v>
          </cell>
        </row>
        <row r="3">
          <cell r="B3" t="str">
            <v>Valores del préstamo</v>
          </cell>
        </row>
        <row r="4">
          <cell r="B4" t="str">
            <v>Importe del préstamo</v>
          </cell>
        </row>
        <row r="5">
          <cell r="B5" t="str">
            <v>Tasa de interés anual</v>
          </cell>
        </row>
        <row r="6">
          <cell r="B6" t="str">
            <v>Periodo del préstamo en años</v>
          </cell>
        </row>
        <row r="7">
          <cell r="B7" t="str">
            <v>Fecha de inicio del préstamo</v>
          </cell>
        </row>
        <row r="9">
          <cell r="B9" t="str">
            <v>N.° de pago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  <row r="62">
          <cell r="B62">
            <v>53</v>
          </cell>
        </row>
        <row r="63">
          <cell r="B63">
            <v>54</v>
          </cell>
        </row>
        <row r="64">
          <cell r="B64">
            <v>55</v>
          </cell>
        </row>
        <row r="65">
          <cell r="B65">
            <v>56</v>
          </cell>
        </row>
        <row r="66">
          <cell r="B66">
            <v>57</v>
          </cell>
        </row>
        <row r="67">
          <cell r="B67">
            <v>58</v>
          </cell>
        </row>
        <row r="68">
          <cell r="B68">
            <v>59</v>
          </cell>
        </row>
        <row r="69">
          <cell r="B69">
            <v>60</v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7C72-0A42-43AF-933E-A8C3EC6A4C1D}">
  <sheetPr codeName="Hoja11"/>
  <dimension ref="A2:CX95"/>
  <sheetViews>
    <sheetView showGridLines="0" tabSelected="1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B72" sqref="B72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215</v>
      </c>
    </row>
    <row r="4" spans="2:102" x14ac:dyDescent="0.25">
      <c r="B4" t="s">
        <v>189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43" t="s">
        <v>56</v>
      </c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5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1001197.6885680001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0</v>
      </c>
      <c r="D16" s="1">
        <f>F30</f>
        <v>0</v>
      </c>
      <c r="F16" s="1">
        <f>D16*C16</f>
        <v>0</v>
      </c>
      <c r="G16" s="70">
        <v>6</v>
      </c>
      <c r="H16" s="70">
        <v>6</v>
      </c>
      <c r="I16" s="71">
        <f t="shared" ref="I16:I65" si="0">-F16</f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0</v>
      </c>
      <c r="D17" s="1">
        <f>F30</f>
        <v>0</v>
      </c>
      <c r="F17" s="1">
        <f>D17*C17</f>
        <v>0</v>
      </c>
      <c r="G17" s="55">
        <v>17</v>
      </c>
      <c r="H17" s="55">
        <v>18</v>
      </c>
      <c r="I17" s="57">
        <f t="shared" si="0"/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0</v>
      </c>
      <c r="AA17" s="58">
        <f>0.7*I17</f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0</v>
      </c>
      <c r="D18" s="1">
        <f>F30</f>
        <v>0</v>
      </c>
      <c r="F18" s="1">
        <f>C18*D18</f>
        <v>0</v>
      </c>
      <c r="G18" s="55">
        <v>17</v>
      </c>
      <c r="H18" s="55">
        <v>18</v>
      </c>
      <c r="I18" s="57">
        <f t="shared" si="0"/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0</v>
      </c>
      <c r="AA18" s="58">
        <f>I18*0.5</f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695000</v>
      </c>
      <c r="F19" s="1">
        <f>C19*D19</f>
        <v>38989.5</v>
      </c>
      <c r="G19" s="55">
        <v>6</v>
      </c>
      <c r="H19" s="55">
        <v>9</v>
      </c>
      <c r="I19" s="57">
        <f t="shared" si="0"/>
        <v>-38989.5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-15595.800000000001</v>
      </c>
      <c r="P19" s="58">
        <v>0</v>
      </c>
      <c r="Q19" s="58">
        <v>0</v>
      </c>
      <c r="R19" s="58">
        <f>I19*0.6</f>
        <v>-23393.7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695000</v>
      </c>
      <c r="F20" s="1">
        <f>C20*D20</f>
        <v>33151.5</v>
      </c>
      <c r="G20" s="55">
        <v>19</v>
      </c>
      <c r="H20" s="55">
        <v>32</v>
      </c>
      <c r="I20" s="57">
        <f t="shared" si="0"/>
        <v>-33151.5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-2367.9642857142858</v>
      </c>
      <c r="AC20" s="58">
        <f t="shared" ref="AC20:AO20" si="1">$I20/14</f>
        <v>-2367.9642857142858</v>
      </c>
      <c r="AD20" s="58">
        <f t="shared" si="1"/>
        <v>-2367.9642857142858</v>
      </c>
      <c r="AE20" s="58">
        <f t="shared" si="1"/>
        <v>-2367.9642857142858</v>
      </c>
      <c r="AF20" s="58">
        <f t="shared" si="1"/>
        <v>-2367.9642857142858</v>
      </c>
      <c r="AG20" s="58">
        <f t="shared" si="1"/>
        <v>-2367.9642857142858</v>
      </c>
      <c r="AH20" s="58">
        <f t="shared" si="1"/>
        <v>-2367.9642857142858</v>
      </c>
      <c r="AI20" s="58">
        <f t="shared" si="1"/>
        <v>-2367.9642857142858</v>
      </c>
      <c r="AJ20" s="58">
        <f t="shared" si="1"/>
        <v>-2367.9642857142858</v>
      </c>
      <c r="AK20" s="58">
        <f t="shared" si="1"/>
        <v>-2367.9642857142858</v>
      </c>
      <c r="AL20" s="58">
        <f t="shared" si="1"/>
        <v>-2367.9642857142858</v>
      </c>
      <c r="AM20" s="58">
        <f t="shared" si="1"/>
        <v>-2367.9642857142858</v>
      </c>
      <c r="AN20" s="58">
        <f t="shared" si="1"/>
        <v>-2367.9642857142858</v>
      </c>
      <c r="AO20" s="58">
        <f t="shared" si="1"/>
        <v>-2367.9642857142858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695000</v>
      </c>
      <c r="F21" s="1">
        <f>C21*D21</f>
        <v>4865</v>
      </c>
      <c r="G21" s="55">
        <v>19</v>
      </c>
      <c r="H21" s="55">
        <v>32</v>
      </c>
      <c r="I21" s="57">
        <f t="shared" si="0"/>
        <v>-4865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-347.5</v>
      </c>
      <c r="AC21" s="58">
        <f t="shared" ref="AC21:AO21" si="2">$I$21/14</f>
        <v>-347.5</v>
      </c>
      <c r="AD21" s="58">
        <f t="shared" si="2"/>
        <v>-347.5</v>
      </c>
      <c r="AE21" s="58">
        <f t="shared" si="2"/>
        <v>-347.5</v>
      </c>
      <c r="AF21" s="58">
        <f t="shared" si="2"/>
        <v>-347.5</v>
      </c>
      <c r="AG21" s="58">
        <f t="shared" si="2"/>
        <v>-347.5</v>
      </c>
      <c r="AH21" s="58">
        <f t="shared" si="2"/>
        <v>-347.5</v>
      </c>
      <c r="AI21" s="58">
        <f t="shared" si="2"/>
        <v>-347.5</v>
      </c>
      <c r="AJ21" s="58">
        <f t="shared" si="2"/>
        <v>-347.5</v>
      </c>
      <c r="AK21" s="58">
        <f t="shared" si="2"/>
        <v>-347.5</v>
      </c>
      <c r="AL21" s="58">
        <f t="shared" si="2"/>
        <v>-347.5</v>
      </c>
      <c r="AM21" s="58">
        <f t="shared" si="2"/>
        <v>-347.5</v>
      </c>
      <c r="AN21" s="58">
        <f t="shared" si="2"/>
        <v>-347.5</v>
      </c>
      <c r="AO21" s="58">
        <f t="shared" si="2"/>
        <v>-347.5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695000</v>
      </c>
      <c r="F22" s="1">
        <f>C22*D22</f>
        <v>13900</v>
      </c>
      <c r="G22" s="55">
        <v>1</v>
      </c>
      <c r="H22" s="55">
        <v>33</v>
      </c>
      <c r="I22" s="57">
        <f>-F22</f>
        <v>-13900</v>
      </c>
      <c r="J22" s="58">
        <v>0</v>
      </c>
      <c r="K22" s="58">
        <v>0</v>
      </c>
      <c r="L22" s="58">
        <v>0</v>
      </c>
      <c r="M22" s="58">
        <f>I22*0.05</f>
        <v>-695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-2085</v>
      </c>
      <c r="S22" s="58">
        <v>0</v>
      </c>
      <c r="T22" s="58">
        <f>I22*0.05</f>
        <v>-695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-556</v>
      </c>
      <c r="AA22" s="58">
        <f t="shared" si="3"/>
        <v>-556</v>
      </c>
      <c r="AB22" s="58">
        <f t="shared" si="3"/>
        <v>-556</v>
      </c>
      <c r="AC22" s="58">
        <f t="shared" si="3"/>
        <v>-556</v>
      </c>
      <c r="AD22" s="58">
        <f t="shared" si="3"/>
        <v>-556</v>
      </c>
      <c r="AE22" s="58">
        <f t="shared" si="3"/>
        <v>-556</v>
      </c>
      <c r="AF22" s="58">
        <f t="shared" si="3"/>
        <v>-556</v>
      </c>
      <c r="AG22" s="58">
        <f t="shared" si="3"/>
        <v>-556</v>
      </c>
      <c r="AH22" s="58">
        <f t="shared" si="3"/>
        <v>-556</v>
      </c>
      <c r="AI22" s="58">
        <f t="shared" si="3"/>
        <v>-556</v>
      </c>
      <c r="AJ22" s="58">
        <f t="shared" si="3"/>
        <v>-556</v>
      </c>
      <c r="AK22" s="58">
        <f t="shared" si="3"/>
        <v>-556</v>
      </c>
      <c r="AL22" s="58">
        <f t="shared" si="3"/>
        <v>-556</v>
      </c>
      <c r="AM22" s="58">
        <f t="shared" si="3"/>
        <v>-556</v>
      </c>
      <c r="AN22" s="58">
        <f t="shared" si="3"/>
        <v>-556</v>
      </c>
      <c r="AO22" s="58">
        <f>$I$22*0.04</f>
        <v>-556</v>
      </c>
      <c r="AP22" s="58">
        <f>I22*0.11</f>
        <v>-1529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0</v>
      </c>
      <c r="F24" s="1">
        <f>C24*D24</f>
        <v>0</v>
      </c>
      <c r="G24" s="55">
        <v>6</v>
      </c>
      <c r="H24" s="55">
        <v>18</v>
      </c>
      <c r="I24" s="57">
        <f t="shared" si="0"/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0</v>
      </c>
      <c r="AA24" s="58">
        <f>(AA17+AA18)*0.21</f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90906</v>
      </c>
      <c r="F25" s="1">
        <f>C25*D25</f>
        <v>19090.259999999998</v>
      </c>
      <c r="G25" s="55">
        <v>6</v>
      </c>
      <c r="H25" s="55">
        <v>32</v>
      </c>
      <c r="I25" s="57">
        <f t="shared" si="0"/>
        <v>-19090.259999999998</v>
      </c>
      <c r="J25" s="58">
        <v>0</v>
      </c>
      <c r="K25" s="58">
        <v>0</v>
      </c>
      <c r="L25" s="58">
        <v>0</v>
      </c>
      <c r="M25" s="58">
        <f>SUM(M19:M22)*0.21</f>
        <v>-145.94999999999999</v>
      </c>
      <c r="N25" s="58">
        <v>0</v>
      </c>
      <c r="O25" s="58">
        <f>SUM(O19:O22)*0.21</f>
        <v>-3275.1179999999999</v>
      </c>
      <c r="P25" s="58">
        <v>0</v>
      </c>
      <c r="Q25" s="58">
        <v>0</v>
      </c>
      <c r="R25" s="58">
        <f>SUM(R19:R22)*0.21</f>
        <v>-5350.527</v>
      </c>
      <c r="S25" s="58">
        <v>0</v>
      </c>
      <c r="T25" s="58">
        <f>SUM(T19:T22)*0.21</f>
        <v>-145.94999999999999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-116.75999999999999</v>
      </c>
      <c r="AA25" s="58">
        <f t="shared" si="4"/>
        <v>-116.75999999999999</v>
      </c>
      <c r="AB25" s="58">
        <f t="shared" si="4"/>
        <v>-687.00749999999994</v>
      </c>
      <c r="AC25" s="58">
        <f t="shared" si="4"/>
        <v>-687.00749999999994</v>
      </c>
      <c r="AD25" s="58">
        <f t="shared" si="4"/>
        <v>-687.00749999999994</v>
      </c>
      <c r="AE25" s="58">
        <f t="shared" si="4"/>
        <v>-687.00749999999994</v>
      </c>
      <c r="AF25" s="58">
        <f t="shared" si="4"/>
        <v>-687.00749999999994</v>
      </c>
      <c r="AG25" s="58">
        <f t="shared" si="4"/>
        <v>-687.00749999999994</v>
      </c>
      <c r="AH25" s="58">
        <f t="shared" si="4"/>
        <v>-687.00749999999994</v>
      </c>
      <c r="AI25" s="58">
        <f t="shared" si="4"/>
        <v>-687.00749999999994</v>
      </c>
      <c r="AJ25" s="58">
        <f t="shared" si="4"/>
        <v>-687.00749999999994</v>
      </c>
      <c r="AK25" s="58">
        <f t="shared" si="4"/>
        <v>-687.00749999999994</v>
      </c>
      <c r="AL25" s="58">
        <f t="shared" si="4"/>
        <v>-687.00749999999994</v>
      </c>
      <c r="AM25" s="58">
        <f t="shared" si="4"/>
        <v>-687.00749999999994</v>
      </c>
      <c r="AN25" s="58">
        <f t="shared" si="4"/>
        <v>-687.00749999999994</v>
      </c>
      <c r="AO25" s="58">
        <f t="shared" si="4"/>
        <v>-687.00749999999994</v>
      </c>
      <c r="AP25" s="58">
        <f t="shared" si="4"/>
        <v>-321.08999999999997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695000</v>
      </c>
      <c r="F26" s="1">
        <f>C26*D26</f>
        <v>2085</v>
      </c>
      <c r="G26" s="55">
        <v>19</v>
      </c>
      <c r="H26" s="55">
        <v>32</v>
      </c>
      <c r="I26" s="57">
        <f t="shared" si="0"/>
        <v>-2085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-148.92857142857142</v>
      </c>
      <c r="AC26" s="58">
        <f t="shared" ref="AC26:AO26" si="5">$I$26/14</f>
        <v>-148.92857142857142</v>
      </c>
      <c r="AD26" s="58">
        <f t="shared" si="5"/>
        <v>-148.92857142857142</v>
      </c>
      <c r="AE26" s="58">
        <f t="shared" si="5"/>
        <v>-148.92857142857142</v>
      </c>
      <c r="AF26" s="58">
        <f t="shared" si="5"/>
        <v>-148.92857142857142</v>
      </c>
      <c r="AG26" s="58">
        <f t="shared" si="5"/>
        <v>-148.92857142857142</v>
      </c>
      <c r="AH26" s="58">
        <f t="shared" si="5"/>
        <v>-148.92857142857142</v>
      </c>
      <c r="AI26" s="58">
        <f t="shared" si="5"/>
        <v>-148.92857142857142</v>
      </c>
      <c r="AJ26" s="58">
        <f t="shared" si="5"/>
        <v>-148.92857142857142</v>
      </c>
      <c r="AK26" s="58">
        <f t="shared" si="5"/>
        <v>-148.92857142857142</v>
      </c>
      <c r="AL26" s="58">
        <f t="shared" si="5"/>
        <v>-148.92857142857142</v>
      </c>
      <c r="AM26" s="58">
        <f t="shared" si="5"/>
        <v>-148.92857142857142</v>
      </c>
      <c r="AN26" s="58">
        <f t="shared" si="5"/>
        <v>-148.92857142857142</v>
      </c>
      <c r="AO26" s="58">
        <f t="shared" si="5"/>
        <v>-148.92857142857142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197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/>
      <c r="D30" s="1">
        <v>21</v>
      </c>
      <c r="F30" s="1">
        <f>C30*D30</f>
        <v>0</v>
      </c>
      <c r="G30" s="55">
        <v>17</v>
      </c>
      <c r="H30" s="55">
        <v>18</v>
      </c>
      <c r="I30" s="57">
        <f t="shared" si="0"/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0</v>
      </c>
      <c r="AA30" s="58">
        <f>I30*0.6</f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/>
      <c r="D31" s="1">
        <v>5.75</v>
      </c>
      <c r="F31" s="1">
        <f>C31*D31</f>
        <v>0</v>
      </c>
      <c r="G31" s="55">
        <v>17</v>
      </c>
      <c r="H31" s="55">
        <v>18</v>
      </c>
      <c r="I31" s="57">
        <f t="shared" si="0"/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0</v>
      </c>
      <c r="AA31" s="58">
        <f>I31*0.6</f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/>
      <c r="D33" s="1">
        <f>684.63*1.06</f>
        <v>725.70780000000002</v>
      </c>
      <c r="F33" s="1">
        <f>C33*D33</f>
        <v>0</v>
      </c>
      <c r="G33" s="55">
        <v>24</v>
      </c>
      <c r="H33" s="55">
        <v>32</v>
      </c>
      <c r="I33" s="57">
        <f t="shared" si="0"/>
        <v>0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695000</v>
      </c>
      <c r="F34" s="1">
        <f>C34*D34</f>
        <v>695000</v>
      </c>
      <c r="G34" s="55">
        <v>19</v>
      </c>
      <c r="H34" s="55">
        <v>31</v>
      </c>
      <c r="I34" s="57">
        <f>-F34</f>
        <v>-695000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-4170</v>
      </c>
      <c r="AC34" s="58">
        <f>'evolucion certificaciones nuevo'!F28</f>
        <v>-11120</v>
      </c>
      <c r="AD34" s="58">
        <f>'evolucion certificaciones nuevo'!G28</f>
        <v>-27800</v>
      </c>
      <c r="AE34" s="58">
        <f>'evolucion certificaciones nuevo'!H28</f>
        <v>-26062.5</v>
      </c>
      <c r="AF34" s="58">
        <f>'evolucion certificaciones nuevo'!I28</f>
        <v>-31275</v>
      </c>
      <c r="AG34" s="58">
        <f>'evolucion certificaciones nuevo'!J28</f>
        <v>-65677.5</v>
      </c>
      <c r="AH34" s="58">
        <f>'evolucion certificaciones nuevo'!K28</f>
        <v>-81662.5</v>
      </c>
      <c r="AI34" s="58">
        <f>'evolucion certificaciones nuevo'!L28</f>
        <v>-55600</v>
      </c>
      <c r="AJ34" s="58">
        <f>'evolucion certificaciones nuevo'!M28</f>
        <v>-92435</v>
      </c>
      <c r="AK34" s="58">
        <f>'evolucion certificaciones nuevo'!N28</f>
        <v>-82705</v>
      </c>
      <c r="AL34" s="58">
        <f>'evolucion certificaciones nuevo'!O28</f>
        <v>-103207.5</v>
      </c>
      <c r="AM34" s="58">
        <f>'evolucion certificaciones nuevo'!P28</f>
        <v>-40657.5</v>
      </c>
      <c r="AN34" s="58">
        <f>'evolucion certificaciones nuevo'!Q28</f>
        <v>-72627.5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0</v>
      </c>
      <c r="F36" s="1">
        <f>D36*C36</f>
        <v>0</v>
      </c>
      <c r="G36" s="55">
        <v>16</v>
      </c>
      <c r="H36" s="55">
        <v>18</v>
      </c>
      <c r="I36" s="57">
        <f t="shared" si="0"/>
        <v>0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0</v>
      </c>
      <c r="AA36" s="58">
        <f>AA30*0.21</f>
        <v>0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695000</v>
      </c>
      <c r="F37" s="1">
        <f>D37*C37</f>
        <v>69500</v>
      </c>
      <c r="G37" s="55">
        <v>19</v>
      </c>
      <c r="H37" s="55">
        <v>32</v>
      </c>
      <c r="I37" s="57">
        <f t="shared" si="0"/>
        <v>-69500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-417</v>
      </c>
      <c r="AC37" s="58">
        <f t="shared" si="12"/>
        <v>-1112</v>
      </c>
      <c r="AD37" s="58">
        <f t="shared" si="12"/>
        <v>-2780</v>
      </c>
      <c r="AE37" s="58">
        <f t="shared" si="12"/>
        <v>-2606.25</v>
      </c>
      <c r="AF37" s="58">
        <f t="shared" si="12"/>
        <v>-3127.5</v>
      </c>
      <c r="AG37" s="58">
        <f t="shared" si="12"/>
        <v>-6567.75</v>
      </c>
      <c r="AH37" s="58">
        <f t="shared" si="12"/>
        <v>-8166.25</v>
      </c>
      <c r="AI37" s="58">
        <f t="shared" si="12"/>
        <v>-5560</v>
      </c>
      <c r="AJ37" s="58">
        <f t="shared" si="12"/>
        <v>-9243.5</v>
      </c>
      <c r="AK37" s="58">
        <f t="shared" si="12"/>
        <v>-8270.5</v>
      </c>
      <c r="AL37" s="58">
        <f t="shared" si="12"/>
        <v>-10320.75</v>
      </c>
      <c r="AM37" s="58">
        <f t="shared" si="12"/>
        <v>-4065.75</v>
      </c>
      <c r="AN37" s="58">
        <f t="shared" si="12"/>
        <v>-7262.75</v>
      </c>
      <c r="AO37" s="58">
        <f t="shared" si="12"/>
        <v>0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695000</v>
      </c>
      <c r="F41" s="1">
        <f>C41*D41</f>
        <v>34750</v>
      </c>
      <c r="G41" s="70">
        <v>10</v>
      </c>
      <c r="H41" s="70">
        <v>14</v>
      </c>
      <c r="I41" s="71">
        <f t="shared" si="0"/>
        <v>-34750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-6950</v>
      </c>
      <c r="T41" s="72">
        <v>0</v>
      </c>
      <c r="U41" s="72">
        <v>0</v>
      </c>
      <c r="V41" s="72">
        <f>I41*0.8</f>
        <v>-27800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0</v>
      </c>
      <c r="F42" s="1">
        <f>C42*D42</f>
        <v>0</v>
      </c>
      <c r="G42" s="55">
        <v>7</v>
      </c>
      <c r="H42" s="55">
        <v>9</v>
      </c>
      <c r="I42" s="57">
        <f t="shared" si="0"/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0</v>
      </c>
      <c r="Q42" s="58">
        <v>0</v>
      </c>
      <c r="R42" s="58">
        <f>I42*0.8</f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v>0</v>
      </c>
      <c r="F44" s="1">
        <f>C44*D44</f>
        <v>0</v>
      </c>
      <c r="G44" s="55">
        <v>33</v>
      </c>
      <c r="H44" s="55">
        <v>33</v>
      </c>
      <c r="I44" s="57">
        <f t="shared" si="0"/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0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v>0</v>
      </c>
      <c r="F45" s="1">
        <f>C45*D45</f>
        <v>0</v>
      </c>
      <c r="G45" s="55">
        <v>33</v>
      </c>
      <c r="H45" s="55">
        <v>33</v>
      </c>
      <c r="I45" s="57">
        <f t="shared" si="0"/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0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v>0</v>
      </c>
      <c r="F48" s="1">
        <f>C48*D48</f>
        <v>0</v>
      </c>
      <c r="G48" s="55">
        <v>33</v>
      </c>
      <c r="H48" s="55">
        <v>33</v>
      </c>
      <c r="I48" s="57">
        <f t="shared" si="0"/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v>0</v>
      </c>
      <c r="F49" s="1">
        <f>C49*D49</f>
        <v>0</v>
      </c>
      <c r="G49" s="55">
        <v>33</v>
      </c>
      <c r="H49" s="55">
        <v>33</v>
      </c>
      <c r="I49" s="57">
        <f t="shared" si="0"/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695000</v>
      </c>
      <c r="F51" s="1">
        <f>C51*D51</f>
        <v>6254.9999999999991</v>
      </c>
      <c r="G51" s="55">
        <v>17</v>
      </c>
      <c r="H51" s="55">
        <v>32</v>
      </c>
      <c r="I51" s="57">
        <f t="shared" si="0"/>
        <v>-6254.9999999999991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-390.93749999999994</v>
      </c>
      <c r="AA51" s="58">
        <f t="shared" ref="AA51:AO51" si="15">$I$51/16</f>
        <v>-390.93749999999994</v>
      </c>
      <c r="AB51" s="58">
        <f t="shared" si="15"/>
        <v>-390.93749999999994</v>
      </c>
      <c r="AC51" s="58">
        <f t="shared" si="15"/>
        <v>-390.93749999999994</v>
      </c>
      <c r="AD51" s="58">
        <f t="shared" si="15"/>
        <v>-390.93749999999994</v>
      </c>
      <c r="AE51" s="58">
        <f t="shared" si="15"/>
        <v>-390.93749999999994</v>
      </c>
      <c r="AF51" s="58">
        <f t="shared" si="15"/>
        <v>-390.93749999999994</v>
      </c>
      <c r="AG51" s="58">
        <f t="shared" si="15"/>
        <v>-390.93749999999994</v>
      </c>
      <c r="AH51" s="58">
        <f t="shared" si="15"/>
        <v>-390.93749999999994</v>
      </c>
      <c r="AI51" s="58">
        <f t="shared" si="15"/>
        <v>-390.93749999999994</v>
      </c>
      <c r="AJ51" s="58">
        <f t="shared" si="15"/>
        <v>-390.93749999999994</v>
      </c>
      <c r="AK51" s="58">
        <f t="shared" si="15"/>
        <v>-390.93749999999994</v>
      </c>
      <c r="AL51" s="58">
        <f t="shared" si="15"/>
        <v>-390.93749999999994</v>
      </c>
      <c r="AM51" s="58">
        <f t="shared" si="15"/>
        <v>-390.93749999999994</v>
      </c>
      <c r="AN51" s="58">
        <f t="shared" si="15"/>
        <v>-390.93749999999994</v>
      </c>
      <c r="AO51" s="58">
        <f t="shared" si="15"/>
        <v>-390.93749999999994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195</v>
      </c>
      <c r="C52" s="6">
        <v>2.5000000000000001E-3</v>
      </c>
      <c r="D52" s="1">
        <v>0</v>
      </c>
      <c r="F52" s="1">
        <f>C52*D52</f>
        <v>0</v>
      </c>
      <c r="G52" s="55">
        <v>33</v>
      </c>
      <c r="H52" s="55">
        <v>33</v>
      </c>
      <c r="I52" s="57">
        <f>-F52</f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0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746161.00800000003</v>
      </c>
      <c r="E56" s="19"/>
      <c r="F56" s="19">
        <f>C56*D56</f>
        <v>1865.4025200000001</v>
      </c>
      <c r="G56" s="55">
        <v>16</v>
      </c>
      <c r="H56" s="55">
        <v>16</v>
      </c>
      <c r="I56" s="57">
        <f t="shared" si="0"/>
        <v>-1865.4025200000001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-1865.4025200000001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746161.00800000003</v>
      </c>
      <c r="E58" s="19"/>
      <c r="F58" s="19">
        <f>C58*D58</f>
        <v>1865.4025200000001</v>
      </c>
      <c r="G58" s="55">
        <v>16</v>
      </c>
      <c r="H58" s="55">
        <v>16</v>
      </c>
      <c r="I58" s="57">
        <f t="shared" si="0"/>
        <v>-1865.4025200000001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-1865.4025200000001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746161.00800000003</v>
      </c>
      <c r="E59" s="19"/>
      <c r="F59" s="19">
        <f>C59*D59</f>
        <v>746.16100800000004</v>
      </c>
      <c r="G59" s="55">
        <v>16</v>
      </c>
      <c r="H59" s="55">
        <v>16</v>
      </c>
      <c r="I59" s="57">
        <f t="shared" si="0"/>
        <v>-746.16100800000004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-746.16100800000004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353918.15085440013</v>
      </c>
      <c r="E60" s="19"/>
      <c r="F60" s="19">
        <v>32385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-1032.2612708333334</v>
      </c>
      <c r="AQ60" s="58">
        <v>-1016.4933990915912</v>
      </c>
      <c r="AR60" s="58">
        <v>-1000.6795377239356</v>
      </c>
      <c r="AS60" s="58">
        <v>-984.81955259395772</v>
      </c>
      <c r="AT60" s="58">
        <v>-968.91330917401717</v>
      </c>
      <c r="AU60" s="58">
        <v>-952.96067254410207</v>
      </c>
      <c r="AV60" s="58">
        <v>-936.96150739068298</v>
      </c>
      <c r="AW60" s="58">
        <v>-920.91567800556606</v>
      </c>
      <c r="AX60" s="58">
        <v>-904.82304828474298</v>
      </c>
      <c r="AY60" s="58">
        <v>-888.68348172723415</v>
      </c>
      <c r="AZ60" s="58">
        <v>-872.49684143393233</v>
      </c>
      <c r="BA60" s="58">
        <v>-856.26299010644198</v>
      </c>
      <c r="BB60" s="58">
        <v>-839.98179004591293</v>
      </c>
      <c r="BC60" s="58">
        <v>-823.65310315187423</v>
      </c>
      <c r="BD60" s="58">
        <v>-807.27679092106098</v>
      </c>
      <c r="BE60" s="58">
        <v>-790.85271444624129</v>
      </c>
      <c r="BF60" s="113">
        <v>-774.38073441503673</v>
      </c>
      <c r="BG60" s="113">
        <v>-757.86071110874127</v>
      </c>
      <c r="BH60" s="113">
        <v>-741.29250440113549</v>
      </c>
      <c r="BI60" s="113">
        <v>-724.67597375729929</v>
      </c>
      <c r="BJ60" s="113">
        <v>-708.01097823241855</v>
      </c>
      <c r="BK60" s="113">
        <v>-691.29737647059039</v>
      </c>
      <c r="BL60" s="113">
        <v>-674.53502670362354</v>
      </c>
      <c r="BM60" s="113">
        <v>-657.72378674983634</v>
      </c>
      <c r="BN60" s="113">
        <v>-640.8635140128506</v>
      </c>
      <c r="BO60" s="113">
        <v>-623.95406548038204</v>
      </c>
      <c r="BP60" s="113">
        <v>-606.99529772302697</v>
      </c>
      <c r="BQ60" s="113">
        <v>-589.9870668930464</v>
      </c>
      <c r="BR60" s="113">
        <v>-572.92922872314512</v>
      </c>
      <c r="BS60" s="113">
        <v>-555.82163852524809</v>
      </c>
      <c r="BT60" s="113">
        <v>-538.66415118927387</v>
      </c>
      <c r="BU60" s="113">
        <v>-521.4566211819033</v>
      </c>
      <c r="BV60" s="113">
        <v>-504.19890254534437</v>
      </c>
      <c r="BW60" s="113">
        <v>-486.89084889609552</v>
      </c>
      <c r="BX60" s="113">
        <v>-469.53231342370304</v>
      </c>
      <c r="BY60" s="113">
        <v>-452.12314888951607</v>
      </c>
      <c r="BZ60" s="113">
        <v>-434.66320762543762</v>
      </c>
      <c r="CA60" s="113">
        <v>-417.15234153267244</v>
      </c>
      <c r="CB60" s="113">
        <v>-399.59040208046991</v>
      </c>
      <c r="CC60" s="113">
        <v>-381.97724030486512</v>
      </c>
      <c r="CD60" s="113">
        <v>-364.31270680741494</v>
      </c>
      <c r="CE60" s="113">
        <v>-346.59665175393047</v>
      </c>
      <c r="CF60" s="113">
        <v>-328.82892487320669</v>
      </c>
      <c r="CG60" s="113">
        <v>-311.00937545574743</v>
      </c>
      <c r="CH60" s="113">
        <v>-293.13785235248724</v>
      </c>
      <c r="CI60" s="113">
        <v>-275.2142039735092</v>
      </c>
      <c r="CJ60" s="113">
        <v>-257.23827828675917</v>
      </c>
      <c r="CK60" s="113">
        <v>-239.20992281675609</v>
      </c>
      <c r="CL60" s="113">
        <v>-221.12898464329891</v>
      </c>
      <c r="CM60" s="113">
        <v>-202.99531040016907</v>
      </c>
      <c r="CN60" s="113">
        <v>-184.80874627383011</v>
      </c>
      <c r="CO60" s="113">
        <v>-166.56913800212268</v>
      </c>
      <c r="CP60" s="113">
        <v>-148.27633087295609</v>
      </c>
      <c r="CQ60" s="113">
        <v>-129.93016972299611</v>
      </c>
      <c r="CR60" s="113">
        <v>-111.53049893634876</v>
      </c>
      <c r="CS60" s="113">
        <v>-93.077162443240312</v>
      </c>
      <c r="CT60" s="113">
        <v>-74.570003718693656</v>
      </c>
      <c r="CU60" s="113">
        <v>-56.00886578120042</v>
      </c>
      <c r="CV60" s="113">
        <v>-37.393591191389483</v>
      </c>
      <c r="CW60" s="113">
        <v>-18.724022050691588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746161.00800000003</v>
      </c>
      <c r="E61" s="19"/>
      <c r="F61" s="19">
        <v>27019.06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-3109.0042083333333</v>
      </c>
      <c r="AA61" s="58">
        <v>-2923.0952065883025</v>
      </c>
      <c r="AB61" s="58">
        <v>-2736.411584002667</v>
      </c>
      <c r="AC61" s="58">
        <v>-2548.9501129895921</v>
      </c>
      <c r="AD61" s="58">
        <v>-2360.7075525139617</v>
      </c>
      <c r="AE61" s="58">
        <v>-2171.6806480363498</v>
      </c>
      <c r="AF61" s="58">
        <v>-1981.8661314567476</v>
      </c>
      <c r="AG61" s="58">
        <v>-1791.2607210580643</v>
      </c>
      <c r="AH61" s="58">
        <v>-1599.8611214493862</v>
      </c>
      <c r="AI61" s="58">
        <v>-1407.6640235090049</v>
      </c>
      <c r="AJ61" s="58">
        <v>-1214.6661043272059</v>
      </c>
      <c r="AK61" s="58">
        <v>-1020.8640271488158</v>
      </c>
      <c r="AL61" s="58">
        <v>-826.25444131551581</v>
      </c>
      <c r="AM61" s="58">
        <v>-630.83398220791037</v>
      </c>
      <c r="AN61" s="58">
        <v>-434.59927118735663</v>
      </c>
      <c r="AO61" s="58">
        <v>-237.54691553755052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746161.00800000003</v>
      </c>
      <c r="E62" s="19"/>
      <c r="F62" s="19">
        <f>C62*D62</f>
        <v>1865.4025200000001</v>
      </c>
      <c r="G62" s="55">
        <v>32</v>
      </c>
      <c r="H62" s="55">
        <v>33</v>
      </c>
      <c r="I62" s="57">
        <f t="shared" si="0"/>
        <v>-1865.4025200000001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-1865.4025200000001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D65" s="1">
        <v>8</v>
      </c>
      <c r="E65" s="1">
        <v>700</v>
      </c>
      <c r="F65" s="1">
        <f>C65*D65*E65</f>
        <v>0</v>
      </c>
      <c r="G65" s="70">
        <v>17</v>
      </c>
      <c r="H65" s="70">
        <v>32</v>
      </c>
      <c r="I65" s="71">
        <f t="shared" si="0"/>
        <v>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0</v>
      </c>
      <c r="AA65" s="72">
        <f t="shared" ref="AA65:AO65" si="16">$I$65/16</f>
        <v>0</v>
      </c>
      <c r="AB65" s="72">
        <f t="shared" si="16"/>
        <v>0</v>
      </c>
      <c r="AC65" s="72">
        <f t="shared" si="16"/>
        <v>0</v>
      </c>
      <c r="AD65" s="72">
        <f t="shared" si="16"/>
        <v>0</v>
      </c>
      <c r="AE65" s="72">
        <f t="shared" si="16"/>
        <v>0</v>
      </c>
      <c r="AF65" s="72">
        <f t="shared" si="16"/>
        <v>0</v>
      </c>
      <c r="AG65" s="72">
        <f t="shared" si="16"/>
        <v>0</v>
      </c>
      <c r="AH65" s="72">
        <f t="shared" si="16"/>
        <v>0</v>
      </c>
      <c r="AI65" s="72">
        <f t="shared" si="16"/>
        <v>0</v>
      </c>
      <c r="AJ65" s="72">
        <f t="shared" si="16"/>
        <v>0</v>
      </c>
      <c r="AK65" s="72">
        <f t="shared" si="16"/>
        <v>0</v>
      </c>
      <c r="AL65" s="72">
        <f t="shared" si="16"/>
        <v>0</v>
      </c>
      <c r="AM65" s="72">
        <f t="shared" si="16"/>
        <v>0</v>
      </c>
      <c r="AN65" s="72">
        <f t="shared" si="16"/>
        <v>0</v>
      </c>
      <c r="AO65" s="72">
        <f t="shared" si="16"/>
        <v>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D66" s="1">
        <v>8</v>
      </c>
      <c r="E66" s="1">
        <v>200</v>
      </c>
      <c r="F66" s="1">
        <f>C66*D66*E66</f>
        <v>0</v>
      </c>
      <c r="G66" s="55">
        <v>17</v>
      </c>
      <c r="H66" s="55">
        <v>32</v>
      </c>
      <c r="I66" s="57">
        <f>-$F$66</f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0</v>
      </c>
      <c r="AA66" s="58">
        <f t="shared" ref="AA66:AO66" si="17">$I$66/16</f>
        <v>0</v>
      </c>
      <c r="AB66" s="58">
        <f t="shared" si="17"/>
        <v>0</v>
      </c>
      <c r="AC66" s="58">
        <f t="shared" si="17"/>
        <v>0</v>
      </c>
      <c r="AD66" s="58">
        <f t="shared" si="17"/>
        <v>0</v>
      </c>
      <c r="AE66" s="58">
        <f t="shared" si="17"/>
        <v>0</v>
      </c>
      <c r="AF66" s="58">
        <f t="shared" si="17"/>
        <v>0</v>
      </c>
      <c r="AG66" s="58">
        <f t="shared" si="17"/>
        <v>0</v>
      </c>
      <c r="AH66" s="58">
        <f t="shared" si="17"/>
        <v>0</v>
      </c>
      <c r="AI66" s="58">
        <f t="shared" si="17"/>
        <v>0</v>
      </c>
      <c r="AJ66" s="58">
        <f t="shared" si="17"/>
        <v>0</v>
      </c>
      <c r="AK66" s="58">
        <f t="shared" si="17"/>
        <v>0</v>
      </c>
      <c r="AL66" s="58">
        <f t="shared" si="17"/>
        <v>0</v>
      </c>
      <c r="AM66" s="58">
        <f t="shared" si="17"/>
        <v>0</v>
      </c>
      <c r="AN66" s="58">
        <f t="shared" si="17"/>
        <v>0</v>
      </c>
      <c r="AO66" s="58">
        <f t="shared" si="17"/>
        <v>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624800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193</v>
      </c>
      <c r="D69" s="1">
        <f>65*2183.04</f>
        <v>141897.60000000001</v>
      </c>
      <c r="F69" s="1">
        <f>C69*D69</f>
        <v>0</v>
      </c>
      <c r="G69" s="55">
        <v>92</v>
      </c>
      <c r="H69" s="55">
        <v>92</v>
      </c>
      <c r="I69" s="57">
        <f>F69</f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0</v>
      </c>
      <c r="CX69" s="115"/>
    </row>
    <row r="70" spans="2:102" x14ac:dyDescent="0.25">
      <c r="B70" t="s">
        <v>220</v>
      </c>
      <c r="C70">
        <v>22</v>
      </c>
      <c r="D70" s="1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22</v>
      </c>
      <c r="D71" s="1">
        <v>12700</v>
      </c>
      <c r="F71" s="1">
        <f>C71*D71</f>
        <v>279400</v>
      </c>
      <c r="G71" s="55">
        <v>33</v>
      </c>
      <c r="H71" s="55">
        <v>33</v>
      </c>
      <c r="I71" s="57">
        <f>F71</f>
        <v>279400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279400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194</v>
      </c>
      <c r="D72" s="1">
        <f>5*12</f>
        <v>60</v>
      </c>
      <c r="E72" s="1">
        <v>450</v>
      </c>
      <c r="F72" s="1">
        <f>C72*D72*E72</f>
        <v>0</v>
      </c>
      <c r="G72" s="55">
        <v>33</v>
      </c>
      <c r="H72" s="55">
        <v>92</v>
      </c>
      <c r="I72" s="57">
        <f>F72</f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0</v>
      </c>
      <c r="AQ72" s="58">
        <f t="shared" ref="AQ72:CV72" si="18">$C$72*$E$72</f>
        <v>0</v>
      </c>
      <c r="AR72" s="58">
        <f t="shared" si="18"/>
        <v>0</v>
      </c>
      <c r="AS72" s="58">
        <f t="shared" si="18"/>
        <v>0</v>
      </c>
      <c r="AT72" s="58">
        <f t="shared" si="18"/>
        <v>0</v>
      </c>
      <c r="AU72" s="58">
        <f t="shared" si="18"/>
        <v>0</v>
      </c>
      <c r="AV72" s="58">
        <f t="shared" si="18"/>
        <v>0</v>
      </c>
      <c r="AW72" s="58">
        <f t="shared" si="18"/>
        <v>0</v>
      </c>
      <c r="AX72" s="58">
        <f t="shared" si="18"/>
        <v>0</v>
      </c>
      <c r="AY72" s="58">
        <f t="shared" si="18"/>
        <v>0</v>
      </c>
      <c r="AZ72" s="58">
        <f t="shared" si="18"/>
        <v>0</v>
      </c>
      <c r="BA72" s="58">
        <f t="shared" si="18"/>
        <v>0</v>
      </c>
      <c r="BB72" s="58">
        <f t="shared" si="18"/>
        <v>0</v>
      </c>
      <c r="BC72" s="58">
        <f t="shared" si="18"/>
        <v>0</v>
      </c>
      <c r="BD72" s="58">
        <f t="shared" si="18"/>
        <v>0</v>
      </c>
      <c r="BE72" s="58">
        <f t="shared" si="18"/>
        <v>0</v>
      </c>
      <c r="BF72" s="58">
        <f t="shared" si="18"/>
        <v>0</v>
      </c>
      <c r="BG72" s="58">
        <f t="shared" si="18"/>
        <v>0</v>
      </c>
      <c r="BH72" s="58">
        <f t="shared" si="18"/>
        <v>0</v>
      </c>
      <c r="BI72" s="58">
        <f t="shared" si="18"/>
        <v>0</v>
      </c>
      <c r="BJ72" s="58">
        <f t="shared" si="18"/>
        <v>0</v>
      </c>
      <c r="BK72" s="58">
        <f t="shared" si="18"/>
        <v>0</v>
      </c>
      <c r="BL72" s="58">
        <f t="shared" si="18"/>
        <v>0</v>
      </c>
      <c r="BM72" s="58">
        <f t="shared" si="18"/>
        <v>0</v>
      </c>
      <c r="BN72" s="58">
        <f t="shared" si="18"/>
        <v>0</v>
      </c>
      <c r="BO72" s="58">
        <f t="shared" si="18"/>
        <v>0</v>
      </c>
      <c r="BP72" s="58">
        <f t="shared" si="18"/>
        <v>0</v>
      </c>
      <c r="BQ72" s="58">
        <f t="shared" si="18"/>
        <v>0</v>
      </c>
      <c r="BR72" s="58">
        <f t="shared" si="18"/>
        <v>0</v>
      </c>
      <c r="BS72" s="58">
        <f t="shared" si="18"/>
        <v>0</v>
      </c>
      <c r="BT72" s="58">
        <f t="shared" si="18"/>
        <v>0</v>
      </c>
      <c r="BU72" s="58">
        <f t="shared" si="18"/>
        <v>0</v>
      </c>
      <c r="BV72" s="58">
        <f t="shared" si="18"/>
        <v>0</v>
      </c>
      <c r="BW72" s="58">
        <f t="shared" si="18"/>
        <v>0</v>
      </c>
      <c r="BX72" s="58">
        <f t="shared" si="18"/>
        <v>0</v>
      </c>
      <c r="BY72" s="58">
        <f t="shared" si="18"/>
        <v>0</v>
      </c>
      <c r="BZ72" s="58">
        <f t="shared" si="18"/>
        <v>0</v>
      </c>
      <c r="CA72" s="58">
        <f t="shared" si="18"/>
        <v>0</v>
      </c>
      <c r="CB72" s="58">
        <f t="shared" si="18"/>
        <v>0</v>
      </c>
      <c r="CC72" s="58">
        <f t="shared" si="18"/>
        <v>0</v>
      </c>
      <c r="CD72" s="58">
        <f t="shared" si="18"/>
        <v>0</v>
      </c>
      <c r="CE72" s="58">
        <f t="shared" si="18"/>
        <v>0</v>
      </c>
      <c r="CF72" s="58">
        <f t="shared" si="18"/>
        <v>0</v>
      </c>
      <c r="CG72" s="58">
        <f t="shared" si="18"/>
        <v>0</v>
      </c>
      <c r="CH72" s="58">
        <f t="shared" si="18"/>
        <v>0</v>
      </c>
      <c r="CI72" s="58">
        <f t="shared" si="18"/>
        <v>0</v>
      </c>
      <c r="CJ72" s="58">
        <f t="shared" si="18"/>
        <v>0</v>
      </c>
      <c r="CK72" s="58">
        <f t="shared" si="18"/>
        <v>0</v>
      </c>
      <c r="CL72" s="58">
        <f t="shared" si="18"/>
        <v>0</v>
      </c>
      <c r="CM72" s="58">
        <f t="shared" si="18"/>
        <v>0</v>
      </c>
      <c r="CN72" s="58">
        <f t="shared" si="18"/>
        <v>0</v>
      </c>
      <c r="CO72" s="58">
        <f t="shared" si="18"/>
        <v>0</v>
      </c>
      <c r="CP72" s="58">
        <f t="shared" si="18"/>
        <v>0</v>
      </c>
      <c r="CQ72" s="58">
        <f t="shared" si="18"/>
        <v>0</v>
      </c>
      <c r="CR72" s="58">
        <f t="shared" si="18"/>
        <v>0</v>
      </c>
      <c r="CS72" s="58">
        <f t="shared" si="18"/>
        <v>0</v>
      </c>
      <c r="CT72" s="58">
        <f t="shared" si="18"/>
        <v>0</v>
      </c>
      <c r="CU72" s="58">
        <f t="shared" si="18"/>
        <v>0</v>
      </c>
      <c r="CV72" s="58">
        <f t="shared" si="18"/>
        <v>0</v>
      </c>
      <c r="CW72" s="58">
        <f>$C$72*$E$72</f>
        <v>0</v>
      </c>
      <c r="CX72" s="115"/>
    </row>
    <row r="73" spans="2:102" x14ac:dyDescent="0.25">
      <c r="B73" t="s">
        <v>186</v>
      </c>
      <c r="C73">
        <v>22</v>
      </c>
      <c r="D73" s="1">
        <v>60</v>
      </c>
      <c r="E73" s="1">
        <v>50</v>
      </c>
      <c r="F73" s="1">
        <f>C73*D73*E73</f>
        <v>66000</v>
      </c>
      <c r="G73" s="55">
        <v>33</v>
      </c>
      <c r="H73" s="55">
        <v>92</v>
      </c>
      <c r="I73" s="57">
        <f>F73</f>
        <v>66000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1100</v>
      </c>
      <c r="AQ73" s="58">
        <f t="shared" ref="AQ73:CW73" si="19">$C$73*$E$73</f>
        <v>1100</v>
      </c>
      <c r="AR73" s="58">
        <f t="shared" si="19"/>
        <v>1100</v>
      </c>
      <c r="AS73" s="58">
        <f t="shared" si="19"/>
        <v>1100</v>
      </c>
      <c r="AT73" s="58">
        <f t="shared" si="19"/>
        <v>1100</v>
      </c>
      <c r="AU73" s="58">
        <f t="shared" si="19"/>
        <v>1100</v>
      </c>
      <c r="AV73" s="58">
        <f t="shared" si="19"/>
        <v>1100</v>
      </c>
      <c r="AW73" s="58">
        <f t="shared" si="19"/>
        <v>1100</v>
      </c>
      <c r="AX73" s="58">
        <f t="shared" si="19"/>
        <v>1100</v>
      </c>
      <c r="AY73" s="58">
        <f t="shared" si="19"/>
        <v>1100</v>
      </c>
      <c r="AZ73" s="58">
        <f t="shared" si="19"/>
        <v>1100</v>
      </c>
      <c r="BA73" s="58">
        <f t="shared" si="19"/>
        <v>1100</v>
      </c>
      <c r="BB73" s="58">
        <f t="shared" si="19"/>
        <v>1100</v>
      </c>
      <c r="BC73" s="58">
        <f t="shared" si="19"/>
        <v>1100</v>
      </c>
      <c r="BD73" s="58">
        <f t="shared" si="19"/>
        <v>1100</v>
      </c>
      <c r="BE73" s="58">
        <f t="shared" si="19"/>
        <v>1100</v>
      </c>
      <c r="BF73" s="58">
        <f t="shared" si="19"/>
        <v>1100</v>
      </c>
      <c r="BG73" s="58">
        <f t="shared" si="19"/>
        <v>1100</v>
      </c>
      <c r="BH73" s="58">
        <f t="shared" si="19"/>
        <v>1100</v>
      </c>
      <c r="BI73" s="58">
        <f t="shared" si="19"/>
        <v>1100</v>
      </c>
      <c r="BJ73" s="58">
        <f t="shared" si="19"/>
        <v>1100</v>
      </c>
      <c r="BK73" s="58">
        <f t="shared" si="19"/>
        <v>1100</v>
      </c>
      <c r="BL73" s="58">
        <f t="shared" si="19"/>
        <v>1100</v>
      </c>
      <c r="BM73" s="58">
        <f t="shared" si="19"/>
        <v>1100</v>
      </c>
      <c r="BN73" s="58">
        <f t="shared" si="19"/>
        <v>1100</v>
      </c>
      <c r="BO73" s="58">
        <f t="shared" si="19"/>
        <v>1100</v>
      </c>
      <c r="BP73" s="58">
        <f t="shared" si="19"/>
        <v>1100</v>
      </c>
      <c r="BQ73" s="58">
        <f t="shared" si="19"/>
        <v>1100</v>
      </c>
      <c r="BR73" s="58">
        <f t="shared" si="19"/>
        <v>1100</v>
      </c>
      <c r="BS73" s="58">
        <f t="shared" si="19"/>
        <v>1100</v>
      </c>
      <c r="BT73" s="58">
        <f t="shared" si="19"/>
        <v>1100</v>
      </c>
      <c r="BU73" s="58">
        <f t="shared" si="19"/>
        <v>1100</v>
      </c>
      <c r="BV73" s="58">
        <f t="shared" si="19"/>
        <v>1100</v>
      </c>
      <c r="BW73" s="58">
        <f t="shared" si="19"/>
        <v>1100</v>
      </c>
      <c r="BX73" s="58">
        <f t="shared" si="19"/>
        <v>1100</v>
      </c>
      <c r="BY73" s="58">
        <f t="shared" si="19"/>
        <v>1100</v>
      </c>
      <c r="BZ73" s="58">
        <f t="shared" si="19"/>
        <v>1100</v>
      </c>
      <c r="CA73" s="58">
        <f t="shared" si="19"/>
        <v>1100</v>
      </c>
      <c r="CB73" s="58">
        <f t="shared" si="19"/>
        <v>1100</v>
      </c>
      <c r="CC73" s="58">
        <f t="shared" si="19"/>
        <v>1100</v>
      </c>
      <c r="CD73" s="58">
        <f t="shared" si="19"/>
        <v>1100</v>
      </c>
      <c r="CE73" s="58">
        <f t="shared" si="19"/>
        <v>1100</v>
      </c>
      <c r="CF73" s="58">
        <f t="shared" si="19"/>
        <v>1100</v>
      </c>
      <c r="CG73" s="58">
        <f t="shared" si="19"/>
        <v>1100</v>
      </c>
      <c r="CH73" s="58">
        <f t="shared" si="19"/>
        <v>1100</v>
      </c>
      <c r="CI73" s="58">
        <f t="shared" si="19"/>
        <v>1100</v>
      </c>
      <c r="CJ73" s="58">
        <f t="shared" si="19"/>
        <v>1100</v>
      </c>
      <c r="CK73" s="58">
        <f t="shared" si="19"/>
        <v>1100</v>
      </c>
      <c r="CL73" s="58">
        <f t="shared" si="19"/>
        <v>1100</v>
      </c>
      <c r="CM73" s="58">
        <f t="shared" si="19"/>
        <v>1100</v>
      </c>
      <c r="CN73" s="58">
        <f t="shared" si="19"/>
        <v>1100</v>
      </c>
      <c r="CO73" s="58">
        <f t="shared" si="19"/>
        <v>1100</v>
      </c>
      <c r="CP73" s="58">
        <f t="shared" si="19"/>
        <v>1100</v>
      </c>
      <c r="CQ73" s="58">
        <f t="shared" si="19"/>
        <v>1100</v>
      </c>
      <c r="CR73" s="58">
        <f t="shared" si="19"/>
        <v>1100</v>
      </c>
      <c r="CS73" s="58">
        <f t="shared" si="19"/>
        <v>1100</v>
      </c>
      <c r="CT73" s="58">
        <f t="shared" si="19"/>
        <v>1100</v>
      </c>
      <c r="CU73" s="58">
        <f t="shared" si="19"/>
        <v>1100</v>
      </c>
      <c r="CV73" s="58">
        <f t="shared" si="19"/>
        <v>1100</v>
      </c>
      <c r="CW73" s="58">
        <f t="shared" si="19"/>
        <v>1100</v>
      </c>
      <c r="CX73" s="115"/>
    </row>
    <row r="74" spans="2:102" x14ac:dyDescent="0.25">
      <c r="B74" s="26" t="s">
        <v>10</v>
      </c>
      <c r="C74" s="2"/>
      <c r="D74" s="3"/>
      <c r="E74" s="3"/>
      <c r="F74" s="3">
        <f>F68-F8</f>
        <v>-376397.6885680001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-17108.985844000006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-45508.985844000003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624800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111</v>
      </c>
      <c r="F82" s="132"/>
      <c r="G82" s="116"/>
      <c r="H82" s="117"/>
      <c r="I82" s="106">
        <f>-F8</f>
        <v>-1001197.6885680001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112</v>
      </c>
      <c r="F83" s="132"/>
      <c r="G83" s="116"/>
      <c r="H83" s="117"/>
      <c r="I83" s="106">
        <f>SUM(I81:I82)</f>
        <v>-376397.6885680001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-0.37594742064013031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20">SUM(K10:K76)</f>
        <v>-7018</v>
      </c>
      <c r="L86" s="49">
        <f t="shared" si="20"/>
        <v>0</v>
      </c>
      <c r="M86" s="49">
        <f t="shared" si="20"/>
        <v>-7737.95</v>
      </c>
      <c r="N86" s="49">
        <f>SUM(N10:N76)</f>
        <v>0</v>
      </c>
      <c r="O86" s="49">
        <f t="shared" si="20"/>
        <v>-18870.918000000001</v>
      </c>
      <c r="P86" s="49">
        <f t="shared" si="20"/>
        <v>0</v>
      </c>
      <c r="Q86" s="49">
        <f t="shared" si="20"/>
        <v>0</v>
      </c>
      <c r="R86" s="49">
        <f t="shared" si="20"/>
        <v>-30829.226999999999</v>
      </c>
      <c r="S86" s="49">
        <f t="shared" si="20"/>
        <v>-6950</v>
      </c>
      <c r="T86" s="49">
        <f t="shared" si="20"/>
        <v>-840.95</v>
      </c>
      <c r="U86" s="49">
        <f t="shared" si="20"/>
        <v>0</v>
      </c>
      <c r="V86" s="49">
        <f t="shared" si="20"/>
        <v>-27800</v>
      </c>
      <c r="W86" s="49">
        <f t="shared" si="20"/>
        <v>0</v>
      </c>
      <c r="X86" s="49">
        <f t="shared" si="20"/>
        <v>0</v>
      </c>
      <c r="Y86" s="49">
        <f t="shared" si="20"/>
        <v>-7226.9660479999993</v>
      </c>
      <c r="Z86" s="49">
        <f t="shared" si="20"/>
        <v>-4172.701708333333</v>
      </c>
      <c r="AA86" s="49">
        <f t="shared" si="20"/>
        <v>-3986.7927065883023</v>
      </c>
      <c r="AB86" s="49">
        <f t="shared" si="20"/>
        <v>-11821.749441145526</v>
      </c>
      <c r="AC86" s="49">
        <f t="shared" si="20"/>
        <v>-19279.287970132449</v>
      </c>
      <c r="AD86" s="49">
        <f t="shared" si="20"/>
        <v>-37439.045409656821</v>
      </c>
      <c r="AE86" s="49">
        <f t="shared" si="20"/>
        <v>-35338.768505179214</v>
      </c>
      <c r="AF86" s="49">
        <f t="shared" si="20"/>
        <v>-40882.703988599606</v>
      </c>
      <c r="AG86" s="49">
        <f t="shared" si="20"/>
        <v>-78534.848578200923</v>
      </c>
      <c r="AH86" s="49">
        <f t="shared" si="20"/>
        <v>-95926.948978592249</v>
      </c>
      <c r="AI86" s="49">
        <f t="shared" si="20"/>
        <v>-67066.001880651849</v>
      </c>
      <c r="AJ86" s="49">
        <f t="shared" si="20"/>
        <v>-107391.50396147007</v>
      </c>
      <c r="AK86" s="49">
        <f t="shared" si="20"/>
        <v>-96494.701884291673</v>
      </c>
      <c r="AL86" s="49">
        <f t="shared" si="20"/>
        <v>-118852.84229845837</v>
      </c>
      <c r="AM86" s="49">
        <f t="shared" si="20"/>
        <v>-49852.421839350762</v>
      </c>
      <c r="AN86" s="49">
        <f t="shared" si="20"/>
        <v>-84823.187128330217</v>
      </c>
      <c r="AO86" s="49">
        <f t="shared" si="20"/>
        <v>-5435.8847726804079</v>
      </c>
      <c r="AP86" s="49">
        <f>SUM(AP10:AP76)</f>
        <v>556517.64872916671</v>
      </c>
      <c r="AQ86" s="49">
        <f t="shared" si="20"/>
        <v>83.506600908408814</v>
      </c>
      <c r="AR86" s="49">
        <f t="shared" si="20"/>
        <v>99.320462276064404</v>
      </c>
      <c r="AS86" s="49">
        <f t="shared" si="20"/>
        <v>115.18044740604228</v>
      </c>
      <c r="AT86" s="49">
        <f t="shared" si="20"/>
        <v>131.08669082598283</v>
      </c>
      <c r="AU86" s="49">
        <f t="shared" si="20"/>
        <v>147.03932745589793</v>
      </c>
      <c r="AV86" s="49">
        <f t="shared" si="20"/>
        <v>163.03849260931702</v>
      </c>
      <c r="AW86" s="49">
        <f t="shared" si="20"/>
        <v>179.08432199443394</v>
      </c>
      <c r="AX86" s="49">
        <f t="shared" si="20"/>
        <v>195.17695171525702</v>
      </c>
      <c r="AY86" s="49">
        <f t="shared" si="20"/>
        <v>211.31651827276585</v>
      </c>
      <c r="AZ86" s="49">
        <f t="shared" si="20"/>
        <v>227.50315856606767</v>
      </c>
      <c r="BA86" s="49">
        <f t="shared" si="20"/>
        <v>243.73700989355802</v>
      </c>
      <c r="BB86" s="49">
        <f t="shared" si="20"/>
        <v>260.01820995408707</v>
      </c>
      <c r="BC86" s="49">
        <f t="shared" si="20"/>
        <v>276.34689684812577</v>
      </c>
      <c r="BD86" s="49">
        <f t="shared" si="20"/>
        <v>292.72320907893902</v>
      </c>
      <c r="BE86" s="49">
        <f t="shared" si="20"/>
        <v>309.14728555375871</v>
      </c>
      <c r="BF86" s="49">
        <f t="shared" si="20"/>
        <v>325.61926558496327</v>
      </c>
      <c r="BG86" s="49">
        <f t="shared" si="20"/>
        <v>342.13928889125873</v>
      </c>
      <c r="BH86" s="49">
        <f t="shared" si="20"/>
        <v>358.70749559886451</v>
      </c>
      <c r="BI86" s="49">
        <f t="shared" si="20"/>
        <v>375.32402624270071</v>
      </c>
      <c r="BJ86" s="49">
        <f t="shared" si="20"/>
        <v>391.98902176758145</v>
      </c>
      <c r="BK86" s="49">
        <f t="shared" si="20"/>
        <v>408.70262352940961</v>
      </c>
      <c r="BL86" s="49">
        <f t="shared" si="20"/>
        <v>425.46497329637646</v>
      </c>
      <c r="BM86" s="49">
        <f t="shared" si="20"/>
        <v>442.27621325016366</v>
      </c>
      <c r="BN86" s="49">
        <f t="shared" si="20"/>
        <v>459.1364859871494</v>
      </c>
      <c r="BO86" s="49">
        <f t="shared" si="20"/>
        <v>476.04593451961796</v>
      </c>
      <c r="BP86" s="49">
        <f t="shared" si="20"/>
        <v>493.00470227697303</v>
      </c>
      <c r="BQ86" s="49">
        <f t="shared" si="20"/>
        <v>510.0129331069536</v>
      </c>
      <c r="BR86" s="49">
        <f t="shared" si="20"/>
        <v>527.07077127685488</v>
      </c>
      <c r="BS86" s="49">
        <f t="shared" si="20"/>
        <v>544.17836147475191</v>
      </c>
      <c r="BT86" s="49">
        <f t="shared" si="20"/>
        <v>561.33584881072613</v>
      </c>
      <c r="BU86" s="49">
        <f t="shared" si="20"/>
        <v>578.5433788180967</v>
      </c>
      <c r="BV86" s="49">
        <f t="shared" si="20"/>
        <v>595.80109745465563</v>
      </c>
      <c r="BW86" s="49">
        <f t="shared" ref="BW86:CW86" si="21">SUM(BW10:BW76)</f>
        <v>613.10915110390442</v>
      </c>
      <c r="BX86" s="49">
        <f t="shared" si="21"/>
        <v>630.46768657629696</v>
      </c>
      <c r="BY86" s="49">
        <f t="shared" si="21"/>
        <v>647.87685111048393</v>
      </c>
      <c r="BZ86" s="49">
        <f t="shared" si="21"/>
        <v>665.33679237456238</v>
      </c>
      <c r="CA86" s="49">
        <f t="shared" si="21"/>
        <v>682.84765846732762</v>
      </c>
      <c r="CB86" s="49">
        <f t="shared" si="21"/>
        <v>700.40959791953014</v>
      </c>
      <c r="CC86" s="49">
        <f t="shared" si="21"/>
        <v>718.02275969513494</v>
      </c>
      <c r="CD86" s="49">
        <f t="shared" si="21"/>
        <v>735.687293192585</v>
      </c>
      <c r="CE86" s="49">
        <f t="shared" si="21"/>
        <v>753.40334824606953</v>
      </c>
      <c r="CF86" s="49">
        <f t="shared" si="21"/>
        <v>771.17107512679331</v>
      </c>
      <c r="CG86" s="49">
        <f t="shared" si="21"/>
        <v>788.99062454425257</v>
      </c>
      <c r="CH86" s="49">
        <f t="shared" si="21"/>
        <v>806.86214764751276</v>
      </c>
      <c r="CI86" s="49">
        <f t="shared" si="21"/>
        <v>824.78579602649074</v>
      </c>
      <c r="CJ86" s="49">
        <f t="shared" si="21"/>
        <v>842.76172171324083</v>
      </c>
      <c r="CK86" s="49">
        <f t="shared" si="21"/>
        <v>860.79007718324397</v>
      </c>
      <c r="CL86" s="49">
        <f t="shared" si="21"/>
        <v>878.87101535670104</v>
      </c>
      <c r="CM86" s="49">
        <f t="shared" si="21"/>
        <v>897.00468959983095</v>
      </c>
      <c r="CN86" s="49">
        <f t="shared" si="21"/>
        <v>915.19125372616986</v>
      </c>
      <c r="CO86" s="49">
        <f t="shared" si="21"/>
        <v>933.43086199787729</v>
      </c>
      <c r="CP86" s="49">
        <f t="shared" si="21"/>
        <v>951.72366912704388</v>
      </c>
      <c r="CQ86" s="49">
        <f t="shared" si="21"/>
        <v>970.06983027700392</v>
      </c>
      <c r="CR86" s="49">
        <f t="shared" si="21"/>
        <v>988.46950106365125</v>
      </c>
      <c r="CS86" s="49">
        <f t="shared" si="21"/>
        <v>1006.9228375567596</v>
      </c>
      <c r="CT86" s="49">
        <f t="shared" si="21"/>
        <v>1025.4299962813063</v>
      </c>
      <c r="CU86" s="49">
        <f t="shared" si="21"/>
        <v>1043.9911342187995</v>
      </c>
      <c r="CV86" s="49">
        <f t="shared" si="21"/>
        <v>1062.6064088086105</v>
      </c>
      <c r="CW86" s="49">
        <f t="shared" si="21"/>
        <v>-784.12654205069157</v>
      </c>
    </row>
    <row r="87" spans="5:101" x14ac:dyDescent="0.25">
      <c r="E87" s="131" t="s">
        <v>114</v>
      </c>
      <c r="F87" s="132"/>
      <c r="G87" s="116"/>
      <c r="H87" s="116"/>
      <c r="I87" s="109">
        <f>SUM(J86:CW86)</f>
        <v>-376374.06812835851</v>
      </c>
      <c r="J87" s="136">
        <f>SUM(J86:U86)</f>
        <v>-72247.044999999998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-266482.86435583618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-69027.836504068298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2636.2180727681907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5008.4229640520125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7464.999955082325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10008.949904360767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6265.0868352824837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115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116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117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118</v>
      </c>
      <c r="F93" s="132"/>
      <c r="G93" s="121"/>
      <c r="H93" s="122"/>
      <c r="I93" s="106">
        <f>NPV(I91,S86:CW86)+SUM(J86:R86)</f>
        <v>-375551.22348462325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105">
        <f>CW94</f>
        <v>-2.2511414825457932E-3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-1.6679641698308156E-2</v>
      </c>
      <c r="AQ94" s="125">
        <f>MIRR($J$86:AQ86,$I$92,$I$91)</f>
        <v>-1.6029083245731268E-2</v>
      </c>
      <c r="AR94" s="125">
        <f>MIRR($J$86:AR86,$I$92,$I$91)</f>
        <v>-1.5415606688903738E-2</v>
      </c>
      <c r="AS94" s="125">
        <f>MIRR($J$86:AS86,$I$92,$I$91)</f>
        <v>-1.4836070422390546E-2</v>
      </c>
      <c r="AT94" s="125">
        <f>MIRR($J$86:AT86,$I$92,$I$91)</f>
        <v>-1.4287678602717402E-2</v>
      </c>
      <c r="AU94" s="125">
        <f>MIRR($J$86:AU86,$I$92,$I$91)</f>
        <v>-1.3767934858280095E-2</v>
      </c>
      <c r="AV94" s="125">
        <f>MIRR($J$86:AV86,$I$92,$I$91)</f>
        <v>-1.3274603241623106E-2</v>
      </c>
      <c r="AW94" s="125">
        <f>MIRR($J$86:AW86,$I$92,$I$91)</f>
        <v>-1.2805675135753924E-2</v>
      </c>
      <c r="AX94" s="125">
        <f>MIRR($J$86:AX86,$I$92,$I$91)</f>
        <v>-1.235934108158232E-2</v>
      </c>
      <c r="AY94" s="125">
        <f>MIRR($J$86:AY86,$I$92,$I$91)</f>
        <v>-1.1933966693403741E-2</v>
      </c>
      <c r="AZ94" s="125">
        <f>MIRR($J$86:AZ86,$I$92,$I$91)</f>
        <v>-1.152807198671435E-2</v>
      </c>
      <c r="BA94" s="125">
        <f>MIRR($J$86:BA86,$I$92,$I$91)</f>
        <v>-1.1140313567342353E-2</v>
      </c>
      <c r="BB94" s="125">
        <f>MIRR($J$86:BB86,$I$92,$I$91)</f>
        <v>-1.0769469230270112E-2</v>
      </c>
      <c r="BC94" s="125">
        <f>MIRR($J$86:BC86,$I$92,$I$91)</f>
        <v>-1.041442459619546E-2</v>
      </c>
      <c r="BD94" s="125">
        <f>MIRR($J$86:BD86,$I$92,$I$91)</f>
        <v>-1.0074161478073718E-2</v>
      </c>
      <c r="BE94" s="125">
        <f>MIRR($J$86:BE86,$I$92,$I$91)</f>
        <v>-9.7477477218840258E-3</v>
      </c>
      <c r="BF94" s="125">
        <f>MIRR($J$86:BF86,$I$92,$I$91)</f>
        <v>-9.4343283081778084E-3</v>
      </c>
      <c r="BG94" s="125">
        <f>MIRR($J$86:BG86,$I$92,$I$91)</f>
        <v>-9.1331175355708893E-3</v>
      </c>
      <c r="BH94" s="125">
        <f>MIRR($J$86:BH86,$I$92,$I$91)</f>
        <v>-8.8433921357544687E-3</v>
      </c>
      <c r="BI94" s="125">
        <f>MIRR($J$86:BI86,$I$92,$I$91)</f>
        <v>-8.5644851930372079E-3</v>
      </c>
      <c r="BJ94" s="125">
        <f>MIRR($J$86:BJ86,$I$92,$I$91)</f>
        <v>-8.2957807608354805E-3</v>
      </c>
      <c r="BK94" s="125">
        <f>MIRR($J$86:BK86,$I$92,$I$91)</f>
        <v>-8.0367090836628297E-3</v>
      </c>
      <c r="BL94" s="125">
        <f>MIRR($J$86:BL86,$I$92,$I$91)</f>
        <v>-7.7867423466314589E-3</v>
      </c>
      <c r="BM94" s="125">
        <f>MIRR($J$86:BM86,$I$92,$I$91)</f>
        <v>-7.5453908857475716E-3</v>
      </c>
      <c r="BN94" s="125">
        <f>MIRR($J$86:BN86,$I$92,$I$91)</f>
        <v>-7.3121998017584566E-3</v>
      </c>
      <c r="BO94" s="125">
        <f>MIRR($J$86:BO86,$I$92,$I$91)</f>
        <v>-7.0867459282923928E-3</v>
      </c>
      <c r="BP94" s="125">
        <f>MIRR($J$86:BP86,$I$92,$I$91)</f>
        <v>-6.8686351117854816E-3</v>
      </c>
      <c r="BQ94" s="125">
        <f>MIRR($J$86:BQ86,$I$92,$I$91)</f>
        <v>-6.6574997664218261E-3</v>
      </c>
      <c r="BR94" s="125">
        <f>MIRR($J$86:BR86,$I$92,$I$91)</f>
        <v>-6.4529966721855736E-3</v>
      </c>
      <c r="BS94" s="125">
        <f>MIRR($J$86:BS86,$I$92,$I$91)</f>
        <v>-6.2548049882851231E-3</v>
      </c>
      <c r="BT94" s="125">
        <f>MIRR($J$86:BT86,$I$92,$I$91)</f>
        <v>-6.0626244577686172E-3</v>
      </c>
      <c r="BU94" s="125">
        <f>MIRR($J$86:BU86,$I$92,$I$91)</f>
        <v>-5.8761737822039528E-3</v>
      </c>
      <c r="BV94" s="125">
        <f>MIRR($J$86:BV86,$I$92,$I$91)</f>
        <v>-5.6951891479219974E-3</v>
      </c>
      <c r="BW94" s="125">
        <f>MIRR($J$86:BW86,$I$92,$I$91)</f>
        <v>-5.5194228875882212E-3</v>
      </c>
      <c r="BX94" s="125">
        <f>MIRR($J$86:BX86,$I$92,$I$91)</f>
        <v>-5.348642262824721E-3</v>
      </c>
      <c r="BY94" s="125">
        <f>MIRR($J$86:BY86,$I$92,$I$91)</f>
        <v>-5.1826283552999231E-3</v>
      </c>
      <c r="BZ94" s="125">
        <f>MIRR($J$86:BZ86,$I$92,$I$91)</f>
        <v>-5.0211750551779621E-3</v>
      </c>
      <c r="CA94" s="125">
        <f>MIRR($J$86:CA86,$I$92,$I$91)</f>
        <v>-4.864088137099043E-3</v>
      </c>
      <c r="CB94" s="125">
        <f>MIRR($J$86:CB86,$I$92,$I$91)</f>
        <v>-4.7111844149813065E-3</v>
      </c>
      <c r="CC94" s="125">
        <f>MIRR($J$86:CC86,$I$92,$I$91)</f>
        <v>-4.5622909679108314E-3</v>
      </c>
      <c r="CD94" s="125">
        <f>MIRR($J$86:CD86,$I$92,$I$91)</f>
        <v>-4.4172444302414959E-3</v>
      </c>
      <c r="CE94" s="125">
        <f>MIRR($J$86:CE86,$I$92,$I$91)</f>
        <v>-4.275890339775823E-3</v>
      </c>
      <c r="CF94" s="125">
        <f>MIRR($J$86:CF86,$I$92,$I$91)</f>
        <v>-4.1380825385601838E-3</v>
      </c>
      <c r="CG94" s="125">
        <f>MIRR($J$86:CG86,$I$92,$I$91)</f>
        <v>-4.0036826214038257E-3</v>
      </c>
      <c r="CH94" s="125">
        <f>MIRR($J$86:CH86,$I$92,$I$91)</f>
        <v>-3.8725594277480013E-3</v>
      </c>
      <c r="CI94" s="125">
        <f>MIRR($J$86:CI86,$I$92,$I$91)</f>
        <v>-3.7445885729608941E-3</v>
      </c>
      <c r="CJ94" s="125">
        <f>MIRR($J$86:CJ86,$I$92,$I$91)</f>
        <v>-3.6196520155356016E-3</v>
      </c>
      <c r="CK94" s="125">
        <f>MIRR($J$86:CK86,$I$92,$I$91)</f>
        <v>-3.4976376570250434E-3</v>
      </c>
      <c r="CL94" s="125">
        <f>MIRR($J$86:CL86,$I$92,$I$91)</f>
        <v>-3.3784389718596319E-3</v>
      </c>
      <c r="CM94" s="125">
        <f>MIRR($J$86:CM86,$I$92,$I$91)</f>
        <v>-3.2619546644776509E-3</v>
      </c>
      <c r="CN94" s="125">
        <f>MIRR($J$86:CN86,$I$92,$I$91)</f>
        <v>-3.1480883514466429E-3</v>
      </c>
      <c r="CO94" s="125">
        <f>MIRR($J$86:CO86,$I$92,$I$91)</f>
        <v>-3.0367482664755974E-3</v>
      </c>
      <c r="CP94" s="125">
        <f>MIRR($J$86:CP86,$I$92,$I$91)</f>
        <v>-2.9278469864189027E-3</v>
      </c>
      <c r="CQ94" s="125">
        <f>MIRR($J$86:CQ86,$I$92,$I$91)</f>
        <v>-2.8213011765513274E-3</v>
      </c>
      <c r="CR94" s="125">
        <f>MIRR($J$86:CR86,$I$92,$I$91)</f>
        <v>-2.7170313535490598E-3</v>
      </c>
      <c r="CS94" s="125">
        <f>MIRR($J$86:CS86,$I$92,$I$91)</f>
        <v>-2.6149616647606067E-3</v>
      </c>
      <c r="CT94" s="125">
        <f>MIRR($J$86:CT86,$I$92,$I$91)</f>
        <v>-2.5150196824751392E-3</v>
      </c>
      <c r="CU94" s="125">
        <f>MIRR($J$86:CU86,$I$92,$I$91)</f>
        <v>-2.4171362120135598E-3</v>
      </c>
      <c r="CV94" s="125">
        <f>MIRR($J$86:CV86,$I$92,$I$91)</f>
        <v>-2.3212451125712574E-3</v>
      </c>
      <c r="CW94" s="125">
        <f>MIRR($J$86:CW86,$I$92,$I$91)</f>
        <v>-2.2511414825457932E-3</v>
      </c>
    </row>
    <row r="95" spans="5:101" x14ac:dyDescent="0.25">
      <c r="E95" s="151"/>
      <c r="F95" s="152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PaDX4anSDIyNRR8zoJfOyvFTtUx3ewQdkdj39h4IR9hstA43ZN1N83C2i3+asH8q2fqmI/40/7a82WX235BLWw==" saltValue="jNjcTEVILAtlpDKNrKMoSQ==" spinCount="100000" sheet="1" objects="1" scenarios="1"/>
  <mergeCells count="18">
    <mergeCell ref="E94:F94"/>
    <mergeCell ref="E95:F95"/>
    <mergeCell ref="AT6:BE6"/>
    <mergeCell ref="BF6:BQ6"/>
    <mergeCell ref="BR6:CC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</mergeCells>
  <conditionalFormatting sqref="AI34 AI38 AL34 AL38 AO34 AO38 AR34 AR38 AI54 AL54 AO54 AR54 AI63 AI67 AL63 AL67 AO63 AO67 AR63 AR67 AI76 AL76 AO76 AR76">
    <cfRule type="cellIs" dxfId="37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2 J10:CW15">
    <cfRule type="cellIs" dxfId="36" priority="4" stopIfTrue="1" operator="equal">
      <formula>#REF!</formula>
    </cfRule>
  </conditionalFormatting>
  <conditionalFormatting sqref="Z17 Z30 U34:Z34 U38:Z38 U54:Z54 U63:Z63 U67:Z67 U76:Z76 Y59:CW59 U42:CW42">
    <cfRule type="cellIs" dxfId="35" priority="3" stopIfTrue="1" operator="equal">
      <formula>#REF!</formula>
    </cfRule>
  </conditionalFormatting>
  <conditionalFormatting sqref="J73:CW73">
    <cfRule type="cellIs" dxfId="34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BCF-74FE-42C0-A572-11D983ADE8BF}">
  <dimension ref="A2:CX95"/>
  <sheetViews>
    <sheetView showGridLines="0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W70" sqref="CW70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204</v>
      </c>
    </row>
    <row r="4" spans="2:102" x14ac:dyDescent="0.25">
      <c r="B4" t="s">
        <v>219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43" t="s">
        <v>56</v>
      </c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5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3334325.6113495193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67914</v>
      </c>
      <c r="F16" s="1">
        <f>D16*C16</f>
        <v>3809.9753999999998</v>
      </c>
      <c r="G16" s="70">
        <v>6</v>
      </c>
      <c r="H16" s="70">
        <v>6</v>
      </c>
      <c r="I16" s="71">
        <f t="shared" ref="I16:I65" si="0">-F16</f>
        <v>-3809.9753999999998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-3809.9753999999998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67914</v>
      </c>
      <c r="F17" s="1">
        <f>D17*C17</f>
        <v>3239.4978000000001</v>
      </c>
      <c r="G17" s="55">
        <v>17</v>
      </c>
      <c r="H17" s="55">
        <v>18</v>
      </c>
      <c r="I17" s="57">
        <f t="shared" si="0"/>
        <v>-3239.4978000000001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-971.84933999999998</v>
      </c>
      <c r="AA17" s="58">
        <f>0.7*I17</f>
        <v>-2267.6484599999999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67914</v>
      </c>
      <c r="F18" s="1">
        <f>C18*D18</f>
        <v>475.39800000000002</v>
      </c>
      <c r="G18" s="55">
        <v>17</v>
      </c>
      <c r="H18" s="55">
        <v>18</v>
      </c>
      <c r="I18" s="57">
        <f t="shared" si="0"/>
        <v>-475.39800000000002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-237.69900000000001</v>
      </c>
      <c r="AA18" s="58">
        <f>I18*0.5</f>
        <v>-237.69900000000001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2036589.8508000001</v>
      </c>
      <c r="F19" s="1">
        <f>C19*D19</f>
        <v>114252.69062988</v>
      </c>
      <c r="G19" s="55">
        <v>6</v>
      </c>
      <c r="H19" s="55">
        <v>9</v>
      </c>
      <c r="I19" s="57">
        <f t="shared" si="0"/>
        <v>-114252.69062988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-45701.076251952007</v>
      </c>
      <c r="P19" s="58">
        <v>0</v>
      </c>
      <c r="Q19" s="58">
        <v>0</v>
      </c>
      <c r="R19" s="58">
        <f>I19*0.6</f>
        <v>-68551.614377927996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2036589.8508000001</v>
      </c>
      <c r="F20" s="1">
        <f>C20*D20</f>
        <v>97145.335883160005</v>
      </c>
      <c r="G20" s="55">
        <v>19</v>
      </c>
      <c r="H20" s="55">
        <v>32</v>
      </c>
      <c r="I20" s="57">
        <f t="shared" si="0"/>
        <v>-97145.335883160005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-6938.9525630828575</v>
      </c>
      <c r="AC20" s="58">
        <f t="shared" ref="AC20:AO20" si="1">$I20/14</f>
        <v>-6938.9525630828575</v>
      </c>
      <c r="AD20" s="58">
        <f t="shared" si="1"/>
        <v>-6938.9525630828575</v>
      </c>
      <c r="AE20" s="58">
        <f t="shared" si="1"/>
        <v>-6938.9525630828575</v>
      </c>
      <c r="AF20" s="58">
        <f t="shared" si="1"/>
        <v>-6938.9525630828575</v>
      </c>
      <c r="AG20" s="58">
        <f t="shared" si="1"/>
        <v>-6938.9525630828575</v>
      </c>
      <c r="AH20" s="58">
        <f t="shared" si="1"/>
        <v>-6938.9525630828575</v>
      </c>
      <c r="AI20" s="58">
        <f t="shared" si="1"/>
        <v>-6938.9525630828575</v>
      </c>
      <c r="AJ20" s="58">
        <f t="shared" si="1"/>
        <v>-6938.9525630828575</v>
      </c>
      <c r="AK20" s="58">
        <f t="shared" si="1"/>
        <v>-6938.9525630828575</v>
      </c>
      <c r="AL20" s="58">
        <f t="shared" si="1"/>
        <v>-6938.9525630828575</v>
      </c>
      <c r="AM20" s="58">
        <f t="shared" si="1"/>
        <v>-6938.9525630828575</v>
      </c>
      <c r="AN20" s="58">
        <f t="shared" si="1"/>
        <v>-6938.9525630828575</v>
      </c>
      <c r="AO20" s="58">
        <f t="shared" si="1"/>
        <v>-6938.9525630828575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2036589.8508000001</v>
      </c>
      <c r="F21" s="1">
        <f>C21*D21</f>
        <v>14256.128955600001</v>
      </c>
      <c r="G21" s="55">
        <v>19</v>
      </c>
      <c r="H21" s="55">
        <v>32</v>
      </c>
      <c r="I21" s="57">
        <f t="shared" si="0"/>
        <v>-14256.128955600001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-1018.2949254000001</v>
      </c>
      <c r="AC21" s="58">
        <f t="shared" ref="AC21:AO21" si="2">$I$21/14</f>
        <v>-1018.2949254000001</v>
      </c>
      <c r="AD21" s="58">
        <f t="shared" si="2"/>
        <v>-1018.2949254000001</v>
      </c>
      <c r="AE21" s="58">
        <f t="shared" si="2"/>
        <v>-1018.2949254000001</v>
      </c>
      <c r="AF21" s="58">
        <f t="shared" si="2"/>
        <v>-1018.2949254000001</v>
      </c>
      <c r="AG21" s="58">
        <f t="shared" si="2"/>
        <v>-1018.2949254000001</v>
      </c>
      <c r="AH21" s="58">
        <f t="shared" si="2"/>
        <v>-1018.2949254000001</v>
      </c>
      <c r="AI21" s="58">
        <f t="shared" si="2"/>
        <v>-1018.2949254000001</v>
      </c>
      <c r="AJ21" s="58">
        <f t="shared" si="2"/>
        <v>-1018.2949254000001</v>
      </c>
      <c r="AK21" s="58">
        <f t="shared" si="2"/>
        <v>-1018.2949254000001</v>
      </c>
      <c r="AL21" s="58">
        <f t="shared" si="2"/>
        <v>-1018.2949254000001</v>
      </c>
      <c r="AM21" s="58">
        <f t="shared" si="2"/>
        <v>-1018.2949254000001</v>
      </c>
      <c r="AN21" s="58">
        <f t="shared" si="2"/>
        <v>-1018.2949254000001</v>
      </c>
      <c r="AO21" s="58">
        <f t="shared" si="2"/>
        <v>-1018.2949254000001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2104503.8508000001</v>
      </c>
      <c r="F22" s="1">
        <f>C22*D22</f>
        <v>42090.077016000003</v>
      </c>
      <c r="G22" s="55">
        <v>1</v>
      </c>
      <c r="H22" s="55">
        <v>33</v>
      </c>
      <c r="I22" s="57">
        <f>-F22</f>
        <v>-42090.077016000003</v>
      </c>
      <c r="J22" s="58">
        <v>0</v>
      </c>
      <c r="K22" s="58">
        <v>0</v>
      </c>
      <c r="L22" s="58">
        <v>0</v>
      </c>
      <c r="M22" s="58">
        <f>I22*0.05</f>
        <v>-2104.5038508000002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-6313.5115524000003</v>
      </c>
      <c r="S22" s="58">
        <v>0</v>
      </c>
      <c r="T22" s="58">
        <f>I22*0.05</f>
        <v>-2104.5038508000002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-1683.6030806400001</v>
      </c>
      <c r="AA22" s="58">
        <f t="shared" si="3"/>
        <v>-1683.6030806400001</v>
      </c>
      <c r="AB22" s="58">
        <f t="shared" si="3"/>
        <v>-1683.6030806400001</v>
      </c>
      <c r="AC22" s="58">
        <f t="shared" si="3"/>
        <v>-1683.6030806400001</v>
      </c>
      <c r="AD22" s="58">
        <f t="shared" si="3"/>
        <v>-1683.6030806400001</v>
      </c>
      <c r="AE22" s="58">
        <f t="shared" si="3"/>
        <v>-1683.6030806400001</v>
      </c>
      <c r="AF22" s="58">
        <f t="shared" si="3"/>
        <v>-1683.6030806400001</v>
      </c>
      <c r="AG22" s="58">
        <f t="shared" si="3"/>
        <v>-1683.6030806400001</v>
      </c>
      <c r="AH22" s="58">
        <f t="shared" si="3"/>
        <v>-1683.6030806400001</v>
      </c>
      <c r="AI22" s="58">
        <f t="shared" si="3"/>
        <v>-1683.6030806400001</v>
      </c>
      <c r="AJ22" s="58">
        <f t="shared" si="3"/>
        <v>-1683.6030806400001</v>
      </c>
      <c r="AK22" s="58">
        <f t="shared" si="3"/>
        <v>-1683.6030806400001</v>
      </c>
      <c r="AL22" s="58">
        <f t="shared" si="3"/>
        <v>-1683.6030806400001</v>
      </c>
      <c r="AM22" s="58">
        <f t="shared" si="3"/>
        <v>-1683.6030806400001</v>
      </c>
      <c r="AN22" s="58">
        <f t="shared" si="3"/>
        <v>-1683.6030806400001</v>
      </c>
      <c r="AO22" s="58">
        <f>$I$22*0.04</f>
        <v>-1683.6030806400001</v>
      </c>
      <c r="AP22" s="58">
        <f>I22*0.11</f>
        <v>-4629.9084717600008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7524.8712000000005</v>
      </c>
      <c r="F24" s="1">
        <f>C24*D24</f>
        <v>1580.2229520000001</v>
      </c>
      <c r="G24" s="55">
        <v>6</v>
      </c>
      <c r="H24" s="55">
        <v>18</v>
      </c>
      <c r="I24" s="57">
        <f t="shared" si="0"/>
        <v>-1580.2229520000001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-800.09483399999988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-254.00515139999999</v>
      </c>
      <c r="AA24" s="58">
        <f>(AA17+AA18)*0.21</f>
        <v>-526.12296659999993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267744.23248464003</v>
      </c>
      <c r="F25" s="1">
        <f>C25*D25</f>
        <v>56226.288821774404</v>
      </c>
      <c r="G25" s="55">
        <v>6</v>
      </c>
      <c r="H25" s="55">
        <v>32</v>
      </c>
      <c r="I25" s="57">
        <f t="shared" si="0"/>
        <v>-56226.288821774404</v>
      </c>
      <c r="J25" s="58">
        <v>0</v>
      </c>
      <c r="K25" s="58">
        <v>0</v>
      </c>
      <c r="L25" s="58">
        <v>0</v>
      </c>
      <c r="M25" s="58">
        <f>SUM(M19:M22)*0.21</f>
        <v>-441.94580866800004</v>
      </c>
      <c r="N25" s="58">
        <v>0</v>
      </c>
      <c r="O25" s="58">
        <f>SUM(O19:O22)*0.21</f>
        <v>-9597.2260129099213</v>
      </c>
      <c r="P25" s="58">
        <v>0</v>
      </c>
      <c r="Q25" s="58">
        <v>0</v>
      </c>
      <c r="R25" s="58">
        <f>SUM(R19:R22)*0.21</f>
        <v>-15721.676445368877</v>
      </c>
      <c r="S25" s="58">
        <v>0</v>
      </c>
      <c r="T25" s="58">
        <f>SUM(T19:T22)*0.21</f>
        <v>-441.94580866800004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-353.55664693440002</v>
      </c>
      <c r="AA25" s="58">
        <f t="shared" si="4"/>
        <v>-353.55664693440002</v>
      </c>
      <c r="AB25" s="58">
        <f t="shared" si="4"/>
        <v>-2024.5786195158003</v>
      </c>
      <c r="AC25" s="58">
        <f t="shared" si="4"/>
        <v>-2024.5786195158003</v>
      </c>
      <c r="AD25" s="58">
        <f t="shared" si="4"/>
        <v>-2024.5786195158003</v>
      </c>
      <c r="AE25" s="58">
        <f t="shared" si="4"/>
        <v>-2024.5786195158003</v>
      </c>
      <c r="AF25" s="58">
        <f t="shared" si="4"/>
        <v>-2024.5786195158003</v>
      </c>
      <c r="AG25" s="58">
        <f t="shared" si="4"/>
        <v>-2024.5786195158003</v>
      </c>
      <c r="AH25" s="58">
        <f t="shared" si="4"/>
        <v>-2024.5786195158003</v>
      </c>
      <c r="AI25" s="58">
        <f t="shared" si="4"/>
        <v>-2024.5786195158003</v>
      </c>
      <c r="AJ25" s="58">
        <f t="shared" si="4"/>
        <v>-2024.5786195158003</v>
      </c>
      <c r="AK25" s="58">
        <f t="shared" si="4"/>
        <v>-2024.5786195158003</v>
      </c>
      <c r="AL25" s="58">
        <f t="shared" si="4"/>
        <v>-2024.5786195158003</v>
      </c>
      <c r="AM25" s="58">
        <f t="shared" si="4"/>
        <v>-2024.5786195158003</v>
      </c>
      <c r="AN25" s="58">
        <f t="shared" si="4"/>
        <v>-2024.5786195158003</v>
      </c>
      <c r="AO25" s="58">
        <f t="shared" si="4"/>
        <v>-2024.5786195158003</v>
      </c>
      <c r="AP25" s="58">
        <f t="shared" si="4"/>
        <v>-972.28077906960016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2036589.8508000001</v>
      </c>
      <c r="F26" s="1">
        <f>C26*D26</f>
        <v>6109.769552400001</v>
      </c>
      <c r="G26" s="55">
        <v>19</v>
      </c>
      <c r="H26" s="55">
        <v>32</v>
      </c>
      <c r="I26" s="57">
        <f t="shared" si="0"/>
        <v>-6109.769552400001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-436.41211088571436</v>
      </c>
      <c r="AC26" s="58">
        <f t="shared" ref="AC26:AO26" si="5">$I$26/14</f>
        <v>-436.41211088571436</v>
      </c>
      <c r="AD26" s="58">
        <f t="shared" si="5"/>
        <v>-436.41211088571436</v>
      </c>
      <c r="AE26" s="58">
        <f t="shared" si="5"/>
        <v>-436.41211088571436</v>
      </c>
      <c r="AF26" s="58">
        <f t="shared" si="5"/>
        <v>-436.41211088571436</v>
      </c>
      <c r="AG26" s="58">
        <f t="shared" si="5"/>
        <v>-436.41211088571436</v>
      </c>
      <c r="AH26" s="58">
        <f t="shared" si="5"/>
        <v>-436.41211088571436</v>
      </c>
      <c r="AI26" s="58">
        <f t="shared" si="5"/>
        <v>-436.41211088571436</v>
      </c>
      <c r="AJ26" s="58">
        <f t="shared" si="5"/>
        <v>-436.41211088571436</v>
      </c>
      <c r="AK26" s="58">
        <f t="shared" si="5"/>
        <v>-436.41211088571436</v>
      </c>
      <c r="AL26" s="58">
        <f t="shared" si="5"/>
        <v>-436.41211088571436</v>
      </c>
      <c r="AM26" s="58">
        <f t="shared" si="5"/>
        <v>-436.41211088571436</v>
      </c>
      <c r="AN26" s="58">
        <f t="shared" si="5"/>
        <v>-436.41211088571436</v>
      </c>
      <c r="AO26" s="58">
        <f t="shared" si="5"/>
        <v>-436.41211088571436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42*7*11</f>
        <v>3234</v>
      </c>
      <c r="D30" s="1">
        <v>21</v>
      </c>
      <c r="F30" s="1">
        <f>C30*D30</f>
        <v>67914</v>
      </c>
      <c r="G30" s="55">
        <v>17</v>
      </c>
      <c r="H30" s="55">
        <v>18</v>
      </c>
      <c r="I30" s="57">
        <f t="shared" si="0"/>
        <v>-67914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-27165.600000000002</v>
      </c>
      <c r="AA30" s="58">
        <f>I30*0.6</f>
        <v>-40748.400000000001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3000</v>
      </c>
      <c r="D31" s="1">
        <v>5.75</v>
      </c>
      <c r="F31" s="1">
        <f>C31*D31</f>
        <v>17250</v>
      </c>
      <c r="G31" s="55">
        <v>17</v>
      </c>
      <c r="H31" s="55">
        <v>18</v>
      </c>
      <c r="I31" s="57">
        <f t="shared" si="0"/>
        <v>-17250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-6900</v>
      </c>
      <c r="AA31" s="58">
        <f>I31*0.6</f>
        <v>-10350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34*65*1.2</f>
        <v>2652</v>
      </c>
      <c r="D33" s="1">
        <f>684.63*1.06</f>
        <v>725.70780000000002</v>
      </c>
      <c r="F33" s="1">
        <f>C33*D33</f>
        <v>1924577.0856000001</v>
      </c>
      <c r="G33" s="55">
        <v>19</v>
      </c>
      <c r="H33" s="55">
        <v>32</v>
      </c>
      <c r="I33" s="57">
        <f t="shared" si="0"/>
        <v>-1924577.0856000001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nuevo'!E14</f>
        <v>-19245.770856000003</v>
      </c>
      <c r="AC33" s="58">
        <f>'evolucion certificaciones nuevo'!F14</f>
        <v>-48114.427140000007</v>
      </c>
      <c r="AD33" s="58">
        <f>'evolucion certificaciones nuevo'!G14</f>
        <v>-71209.352167200006</v>
      </c>
      <c r="AE33" s="58">
        <f>'evolucion certificaciones nuevo'!H14</f>
        <v>-111625.47096480001</v>
      </c>
      <c r="AF33" s="58">
        <f>'evolucion certificaciones nuevo'!I14</f>
        <v>-119323.77930720001</v>
      </c>
      <c r="AG33" s="58">
        <f>'evolucion certificaciones nuevo'!J14</f>
        <v>-119323.77930720001</v>
      </c>
      <c r="AH33" s="58">
        <f>'evolucion certificaciones nuevo'!K14</f>
        <v>-115474.625136</v>
      </c>
      <c r="AI33" s="58">
        <f>'evolucion certificaciones nuevo'!L14</f>
        <v>-117399.2022216</v>
      </c>
      <c r="AJ33" s="58">
        <f>'evolucion certificaciones nuevo'!M14</f>
        <v>-140494.12724880001</v>
      </c>
      <c r="AK33" s="58">
        <f>'evolucion certificaciones nuevo'!N14</f>
        <v>-240572.13570000001</v>
      </c>
      <c r="AL33" s="58">
        <f>'evolucion certificaciones nuevo'!O14</f>
        <v>-317555.21912400005</v>
      </c>
      <c r="AM33" s="58">
        <f>'evolucion certificaciones nuevo'!P14</f>
        <v>-232873.82735760001</v>
      </c>
      <c r="AN33" s="58">
        <f>'evolucion certificaciones nuevo'!Q14</f>
        <v>-157815.32101920003</v>
      </c>
      <c r="AO33" s="58">
        <f>'evolucion certificaciones nuevo'!R14</f>
        <v>-113550.0480504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42*7</f>
        <v>294</v>
      </c>
      <c r="D34" s="1">
        <f>359.43*1.06</f>
        <v>380.99580000000003</v>
      </c>
      <c r="F34" s="1">
        <f>C34*D34</f>
        <v>112012.76520000001</v>
      </c>
      <c r="G34" s="55">
        <v>19</v>
      </c>
      <c r="H34" s="55">
        <v>23</v>
      </c>
      <c r="I34" s="57">
        <f>-F34</f>
        <v>-112012.76520000001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nuevo'!E16</f>
        <v>-2240.2553040000003</v>
      </c>
      <c r="AC34" s="58">
        <f>'evolucion certificaciones nuevo'!F16</f>
        <v>-10641.212694000002</v>
      </c>
      <c r="AD34" s="58">
        <f>'evolucion certificaciones nuevo'!G16</f>
        <v>-34163.893386000003</v>
      </c>
      <c r="AE34" s="58">
        <f>'evolucion certificaciones nuevo'!H16</f>
        <v>-50965.808166000003</v>
      </c>
      <c r="AF34" s="58">
        <f>'evolucion certificaciones nuevo'!I16</f>
        <v>-14001.595650000001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67914</v>
      </c>
      <c r="F36" s="1">
        <f>D36*C36</f>
        <v>14261.939999999999</v>
      </c>
      <c r="G36" s="55">
        <v>16</v>
      </c>
      <c r="H36" s="55">
        <v>18</v>
      </c>
      <c r="I36" s="57">
        <f t="shared" si="0"/>
        <v>-14261.939999999999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-5704.7759999999998</v>
      </c>
      <c r="AA36" s="58">
        <f>AA30*0.21</f>
        <v>-8557.1640000000007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2036589.8508000001</v>
      </c>
      <c r="F37" s="1">
        <f>D37*C37</f>
        <v>203658.98508000001</v>
      </c>
      <c r="G37" s="55">
        <v>19</v>
      </c>
      <c r="H37" s="55">
        <v>32</v>
      </c>
      <c r="I37" s="57">
        <f t="shared" si="0"/>
        <v>-203658.98508000001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-2148.6026160000001</v>
      </c>
      <c r="AC37" s="58">
        <f t="shared" si="12"/>
        <v>-5875.5639834000012</v>
      </c>
      <c r="AD37" s="58">
        <f t="shared" si="12"/>
        <v>-10537.324555320003</v>
      </c>
      <c r="AE37" s="58">
        <f t="shared" si="12"/>
        <v>-16259.127913080003</v>
      </c>
      <c r="AF37" s="58">
        <f t="shared" si="12"/>
        <v>-13332.53749572</v>
      </c>
      <c r="AG37" s="58">
        <f t="shared" si="12"/>
        <v>-11932.377930720002</v>
      </c>
      <c r="AH37" s="58">
        <f t="shared" si="12"/>
        <v>-11547.462513600001</v>
      </c>
      <c r="AI37" s="58">
        <f t="shared" si="12"/>
        <v>-11739.920222160001</v>
      </c>
      <c r="AJ37" s="58">
        <f t="shared" si="12"/>
        <v>-14049.412724880001</v>
      </c>
      <c r="AK37" s="58">
        <f t="shared" si="12"/>
        <v>-24057.213570000004</v>
      </c>
      <c r="AL37" s="58">
        <f t="shared" si="12"/>
        <v>-31755.521912400007</v>
      </c>
      <c r="AM37" s="58">
        <f t="shared" si="12"/>
        <v>-23287.382735760002</v>
      </c>
      <c r="AN37" s="58">
        <f t="shared" si="12"/>
        <v>-15781.532101920004</v>
      </c>
      <c r="AO37" s="58">
        <f t="shared" si="12"/>
        <v>-11355.00480504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2036589.8508000001</v>
      </c>
      <c r="F41" s="1">
        <f>C41*D41</f>
        <v>101829.49254000001</v>
      </c>
      <c r="G41" s="70">
        <v>10</v>
      </c>
      <c r="H41" s="70">
        <v>14</v>
      </c>
      <c r="I41" s="71">
        <f t="shared" si="0"/>
        <v>-101829.49254000001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-20365.898508000002</v>
      </c>
      <c r="T41" s="72">
        <v>0</v>
      </c>
      <c r="U41" s="72">
        <v>0</v>
      </c>
      <c r="V41" s="72">
        <f>I41*0.8</f>
        <v>-81463.594032000008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67914</v>
      </c>
      <c r="F42" s="1">
        <f>C42*D42</f>
        <v>3395.7000000000003</v>
      </c>
      <c r="G42" s="55">
        <v>7</v>
      </c>
      <c r="H42" s="55">
        <v>9</v>
      </c>
      <c r="I42" s="57">
        <f t="shared" si="0"/>
        <v>-3395.7000000000003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-679.1400000000001</v>
      </c>
      <c r="Q42" s="58">
        <v>0</v>
      </c>
      <c r="R42" s="58">
        <f>I42*0.8</f>
        <v>-2716.5600000000004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2036589.8508000001</v>
      </c>
      <c r="F44" s="1">
        <f>C44*D44</f>
        <v>610.97695523999994</v>
      </c>
      <c r="G44" s="55">
        <v>33</v>
      </c>
      <c r="H44" s="55">
        <v>33</v>
      </c>
      <c r="I44" s="57">
        <f t="shared" si="0"/>
        <v>-610.97695523999994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-610.97695523999994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2036589.8508000001</v>
      </c>
      <c r="F45" s="1">
        <f>C45*D45</f>
        <v>407.31797016000007</v>
      </c>
      <c r="G45" s="55">
        <v>33</v>
      </c>
      <c r="H45" s="55">
        <v>33</v>
      </c>
      <c r="I45" s="57">
        <f t="shared" si="0"/>
        <v>-407.31797016000007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-407.31797016000007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2036589.8508000001</v>
      </c>
      <c r="F48" s="1">
        <f>C48*D48</f>
        <v>610.97695523999994</v>
      </c>
      <c r="G48" s="55">
        <v>33</v>
      </c>
      <c r="H48" s="55">
        <v>33</v>
      </c>
      <c r="I48" s="57">
        <f t="shared" si="0"/>
        <v>-610.97695523999994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-610.97695523999994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2036589.8508000001</v>
      </c>
      <c r="F49" s="1">
        <f>C49*D49</f>
        <v>407.31797016000007</v>
      </c>
      <c r="G49" s="55">
        <v>33</v>
      </c>
      <c r="H49" s="55">
        <v>33</v>
      </c>
      <c r="I49" s="57">
        <f t="shared" si="0"/>
        <v>-407.31797016000007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-407.31797016000007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2036589.8508000001</v>
      </c>
      <c r="F51" s="1">
        <f>C51*D51</f>
        <v>18329.308657199999</v>
      </c>
      <c r="G51" s="55">
        <v>17</v>
      </c>
      <c r="H51" s="55">
        <v>32</v>
      </c>
      <c r="I51" s="57">
        <f t="shared" si="0"/>
        <v>-18329.308657199999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-1145.581791075</v>
      </c>
      <c r="AA51" s="58">
        <f t="shared" ref="AA51:AO51" si="15">$I$51/16</f>
        <v>-1145.581791075</v>
      </c>
      <c r="AB51" s="58">
        <f t="shared" si="15"/>
        <v>-1145.581791075</v>
      </c>
      <c r="AC51" s="58">
        <f t="shared" si="15"/>
        <v>-1145.581791075</v>
      </c>
      <c r="AD51" s="58">
        <f t="shared" si="15"/>
        <v>-1145.581791075</v>
      </c>
      <c r="AE51" s="58">
        <f t="shared" si="15"/>
        <v>-1145.581791075</v>
      </c>
      <c r="AF51" s="58">
        <f t="shared" si="15"/>
        <v>-1145.581791075</v>
      </c>
      <c r="AG51" s="58">
        <f t="shared" si="15"/>
        <v>-1145.581791075</v>
      </c>
      <c r="AH51" s="58">
        <f t="shared" si="15"/>
        <v>-1145.581791075</v>
      </c>
      <c r="AI51" s="58">
        <f t="shared" si="15"/>
        <v>-1145.581791075</v>
      </c>
      <c r="AJ51" s="58">
        <f t="shared" si="15"/>
        <v>-1145.581791075</v>
      </c>
      <c r="AK51" s="58">
        <f t="shared" si="15"/>
        <v>-1145.581791075</v>
      </c>
      <c r="AL51" s="58">
        <f t="shared" si="15"/>
        <v>-1145.581791075</v>
      </c>
      <c r="AM51" s="58">
        <f t="shared" si="15"/>
        <v>-1145.581791075</v>
      </c>
      <c r="AN51" s="58">
        <f t="shared" si="15"/>
        <v>-1145.581791075</v>
      </c>
      <c r="AO51" s="58">
        <f t="shared" si="15"/>
        <v>-1145.581791075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12*65*1.2*725.71</f>
        <v>679264.56</v>
      </c>
      <c r="F52" s="1">
        <f>C52*D52</f>
        <v>1698.1614000000002</v>
      </c>
      <c r="G52" s="55">
        <v>33</v>
      </c>
      <c r="H52" s="55">
        <v>33</v>
      </c>
      <c r="I52" s="57">
        <f>-F52</f>
        <v>-1698.1614000000002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-1698.1614000000002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2510451.5306710522</v>
      </c>
      <c r="E56" s="19"/>
      <c r="F56" s="19">
        <f>C56*D56</f>
        <v>6276.128826677631</v>
      </c>
      <c r="G56" s="55">
        <v>16</v>
      </c>
      <c r="H56" s="55">
        <v>16</v>
      </c>
      <c r="I56" s="57">
        <f t="shared" si="0"/>
        <v>-6276.128826677631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-6276.128826677631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2510451.5306710522</v>
      </c>
      <c r="E58" s="19"/>
      <c r="F58" s="19">
        <f>C58*D58</f>
        <v>6276.128826677631</v>
      </c>
      <c r="G58" s="55">
        <v>16</v>
      </c>
      <c r="H58" s="55">
        <v>16</v>
      </c>
      <c r="I58" s="57">
        <f t="shared" si="0"/>
        <v>-6276.128826677631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-6276.128826677631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2510451.5306710522</v>
      </c>
      <c r="E59" s="19"/>
      <c r="F59" s="19">
        <f>C59*D59</f>
        <v>2510.4515306710523</v>
      </c>
      <c r="G59" s="55">
        <v>16</v>
      </c>
      <c r="H59" s="55">
        <v>16</v>
      </c>
      <c r="I59" s="57">
        <f t="shared" si="0"/>
        <v>-2510.4515306710523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-2510.4515306710523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628923.52907961537</v>
      </c>
      <c r="E60" s="19"/>
      <c r="F60" s="19">
        <v>81267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-2590.3602958333336</v>
      </c>
      <c r="AQ60" s="58">
        <v>-2550.7923394799695</v>
      </c>
      <c r="AR60" s="58">
        <v>-2511.1089765872416</v>
      </c>
      <c r="AS60" s="58">
        <v>-2471.3098705527432</v>
      </c>
      <c r="AT60" s="58">
        <v>-2431.3946837923108</v>
      </c>
      <c r="AU60" s="58">
        <v>-2391.3630777371604</v>
      </c>
      <c r="AV60" s="58">
        <v>-2351.2147128310162</v>
      </c>
      <c r="AW60" s="58">
        <v>-2310.9492485272285</v>
      </c>
      <c r="AX60" s="58">
        <v>-2270.5663432858883</v>
      </c>
      <c r="AY60" s="58">
        <v>-2230.065654570928</v>
      </c>
      <c r="AZ60" s="58">
        <v>-2189.4468388472146</v>
      </c>
      <c r="BA60" s="58">
        <v>-2148.7095515776414</v>
      </c>
      <c r="BB60" s="58">
        <v>-2107.8534472201977</v>
      </c>
      <c r="BC60" s="58">
        <v>-2066.8781792250461</v>
      </c>
      <c r="BD60" s="58">
        <v>-2025.7834000315743</v>
      </c>
      <c r="BE60" s="58">
        <v>-1984.568761065455</v>
      </c>
      <c r="BF60" s="113">
        <v>-1943.2339127356845</v>
      </c>
      <c r="BG60" s="113">
        <v>-1901.7785044316195</v>
      </c>
      <c r="BH60" s="113">
        <v>-1860.2021845200002</v>
      </c>
      <c r="BI60" s="113">
        <v>-1818.5046003419723</v>
      </c>
      <c r="BJ60" s="113">
        <v>-1776.6853982100913</v>
      </c>
      <c r="BK60" s="113">
        <v>-1734.7442234053262</v>
      </c>
      <c r="BL60" s="113">
        <v>-1692.6807201740473</v>
      </c>
      <c r="BM60" s="113">
        <v>-1650.4945317250103</v>
      </c>
      <c r="BN60" s="113">
        <v>-1608.1853002263304</v>
      </c>
      <c r="BO60" s="113">
        <v>-1565.7526668024459</v>
      </c>
      <c r="BP60" s="113">
        <v>-1523.1962715310751</v>
      </c>
      <c r="BQ60" s="113">
        <v>-1480.5157534401628</v>
      </c>
      <c r="BR60" s="113">
        <v>-1437.7107505048191</v>
      </c>
      <c r="BS60" s="113">
        <v>-1394.7808996442466</v>
      </c>
      <c r="BT60" s="113">
        <v>-1351.7258367186641</v>
      </c>
      <c r="BU60" s="113">
        <v>-1308.5451965262159</v>
      </c>
      <c r="BV60" s="113">
        <v>-1265.2386127998725</v>
      </c>
      <c r="BW60" s="113">
        <v>-1221.8057182043278</v>
      </c>
      <c r="BX60" s="113">
        <v>-1178.2461443328791</v>
      </c>
      <c r="BY60" s="113">
        <v>-1134.5595217043056</v>
      </c>
      <c r="BZ60" s="113">
        <v>-1090.7454797597316</v>
      </c>
      <c r="CA60" s="113">
        <v>-1046.8036468594864</v>
      </c>
      <c r="CB60" s="113">
        <v>-1002.7336502799484</v>
      </c>
      <c r="CC60" s="113">
        <v>-958.53511621038695</v>
      </c>
      <c r="CD60" s="113">
        <v>-914.20766974978937</v>
      </c>
      <c r="CE60" s="113">
        <v>-869.7509349036817</v>
      </c>
      <c r="CF60" s="113">
        <v>-825.16453458093952</v>
      </c>
      <c r="CG60" s="113">
        <v>-780.44809059058923</v>
      </c>
      <c r="CH60" s="113">
        <v>-735.60122363860057</v>
      </c>
      <c r="CI60" s="113">
        <v>-690.62355332466859</v>
      </c>
      <c r="CJ60" s="113">
        <v>-645.51469813898757</v>
      </c>
      <c r="CK60" s="113">
        <v>-600.27427545901503</v>
      </c>
      <c r="CL60" s="113">
        <v>-554.90190154622587</v>
      </c>
      <c r="CM60" s="113">
        <v>-509.3971915428578</v>
      </c>
      <c r="CN60" s="113">
        <v>-463.75975946864656</v>
      </c>
      <c r="CO60" s="113">
        <v>-417.98921821755209</v>
      </c>
      <c r="CP60" s="113">
        <v>-372.08517955447542</v>
      </c>
      <c r="CQ60" s="113">
        <v>-326.04725411196478</v>
      </c>
      <c r="CR60" s="113">
        <v>-279.87505138691336</v>
      </c>
      <c r="CS60" s="113">
        <v>-233.56817973724722</v>
      </c>
      <c r="CT60" s="113">
        <v>-187.12624637860293</v>
      </c>
      <c r="CU60" s="113">
        <v>-140.54885738099594</v>
      </c>
      <c r="CV60" s="113">
        <v>-93.835617665479262</v>
      </c>
      <c r="CW60" s="113">
        <v>-46.986131000792291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2510451.5306710522</v>
      </c>
      <c r="E61" s="19"/>
      <c r="F61" s="19">
        <v>90905.36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-10460.214708333333</v>
      </c>
      <c r="AA61" s="58">
        <v>-9834.7256629172716</v>
      </c>
      <c r="AB61" s="58">
        <v>-9206.6304131453053</v>
      </c>
      <c r="AC61" s="58">
        <v>-8575.9180998326265</v>
      </c>
      <c r="AD61" s="58">
        <v>-7942.5778185478093</v>
      </c>
      <c r="AE61" s="58">
        <v>-7306.598619424306</v>
      </c>
      <c r="AF61" s="58">
        <v>-6667.9695069711197</v>
      </c>
      <c r="AG61" s="58">
        <v>-6026.6794398827142</v>
      </c>
      <c r="AH61" s="58">
        <v>-5382.717330848106</v>
      </c>
      <c r="AI61" s="58">
        <v>-4736.0720463591861</v>
      </c>
      <c r="AJ61" s="58">
        <v>-4086.7324065182306</v>
      </c>
      <c r="AK61" s="58">
        <v>-3434.6871848446035</v>
      </c>
      <c r="AL61" s="58">
        <v>-2779.9251080806703</v>
      </c>
      <c r="AM61" s="58">
        <v>-2122.4348559968867</v>
      </c>
      <c r="AN61" s="58">
        <v>-1462.2050611960874</v>
      </c>
      <c r="AO61" s="58">
        <v>-799.22430891695137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2510451.5306710522</v>
      </c>
      <c r="E62" s="19"/>
      <c r="F62" s="19">
        <f>C62*D62</f>
        <v>6276.128826677631</v>
      </c>
      <c r="G62" s="55">
        <v>32</v>
      </c>
      <c r="H62" s="55">
        <v>33</v>
      </c>
      <c r="I62" s="57">
        <f t="shared" si="0"/>
        <v>-6276.128826677631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-6276.128826677631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22</v>
      </c>
      <c r="D65" s="1">
        <v>16</v>
      </c>
      <c r="E65" s="1">
        <v>700</v>
      </c>
      <c r="F65" s="1">
        <f>C65*D65*E65</f>
        <v>246400</v>
      </c>
      <c r="G65" s="70">
        <v>17</v>
      </c>
      <c r="H65" s="70">
        <v>32</v>
      </c>
      <c r="I65" s="71">
        <f t="shared" si="0"/>
        <v>-246400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-15400</v>
      </c>
      <c r="AA65" s="72">
        <f t="shared" ref="AA65:AO65" si="16">$I$65/16</f>
        <v>-15400</v>
      </c>
      <c r="AB65" s="72">
        <f t="shared" si="16"/>
        <v>-15400</v>
      </c>
      <c r="AC65" s="72">
        <f t="shared" si="16"/>
        <v>-15400</v>
      </c>
      <c r="AD65" s="72">
        <f t="shared" si="16"/>
        <v>-15400</v>
      </c>
      <c r="AE65" s="72">
        <f t="shared" si="16"/>
        <v>-15400</v>
      </c>
      <c r="AF65" s="72">
        <f t="shared" si="16"/>
        <v>-15400</v>
      </c>
      <c r="AG65" s="72">
        <f t="shared" si="16"/>
        <v>-15400</v>
      </c>
      <c r="AH65" s="72">
        <f t="shared" si="16"/>
        <v>-15400</v>
      </c>
      <c r="AI65" s="72">
        <f t="shared" si="16"/>
        <v>-15400</v>
      </c>
      <c r="AJ65" s="72">
        <f t="shared" si="16"/>
        <v>-15400</v>
      </c>
      <c r="AK65" s="72">
        <f t="shared" si="16"/>
        <v>-15400</v>
      </c>
      <c r="AL65" s="72">
        <f t="shared" si="16"/>
        <v>-15400</v>
      </c>
      <c r="AM65" s="72">
        <f t="shared" si="16"/>
        <v>-15400</v>
      </c>
      <c r="AN65" s="72">
        <f t="shared" si="16"/>
        <v>-15400</v>
      </c>
      <c r="AO65" s="72">
        <f t="shared" si="16"/>
        <v>-15400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22</v>
      </c>
      <c r="D66" s="1">
        <v>16</v>
      </c>
      <c r="E66" s="1">
        <v>200</v>
      </c>
      <c r="F66" s="1">
        <f>C66*D66*E66</f>
        <v>70400</v>
      </c>
      <c r="G66" s="55">
        <v>17</v>
      </c>
      <c r="H66" s="55">
        <v>32</v>
      </c>
      <c r="I66" s="57">
        <f>-$F$66</f>
        <v>-70400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-4400</v>
      </c>
      <c r="AA66" s="58">
        <f t="shared" ref="AA66:AO66" si="17">$I$66/16</f>
        <v>-4400</v>
      </c>
      <c r="AB66" s="58">
        <f t="shared" si="17"/>
        <v>-4400</v>
      </c>
      <c r="AC66" s="58">
        <f t="shared" si="17"/>
        <v>-4400</v>
      </c>
      <c r="AD66" s="58">
        <f t="shared" si="17"/>
        <v>-4400</v>
      </c>
      <c r="AE66" s="58">
        <f t="shared" si="17"/>
        <v>-4400</v>
      </c>
      <c r="AF66" s="58">
        <f t="shared" si="17"/>
        <v>-4400</v>
      </c>
      <c r="AG66" s="58">
        <f t="shared" si="17"/>
        <v>-4400</v>
      </c>
      <c r="AH66" s="58">
        <f t="shared" si="17"/>
        <v>-4400</v>
      </c>
      <c r="AI66" s="58">
        <f t="shared" si="17"/>
        <v>-4400</v>
      </c>
      <c r="AJ66" s="58">
        <f t="shared" si="17"/>
        <v>-4400</v>
      </c>
      <c r="AK66" s="58">
        <f t="shared" si="17"/>
        <v>-4400</v>
      </c>
      <c r="AL66" s="58">
        <f t="shared" si="17"/>
        <v>-4400</v>
      </c>
      <c r="AM66" s="58">
        <f t="shared" si="17"/>
        <v>-4400</v>
      </c>
      <c r="AN66" s="58">
        <f t="shared" si="17"/>
        <v>-4400</v>
      </c>
      <c r="AO66" s="58">
        <f t="shared" si="17"/>
        <v>-4400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2548171.2000000002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12</v>
      </c>
      <c r="D69" s="1">
        <f>65*2183.04</f>
        <v>141897.60000000001</v>
      </c>
      <c r="F69" s="1">
        <f>C69*D69</f>
        <v>1702771.2000000002</v>
      </c>
      <c r="G69" s="55">
        <v>33</v>
      </c>
      <c r="H69" s="55">
        <v>33</v>
      </c>
      <c r="I69" s="57">
        <f>F69</f>
        <v>1702771.2000000002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/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1702771.2</v>
      </c>
      <c r="CX69" s="115"/>
    </row>
    <row r="70" spans="2:102" x14ac:dyDescent="0.25">
      <c r="B70" t="s">
        <v>220</v>
      </c>
      <c r="C70">
        <v>22</v>
      </c>
      <c r="D70" s="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22</v>
      </c>
      <c r="D71" s="1">
        <v>11000</v>
      </c>
      <c r="F71" s="1">
        <f>C71*D71</f>
        <v>242000</v>
      </c>
      <c r="G71" s="55">
        <v>33</v>
      </c>
      <c r="H71" s="55">
        <v>33</v>
      </c>
      <c r="I71" s="57">
        <f>F71</f>
        <v>242000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242000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213</v>
      </c>
      <c r="C72">
        <v>12</v>
      </c>
      <c r="D72" s="1">
        <f>5*12</f>
        <v>60</v>
      </c>
      <c r="E72" s="1">
        <v>450</v>
      </c>
      <c r="F72" s="1">
        <f>C72*D72*E72</f>
        <v>324000</v>
      </c>
      <c r="G72" s="55">
        <v>33</v>
      </c>
      <c r="H72" s="55">
        <v>92</v>
      </c>
      <c r="I72" s="57">
        <f>F72</f>
        <v>324000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5400</v>
      </c>
      <c r="AQ72" s="58">
        <f t="shared" ref="AQ72:CV72" si="18">$C$72*$E$72</f>
        <v>5400</v>
      </c>
      <c r="AR72" s="58">
        <f t="shared" si="18"/>
        <v>5400</v>
      </c>
      <c r="AS72" s="58">
        <f t="shared" si="18"/>
        <v>5400</v>
      </c>
      <c r="AT72" s="58">
        <f t="shared" si="18"/>
        <v>5400</v>
      </c>
      <c r="AU72" s="58">
        <f t="shared" si="18"/>
        <v>5400</v>
      </c>
      <c r="AV72" s="58">
        <f t="shared" si="18"/>
        <v>5400</v>
      </c>
      <c r="AW72" s="58">
        <f t="shared" si="18"/>
        <v>5400</v>
      </c>
      <c r="AX72" s="58">
        <f t="shared" si="18"/>
        <v>5400</v>
      </c>
      <c r="AY72" s="58">
        <f t="shared" si="18"/>
        <v>5400</v>
      </c>
      <c r="AZ72" s="58">
        <f t="shared" si="18"/>
        <v>5400</v>
      </c>
      <c r="BA72" s="58">
        <f t="shared" si="18"/>
        <v>5400</v>
      </c>
      <c r="BB72" s="58">
        <f t="shared" si="18"/>
        <v>5400</v>
      </c>
      <c r="BC72" s="58">
        <f t="shared" si="18"/>
        <v>5400</v>
      </c>
      <c r="BD72" s="58">
        <f t="shared" si="18"/>
        <v>5400</v>
      </c>
      <c r="BE72" s="58">
        <f t="shared" si="18"/>
        <v>5400</v>
      </c>
      <c r="BF72" s="58">
        <f t="shared" si="18"/>
        <v>5400</v>
      </c>
      <c r="BG72" s="58">
        <f t="shared" si="18"/>
        <v>5400</v>
      </c>
      <c r="BH72" s="58">
        <f t="shared" si="18"/>
        <v>5400</v>
      </c>
      <c r="BI72" s="58">
        <f t="shared" si="18"/>
        <v>5400</v>
      </c>
      <c r="BJ72" s="58">
        <f t="shared" si="18"/>
        <v>5400</v>
      </c>
      <c r="BK72" s="58">
        <f t="shared" si="18"/>
        <v>5400</v>
      </c>
      <c r="BL72" s="58">
        <f t="shared" si="18"/>
        <v>5400</v>
      </c>
      <c r="BM72" s="58">
        <f t="shared" si="18"/>
        <v>5400</v>
      </c>
      <c r="BN72" s="58">
        <f t="shared" si="18"/>
        <v>5400</v>
      </c>
      <c r="BO72" s="58">
        <f t="shared" si="18"/>
        <v>5400</v>
      </c>
      <c r="BP72" s="58">
        <f t="shared" si="18"/>
        <v>5400</v>
      </c>
      <c r="BQ72" s="58">
        <f t="shared" si="18"/>
        <v>5400</v>
      </c>
      <c r="BR72" s="58">
        <f t="shared" si="18"/>
        <v>5400</v>
      </c>
      <c r="BS72" s="58">
        <f t="shared" si="18"/>
        <v>5400</v>
      </c>
      <c r="BT72" s="58">
        <f t="shared" si="18"/>
        <v>5400</v>
      </c>
      <c r="BU72" s="58">
        <f t="shared" si="18"/>
        <v>5400</v>
      </c>
      <c r="BV72" s="58">
        <f t="shared" si="18"/>
        <v>5400</v>
      </c>
      <c r="BW72" s="58">
        <f t="shared" si="18"/>
        <v>5400</v>
      </c>
      <c r="BX72" s="58">
        <f t="shared" si="18"/>
        <v>5400</v>
      </c>
      <c r="BY72" s="58">
        <f t="shared" si="18"/>
        <v>5400</v>
      </c>
      <c r="BZ72" s="58">
        <f t="shared" si="18"/>
        <v>5400</v>
      </c>
      <c r="CA72" s="58">
        <f t="shared" si="18"/>
        <v>5400</v>
      </c>
      <c r="CB72" s="58">
        <f t="shared" si="18"/>
        <v>5400</v>
      </c>
      <c r="CC72" s="58">
        <f t="shared" si="18"/>
        <v>5400</v>
      </c>
      <c r="CD72" s="58">
        <f t="shared" si="18"/>
        <v>5400</v>
      </c>
      <c r="CE72" s="58">
        <f t="shared" si="18"/>
        <v>5400</v>
      </c>
      <c r="CF72" s="58">
        <f t="shared" si="18"/>
        <v>5400</v>
      </c>
      <c r="CG72" s="58">
        <f t="shared" si="18"/>
        <v>5400</v>
      </c>
      <c r="CH72" s="58">
        <f t="shared" si="18"/>
        <v>5400</v>
      </c>
      <c r="CI72" s="58">
        <f t="shared" si="18"/>
        <v>5400</v>
      </c>
      <c r="CJ72" s="58">
        <f t="shared" si="18"/>
        <v>5400</v>
      </c>
      <c r="CK72" s="58">
        <f t="shared" si="18"/>
        <v>5400</v>
      </c>
      <c r="CL72" s="58">
        <f>$C$72*$E$72</f>
        <v>5400</v>
      </c>
      <c r="CM72" s="58">
        <f t="shared" si="18"/>
        <v>5400</v>
      </c>
      <c r="CN72" s="58">
        <f t="shared" si="18"/>
        <v>5400</v>
      </c>
      <c r="CO72" s="58">
        <f t="shared" si="18"/>
        <v>5400</v>
      </c>
      <c r="CP72" s="58">
        <f t="shared" si="18"/>
        <v>5400</v>
      </c>
      <c r="CQ72" s="58">
        <f t="shared" si="18"/>
        <v>5400</v>
      </c>
      <c r="CR72" s="58">
        <f t="shared" si="18"/>
        <v>5400</v>
      </c>
      <c r="CS72" s="58">
        <f t="shared" si="18"/>
        <v>5400</v>
      </c>
      <c r="CT72" s="58">
        <f t="shared" si="18"/>
        <v>5400</v>
      </c>
      <c r="CU72" s="58">
        <f t="shared" si="18"/>
        <v>5400</v>
      </c>
      <c r="CV72" s="58">
        <f t="shared" si="18"/>
        <v>5400</v>
      </c>
      <c r="CW72" s="58">
        <f>$C$72*$E$72</f>
        <v>5400</v>
      </c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-786154.41134951916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-35734.291424978146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-74161.564152250867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3" t="s">
        <v>9</v>
      </c>
      <c r="F81" s="134"/>
      <c r="G81" s="116"/>
      <c r="H81" s="117"/>
      <c r="I81" s="106">
        <f>F68</f>
        <v>2548171.2000000002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3" t="s">
        <v>111</v>
      </c>
      <c r="F82" s="134"/>
      <c r="G82" s="116"/>
      <c r="H82" s="117"/>
      <c r="I82" s="106">
        <f>-F8</f>
        <v>-3334325.6113495193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3" t="s">
        <v>112</v>
      </c>
      <c r="F83" s="134"/>
      <c r="G83" s="116"/>
      <c r="H83" s="117"/>
      <c r="I83" s="106">
        <f>SUM(I81:I82)</f>
        <v>-786154.41134951916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-0.23577613676168077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-9443.4496594680004</v>
      </c>
      <c r="N86" s="49">
        <f t="shared" si="19"/>
        <v>0</v>
      </c>
      <c r="O86" s="49">
        <f t="shared" si="19"/>
        <v>-59908.372498861936</v>
      </c>
      <c r="P86" s="49">
        <f t="shared" si="19"/>
        <v>-679.1400000000001</v>
      </c>
      <c r="Q86" s="49">
        <f t="shared" si="19"/>
        <v>0</v>
      </c>
      <c r="R86" s="49">
        <f t="shared" si="19"/>
        <v>-93303.362375696874</v>
      </c>
      <c r="S86" s="49">
        <f t="shared" si="19"/>
        <v>-20365.898508000002</v>
      </c>
      <c r="T86" s="49">
        <f t="shared" si="19"/>
        <v>-2546.4496594680004</v>
      </c>
      <c r="U86" s="49">
        <f t="shared" si="19"/>
        <v>0</v>
      </c>
      <c r="V86" s="49">
        <f t="shared" si="19"/>
        <v>-81463.594032000008</v>
      </c>
      <c r="W86" s="49">
        <f t="shared" si="19"/>
        <v>0</v>
      </c>
      <c r="X86" s="49">
        <f t="shared" si="19"/>
        <v>0</v>
      </c>
      <c r="Y86" s="49">
        <f t="shared" si="19"/>
        <v>-17812.709184026317</v>
      </c>
      <c r="Z86" s="49">
        <f t="shared" si="19"/>
        <v>-74676.885718382735</v>
      </c>
      <c r="AA86" s="49">
        <f t="shared" si="19"/>
        <v>-95504.501608166684</v>
      </c>
      <c r="AB86" s="49">
        <f t="shared" si="19"/>
        <v>-65888.68227974468</v>
      </c>
      <c r="AC86" s="49">
        <f t="shared" si="19"/>
        <v>-106254.54500783203</v>
      </c>
      <c r="AD86" s="49">
        <f t="shared" si="19"/>
        <v>-156900.57101766719</v>
      </c>
      <c r="AE86" s="49">
        <f t="shared" si="19"/>
        <v>-219204.42875390372</v>
      </c>
      <c r="AF86" s="49">
        <f t="shared" si="19"/>
        <v>-186373.30505049051</v>
      </c>
      <c r="AG86" s="49">
        <f t="shared" si="19"/>
        <v>-170330.25976840212</v>
      </c>
      <c r="AH86" s="49">
        <f t="shared" si="19"/>
        <v>-165452.22807104749</v>
      </c>
      <c r="AI86" s="49">
        <f t="shared" si="19"/>
        <v>-166922.61758071856</v>
      </c>
      <c r="AJ86" s="49">
        <f t="shared" si="19"/>
        <v>-191677.69547079763</v>
      </c>
      <c r="AK86" s="49">
        <f t="shared" si="19"/>
        <v>-301111.45954544406</v>
      </c>
      <c r="AL86" s="49">
        <f t="shared" si="19"/>
        <v>-385138.08923508012</v>
      </c>
      <c r="AM86" s="49">
        <f t="shared" si="19"/>
        <v>-291331.06803995627</v>
      </c>
      <c r="AN86" s="49">
        <f t="shared" si="19"/>
        <v>-208106.48127291549</v>
      </c>
      <c r="AO86" s="49">
        <f t="shared" si="19"/>
        <v>-159451.70025495632</v>
      </c>
      <c r="AP86" s="49">
        <f t="shared" si="19"/>
        <v>514372.69920253707</v>
      </c>
      <c r="AQ86" s="49">
        <f t="shared" si="19"/>
        <v>2849.2076605200305</v>
      </c>
      <c r="AR86" s="49">
        <f t="shared" si="19"/>
        <v>2888.8910234127584</v>
      </c>
      <c r="AS86" s="49">
        <f t="shared" si="19"/>
        <v>2928.6901294472568</v>
      </c>
      <c r="AT86" s="49">
        <f t="shared" si="19"/>
        <v>2968.6053162076892</v>
      </c>
      <c r="AU86" s="49">
        <f t="shared" si="19"/>
        <v>3008.6369222628396</v>
      </c>
      <c r="AV86" s="49">
        <f t="shared" si="19"/>
        <v>3048.7852871689838</v>
      </c>
      <c r="AW86" s="49">
        <f t="shared" si="19"/>
        <v>3089.0507514727715</v>
      </c>
      <c r="AX86" s="49">
        <f t="shared" si="19"/>
        <v>3129.4336567141117</v>
      </c>
      <c r="AY86" s="49">
        <f t="shared" si="19"/>
        <v>3169.934345429072</v>
      </c>
      <c r="AZ86" s="49">
        <f t="shared" si="19"/>
        <v>3210.5531611527854</v>
      </c>
      <c r="BA86" s="49">
        <f t="shared" si="19"/>
        <v>3251.2904484223586</v>
      </c>
      <c r="BB86" s="49">
        <f t="shared" si="19"/>
        <v>3292.1465527798023</v>
      </c>
      <c r="BC86" s="49">
        <f t="shared" si="19"/>
        <v>3333.1218207749539</v>
      </c>
      <c r="BD86" s="49">
        <f t="shared" si="19"/>
        <v>3374.2165999684257</v>
      </c>
      <c r="BE86" s="49">
        <f t="shared" si="19"/>
        <v>3415.431238934545</v>
      </c>
      <c r="BF86" s="49">
        <f t="shared" si="19"/>
        <v>3456.7660872643155</v>
      </c>
      <c r="BG86" s="49">
        <f t="shared" si="19"/>
        <v>3498.2214955683803</v>
      </c>
      <c r="BH86" s="49">
        <f t="shared" si="19"/>
        <v>3539.7978154799998</v>
      </c>
      <c r="BI86" s="49">
        <f t="shared" si="19"/>
        <v>3581.495399658028</v>
      </c>
      <c r="BJ86" s="49">
        <f t="shared" si="19"/>
        <v>3623.3146017899089</v>
      </c>
      <c r="BK86" s="49">
        <f t="shared" si="19"/>
        <v>3665.255776594674</v>
      </c>
      <c r="BL86" s="49">
        <f t="shared" si="19"/>
        <v>3707.3192798259524</v>
      </c>
      <c r="BM86" s="49">
        <f t="shared" si="19"/>
        <v>3749.5054682749897</v>
      </c>
      <c r="BN86" s="49">
        <f t="shared" si="19"/>
        <v>3791.8146997736694</v>
      </c>
      <c r="BO86" s="49">
        <f t="shared" si="19"/>
        <v>3834.2473331975543</v>
      </c>
      <c r="BP86" s="49">
        <f t="shared" si="19"/>
        <v>3876.8037284689249</v>
      </c>
      <c r="BQ86" s="49">
        <f t="shared" si="19"/>
        <v>3919.4842465598372</v>
      </c>
      <c r="BR86" s="49">
        <f t="shared" si="19"/>
        <v>3962.2892494951811</v>
      </c>
      <c r="BS86" s="49">
        <f t="shared" si="19"/>
        <v>4005.2191003557537</v>
      </c>
      <c r="BT86" s="49">
        <f t="shared" si="19"/>
        <v>4048.2741632813359</v>
      </c>
      <c r="BU86" s="49">
        <f t="shared" si="19"/>
        <v>4091.4548034737841</v>
      </c>
      <c r="BV86" s="49">
        <f t="shared" si="19"/>
        <v>4134.7613872001275</v>
      </c>
      <c r="BW86" s="49">
        <f t="shared" ref="BW86:CW86" si="20">SUM(BW10:BW76)</f>
        <v>4178.1942817956724</v>
      </c>
      <c r="BX86" s="49">
        <f t="shared" si="20"/>
        <v>4221.7538556671207</v>
      </c>
      <c r="BY86" s="49">
        <f t="shared" si="20"/>
        <v>4265.4404782956944</v>
      </c>
      <c r="BZ86" s="49">
        <f t="shared" si="20"/>
        <v>4309.2545202402689</v>
      </c>
      <c r="CA86" s="49">
        <f t="shared" si="20"/>
        <v>4353.1963531405136</v>
      </c>
      <c r="CB86" s="49">
        <f t="shared" si="20"/>
        <v>4397.2663497200519</v>
      </c>
      <c r="CC86" s="49">
        <f t="shared" si="20"/>
        <v>4441.4648837896129</v>
      </c>
      <c r="CD86" s="49">
        <f t="shared" si="20"/>
        <v>4485.7923302502104</v>
      </c>
      <c r="CE86" s="49">
        <f t="shared" si="20"/>
        <v>4530.2490650963182</v>
      </c>
      <c r="CF86" s="49">
        <f t="shared" si="20"/>
        <v>4574.8354654190607</v>
      </c>
      <c r="CG86" s="49">
        <f t="shared" si="20"/>
        <v>4619.5519094094107</v>
      </c>
      <c r="CH86" s="49">
        <f t="shared" si="20"/>
        <v>4664.3987763613995</v>
      </c>
      <c r="CI86" s="49">
        <f t="shared" si="20"/>
        <v>4709.376446675331</v>
      </c>
      <c r="CJ86" s="49">
        <f t="shared" si="20"/>
        <v>4754.485301861012</v>
      </c>
      <c r="CK86" s="49">
        <f t="shared" si="20"/>
        <v>4799.7257245409846</v>
      </c>
      <c r="CL86" s="49">
        <f t="shared" si="20"/>
        <v>4845.0980984537746</v>
      </c>
      <c r="CM86" s="49">
        <f t="shared" si="20"/>
        <v>4890.6028084571426</v>
      </c>
      <c r="CN86" s="49">
        <f t="shared" si="20"/>
        <v>4936.2402405313533</v>
      </c>
      <c r="CO86" s="49">
        <f t="shared" si="20"/>
        <v>4982.0107817824482</v>
      </c>
      <c r="CP86" s="49">
        <f t="shared" si="20"/>
        <v>5027.914820445525</v>
      </c>
      <c r="CQ86" s="49">
        <f t="shared" si="20"/>
        <v>5073.9527458880348</v>
      </c>
      <c r="CR86" s="49">
        <f t="shared" si="20"/>
        <v>5120.1249486130864</v>
      </c>
      <c r="CS86" s="49">
        <f t="shared" si="20"/>
        <v>5166.4318202627528</v>
      </c>
      <c r="CT86" s="49">
        <f t="shared" si="20"/>
        <v>5212.8737536213966</v>
      </c>
      <c r="CU86" s="49">
        <f t="shared" si="20"/>
        <v>5259.4511426190038</v>
      </c>
      <c r="CV86" s="49">
        <f t="shared" si="20"/>
        <v>5306.1643823345212</v>
      </c>
      <c r="CW86" s="49">
        <f t="shared" si="20"/>
        <v>1701848.0850423216</v>
      </c>
    </row>
    <row r="87" spans="5:101" x14ac:dyDescent="0.25">
      <c r="E87" s="133" t="s">
        <v>114</v>
      </c>
      <c r="F87" s="134"/>
      <c r="G87" s="116"/>
      <c r="H87" s="116"/>
      <c r="I87" s="109">
        <f>SUM(J86:CW86)</f>
        <v>-786074.83951196726</v>
      </c>
      <c r="J87" s="136">
        <f>SUM(J86:U86)</f>
        <v>-193264.67270149483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-1174409.4824206161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-1346151.8514549988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38291.206101288335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44244.025932456236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50408.569426455113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56792.366948838448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1738014.9986561059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3" t="s">
        <v>115</v>
      </c>
      <c r="F90" s="13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3" t="s">
        <v>116</v>
      </c>
      <c r="F91" s="13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3" t="s">
        <v>117</v>
      </c>
      <c r="F92" s="13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3" t="s">
        <v>118</v>
      </c>
      <c r="F93" s="134"/>
      <c r="G93" s="121"/>
      <c r="H93" s="122"/>
      <c r="I93" s="106">
        <f>NPV(I91,S86:CW86)+SUM(J86:R86)</f>
        <v>-1228500.5472186059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105">
        <f>CW94</f>
        <v>-2.0485446927120954E-3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-5.551458040317514E-2</v>
      </c>
      <c r="AQ94" s="125">
        <f>MIRR($J$86:AQ86,$I$92,$I$91)</f>
        <v>-5.3581619230108957E-2</v>
      </c>
      <c r="AR94" s="125">
        <f>MIRR($J$86:AR86,$I$92,$I$91)</f>
        <v>-5.1758215251297424E-2</v>
      </c>
      <c r="AS94" s="125">
        <f>MIRR($J$86:AS86,$I$92,$I$91)</f>
        <v>-5.0035293140224146E-2</v>
      </c>
      <c r="AT94" s="125">
        <f>MIRR($J$86:AT86,$I$92,$I$91)</f>
        <v>-4.8404754780506765E-2</v>
      </c>
      <c r="AU94" s="125">
        <f>MIRR($J$86:AU86,$I$92,$I$91)</f>
        <v>-4.6859351172915953E-2</v>
      </c>
      <c r="AV94" s="125">
        <f>MIRR($J$86:AV86,$I$92,$I$91)</f>
        <v>-4.5392573970663208E-2</v>
      </c>
      <c r="AW94" s="125">
        <f>MIRR($J$86:AW86,$I$92,$I$91)</f>
        <v>-4.3998563222402809E-2</v>
      </c>
      <c r="AX94" s="125">
        <f>MIRR($J$86:AX86,$I$92,$I$91)</f>
        <v>-4.267202856688046E-2</v>
      </c>
      <c r="AY94" s="125">
        <f>MIRR($J$86:AY86,$I$92,$I$91)</f>
        <v>-4.1408181645926856E-2</v>
      </c>
      <c r="AZ94" s="125">
        <f>MIRR($J$86:AZ86,$I$92,$I$91)</f>
        <v>-4.020267791630916E-2</v>
      </c>
      <c r="BA94" s="125">
        <f>MIRR($J$86:BA86,$I$92,$I$91)</f>
        <v>-3.9051566370490787E-2</v>
      </c>
      <c r="BB94" s="125">
        <f>MIRR($J$86:BB86,$I$92,$I$91)</f>
        <v>-3.7951245940241685E-2</v>
      </c>
      <c r="BC94" s="125">
        <f>MIRR($J$86:BC86,$I$92,$I$91)</f>
        <v>-3.6898427569503123E-2</v>
      </c>
      <c r="BD94" s="125">
        <f>MIRR($J$86:BD86,$I$92,$I$91)</f>
        <v>-3.5890101114840811E-2</v>
      </c>
      <c r="BE94" s="125">
        <f>MIRR($J$86:BE86,$I$92,$I$91)</f>
        <v>-3.4923506371630664E-2</v>
      </c>
      <c r="BF94" s="125">
        <f>MIRR($J$86:BF86,$I$92,$I$91)</f>
        <v>-3.3996107638340267E-2</v>
      </c>
      <c r="BG94" s="125">
        <f>MIRR($J$86:BG86,$I$92,$I$91)</f>
        <v>-3.3105571324998584E-2</v>
      </c>
      <c r="BH94" s="125">
        <f>MIRR($J$86:BH86,$I$92,$I$91)</f>
        <v>-3.2249746189187523E-2</v>
      </c>
      <c r="BI94" s="125">
        <f>MIRR($J$86:BI86,$I$92,$I$91)</f>
        <v>-3.1426645846805434E-2</v>
      </c>
      <c r="BJ94" s="125">
        <f>MIRR($J$86:BJ86,$I$92,$I$91)</f>
        <v>-3.0634433257947125E-2</v>
      </c>
      <c r="BK94" s="125">
        <f>MIRR($J$86:BK86,$I$92,$I$91)</f>
        <v>-2.9871406932517108E-2</v>
      </c>
      <c r="BL94" s="125">
        <f>MIRR($J$86:BL86,$I$92,$I$91)</f>
        <v>-2.9135988637238652E-2</v>
      </c>
      <c r="BM94" s="125">
        <f>MIRR($J$86:BM86,$I$92,$I$91)</f>
        <v>-2.8426712416834032E-2</v>
      </c>
      <c r="BN94" s="125">
        <f>MIRR($J$86:BN86,$I$92,$I$91)</f>
        <v>-2.7742214768362805E-2</v>
      </c>
      <c r="BO94" s="125">
        <f>MIRR($J$86:BO86,$I$92,$I$91)</f>
        <v>-2.7081225829855282E-2</v>
      </c>
      <c r="BP94" s="125">
        <f>MIRR($J$86:BP86,$I$92,$I$91)</f>
        <v>-2.6442561463168923E-2</v>
      </c>
      <c r="BQ94" s="125">
        <f>MIRR($J$86:BQ86,$I$92,$I$91)</f>
        <v>-2.5825116126962477E-2</v>
      </c>
      <c r="BR94" s="125">
        <f>MIRR($J$86:BR86,$I$92,$I$91)</f>
        <v>-2.522785644930825E-2</v>
      </c>
      <c r="BS94" s="125">
        <f>MIRR($J$86:BS86,$I$92,$I$91)</f>
        <v>-2.4649815421111776E-2</v>
      </c>
      <c r="BT94" s="125">
        <f>MIRR($J$86:BT86,$I$92,$I$91)</f>
        <v>-2.4090087141494521E-2</v>
      </c>
      <c r="BU94" s="125">
        <f>MIRR($J$86:BU86,$I$92,$I$91)</f>
        <v>-2.3547822054887924E-2</v>
      </c>
      <c r="BV94" s="125">
        <f>MIRR($J$86:BV86,$I$92,$I$91)</f>
        <v>-2.3022222626981614E-2</v>
      </c>
      <c r="BW94" s="125">
        <f>MIRR($J$86:BW86,$I$92,$I$91)</f>
        <v>-2.25125394130683E-2</v>
      </c>
      <c r="BX94" s="125">
        <f>MIRR($J$86:BX86,$I$92,$I$91)</f>
        <v>-2.2018067477859837E-2</v>
      </c>
      <c r="BY94" s="125">
        <f>MIRR($J$86:BY86,$I$92,$I$91)</f>
        <v>-2.1538143130658383E-2</v>
      </c>
      <c r="BZ94" s="125">
        <f>MIRR($J$86:BZ86,$I$92,$I$91)</f>
        <v>-2.1072140943943718E-2</v>
      </c>
      <c r="CA94" s="125">
        <f>MIRR($J$86:CA86,$I$92,$I$91)</f>
        <v>-2.0619471027082281E-2</v>
      </c>
      <c r="CB94" s="125">
        <f>MIRR($J$86:CB86,$I$92,$I$91)</f>
        <v>-2.0179576530045762E-2</v>
      </c>
      <c r="CC94" s="125">
        <f>MIRR($J$86:CC86,$I$92,$I$91)</f>
        <v>-1.9751931354813568E-2</v>
      </c>
      <c r="CD94" s="125">
        <f>MIRR($J$86:CD86,$I$92,$I$91)</f>
        <v>-1.9336038054573956E-2</v>
      </c>
      <c r="CE94" s="125">
        <f>MIRR($J$86:CE86,$I$92,$I$91)</f>
        <v>-1.893142590298702E-2</v>
      </c>
      <c r="CF94" s="125">
        <f>MIRR($J$86:CF86,$I$92,$I$91)</f>
        <v>-1.8537649117660426E-2</v>
      </c>
      <c r="CG94" s="125">
        <f>MIRR($J$86:CG86,$I$92,$I$91)</f>
        <v>-1.8154285223654254E-2</v>
      </c>
      <c r="CH94" s="125">
        <f>MIRR($J$86:CH86,$I$92,$I$91)</f>
        <v>-1.7780933544303767E-2</v>
      </c>
      <c r="CI94" s="125">
        <f>MIRR($J$86:CI86,$I$92,$I$91)</f>
        <v>-1.7417213807950027E-2</v>
      </c>
      <c r="CJ94" s="125">
        <f>MIRR($J$86:CJ86,$I$92,$I$91)</f>
        <v>-1.7062764860321766E-2</v>
      </c>
      <c r="CK94" s="125">
        <f>MIRR($J$86:CK86,$I$92,$I$91)</f>
        <v>-1.6717243473336696E-2</v>
      </c>
      <c r="CL94" s="125">
        <f>MIRR($J$86:CL86,$I$92,$I$91)</f>
        <v>-1.6380323242000228E-2</v>
      </c>
      <c r="CM94" s="125">
        <f>MIRR($J$86:CM86,$I$92,$I$91)</f>
        <v>-1.6051693561891733E-2</v>
      </c>
      <c r="CN94" s="125">
        <f>MIRR($J$86:CN86,$I$92,$I$91)</f>
        <v>-1.5731058680449328E-2</v>
      </c>
      <c r="CO94" s="125">
        <f>MIRR($J$86:CO86,$I$92,$I$91)</f>
        <v>-1.5418136815912087E-2</v>
      </c>
      <c r="CP94" s="125">
        <f>MIRR($J$86:CP86,$I$92,$I$91)</f>
        <v>-1.5112659338353596E-2</v>
      </c>
      <c r="CQ94" s="125">
        <f>MIRR($J$86:CQ86,$I$92,$I$91)</f>
        <v>-1.481437000775998E-2</v>
      </c>
      <c r="CR94" s="125">
        <f>MIRR($J$86:CR86,$I$92,$I$91)</f>
        <v>-1.4523024264567641E-2</v>
      </c>
      <c r="CS94" s="125">
        <f>MIRR($J$86:CS86,$I$92,$I$91)</f>
        <v>-1.4238388568492466E-2</v>
      </c>
      <c r="CT94" s="125">
        <f>MIRR($J$86:CT86,$I$92,$I$91)</f>
        <v>-1.3960239781857675E-2</v>
      </c>
      <c r="CU94" s="125">
        <f>MIRR($J$86:CU86,$I$92,$I$91)</f>
        <v>-1.3688364593961722E-2</v>
      </c>
      <c r="CV94" s="125">
        <f>MIRR($J$86:CV86,$I$92,$I$91)</f>
        <v>-1.3422558983334332E-2</v>
      </c>
      <c r="CW94" s="125">
        <f>MIRR($J$86:CW86,$I$92,$I$91)</f>
        <v>-2.0485446927120954E-3</v>
      </c>
    </row>
    <row r="95" spans="5:101" x14ac:dyDescent="0.25">
      <c r="E95" s="151"/>
      <c r="F95" s="152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XcCwqctDJORHzDPyaHeJgcZL5seVWYLwjVNTdA48M32mKEHpo/qiJjRjuTbVm4ZMLVT8OPO94Ri5GSXY+nBSLA==" saltValue="6ltQYGcb+XriWJBbKkvrRQ==" spinCount="100000" sheet="1" objects="1" scenarios="1"/>
  <mergeCells count="18">
    <mergeCell ref="BF6:BQ6"/>
    <mergeCell ref="BR6:CC6"/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</mergeCells>
  <conditionalFormatting sqref="AI34 AI38 AL34 AL38 AO34 AO38 AR34 AR38 AI54 AL54 AO54 AR54 AI63 AI67 AL63 AL67 AO63 AO67 AR63 AR67 AI76 AL76 AO76 AR76">
    <cfRule type="cellIs" dxfId="4" priority="3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3:AR75 AJ76:AK76 AM76:AN76 AP76:AQ76 J76:T76 J35:AR37 BF36:CW38 BF29:CW29 BF68:CW68 AS73:BE76 J64:AR64 AS67:BE68 J65:CW66 J55:X61 Y55:CW58 Y60:BE60 AS63:BE64 Y61:CW61 J62:CW62 AS53:BE54 P42:T42 J41:O42 J43:CW52 P41:CW41 J30:Y31 BF32:CW34 AS32:BE40 AA30:CW30 Z31:CW31 J16:Y21 Z19:AA21 AA17:AO17 Z18:AO18 Z16:AO16 AB19:AO19 AB20:CW21 AP16:CW19 J27:BE29 J23:CW26 J32:AR33 AA34:AH34 J69:CW71 J10:CW15">
    <cfRule type="cellIs" dxfId="3" priority="5" stopIfTrue="1" operator="equal">
      <formula>#REF!</formula>
    </cfRule>
  </conditionalFormatting>
  <conditionalFormatting sqref="Z17 Z30 U34:Z34 U38:Z38 U54:Z54 U63:Z63 U67:Z67 U76:Z76 Y59:CW59 U42:CW42">
    <cfRule type="cellIs" dxfId="2" priority="4" stopIfTrue="1" operator="equal">
      <formula>#REF!</formula>
    </cfRule>
  </conditionalFormatting>
  <conditionalFormatting sqref="J22:CW22">
    <cfRule type="cellIs" dxfId="1" priority="2" stopIfTrue="1" operator="equal">
      <formula>#REF!</formula>
    </cfRule>
  </conditionalFormatting>
  <conditionalFormatting sqref="J72:CW72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051-CD9C-419C-A37D-39726BB79649}">
  <sheetPr codeName="Hoja6"/>
  <dimension ref="B1:BQ97"/>
  <sheetViews>
    <sheetView workbookViewId="0">
      <selection activeCell="G81" sqref="G81:BQ87"/>
    </sheetView>
  </sheetViews>
  <sheetFormatPr baseColWidth="10" defaultRowHeight="15" x14ac:dyDescent="0.25"/>
  <cols>
    <col min="2" max="2" width="15.28515625" bestFit="1" customWidth="1"/>
    <col min="3" max="3" width="20.28515625" customWidth="1"/>
    <col min="5" max="5" width="18.28515625" customWidth="1"/>
    <col min="12" max="12" width="11.42578125" style="1"/>
    <col min="258" max="258" width="15.28515625" bestFit="1" customWidth="1"/>
    <col min="259" max="259" width="20.28515625" customWidth="1"/>
    <col min="261" max="261" width="18.28515625" customWidth="1"/>
    <col min="514" max="514" width="15.28515625" bestFit="1" customWidth="1"/>
    <col min="515" max="515" width="20.28515625" customWidth="1"/>
    <col min="517" max="517" width="18.28515625" customWidth="1"/>
    <col min="770" max="770" width="15.28515625" bestFit="1" customWidth="1"/>
    <col min="771" max="771" width="20.28515625" customWidth="1"/>
    <col min="773" max="773" width="18.28515625" customWidth="1"/>
    <col min="1026" max="1026" width="15.28515625" bestFit="1" customWidth="1"/>
    <col min="1027" max="1027" width="20.28515625" customWidth="1"/>
    <col min="1029" max="1029" width="18.28515625" customWidth="1"/>
    <col min="1282" max="1282" width="15.28515625" bestFit="1" customWidth="1"/>
    <col min="1283" max="1283" width="20.28515625" customWidth="1"/>
    <col min="1285" max="1285" width="18.28515625" customWidth="1"/>
    <col min="1538" max="1538" width="15.28515625" bestFit="1" customWidth="1"/>
    <col min="1539" max="1539" width="20.28515625" customWidth="1"/>
    <col min="1541" max="1541" width="18.28515625" customWidth="1"/>
    <col min="1794" max="1794" width="15.28515625" bestFit="1" customWidth="1"/>
    <col min="1795" max="1795" width="20.28515625" customWidth="1"/>
    <col min="1797" max="1797" width="18.28515625" customWidth="1"/>
    <col min="2050" max="2050" width="15.28515625" bestFit="1" customWidth="1"/>
    <col min="2051" max="2051" width="20.28515625" customWidth="1"/>
    <col min="2053" max="2053" width="18.28515625" customWidth="1"/>
    <col min="2306" max="2306" width="15.28515625" bestFit="1" customWidth="1"/>
    <col min="2307" max="2307" width="20.28515625" customWidth="1"/>
    <col min="2309" max="2309" width="18.28515625" customWidth="1"/>
    <col min="2562" max="2562" width="15.28515625" bestFit="1" customWidth="1"/>
    <col min="2563" max="2563" width="20.28515625" customWidth="1"/>
    <col min="2565" max="2565" width="18.28515625" customWidth="1"/>
    <col min="2818" max="2818" width="15.28515625" bestFit="1" customWidth="1"/>
    <col min="2819" max="2819" width="20.28515625" customWidth="1"/>
    <col min="2821" max="2821" width="18.28515625" customWidth="1"/>
    <col min="3074" max="3074" width="15.28515625" bestFit="1" customWidth="1"/>
    <col min="3075" max="3075" width="20.28515625" customWidth="1"/>
    <col min="3077" max="3077" width="18.28515625" customWidth="1"/>
    <col min="3330" max="3330" width="15.28515625" bestFit="1" customWidth="1"/>
    <col min="3331" max="3331" width="20.28515625" customWidth="1"/>
    <col min="3333" max="3333" width="18.28515625" customWidth="1"/>
    <col min="3586" max="3586" width="15.28515625" bestFit="1" customWidth="1"/>
    <col min="3587" max="3587" width="20.28515625" customWidth="1"/>
    <col min="3589" max="3589" width="18.28515625" customWidth="1"/>
    <col min="3842" max="3842" width="15.28515625" bestFit="1" customWidth="1"/>
    <col min="3843" max="3843" width="20.28515625" customWidth="1"/>
    <col min="3845" max="3845" width="18.28515625" customWidth="1"/>
    <col min="4098" max="4098" width="15.28515625" bestFit="1" customWidth="1"/>
    <col min="4099" max="4099" width="20.28515625" customWidth="1"/>
    <col min="4101" max="4101" width="18.28515625" customWidth="1"/>
    <col min="4354" max="4354" width="15.28515625" bestFit="1" customWidth="1"/>
    <col min="4355" max="4355" width="20.28515625" customWidth="1"/>
    <col min="4357" max="4357" width="18.28515625" customWidth="1"/>
    <col min="4610" max="4610" width="15.28515625" bestFit="1" customWidth="1"/>
    <col min="4611" max="4611" width="20.28515625" customWidth="1"/>
    <col min="4613" max="4613" width="18.28515625" customWidth="1"/>
    <col min="4866" max="4866" width="15.28515625" bestFit="1" customWidth="1"/>
    <col min="4867" max="4867" width="20.28515625" customWidth="1"/>
    <col min="4869" max="4869" width="18.28515625" customWidth="1"/>
    <col min="5122" max="5122" width="15.28515625" bestFit="1" customWidth="1"/>
    <col min="5123" max="5123" width="20.28515625" customWidth="1"/>
    <col min="5125" max="5125" width="18.28515625" customWidth="1"/>
    <col min="5378" max="5378" width="15.28515625" bestFit="1" customWidth="1"/>
    <col min="5379" max="5379" width="20.28515625" customWidth="1"/>
    <col min="5381" max="5381" width="18.28515625" customWidth="1"/>
    <col min="5634" max="5634" width="15.28515625" bestFit="1" customWidth="1"/>
    <col min="5635" max="5635" width="20.28515625" customWidth="1"/>
    <col min="5637" max="5637" width="18.28515625" customWidth="1"/>
    <col min="5890" max="5890" width="15.28515625" bestFit="1" customWidth="1"/>
    <col min="5891" max="5891" width="20.28515625" customWidth="1"/>
    <col min="5893" max="5893" width="18.28515625" customWidth="1"/>
    <col min="6146" max="6146" width="15.28515625" bestFit="1" customWidth="1"/>
    <col min="6147" max="6147" width="20.28515625" customWidth="1"/>
    <col min="6149" max="6149" width="18.28515625" customWidth="1"/>
    <col min="6402" max="6402" width="15.28515625" bestFit="1" customWidth="1"/>
    <col min="6403" max="6403" width="20.28515625" customWidth="1"/>
    <col min="6405" max="6405" width="18.28515625" customWidth="1"/>
    <col min="6658" max="6658" width="15.28515625" bestFit="1" customWidth="1"/>
    <col min="6659" max="6659" width="20.28515625" customWidth="1"/>
    <col min="6661" max="6661" width="18.28515625" customWidth="1"/>
    <col min="6914" max="6914" width="15.28515625" bestFit="1" customWidth="1"/>
    <col min="6915" max="6915" width="20.28515625" customWidth="1"/>
    <col min="6917" max="6917" width="18.28515625" customWidth="1"/>
    <col min="7170" max="7170" width="15.28515625" bestFit="1" customWidth="1"/>
    <col min="7171" max="7171" width="20.28515625" customWidth="1"/>
    <col min="7173" max="7173" width="18.28515625" customWidth="1"/>
    <col min="7426" max="7426" width="15.28515625" bestFit="1" customWidth="1"/>
    <col min="7427" max="7427" width="20.28515625" customWidth="1"/>
    <col min="7429" max="7429" width="18.28515625" customWidth="1"/>
    <col min="7682" max="7682" width="15.28515625" bestFit="1" customWidth="1"/>
    <col min="7683" max="7683" width="20.28515625" customWidth="1"/>
    <col min="7685" max="7685" width="18.28515625" customWidth="1"/>
    <col min="7938" max="7938" width="15.28515625" bestFit="1" customWidth="1"/>
    <col min="7939" max="7939" width="20.28515625" customWidth="1"/>
    <col min="7941" max="7941" width="18.28515625" customWidth="1"/>
    <col min="8194" max="8194" width="15.28515625" bestFit="1" customWidth="1"/>
    <col min="8195" max="8195" width="20.28515625" customWidth="1"/>
    <col min="8197" max="8197" width="18.28515625" customWidth="1"/>
    <col min="8450" max="8450" width="15.28515625" bestFit="1" customWidth="1"/>
    <col min="8451" max="8451" width="20.28515625" customWidth="1"/>
    <col min="8453" max="8453" width="18.28515625" customWidth="1"/>
    <col min="8706" max="8706" width="15.28515625" bestFit="1" customWidth="1"/>
    <col min="8707" max="8707" width="20.28515625" customWidth="1"/>
    <col min="8709" max="8709" width="18.28515625" customWidth="1"/>
    <col min="8962" max="8962" width="15.28515625" bestFit="1" customWidth="1"/>
    <col min="8963" max="8963" width="20.28515625" customWidth="1"/>
    <col min="8965" max="8965" width="18.28515625" customWidth="1"/>
    <col min="9218" max="9218" width="15.28515625" bestFit="1" customWidth="1"/>
    <col min="9219" max="9219" width="20.28515625" customWidth="1"/>
    <col min="9221" max="9221" width="18.28515625" customWidth="1"/>
    <col min="9474" max="9474" width="15.28515625" bestFit="1" customWidth="1"/>
    <col min="9475" max="9475" width="20.28515625" customWidth="1"/>
    <col min="9477" max="9477" width="18.28515625" customWidth="1"/>
    <col min="9730" max="9730" width="15.28515625" bestFit="1" customWidth="1"/>
    <col min="9731" max="9731" width="20.28515625" customWidth="1"/>
    <col min="9733" max="9733" width="18.28515625" customWidth="1"/>
    <col min="9986" max="9986" width="15.28515625" bestFit="1" customWidth="1"/>
    <col min="9987" max="9987" width="20.28515625" customWidth="1"/>
    <col min="9989" max="9989" width="18.28515625" customWidth="1"/>
    <col min="10242" max="10242" width="15.28515625" bestFit="1" customWidth="1"/>
    <col min="10243" max="10243" width="20.28515625" customWidth="1"/>
    <col min="10245" max="10245" width="18.28515625" customWidth="1"/>
    <col min="10498" max="10498" width="15.28515625" bestFit="1" customWidth="1"/>
    <col min="10499" max="10499" width="20.28515625" customWidth="1"/>
    <col min="10501" max="10501" width="18.28515625" customWidth="1"/>
    <col min="10754" max="10754" width="15.28515625" bestFit="1" customWidth="1"/>
    <col min="10755" max="10755" width="20.28515625" customWidth="1"/>
    <col min="10757" max="10757" width="18.28515625" customWidth="1"/>
    <col min="11010" max="11010" width="15.28515625" bestFit="1" customWidth="1"/>
    <col min="11011" max="11011" width="20.28515625" customWidth="1"/>
    <col min="11013" max="11013" width="18.28515625" customWidth="1"/>
    <col min="11266" max="11266" width="15.28515625" bestFit="1" customWidth="1"/>
    <col min="11267" max="11267" width="20.28515625" customWidth="1"/>
    <col min="11269" max="11269" width="18.28515625" customWidth="1"/>
    <col min="11522" max="11522" width="15.28515625" bestFit="1" customWidth="1"/>
    <col min="11523" max="11523" width="20.28515625" customWidth="1"/>
    <col min="11525" max="11525" width="18.28515625" customWidth="1"/>
    <col min="11778" max="11778" width="15.28515625" bestFit="1" customWidth="1"/>
    <col min="11779" max="11779" width="20.28515625" customWidth="1"/>
    <col min="11781" max="11781" width="18.28515625" customWidth="1"/>
    <col min="12034" max="12034" width="15.28515625" bestFit="1" customWidth="1"/>
    <col min="12035" max="12035" width="20.28515625" customWidth="1"/>
    <col min="12037" max="12037" width="18.28515625" customWidth="1"/>
    <col min="12290" max="12290" width="15.28515625" bestFit="1" customWidth="1"/>
    <col min="12291" max="12291" width="20.28515625" customWidth="1"/>
    <col min="12293" max="12293" width="18.28515625" customWidth="1"/>
    <col min="12546" max="12546" width="15.28515625" bestFit="1" customWidth="1"/>
    <col min="12547" max="12547" width="20.28515625" customWidth="1"/>
    <col min="12549" max="12549" width="18.28515625" customWidth="1"/>
    <col min="12802" max="12802" width="15.28515625" bestFit="1" customWidth="1"/>
    <col min="12803" max="12803" width="20.28515625" customWidth="1"/>
    <col min="12805" max="12805" width="18.28515625" customWidth="1"/>
    <col min="13058" max="13058" width="15.28515625" bestFit="1" customWidth="1"/>
    <col min="13059" max="13059" width="20.28515625" customWidth="1"/>
    <col min="13061" max="13061" width="18.28515625" customWidth="1"/>
    <col min="13314" max="13314" width="15.28515625" bestFit="1" customWidth="1"/>
    <col min="13315" max="13315" width="20.28515625" customWidth="1"/>
    <col min="13317" max="13317" width="18.28515625" customWidth="1"/>
    <col min="13570" max="13570" width="15.28515625" bestFit="1" customWidth="1"/>
    <col min="13571" max="13571" width="20.28515625" customWidth="1"/>
    <col min="13573" max="13573" width="18.28515625" customWidth="1"/>
    <col min="13826" max="13826" width="15.28515625" bestFit="1" customWidth="1"/>
    <col min="13827" max="13827" width="20.28515625" customWidth="1"/>
    <col min="13829" max="13829" width="18.28515625" customWidth="1"/>
    <col min="14082" max="14082" width="15.28515625" bestFit="1" customWidth="1"/>
    <col min="14083" max="14083" width="20.28515625" customWidth="1"/>
    <col min="14085" max="14085" width="18.28515625" customWidth="1"/>
    <col min="14338" max="14338" width="15.28515625" bestFit="1" customWidth="1"/>
    <col min="14339" max="14339" width="20.28515625" customWidth="1"/>
    <col min="14341" max="14341" width="18.28515625" customWidth="1"/>
    <col min="14594" max="14594" width="15.28515625" bestFit="1" customWidth="1"/>
    <col min="14595" max="14595" width="20.28515625" customWidth="1"/>
    <col min="14597" max="14597" width="18.28515625" customWidth="1"/>
    <col min="14850" max="14850" width="15.28515625" bestFit="1" customWidth="1"/>
    <col min="14851" max="14851" width="20.28515625" customWidth="1"/>
    <col min="14853" max="14853" width="18.28515625" customWidth="1"/>
    <col min="15106" max="15106" width="15.28515625" bestFit="1" customWidth="1"/>
    <col min="15107" max="15107" width="20.28515625" customWidth="1"/>
    <col min="15109" max="15109" width="18.28515625" customWidth="1"/>
    <col min="15362" max="15362" width="15.28515625" bestFit="1" customWidth="1"/>
    <col min="15363" max="15363" width="20.28515625" customWidth="1"/>
    <col min="15365" max="15365" width="18.28515625" customWidth="1"/>
    <col min="15618" max="15618" width="15.28515625" bestFit="1" customWidth="1"/>
    <col min="15619" max="15619" width="20.28515625" customWidth="1"/>
    <col min="15621" max="15621" width="18.28515625" customWidth="1"/>
    <col min="15874" max="15874" width="15.28515625" bestFit="1" customWidth="1"/>
    <col min="15875" max="15875" width="20.28515625" customWidth="1"/>
    <col min="15877" max="15877" width="18.28515625" customWidth="1"/>
    <col min="16130" max="16130" width="15.28515625" bestFit="1" customWidth="1"/>
    <col min="16131" max="16131" width="20.28515625" customWidth="1"/>
    <col min="16133" max="16133" width="18.28515625" customWidth="1"/>
  </cols>
  <sheetData>
    <row r="1" spans="2:67" x14ac:dyDescent="0.25">
      <c r="B1" s="7" t="s">
        <v>203</v>
      </c>
    </row>
    <row r="2" spans="2:67" ht="26.25" x14ac:dyDescent="0.25">
      <c r="C2" s="30" t="s">
        <v>46</v>
      </c>
      <c r="E2" s="30" t="s">
        <v>177</v>
      </c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x14ac:dyDescent="0.25">
      <c r="B3" t="s">
        <v>44</v>
      </c>
      <c r="C3" s="1">
        <f>(' Viabilidad 22 NE ampliando 1pl'!F8-' Viabilidad 22 NE ampliando 1pl'!F68)*0.8</f>
        <v>1219470.8061988775</v>
      </c>
      <c r="D3" s="1"/>
      <c r="E3" s="1">
        <f>' Viabilidad 22 NE ampliando 1pl'!D61</f>
        <v>2150777.1437482457</v>
      </c>
      <c r="H3" s="1" t="s">
        <v>178</v>
      </c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x14ac:dyDescent="0.25">
      <c r="B4" t="s">
        <v>47</v>
      </c>
      <c r="C4" s="31">
        <v>5</v>
      </c>
      <c r="E4" s="31">
        <v>1.35</v>
      </c>
      <c r="H4" s="1">
        <v>-3556.7898625000003</v>
      </c>
      <c r="I4" s="1">
        <v>-3502.4596188408987</v>
      </c>
      <c r="J4" s="1">
        <v>-3447.9709119711242</v>
      </c>
      <c r="K4" s="1">
        <v>-3393.3232797063138</v>
      </c>
      <c r="L4" s="1">
        <v>-3338.5162585140638</v>
      </c>
      <c r="M4" s="1">
        <v>-3283.5493835100037</v>
      </c>
      <c r="N4" s="1">
        <v>-3228.4221884538474</v>
      </c>
      <c r="O4" s="1">
        <v>-3173.1342057454444</v>
      </c>
      <c r="P4" s="1">
        <v>-3117.6849664208089</v>
      </c>
      <c r="Q4" s="1">
        <v>-3062.0740001481431</v>
      </c>
      <c r="R4" s="1">
        <v>-3006.3008352238476</v>
      </c>
      <c r="S4" s="1">
        <v>-2950.3649985685242</v>
      </c>
      <c r="T4" s="1">
        <v>-2894.2660157229557</v>
      </c>
      <c r="U4" s="1">
        <v>-2838.0034108440877</v>
      </c>
      <c r="V4" s="1">
        <v>-2781.5767067009897</v>
      </c>
      <c r="W4" s="1">
        <v>-2724.9854246708073</v>
      </c>
      <c r="X4" s="1">
        <v>-2668.2290847347035</v>
      </c>
      <c r="Y4" s="1">
        <v>-2611.3072054737872</v>
      </c>
      <c r="Z4" s="1">
        <v>-2554.2193040650254</v>
      </c>
      <c r="AA4" s="1">
        <v>-2496.9648962771548</v>
      </c>
      <c r="AB4" s="1">
        <v>-2439.5434964665696</v>
      </c>
      <c r="AC4" s="1">
        <v>-2381.9546175732039</v>
      </c>
      <c r="AD4" s="1">
        <v>-2324.1977711163991</v>
      </c>
      <c r="AE4" s="1">
        <v>-2266.2724671907617</v>
      </c>
      <c r="AF4" s="1">
        <v>-2208.1782144620083</v>
      </c>
      <c r="AG4" s="1">
        <v>-2149.9145201627962</v>
      </c>
      <c r="AH4" s="1">
        <v>-2091.4808900885441</v>
      </c>
      <c r="AI4" s="1">
        <v>-2032.8768285932426</v>
      </c>
      <c r="AJ4" s="1">
        <v>-1974.1018385852467</v>
      </c>
      <c r="AK4" s="1">
        <v>-1915.1554215230597</v>
      </c>
      <c r="AL4" s="1">
        <v>-1856.0370774111086</v>
      </c>
      <c r="AM4" s="1">
        <v>-1796.7463047954977</v>
      </c>
      <c r="AN4" s="1">
        <v>-1737.2826007597578</v>
      </c>
      <c r="AO4" s="1">
        <v>-1677.6454609205807</v>
      </c>
      <c r="AP4" s="1">
        <v>-1617.8343794235391</v>
      </c>
      <c r="AQ4" s="1">
        <v>-1557.8488489387978</v>
      </c>
      <c r="AR4" s="1">
        <v>-1497.688360656809</v>
      </c>
      <c r="AS4" s="1">
        <v>-1437.3524042839983</v>
      </c>
      <c r="AT4" s="1">
        <v>-1376.8404680384331</v>
      </c>
      <c r="AU4" s="1">
        <v>-1316.1520386454852</v>
      </c>
      <c r="AV4" s="1">
        <v>-1255.2866013334744</v>
      </c>
      <c r="AW4" s="1">
        <v>-1194.2436398293039</v>
      </c>
      <c r="AX4" s="1">
        <v>-1133.0226363540792</v>
      </c>
      <c r="AY4" s="1">
        <v>-1071.6230716187185</v>
      </c>
      <c r="AZ4" s="1">
        <v>-1010.0444248195465</v>
      </c>
      <c r="BA4" s="1">
        <v>-948.28617363387684</v>
      </c>
      <c r="BB4" s="1">
        <v>-886.34779421558244</v>
      </c>
      <c r="BC4" s="1">
        <v>-824.2287611906512</v>
      </c>
      <c r="BD4" s="1">
        <v>-761.92854765273057</v>
      </c>
      <c r="BE4" s="1">
        <v>-699.44662515865775</v>
      </c>
      <c r="BF4" s="1">
        <v>-636.78246372397712</v>
      </c>
      <c r="BG4" s="1">
        <v>-573.93553181844538</v>
      </c>
      <c r="BH4" s="1">
        <v>-510.90529636152252</v>
      </c>
      <c r="BI4" s="1">
        <v>-447.69122271785034</v>
      </c>
      <c r="BJ4" s="1">
        <v>-384.29277469271739</v>
      </c>
      <c r="BK4" s="1">
        <v>-320.70941452751111</v>
      </c>
      <c r="BL4" s="1">
        <v>-256.9406028951563</v>
      </c>
      <c r="BM4" s="1">
        <v>-192.9857988955406</v>
      </c>
      <c r="BN4" s="1">
        <v>-128.8444600509259</v>
      </c>
      <c r="BO4" s="1">
        <v>-64.516042301347738</v>
      </c>
    </row>
    <row r="5" spans="2:67" x14ac:dyDescent="0.25">
      <c r="B5" t="s">
        <v>48</v>
      </c>
      <c r="C5" s="6">
        <v>3.5000000000000003E-2</v>
      </c>
      <c r="E5" s="6">
        <v>0.05</v>
      </c>
    </row>
    <row r="6" spans="2:67" x14ac:dyDescent="0.25">
      <c r="C6" s="6"/>
      <c r="E6" s="6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67" x14ac:dyDescent="0.25">
      <c r="B7" t="s">
        <v>49</v>
      </c>
      <c r="C7" s="6">
        <f>C5/12</f>
        <v>2.9166666666666668E-3</v>
      </c>
      <c r="E7" s="6">
        <f>E5/12</f>
        <v>4.1666666666666666E-3</v>
      </c>
      <c r="H7" s="1" t="s">
        <v>180</v>
      </c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67" x14ac:dyDescent="0.25">
      <c r="B8" t="s">
        <v>50</v>
      </c>
      <c r="C8" s="32">
        <f>PMT(C7,C9,-C3)</f>
        <v>22184.301905042947</v>
      </c>
      <c r="E8" s="33">
        <f>PMT(E7,E9,-E3)</f>
        <v>137571.50727557344</v>
      </c>
      <c r="H8" s="1">
        <v>-8961.5714166666676</v>
      </c>
      <c r="I8" s="1">
        <v>-8425.6966849201872</v>
      </c>
      <c r="J8" s="1">
        <v>-7887.589141791429</v>
      </c>
      <c r="K8" s="1">
        <v>-7347.239483899637</v>
      </c>
      <c r="L8" s="1">
        <v>-6804.6383690999601</v>
      </c>
      <c r="M8" s="1">
        <v>-6259.7764163219517</v>
      </c>
      <c r="N8" s="1">
        <v>-5712.6442054073668</v>
      </c>
      <c r="O8" s="1">
        <v>-5163.2322769473058</v>
      </c>
      <c r="P8" s="1">
        <v>-4611.5311321186609</v>
      </c>
      <c r="Q8" s="1">
        <v>-4057.5312325198961</v>
      </c>
      <c r="R8" s="1">
        <v>-3501.2230000061377</v>
      </c>
      <c r="S8" s="1">
        <v>-2942.5968165235709</v>
      </c>
      <c r="T8" s="1">
        <v>-2381.6430239431606</v>
      </c>
      <c r="U8" s="1">
        <v>-1818.3519238936651</v>
      </c>
      <c r="V8" s="1">
        <v>-1252.7137775939636</v>
      </c>
      <c r="W8" s="1">
        <v>-684.71880568467986</v>
      </c>
    </row>
    <row r="9" spans="2:67" x14ac:dyDescent="0.25">
      <c r="B9" t="s">
        <v>51</v>
      </c>
      <c r="C9" s="34">
        <f>C4*12</f>
        <v>60</v>
      </c>
      <c r="E9" s="31">
        <f>E4*12</f>
        <v>16.200000000000003</v>
      </c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67" x14ac:dyDescent="0.25">
      <c r="B10" t="s">
        <v>52</v>
      </c>
      <c r="C10" s="32">
        <f>C8*C9-C3</f>
        <v>111587.30810369924</v>
      </c>
      <c r="E10" s="33">
        <f>E8*E9-E3</f>
        <v>77881.274116044398</v>
      </c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4" spans="2:67" x14ac:dyDescent="0.25">
      <c r="B14" s="7" t="s">
        <v>208</v>
      </c>
    </row>
    <row r="16" spans="2:67" ht="26.25" x14ac:dyDescent="0.25">
      <c r="C16" s="30" t="s">
        <v>46</v>
      </c>
      <c r="E16" s="30" t="s">
        <v>177</v>
      </c>
    </row>
    <row r="17" spans="2:67" x14ac:dyDescent="0.25">
      <c r="B17" t="s">
        <v>44</v>
      </c>
      <c r="C17" s="1">
        <f>(' Viabilidad 22 NE ampliando 2pl'!F8-' Viabilidad 22 NE ampliando 2pl'!F68)*0.8</f>
        <v>888123.52907961537</v>
      </c>
      <c r="D17" s="1"/>
      <c r="E17" s="1">
        <f>' Viabilidad 22 NE ampliando 2pl'!D61</f>
        <v>2510451.5306710522</v>
      </c>
      <c r="H17" s="1" t="s">
        <v>179</v>
      </c>
    </row>
    <row r="18" spans="2:67" x14ac:dyDescent="0.25">
      <c r="B18" t="s">
        <v>47</v>
      </c>
      <c r="C18" s="31">
        <v>5</v>
      </c>
      <c r="E18" s="31">
        <v>1.35</v>
      </c>
      <c r="H18" s="1">
        <v>-2590.3602958333336</v>
      </c>
      <c r="I18" s="1">
        <v>-2550.7923394799695</v>
      </c>
      <c r="J18" s="1">
        <v>-2511.1089765872416</v>
      </c>
      <c r="K18" s="1">
        <v>-2471.3098705527432</v>
      </c>
      <c r="L18" s="1">
        <v>-2431.3946837923108</v>
      </c>
      <c r="M18" s="1">
        <v>-2391.3630777371604</v>
      </c>
      <c r="N18" s="1">
        <v>-2351.2147128310162</v>
      </c>
      <c r="O18" s="1">
        <v>-2310.9492485272285</v>
      </c>
      <c r="P18" s="1">
        <v>-2270.5663432858883</v>
      </c>
      <c r="Q18" s="1">
        <v>-2230.065654570928</v>
      </c>
      <c r="R18" s="1">
        <v>-2189.4468388472146</v>
      </c>
      <c r="S18" s="1">
        <v>-2148.7095515776414</v>
      </c>
      <c r="T18" s="1">
        <v>-2107.8534472201977</v>
      </c>
      <c r="U18" s="1">
        <v>-2066.8781792250461</v>
      </c>
      <c r="V18" s="1">
        <v>-2025.7834000315743</v>
      </c>
      <c r="W18" s="1">
        <v>-1984.568761065455</v>
      </c>
      <c r="X18" s="1">
        <v>-1943.2339127356845</v>
      </c>
      <c r="Y18" s="1">
        <v>-1901.7785044316195</v>
      </c>
      <c r="Z18" s="1">
        <v>-1860.2021845200002</v>
      </c>
      <c r="AA18" s="1">
        <v>-1818.5046003419723</v>
      </c>
      <c r="AB18" s="1">
        <v>-1776.6853982100913</v>
      </c>
      <c r="AC18" s="1">
        <v>-1734.7442234053262</v>
      </c>
      <c r="AD18" s="1">
        <v>-1692.6807201740473</v>
      </c>
      <c r="AE18" s="1">
        <v>-1650.4945317250103</v>
      </c>
      <c r="AF18" s="1">
        <v>-1608.1853002263304</v>
      </c>
      <c r="AG18" s="1">
        <v>-1565.7526668024459</v>
      </c>
      <c r="AH18" s="1">
        <v>-1523.1962715310751</v>
      </c>
      <c r="AI18" s="1">
        <v>-1480.5157534401628</v>
      </c>
      <c r="AJ18" s="1">
        <v>-1437.7107505048191</v>
      </c>
      <c r="AK18" s="1">
        <v>-1394.7808996442466</v>
      </c>
      <c r="AL18" s="1">
        <v>-1351.7258367186641</v>
      </c>
      <c r="AM18" s="1">
        <v>-1308.5451965262159</v>
      </c>
      <c r="AN18" s="1">
        <v>-1265.2386127998725</v>
      </c>
      <c r="AO18" s="1">
        <v>-1221.8057182043278</v>
      </c>
      <c r="AP18" s="1">
        <v>-1178.2461443328791</v>
      </c>
      <c r="AQ18" s="1">
        <v>-1134.5595217043056</v>
      </c>
      <c r="AR18" s="1">
        <v>-1090.7454797597316</v>
      </c>
      <c r="AS18" s="1">
        <v>-1046.8036468594864</v>
      </c>
      <c r="AT18" s="1">
        <v>-1002.7336502799484</v>
      </c>
      <c r="AU18" s="1">
        <v>-958.53511621038695</v>
      </c>
      <c r="AV18" s="1">
        <v>-914.20766974978937</v>
      </c>
      <c r="AW18" s="1">
        <v>-869.7509349036817</v>
      </c>
      <c r="AX18" s="1">
        <v>-825.16453458093952</v>
      </c>
      <c r="AY18" s="1">
        <v>-780.44809059058923</v>
      </c>
      <c r="AZ18" s="1">
        <v>-735.60122363860057</v>
      </c>
      <c r="BA18" s="1">
        <v>-690.62355332466859</v>
      </c>
      <c r="BB18" s="1">
        <v>-645.51469813898757</v>
      </c>
      <c r="BC18" s="1">
        <v>-600.27427545901503</v>
      </c>
      <c r="BD18" s="1">
        <v>-554.90190154622587</v>
      </c>
      <c r="BE18" s="1">
        <v>-509.3971915428578</v>
      </c>
      <c r="BF18" s="1">
        <v>-463.75975946864656</v>
      </c>
      <c r="BG18" s="1">
        <v>-417.98921821755209</v>
      </c>
      <c r="BH18" s="1">
        <v>-372.08517955447542</v>
      </c>
      <c r="BI18" s="1">
        <v>-326.04725411196478</v>
      </c>
      <c r="BJ18" s="1">
        <v>-279.87505138691336</v>
      </c>
      <c r="BK18" s="1">
        <v>-233.56817973724722</v>
      </c>
      <c r="BL18" s="1">
        <v>-187.12624637860293</v>
      </c>
      <c r="BM18" s="1">
        <v>-140.54885738099594</v>
      </c>
      <c r="BN18" s="1">
        <v>-93.835617665479262</v>
      </c>
      <c r="BO18" s="1">
        <v>-46.986131000792291</v>
      </c>
    </row>
    <row r="19" spans="2:67" x14ac:dyDescent="0.25">
      <c r="B19" t="s">
        <v>48</v>
      </c>
      <c r="C19" s="6">
        <v>3.5000000000000003E-2</v>
      </c>
      <c r="E19" s="6">
        <v>0.05</v>
      </c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2:67" x14ac:dyDescent="0.25">
      <c r="C20" s="6"/>
      <c r="E20" s="6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2:67" x14ac:dyDescent="0.25">
      <c r="B21" t="s">
        <v>49</v>
      </c>
      <c r="C21" s="6">
        <f>C19/12</f>
        <v>2.9166666666666668E-3</v>
      </c>
      <c r="E21" s="6">
        <f>E19/12</f>
        <v>4.1666666666666666E-3</v>
      </c>
      <c r="H21" s="1" t="s">
        <v>180</v>
      </c>
    </row>
    <row r="22" spans="2:67" x14ac:dyDescent="0.25">
      <c r="B22" t="s">
        <v>50</v>
      </c>
      <c r="C22" s="32">
        <f>PMT(C21,C23,-C17)</f>
        <v>16156.516743100456</v>
      </c>
      <c r="E22" s="33">
        <f>PMT(E21,E23,-E17)</f>
        <v>160577.58565111164</v>
      </c>
      <c r="H22" s="1">
        <v>-10460.214708333333</v>
      </c>
      <c r="I22" s="1">
        <v>-9834.7256629172716</v>
      </c>
      <c r="J22" s="1">
        <v>-9206.6304131453053</v>
      </c>
      <c r="K22" s="1">
        <v>-8575.9180998326265</v>
      </c>
      <c r="L22" s="1">
        <v>-7942.5778185478093</v>
      </c>
      <c r="M22" s="1">
        <v>-7306.598619424306</v>
      </c>
      <c r="N22" s="1">
        <v>-6667.9695069711197</v>
      </c>
      <c r="O22" s="1">
        <v>-6026.6794398827142</v>
      </c>
      <c r="P22" s="1">
        <v>-5382.717330848106</v>
      </c>
      <c r="Q22" s="1">
        <v>-4736.0720463591861</v>
      </c>
      <c r="R22" s="1">
        <v>-4086.7324065182306</v>
      </c>
      <c r="S22" s="1">
        <v>-3434.6871848446035</v>
      </c>
      <c r="T22" s="1">
        <v>-2779.9251080806703</v>
      </c>
      <c r="U22" s="1">
        <v>-2122.4348559968867</v>
      </c>
      <c r="V22" s="1">
        <v>-1462.2050611960874</v>
      </c>
      <c r="W22" s="1">
        <v>-799.22430891695137</v>
      </c>
      <c r="X22" s="1"/>
    </row>
    <row r="23" spans="2:67" x14ac:dyDescent="0.25">
      <c r="B23" t="s">
        <v>51</v>
      </c>
      <c r="C23" s="34">
        <f>C18*12</f>
        <v>60</v>
      </c>
      <c r="E23" s="31">
        <f>E18*12</f>
        <v>16.200000000000003</v>
      </c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67" x14ac:dyDescent="0.25">
      <c r="B24" t="s">
        <v>52</v>
      </c>
      <c r="C24" s="32">
        <f>C22*C23-C17</f>
        <v>81267.475506411982</v>
      </c>
      <c r="E24" s="33">
        <f>E22*E23-E17</f>
        <v>90905.356876956765</v>
      </c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67" x14ac:dyDescent="0.25">
      <c r="H25" s="1"/>
    </row>
    <row r="26" spans="2:67" x14ac:dyDescent="0.25">
      <c r="H26" s="1"/>
    </row>
    <row r="27" spans="2:67" x14ac:dyDescent="0.25">
      <c r="B27" s="7"/>
      <c r="H27" s="1"/>
    </row>
    <row r="28" spans="2:67" x14ac:dyDescent="0.25">
      <c r="B28" s="7" t="s">
        <v>198</v>
      </c>
      <c r="H28" s="1"/>
    </row>
    <row r="29" spans="2:67" x14ac:dyDescent="0.25">
      <c r="H29" s="1"/>
    </row>
    <row r="30" spans="2:67" ht="26.25" x14ac:dyDescent="0.25">
      <c r="C30" s="30" t="s">
        <v>46</v>
      </c>
      <c r="E30" s="30" t="s">
        <v>177</v>
      </c>
      <c r="H30" s="1"/>
    </row>
    <row r="31" spans="2:67" x14ac:dyDescent="0.25">
      <c r="B31" t="s">
        <v>44</v>
      </c>
      <c r="C31" s="1">
        <f>(' Viabilidad 22 NE'!F8-' Viabilidad 22 NE'!F68)*0.8</f>
        <v>1421685.9318521929</v>
      </c>
      <c r="D31" s="1"/>
      <c r="E31" s="1">
        <f>' Viabilidad 22 NE'!D61</f>
        <v>1672703.6510252212</v>
      </c>
      <c r="H31" s="1" t="s">
        <v>179</v>
      </c>
    </row>
    <row r="32" spans="2:67" x14ac:dyDescent="0.25">
      <c r="B32" t="s">
        <v>47</v>
      </c>
      <c r="C32" s="31">
        <v>5</v>
      </c>
      <c r="E32" s="31">
        <v>1.35</v>
      </c>
      <c r="H32" s="1">
        <v>-4146.5839624999999</v>
      </c>
      <c r="I32" s="1">
        <v>-4083.2445677804035</v>
      </c>
      <c r="J32" s="1">
        <v>-4019.7204331595412</v>
      </c>
      <c r="K32" s="1">
        <v>-3956.0110198127009</v>
      </c>
      <c r="L32" s="1">
        <v>-3892.1157873435995</v>
      </c>
      <c r="M32" s="1">
        <v>-3828.0341937797966</v>
      </c>
      <c r="N32" s="1">
        <v>-3763.7656955680991</v>
      </c>
      <c r="O32" s="1">
        <v>-3699.3097475699506</v>
      </c>
      <c r="P32" s="1">
        <v>-3634.6658030568083</v>
      </c>
      <c r="Q32" s="1">
        <v>-3569.8333137055024</v>
      </c>
      <c r="R32" s="1">
        <v>-3504.8117295935872</v>
      </c>
      <c r="S32" s="1">
        <v>-3439.6004991946807</v>
      </c>
      <c r="T32" s="1">
        <v>-3374.1990693737762</v>
      </c>
      <c r="U32" s="1">
        <v>-3308.6068853825618</v>
      </c>
      <c r="V32" s="1">
        <v>-3242.8233908547049</v>
      </c>
      <c r="W32" s="1">
        <v>-3176.848027801143</v>
      </c>
      <c r="X32" s="1">
        <v>-3110.6802366053407</v>
      </c>
      <c r="Y32" s="1">
        <v>-3044.3194560185516</v>
      </c>
      <c r="Z32" s="1">
        <v>-2977.7651231550503</v>
      </c>
      <c r="AA32" s="1">
        <v>-2911.0166734873633</v>
      </c>
      <c r="AB32" s="1">
        <v>-2844.0735408414794</v>
      </c>
      <c r="AC32" s="1">
        <v>-2776.9351573920453</v>
      </c>
      <c r="AD32" s="1">
        <v>-2709.6009536575502</v>
      </c>
      <c r="AE32" s="1">
        <v>-2642.0703584954963</v>
      </c>
      <c r="AF32" s="1">
        <v>-2574.3427990975529</v>
      </c>
      <c r="AG32" s="1">
        <v>-2506.417700984699</v>
      </c>
      <c r="AH32" s="1">
        <v>-2438.2944880023488</v>
      </c>
      <c r="AI32" s="1">
        <v>-2369.9725823154677</v>
      </c>
      <c r="AJ32" s="1">
        <v>-2301.4514044036659</v>
      </c>
      <c r="AK32" s="1">
        <v>-2232.7303730562876</v>
      </c>
      <c r="AL32" s="1">
        <v>-2163.8089053674798</v>
      </c>
      <c r="AM32" s="1">
        <v>-2094.6864167312465</v>
      </c>
      <c r="AN32" s="1">
        <v>-2025.3623208364907</v>
      </c>
      <c r="AO32" s="1">
        <v>-1955.8360296620422</v>
      </c>
      <c r="AP32" s="1">
        <v>-1886.106953471668</v>
      </c>
      <c r="AQ32" s="1">
        <v>-1816.1745008090716</v>
      </c>
      <c r="AR32" s="1">
        <v>-1746.0380784928761</v>
      </c>
      <c r="AS32" s="1">
        <v>-1675.697091611592</v>
      </c>
      <c r="AT32" s="1">
        <v>-1605.1509435185703</v>
      </c>
      <c r="AU32" s="1">
        <v>-1534.3990358269441</v>
      </c>
      <c r="AV32" s="1">
        <v>-1463.4407684045509</v>
      </c>
      <c r="AW32" s="1">
        <v>-1392.2755393688421</v>
      </c>
      <c r="AX32" s="1">
        <v>-1320.9027450817794</v>
      </c>
      <c r="AY32" s="1">
        <v>-1249.3217801447126</v>
      </c>
      <c r="AZ32" s="1">
        <v>-1177.5320373932461</v>
      </c>
      <c r="BA32" s="1">
        <v>-1105.5329078920879</v>
      </c>
      <c r="BB32" s="1">
        <v>-1033.3237809298846</v>
      </c>
      <c r="BC32" s="1">
        <v>-960.90404401404135</v>
      </c>
      <c r="BD32" s="1">
        <v>-888.27308286552727</v>
      </c>
      <c r="BE32" s="1">
        <v>-815.43028141366312</v>
      </c>
      <c r="BF32" s="1">
        <v>-742.37502179089779</v>
      </c>
      <c r="BG32" s="1">
        <v>-669.10668432756597</v>
      </c>
      <c r="BH32" s="1">
        <v>-595.62464754663279</v>
      </c>
      <c r="BI32" s="1">
        <v>-521.92828815842199</v>
      </c>
      <c r="BJ32" s="1">
        <v>-448.01698105532876</v>
      </c>
      <c r="BK32" s="1">
        <v>-373.89009930651815</v>
      </c>
      <c r="BL32" s="1">
        <v>-299.54701415260695</v>
      </c>
      <c r="BM32" s="1">
        <v>-224.98709500033016</v>
      </c>
      <c r="BN32" s="1">
        <v>-150.20970941719256</v>
      </c>
      <c r="BO32" s="1">
        <v>-75.214223126104102</v>
      </c>
    </row>
    <row r="33" spans="2:69" x14ac:dyDescent="0.25">
      <c r="B33" t="s">
        <v>48</v>
      </c>
      <c r="C33" s="6">
        <v>3.5000000000000003E-2</v>
      </c>
      <c r="E33" s="6">
        <v>0.05</v>
      </c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69" x14ac:dyDescent="0.25">
      <c r="C34" s="6"/>
      <c r="E34" s="6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9" x14ac:dyDescent="0.25">
      <c r="B35" t="s">
        <v>49</v>
      </c>
      <c r="C35" s="6">
        <f>C33/12</f>
        <v>2.9166666666666668E-3</v>
      </c>
      <c r="E35" s="6">
        <f>E33/12</f>
        <v>4.1666666666666666E-3</v>
      </c>
      <c r="H35" s="1" t="s">
        <v>180</v>
      </c>
    </row>
    <row r="36" spans="2:69" x14ac:dyDescent="0.25">
      <c r="B36" t="s">
        <v>50</v>
      </c>
      <c r="C36" s="32">
        <f>PMT(C35,C37,-C31)</f>
        <v>25862.947900056413</v>
      </c>
      <c r="E36" s="33">
        <f>PMT(E35,E37,-E31)</f>
        <v>106992.19264338167</v>
      </c>
      <c r="H36" s="1">
        <v>-6969.5985416666663</v>
      </c>
      <c r="I36" s="1">
        <v>-6552.8377331827578</v>
      </c>
      <c r="J36" s="1">
        <v>-6134.3404213301674</v>
      </c>
      <c r="K36" s="1">
        <v>-5714.0993706781901</v>
      </c>
      <c r="L36" s="1">
        <v>-5292.1073156484954</v>
      </c>
      <c r="M36" s="1">
        <v>-4868.3569603895121</v>
      </c>
      <c r="N36" s="1">
        <v>-4442.8409786502798</v>
      </c>
      <c r="O36" s="1">
        <v>-4015.5520136538034</v>
      </c>
      <c r="P36" s="1">
        <v>-3586.4826779698415</v>
      </c>
      <c r="Q36" s="1">
        <v>-3155.6255533871949</v>
      </c>
      <c r="R36" s="1">
        <v>-2722.9731907854557</v>
      </c>
      <c r="S36" s="1">
        <v>-2288.5181100062082</v>
      </c>
      <c r="T36" s="1">
        <v>-1852.2527997237139</v>
      </c>
      <c r="U36" s="1">
        <v>-1414.1697173150426</v>
      </c>
      <c r="V36" s="1">
        <v>-974.26128872966876</v>
      </c>
      <c r="W36" s="1">
        <v>-532.51990835852234</v>
      </c>
    </row>
    <row r="37" spans="2:69" x14ac:dyDescent="0.25">
      <c r="B37" t="s">
        <v>51</v>
      </c>
      <c r="C37" s="34">
        <f>C32*12</f>
        <v>60</v>
      </c>
      <c r="E37" s="31">
        <f>E32*12</f>
        <v>16.200000000000003</v>
      </c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2:69" x14ac:dyDescent="0.25">
      <c r="B38" t="s">
        <v>52</v>
      </c>
      <c r="C38" s="32">
        <f>C36*C37-C31</f>
        <v>130090.94215119188</v>
      </c>
      <c r="E38" s="33">
        <f>E36*E37-E31</f>
        <v>60569.869797562249</v>
      </c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2:69" x14ac:dyDescent="0.25">
      <c r="H39" s="1"/>
      <c r="J39" s="1"/>
    </row>
    <row r="40" spans="2:69" x14ac:dyDescent="0.25">
      <c r="H40" s="1"/>
      <c r="J40" s="1"/>
    </row>
    <row r="41" spans="2:69" x14ac:dyDescent="0.25">
      <c r="H41" s="1"/>
      <c r="J41" s="1"/>
    </row>
    <row r="42" spans="2:69" x14ac:dyDescent="0.25">
      <c r="B42" s="7" t="s">
        <v>211</v>
      </c>
      <c r="H42" s="1"/>
      <c r="J42" s="1"/>
    </row>
    <row r="43" spans="2:69" x14ac:dyDescent="0.25">
      <c r="H43" s="1"/>
      <c r="J43" s="1"/>
    </row>
    <row r="44" spans="2:69" ht="26.25" x14ac:dyDescent="0.25">
      <c r="C44" s="30" t="s">
        <v>46</v>
      </c>
      <c r="E44" s="30" t="s">
        <v>177</v>
      </c>
      <c r="H44" s="1"/>
      <c r="J44" s="1"/>
    </row>
    <row r="45" spans="2:69" x14ac:dyDescent="0.25">
      <c r="B45" t="s">
        <v>44</v>
      </c>
      <c r="C45" s="1">
        <f>' Viabilidad 22 manteniendo+1pl'!D60</f>
        <v>845274.50175491557</v>
      </c>
      <c r="D45" s="1"/>
      <c r="E45" s="1">
        <f>' Viabilidad 22 manteniendo+1pl'!D61</f>
        <v>1156935.722839606</v>
      </c>
      <c r="H45" s="1" t="s">
        <v>179</v>
      </c>
      <c r="J45" s="1"/>
    </row>
    <row r="46" spans="2:69" x14ac:dyDescent="0.25">
      <c r="B46" t="s">
        <v>47</v>
      </c>
      <c r="C46" s="31">
        <v>5</v>
      </c>
      <c r="E46" s="31">
        <v>1.35</v>
      </c>
      <c r="H46" s="1">
        <v>-2465.3839583333333</v>
      </c>
      <c r="I46" s="1">
        <v>-2427.7250253213774</v>
      </c>
      <c r="J46" s="1">
        <v>-2389.956253754804</v>
      </c>
      <c r="K46" s="1">
        <v>-2352.0773232711608</v>
      </c>
      <c r="L46" s="1">
        <v>-2314.0879125736074</v>
      </c>
      <c r="M46" s="1">
        <v>-2275.9876994281858</v>
      </c>
      <c r="N46" s="1">
        <v>-2237.7763606610897</v>
      </c>
      <c r="O46" s="1">
        <v>-2199.4535721559232</v>
      </c>
      <c r="P46" s="1">
        <v>-2161.0190088509503</v>
      </c>
      <c r="Q46" s="1">
        <v>-2122.4723447363381</v>
      </c>
      <c r="R46" s="1">
        <v>-2083.8132528513906</v>
      </c>
      <c r="S46" s="1">
        <v>-2045.0414052817794</v>
      </c>
      <c r="T46" s="1">
        <v>-2006.1564731567566</v>
      </c>
      <c r="U46" s="1">
        <v>-1967.1581266463695</v>
      </c>
      <c r="V46" s="1">
        <v>-1928.0460349586604</v>
      </c>
      <c r="W46" s="1">
        <v>-1888.8198663368614</v>
      </c>
      <c r="X46" s="1">
        <v>-1849.4792880565828</v>
      </c>
      <c r="Y46" s="1">
        <v>-1810.0239664229869</v>
      </c>
      <c r="Z46" s="1">
        <v>-1770.453566767959</v>
      </c>
      <c r="AA46" s="1">
        <v>-1730.7677534472709</v>
      </c>
      <c r="AB46" s="1">
        <v>-1690.966189837731</v>
      </c>
      <c r="AC46" s="1">
        <v>-1651.0485383343296</v>
      </c>
      <c r="AD46" s="1">
        <v>-1611.0144603473771</v>
      </c>
      <c r="AE46" s="1">
        <v>-1570.8636162996288</v>
      </c>
      <c r="AF46" s="1">
        <v>-1530.5956656234084</v>
      </c>
      <c r="AG46" s="1">
        <v>-1490.2102667577155</v>
      </c>
      <c r="AH46" s="1">
        <v>-1449.7070771453307</v>
      </c>
      <c r="AI46" s="1">
        <v>-1409.0857532299103</v>
      </c>
      <c r="AJ46" s="1">
        <v>-1368.3459504530697</v>
      </c>
      <c r="AK46" s="1">
        <v>-1327.4873232514631</v>
      </c>
      <c r="AL46" s="1">
        <v>-1286.5095250538518</v>
      </c>
      <c r="AM46" s="1">
        <v>-1245.4122082781644</v>
      </c>
      <c r="AN46" s="1">
        <v>-1204.1950243285478</v>
      </c>
      <c r="AO46" s="1">
        <v>-1162.8576235924115</v>
      </c>
      <c r="AP46" s="1">
        <v>-1121.3996554374617</v>
      </c>
      <c r="AQ46" s="1">
        <v>-1079.8207682087263</v>
      </c>
      <c r="AR46" s="1">
        <v>-1038.1206092255736</v>
      </c>
      <c r="AS46" s="1">
        <v>-996.29882477872059</v>
      </c>
      <c r="AT46" s="1">
        <v>-954.35506012723056</v>
      </c>
      <c r="AU46" s="1">
        <v>-912.28895949550679</v>
      </c>
      <c r="AV46" s="1">
        <v>-870.10016607027433</v>
      </c>
      <c r="AW46" s="1">
        <v>-827.78832199755141</v>
      </c>
      <c r="AX46" s="1">
        <v>-785.35306837961627</v>
      </c>
      <c r="AY46" s="1">
        <v>-742.79404527196232</v>
      </c>
      <c r="AZ46" s="1">
        <v>-700.11089168024432</v>
      </c>
      <c r="BA46" s="1">
        <v>-657.30324555721711</v>
      </c>
      <c r="BB46" s="1">
        <v>-614.37074379966441</v>
      </c>
      <c r="BC46" s="1">
        <v>-571.31302224531885</v>
      </c>
      <c r="BD46" s="1">
        <v>-528.12971566977319</v>
      </c>
      <c r="BE46" s="1">
        <v>-484.8204577833821</v>
      </c>
      <c r="BF46" s="1">
        <v>-441.38488122815573</v>
      </c>
      <c r="BG46" s="1">
        <v>-397.82261757464335</v>
      </c>
      <c r="BH46" s="1">
        <v>-354.1332973188081</v>
      </c>
      <c r="BI46" s="1">
        <v>-310.31654987889345</v>
      </c>
      <c r="BJ46" s="1">
        <v>-266.37200359227893</v>
      </c>
      <c r="BK46" s="1">
        <v>-222.2992857123285</v>
      </c>
      <c r="BL46" s="1">
        <v>-178.09802240522822</v>
      </c>
      <c r="BM46" s="1">
        <v>-133.76783874681561</v>
      </c>
      <c r="BN46" s="1">
        <v>-89.308358719399237</v>
      </c>
      <c r="BO46" s="1">
        <v>-44.719205208569569</v>
      </c>
    </row>
    <row r="47" spans="2:69" x14ac:dyDescent="0.25">
      <c r="B47" t="s">
        <v>48</v>
      </c>
      <c r="C47" s="6">
        <v>3.5000000000000003E-2</v>
      </c>
      <c r="E47" s="6">
        <v>0.05</v>
      </c>
      <c r="H47" s="1"/>
      <c r="J47" s="1"/>
    </row>
    <row r="48" spans="2:69" x14ac:dyDescent="0.25">
      <c r="C48" s="6"/>
      <c r="E48" s="6"/>
      <c r="H48" s="1"/>
      <c r="J48" s="1"/>
    </row>
    <row r="49" spans="2:67" x14ac:dyDescent="0.25">
      <c r="B49" t="s">
        <v>49</v>
      </c>
      <c r="C49" s="6">
        <f>C47/12</f>
        <v>2.9166666666666668E-3</v>
      </c>
      <c r="E49" s="6">
        <f>E47/12</f>
        <v>4.1666666666666666E-3</v>
      </c>
      <c r="H49" s="1" t="s">
        <v>180</v>
      </c>
      <c r="J49" s="1"/>
    </row>
    <row r="50" spans="2:67" x14ac:dyDescent="0.25">
      <c r="B50" t="s">
        <v>50</v>
      </c>
      <c r="C50" s="32">
        <f>PMT(C49,C51,-C45)</f>
        <v>15377.01816578597</v>
      </c>
      <c r="E50" s="33">
        <f>PMT(E49,E51,-E45)</f>
        <v>74001.805196154703</v>
      </c>
      <c r="H50" s="1">
        <v>-2340.8410416666666</v>
      </c>
      <c r="I50" s="1">
        <v>-2200.8658624328823</v>
      </c>
      <c r="J50" s="1">
        <v>-2060.307453285624</v>
      </c>
      <c r="K50" s="1">
        <v>-1919.1633841002517</v>
      </c>
      <c r="L50" s="1">
        <v>-1777.4312146266068</v>
      </c>
      <c r="M50" s="1">
        <v>-1635.1084944468221</v>
      </c>
      <c r="N50" s="1">
        <v>-1492.1927629329548</v>
      </c>
      <c r="O50" s="1">
        <v>-1348.6815492044466</v>
      </c>
      <c r="P50" s="1">
        <v>-1204.5723720854028</v>
      </c>
      <c r="Q50" s="1">
        <v>-1059.8627400616958</v>
      </c>
      <c r="R50" s="1">
        <v>-914.55015123789076</v>
      </c>
      <c r="S50" s="1">
        <v>-768.63209329398614</v>
      </c>
      <c r="T50" s="1">
        <v>-622.10604344198214</v>
      </c>
      <c r="U50" s="1">
        <v>-474.96946838226125</v>
      </c>
      <c r="V50" s="1">
        <v>-327.21982425979166</v>
      </c>
      <c r="W50" s="1">
        <v>-178.85455662014508</v>
      </c>
    </row>
    <row r="51" spans="2:67" x14ac:dyDescent="0.25">
      <c r="B51" t="s">
        <v>51</v>
      </c>
      <c r="C51" s="34">
        <f>C46*12</f>
        <v>60</v>
      </c>
      <c r="E51" s="31">
        <f>E46*12</f>
        <v>16.200000000000003</v>
      </c>
      <c r="H51" s="1"/>
      <c r="J51" s="1"/>
    </row>
    <row r="52" spans="2:67" x14ac:dyDescent="0.25">
      <c r="B52" t="s">
        <v>52</v>
      </c>
      <c r="C52" s="32">
        <f>C50*C51-C45</f>
        <v>77346.588192242663</v>
      </c>
      <c r="E52" s="33">
        <f>E50*E51-E45</f>
        <v>41893.521338100312</v>
      </c>
      <c r="H52" s="1"/>
      <c r="J52" s="1"/>
    </row>
    <row r="53" spans="2:67" x14ac:dyDescent="0.25"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2:67" x14ac:dyDescent="0.25"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:67" x14ac:dyDescent="0.25">
      <c r="H55" s="1"/>
      <c r="J55" s="1"/>
    </row>
    <row r="56" spans="2:67" x14ac:dyDescent="0.25">
      <c r="B56" s="7" t="s">
        <v>214</v>
      </c>
      <c r="H56" s="1"/>
      <c r="J56" s="1"/>
    </row>
    <row r="57" spans="2:67" x14ac:dyDescent="0.25">
      <c r="H57" s="1"/>
      <c r="J57" s="1"/>
    </row>
    <row r="58" spans="2:67" ht="26.25" x14ac:dyDescent="0.25">
      <c r="C58" s="30" t="s">
        <v>46</v>
      </c>
      <c r="E58" s="30" t="s">
        <v>177</v>
      </c>
      <c r="H58" s="1"/>
      <c r="J58" s="1"/>
    </row>
    <row r="59" spans="2:67" x14ac:dyDescent="0.25">
      <c r="B59" t="s">
        <v>44</v>
      </c>
      <c r="C59" s="1">
        <f>' Viabilidad 22 manteniendo+2pl'!D60</f>
        <v>1247239.5385087966</v>
      </c>
      <c r="D59" s="1"/>
      <c r="E59" s="1">
        <f>' Viabilidad 22 manteniendo+2pl'!D61</f>
        <v>1516610.1097624123</v>
      </c>
      <c r="H59" s="1" t="s">
        <v>179</v>
      </c>
      <c r="J59" s="1"/>
    </row>
    <row r="60" spans="2:67" x14ac:dyDescent="0.25">
      <c r="B60" t="s">
        <v>47</v>
      </c>
      <c r="C60" s="31">
        <v>5</v>
      </c>
      <c r="E60" s="31">
        <v>1.35</v>
      </c>
      <c r="H60" s="1">
        <v>-3637.7819916666667</v>
      </c>
      <c r="I60" s="1">
        <v>-3582.2145868925695</v>
      </c>
      <c r="J60" s="1">
        <v>-3526.4851105212156</v>
      </c>
      <c r="K60" s="1">
        <v>-3470.5930898437778</v>
      </c>
      <c r="L60" s="1">
        <v>-3414.5380507726968</v>
      </c>
      <c r="M60" s="1">
        <v>-3358.31951783766</v>
      </c>
      <c r="N60" s="1">
        <v>-3301.9370141815612</v>
      </c>
      <c r="O60" s="1">
        <v>-3245.3900615564658</v>
      </c>
      <c r="P60" s="1">
        <v>-3188.6781803195477</v>
      </c>
      <c r="Q60" s="1">
        <v>-3131.8008894290219</v>
      </c>
      <c r="R60" s="1">
        <v>-3074.7577064400643</v>
      </c>
      <c r="S60" s="1">
        <v>-3017.5481475007236</v>
      </c>
      <c r="T60" s="1">
        <v>-2960.1717273478089</v>
      </c>
      <c r="U60" s="1">
        <v>-2902.6279593027825</v>
      </c>
      <c r="V60" s="1">
        <v>-2844.9163552676241</v>
      </c>
      <c r="W60" s="1">
        <v>-2787.0364257206966</v>
      </c>
      <c r="X60" s="1">
        <v>-2728.9876797125903</v>
      </c>
      <c r="Y60" s="1">
        <v>-2670.7696248619609</v>
      </c>
      <c r="Z60" s="1">
        <v>-2612.3817673513504</v>
      </c>
      <c r="AA60" s="1">
        <v>-2553.823611923</v>
      </c>
      <c r="AB60" s="1">
        <v>-2495.0946618746502</v>
      </c>
      <c r="AC60" s="1">
        <v>-2436.1944190553268</v>
      </c>
      <c r="AD60" s="1">
        <v>-2377.1223838611131</v>
      </c>
      <c r="AE60" s="1">
        <v>-2317.8780552309167</v>
      </c>
      <c r="AF60" s="1">
        <v>-2258.4609306422158</v>
      </c>
      <c r="AG60" s="1">
        <v>-2198.8705061067976</v>
      </c>
      <c r="AH60" s="1">
        <v>-2139.1062761664843</v>
      </c>
      <c r="AI60" s="1">
        <v>-2079.1677338888453</v>
      </c>
      <c r="AJ60" s="1">
        <v>-2019.0543708628968</v>
      </c>
      <c r="AK60" s="1">
        <v>-1958.7656771947884</v>
      </c>
      <c r="AL60" s="1">
        <v>-1898.3011415034816</v>
      </c>
      <c r="AM60" s="1">
        <v>-1837.6602509164088</v>
      </c>
      <c r="AN60" s="1">
        <v>-1776.8424910651236</v>
      </c>
      <c r="AO60" s="1">
        <v>-1715.8473460809389</v>
      </c>
      <c r="AP60" s="1">
        <v>-1654.6742985905503</v>
      </c>
      <c r="AQ60" s="1">
        <v>-1593.322829711648</v>
      </c>
      <c r="AR60" s="1">
        <v>-1531.7924190485155</v>
      </c>
      <c r="AS60" s="1">
        <v>-1470.0825446876158</v>
      </c>
      <c r="AT60" s="1">
        <v>-1408.192683193163</v>
      </c>
      <c r="AU60" s="1">
        <v>-1346.1223096026849</v>
      </c>
      <c r="AV60" s="1">
        <v>-1283.8708974225681</v>
      </c>
      <c r="AW60" s="1">
        <v>-1221.4379186235926</v>
      </c>
      <c r="AX60" s="1">
        <v>-1158.8228436364532</v>
      </c>
      <c r="AY60" s="1">
        <v>-1096.0251413472683</v>
      </c>
      <c r="AZ60" s="1">
        <v>-1033.0442790930731</v>
      </c>
      <c r="BA60" s="1">
        <v>-969.87972265730309</v>
      </c>
      <c r="BB60" s="1">
        <v>-906.53093626526208</v>
      </c>
      <c r="BC60" s="1">
        <v>-842.99738257957779</v>
      </c>
      <c r="BD60" s="1">
        <v>-779.27852269564357</v>
      </c>
      <c r="BE60" s="1">
        <v>-715.3738161370477</v>
      </c>
      <c r="BF60" s="1">
        <v>-651.28272085098945</v>
      </c>
      <c r="BG60" s="1">
        <v>-587.00469320368006</v>
      </c>
      <c r="BH60" s="1">
        <v>-522.53918797573272</v>
      </c>
      <c r="BI60" s="1">
        <v>-457.88565835753724</v>
      </c>
      <c r="BJ60" s="1">
        <v>-393.04355594462191</v>
      </c>
      <c r="BK60" s="1">
        <v>-328.01233073300233</v>
      </c>
      <c r="BL60" s="1">
        <v>-262.79143111451555</v>
      </c>
      <c r="BM60" s="1">
        <v>-197.3803038721415</v>
      </c>
      <c r="BN60" s="1">
        <v>-131.77839417531052</v>
      </c>
      <c r="BO60" s="1">
        <v>-65.98514557519708</v>
      </c>
    </row>
    <row r="61" spans="2:67" x14ac:dyDescent="0.25">
      <c r="B61" t="s">
        <v>48</v>
      </c>
      <c r="C61" s="6">
        <v>3.5000000000000003E-2</v>
      </c>
      <c r="E61" s="6">
        <v>0.05</v>
      </c>
      <c r="H61" s="1"/>
      <c r="J61" s="1"/>
    </row>
    <row r="62" spans="2:67" x14ac:dyDescent="0.25">
      <c r="C62" s="6"/>
      <c r="E62" s="6"/>
      <c r="H62" s="1"/>
      <c r="J62" s="1"/>
    </row>
    <row r="63" spans="2:67" x14ac:dyDescent="0.25">
      <c r="B63" t="s">
        <v>49</v>
      </c>
      <c r="C63" s="6">
        <f>C61/12</f>
        <v>2.9166666666666668E-3</v>
      </c>
      <c r="E63" s="6">
        <f>E61/12</f>
        <v>4.1666666666666666E-3</v>
      </c>
      <c r="H63" s="1" t="s">
        <v>180</v>
      </c>
      <c r="J63" s="1"/>
    </row>
    <row r="64" spans="2:67" x14ac:dyDescent="0.25">
      <c r="B64" t="s">
        <v>50</v>
      </c>
      <c r="C64" s="32">
        <f>PMT(C63,C65,-C59)</f>
        <v>22689.463601372314</v>
      </c>
      <c r="E64" s="33">
        <f>PMT(E63,E65,-E59)</f>
        <v>97007.883571692859</v>
      </c>
      <c r="H64" s="1">
        <v>-2840.3887916666667</v>
      </c>
      <c r="I64" s="1">
        <v>-2670.542175373535</v>
      </c>
      <c r="J64" s="1">
        <v>-2499.987864845848</v>
      </c>
      <c r="K64" s="1">
        <v>-2328.7229113576295</v>
      </c>
      <c r="L64" s="1">
        <v>-2156.7443538965426</v>
      </c>
      <c r="M64" s="1">
        <v>-1984.0492191127014</v>
      </c>
      <c r="N64" s="1">
        <v>-1810.6345212672607</v>
      </c>
      <c r="O64" s="1">
        <v>-1636.4972621807974</v>
      </c>
      <c r="P64" s="1">
        <v>-1461.6344311814742</v>
      </c>
      <c r="Q64" s="1">
        <v>-1286.0430050529865</v>
      </c>
      <c r="R64" s="1">
        <v>-1109.7199479822973</v>
      </c>
      <c r="S64" s="1">
        <v>-932.66221150714671</v>
      </c>
      <c r="T64" s="1">
        <v>-754.86673446334976</v>
      </c>
      <c r="U64" s="1">
        <v>-576.33044293187015</v>
      </c>
      <c r="V64" s="1">
        <v>-397.05025018567613</v>
      </c>
      <c r="W64" s="1">
        <v>-217.02305663637298</v>
      </c>
    </row>
    <row r="65" spans="2:67" x14ac:dyDescent="0.25">
      <c r="B65" t="s">
        <v>51</v>
      </c>
      <c r="C65" s="34">
        <f>C60*12</f>
        <v>60</v>
      </c>
      <c r="E65" s="31">
        <f>E60*12</f>
        <v>16.200000000000003</v>
      </c>
      <c r="H65" s="1"/>
      <c r="J65" s="1"/>
    </row>
    <row r="66" spans="2:67" x14ac:dyDescent="0.25">
      <c r="B66" t="s">
        <v>52</v>
      </c>
      <c r="C66" s="32">
        <f>C64*C65-C59</f>
        <v>114128.2775735422</v>
      </c>
      <c r="E66" s="33">
        <f>E64*E65-E59</f>
        <v>54917.604099012213</v>
      </c>
      <c r="H66" s="1"/>
      <c r="J66" s="1"/>
    </row>
    <row r="67" spans="2:67" x14ac:dyDescent="0.25">
      <c r="H67" s="1"/>
      <c r="L6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2:67" x14ac:dyDescent="0.25"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2:67" x14ac:dyDescent="0.25">
      <c r="B69" s="7"/>
      <c r="H69" s="1"/>
      <c r="L6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2:67" x14ac:dyDescent="0.25">
      <c r="B70" s="7" t="s">
        <v>216</v>
      </c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2:67" x14ac:dyDescent="0.25">
      <c r="H71" s="1"/>
      <c r="J71" s="1"/>
    </row>
    <row r="72" spans="2:67" ht="26.25" x14ac:dyDescent="0.25">
      <c r="C72" s="30" t="s">
        <v>46</v>
      </c>
      <c r="E72" s="30" t="s">
        <v>177</v>
      </c>
      <c r="H72" s="1"/>
      <c r="J72" s="1"/>
    </row>
    <row r="73" spans="2:67" x14ac:dyDescent="0.25">
      <c r="B73" t="s">
        <v>44</v>
      </c>
      <c r="C73" s="1">
        <f>' Viabilidad 22 manteniendo+ ESE'!D60</f>
        <v>353918.15085440013</v>
      </c>
      <c r="D73" s="1"/>
      <c r="E73" s="1">
        <f>' Viabilidad 22 manteniendo+ ESE'!D61</f>
        <v>746161.00800000003</v>
      </c>
      <c r="H73" s="1" t="s">
        <v>179</v>
      </c>
      <c r="I73" s="1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2:67" x14ac:dyDescent="0.25">
      <c r="B74" t="s">
        <v>47</v>
      </c>
      <c r="C74" s="31">
        <v>5</v>
      </c>
      <c r="E74" s="31">
        <v>1.35</v>
      </c>
      <c r="H74" s="1">
        <v>-1032.2612708333334</v>
      </c>
      <c r="I74" s="1">
        <v>-1016.4933990915912</v>
      </c>
      <c r="J74" s="1">
        <v>-1000.6795377239356</v>
      </c>
      <c r="K74" s="1">
        <v>-984.81955259395772</v>
      </c>
      <c r="L74" s="1">
        <v>-968.91330917401717</v>
      </c>
      <c r="M74" s="1">
        <v>-952.96067254410207</v>
      </c>
      <c r="N74" s="1">
        <v>-936.96150739068298</v>
      </c>
      <c r="O74" s="1">
        <v>-920.91567800556606</v>
      </c>
      <c r="P74" s="1">
        <v>-904.82304828474298</v>
      </c>
      <c r="Q74" s="1">
        <v>-888.68348172723415</v>
      </c>
      <c r="R74" s="1">
        <v>-872.49684143393233</v>
      </c>
      <c r="S74" s="1">
        <v>-856.26299010644198</v>
      </c>
      <c r="T74" s="1">
        <v>-839.98179004591293</v>
      </c>
      <c r="U74" s="1">
        <v>-823.65310315187423</v>
      </c>
      <c r="V74" s="1">
        <v>-807.27679092106098</v>
      </c>
      <c r="W74" s="1">
        <v>-790.85271444624129</v>
      </c>
      <c r="X74" s="1">
        <v>-774.38073441503673</v>
      </c>
      <c r="Y74" s="1">
        <v>-757.86071110874127</v>
      </c>
      <c r="Z74" s="1">
        <v>-741.29250440113549</v>
      </c>
      <c r="AA74" s="1">
        <v>-724.67597375729929</v>
      </c>
      <c r="AB74" s="1">
        <v>-708.01097823241855</v>
      </c>
      <c r="AC74" s="1">
        <v>-691.29737647059039</v>
      </c>
      <c r="AD74" s="1">
        <v>-674.53502670362354</v>
      </c>
      <c r="AE74" s="1">
        <v>-657.72378674983634</v>
      </c>
      <c r="AF74" s="1">
        <v>-640.8635140128506</v>
      </c>
      <c r="AG74" s="1">
        <v>-623.95406548038204</v>
      </c>
      <c r="AH74" s="1">
        <v>-606.99529772302697</v>
      </c>
      <c r="AI74" s="1">
        <v>-589.9870668930464</v>
      </c>
      <c r="AJ74" s="1">
        <v>-572.92922872314512</v>
      </c>
      <c r="AK74" s="1">
        <v>-555.82163852524809</v>
      </c>
      <c r="AL74" s="1">
        <v>-538.66415118927387</v>
      </c>
      <c r="AM74" s="1">
        <v>-521.4566211819033</v>
      </c>
      <c r="AN74" s="1">
        <v>-504.19890254534437</v>
      </c>
      <c r="AO74" s="1">
        <v>-486.89084889609552</v>
      </c>
      <c r="AP74" s="1">
        <v>-469.53231342370304</v>
      </c>
      <c r="AQ74" s="1">
        <v>-452.12314888951607</v>
      </c>
      <c r="AR74" s="1">
        <v>-434.66320762543762</v>
      </c>
      <c r="AS74" s="1">
        <v>-417.15234153267244</v>
      </c>
      <c r="AT74" s="1">
        <v>-399.59040208046991</v>
      </c>
      <c r="AU74" s="1">
        <v>-381.97724030486512</v>
      </c>
      <c r="AV74" s="1">
        <v>-364.31270680741494</v>
      </c>
      <c r="AW74" s="1">
        <v>-346.59665175393047</v>
      </c>
      <c r="AX74" s="1">
        <v>-328.82892487320669</v>
      </c>
      <c r="AY74" s="1">
        <v>-311.00937545574743</v>
      </c>
      <c r="AZ74" s="1">
        <v>-293.13785235248724</v>
      </c>
      <c r="BA74" s="1">
        <v>-275.2142039735092</v>
      </c>
      <c r="BB74" s="1">
        <v>-257.23827828675917</v>
      </c>
      <c r="BC74" s="1">
        <v>-239.20992281675609</v>
      </c>
      <c r="BD74" s="1">
        <v>-221.12898464329891</v>
      </c>
      <c r="BE74" s="1">
        <v>-202.99531040016907</v>
      </c>
      <c r="BF74" s="1">
        <v>-184.80874627383011</v>
      </c>
      <c r="BG74" s="1">
        <v>-166.56913800212268</v>
      </c>
      <c r="BH74" s="1">
        <v>-148.27633087295609</v>
      </c>
      <c r="BI74" s="1">
        <v>-129.93016972299611</v>
      </c>
      <c r="BJ74" s="1">
        <v>-111.53049893634876</v>
      </c>
      <c r="BK74" s="1">
        <v>-93.077162443240312</v>
      </c>
      <c r="BL74" s="1">
        <v>-74.570003718693656</v>
      </c>
      <c r="BM74" s="1">
        <v>-56.00886578120042</v>
      </c>
      <c r="BN74" s="1">
        <v>-37.393591191389483</v>
      </c>
      <c r="BO74" s="1">
        <v>-18.724022050691588</v>
      </c>
    </row>
    <row r="75" spans="2:67" x14ac:dyDescent="0.25">
      <c r="B75" t="s">
        <v>48</v>
      </c>
      <c r="C75" s="6">
        <v>3.5000000000000003E-2</v>
      </c>
      <c r="E75" s="6">
        <v>0.05</v>
      </c>
      <c r="H75" s="1"/>
      <c r="J75" s="1"/>
    </row>
    <row r="76" spans="2:67" x14ac:dyDescent="0.25">
      <c r="C76" s="6"/>
      <c r="E76" s="6"/>
      <c r="H76" s="1"/>
      <c r="J76" s="1"/>
    </row>
    <row r="77" spans="2:67" x14ac:dyDescent="0.25">
      <c r="B77" t="s">
        <v>49</v>
      </c>
      <c r="C77" s="6">
        <f>C75/12</f>
        <v>2.9166666666666668E-3</v>
      </c>
      <c r="E77" s="6">
        <f>E75/12</f>
        <v>4.1666666666666666E-3</v>
      </c>
      <c r="H77" s="1" t="s">
        <v>180</v>
      </c>
      <c r="I77" s="1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67" x14ac:dyDescent="0.25">
      <c r="B78" t="s">
        <v>50</v>
      </c>
      <c r="C78" s="32">
        <f>PMT(C77,C79,-C73)</f>
        <v>6438.3887406879785</v>
      </c>
      <c r="E78" s="33">
        <f>PMT(E77,E79,-E73)</f>
        <v>47727.16449921357</v>
      </c>
      <c r="H78" s="1">
        <v>-3109.0042083333333</v>
      </c>
      <c r="I78" s="1">
        <v>-2923.0952065883025</v>
      </c>
      <c r="J78" s="1">
        <v>-2736.411584002667</v>
      </c>
      <c r="K78" s="1">
        <v>-2548.9501129895921</v>
      </c>
      <c r="L78" s="1">
        <v>-2360.7075525139617</v>
      </c>
      <c r="M78" s="1">
        <v>-2171.6806480363498</v>
      </c>
      <c r="N78" s="1">
        <v>-1981.8661314567476</v>
      </c>
      <c r="O78" s="1">
        <v>-1791.2607210580643</v>
      </c>
      <c r="P78" s="1">
        <v>-1599.8611214493862</v>
      </c>
      <c r="Q78" s="1">
        <v>-1407.6640235090049</v>
      </c>
      <c r="R78" s="1">
        <v>-1214.6661043272059</v>
      </c>
      <c r="S78" s="1">
        <v>-1020.8640271488158</v>
      </c>
      <c r="T78" s="1">
        <v>-826.25444131551581</v>
      </c>
      <c r="U78" s="1">
        <v>-630.83398220791037</v>
      </c>
      <c r="V78" s="1">
        <v>-434.59927118735663</v>
      </c>
      <c r="W78" s="1">
        <v>-237.54691553755052</v>
      </c>
    </row>
    <row r="79" spans="2:67" x14ac:dyDescent="0.25">
      <c r="B79" t="s">
        <v>51</v>
      </c>
      <c r="C79" s="34">
        <f>C74*12</f>
        <v>60</v>
      </c>
      <c r="E79" s="31">
        <f>E74*12</f>
        <v>16.200000000000003</v>
      </c>
      <c r="H79" s="1"/>
      <c r="J79" s="1"/>
    </row>
    <row r="80" spans="2:67" x14ac:dyDescent="0.25">
      <c r="B80" t="s">
        <v>52</v>
      </c>
      <c r="C80" s="32">
        <f>C78*C79-C73</f>
        <v>32385.173586878576</v>
      </c>
      <c r="E80" s="33">
        <f>E78*E79-E73</f>
        <v>27019.05688725994</v>
      </c>
      <c r="L80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0:12" x14ac:dyDescent="0.25">
      <c r="L81"/>
    </row>
    <row r="82" spans="10:12" x14ac:dyDescent="0.25">
      <c r="L82"/>
    </row>
    <row r="83" spans="10:12" x14ac:dyDescent="0.25">
      <c r="L83"/>
    </row>
    <row r="84" spans="10:12" x14ac:dyDescent="0.25">
      <c r="L84"/>
    </row>
    <row r="85" spans="10:12" x14ac:dyDescent="0.25">
      <c r="L85"/>
    </row>
    <row r="86" spans="10:12" x14ac:dyDescent="0.25">
      <c r="L86"/>
    </row>
    <row r="87" spans="10:12" x14ac:dyDescent="0.25">
      <c r="L87"/>
    </row>
    <row r="88" spans="10:12" x14ac:dyDescent="0.25">
      <c r="L88"/>
    </row>
    <row r="89" spans="10:12" x14ac:dyDescent="0.25">
      <c r="J89" s="1"/>
    </row>
    <row r="90" spans="10:12" x14ac:dyDescent="0.25">
      <c r="J90" s="1"/>
    </row>
    <row r="91" spans="10:12" x14ac:dyDescent="0.25">
      <c r="J91" s="1"/>
    </row>
    <row r="92" spans="10:12" x14ac:dyDescent="0.25">
      <c r="J92" s="1"/>
    </row>
    <row r="93" spans="10:12" x14ac:dyDescent="0.25">
      <c r="J93" s="1"/>
    </row>
    <row r="94" spans="10:12" x14ac:dyDescent="0.25">
      <c r="J94" s="1"/>
    </row>
    <row r="95" spans="10:12" x14ac:dyDescent="0.25">
      <c r="J95" s="1"/>
    </row>
    <row r="96" spans="10:12" x14ac:dyDescent="0.25">
      <c r="J96" s="1"/>
    </row>
    <row r="97" spans="10:10" x14ac:dyDescent="0.25">
      <c r="J97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22B0-6B86-48D9-9231-67655365F77B}">
  <sheetPr codeName="Hoja7"/>
  <dimension ref="A2:T43"/>
  <sheetViews>
    <sheetView topLeftCell="D22" workbookViewId="0">
      <selection activeCell="G81" sqref="G81:BQ87"/>
    </sheetView>
  </sheetViews>
  <sheetFormatPr baseColWidth="10" defaultRowHeight="15" x14ac:dyDescent="0.25"/>
  <cols>
    <col min="1" max="1" width="12.7109375" bestFit="1" customWidth="1"/>
    <col min="3" max="3" width="17" bestFit="1" customWidth="1"/>
    <col min="4" max="4" width="12.42578125" bestFit="1" customWidth="1"/>
  </cols>
  <sheetData>
    <row r="2" spans="1:20" x14ac:dyDescent="0.25">
      <c r="A2" s="1"/>
    </row>
    <row r="3" spans="1:20" x14ac:dyDescent="0.25">
      <c r="A3" s="1"/>
      <c r="D3" s="7" t="s">
        <v>173</v>
      </c>
      <c r="E3" s="7"/>
      <c r="F3" s="7"/>
      <c r="G3" s="7"/>
      <c r="H3" s="7"/>
      <c r="I3" s="7"/>
      <c r="J3" s="7"/>
    </row>
    <row r="4" spans="1:20" x14ac:dyDescent="0.25">
      <c r="A4" s="1"/>
    </row>
    <row r="5" spans="1:20" x14ac:dyDescent="0.25">
      <c r="A5" s="1"/>
      <c r="E5">
        <v>19</v>
      </c>
      <c r="F5">
        <v>20</v>
      </c>
      <c r="G5">
        <v>21</v>
      </c>
      <c r="H5">
        <v>22</v>
      </c>
      <c r="I5">
        <v>23</v>
      </c>
      <c r="J5">
        <v>24</v>
      </c>
      <c r="K5">
        <v>25</v>
      </c>
      <c r="L5">
        <v>26</v>
      </c>
      <c r="M5">
        <v>27</v>
      </c>
      <c r="N5">
        <v>28</v>
      </c>
      <c r="O5">
        <v>29</v>
      </c>
      <c r="P5">
        <v>30</v>
      </c>
      <c r="Q5">
        <v>31</v>
      </c>
      <c r="R5">
        <v>32</v>
      </c>
    </row>
    <row r="6" spans="1:20" x14ac:dyDescent="0.25">
      <c r="A6" s="1"/>
      <c r="E6" s="6">
        <v>0.01</v>
      </c>
      <c r="F6" s="6">
        <v>2.5000000000000001E-2</v>
      </c>
      <c r="G6" s="6">
        <v>3.6999999999999998E-2</v>
      </c>
      <c r="H6" s="6">
        <v>5.8000000000000003E-2</v>
      </c>
      <c r="I6" s="6">
        <v>6.2E-2</v>
      </c>
      <c r="J6" s="6">
        <v>6.2E-2</v>
      </c>
      <c r="K6" s="6">
        <v>0.06</v>
      </c>
      <c r="L6" s="6">
        <v>6.0999999999999999E-2</v>
      </c>
      <c r="M6" s="6">
        <v>7.2999999999999995E-2</v>
      </c>
      <c r="N6" s="6">
        <v>0.125</v>
      </c>
      <c r="O6" s="6">
        <v>0.16500000000000001</v>
      </c>
      <c r="P6" s="6">
        <v>0.121</v>
      </c>
      <c r="Q6" s="6">
        <v>8.2000000000000003E-2</v>
      </c>
      <c r="R6" s="6">
        <v>5.8999999999999997E-2</v>
      </c>
      <c r="S6" s="6"/>
      <c r="T6" s="6"/>
    </row>
    <row r="7" spans="1:20" x14ac:dyDescent="0.25">
      <c r="A7" s="1"/>
      <c r="C7" t="s">
        <v>15</v>
      </c>
      <c r="D7" s="1">
        <f>' Viabilidad 22 NE ampliando 1pl'!I33</f>
        <v>-1584945.8352000001</v>
      </c>
      <c r="E7" s="1">
        <f>$D$7*E6</f>
        <v>-15849.458352000001</v>
      </c>
      <c r="F7" s="1">
        <f t="shared" ref="F7:R7" si="0">$D$7*F6</f>
        <v>-39623.645880000004</v>
      </c>
      <c r="G7" s="1">
        <f t="shared" si="0"/>
        <v>-58642.995902399998</v>
      </c>
      <c r="H7" s="1">
        <f t="shared" si="0"/>
        <v>-91926.858441600009</v>
      </c>
      <c r="I7" s="1">
        <f t="shared" si="0"/>
        <v>-98266.641782400009</v>
      </c>
      <c r="J7" s="1">
        <f t="shared" si="0"/>
        <v>-98266.641782400009</v>
      </c>
      <c r="K7" s="1">
        <f t="shared" si="0"/>
        <v>-95096.750112000009</v>
      </c>
      <c r="L7" s="1">
        <f t="shared" si="0"/>
        <v>-96681.695947200002</v>
      </c>
      <c r="M7" s="1">
        <f t="shared" si="0"/>
        <v>-115701.0459696</v>
      </c>
      <c r="N7" s="1">
        <f t="shared" si="0"/>
        <v>-198118.22940000001</v>
      </c>
      <c r="O7" s="1">
        <f t="shared" si="0"/>
        <v>-261516.06280800002</v>
      </c>
      <c r="P7" s="1">
        <f t="shared" si="0"/>
        <v>-191778.44605920001</v>
      </c>
      <c r="Q7" s="1">
        <f t="shared" si="0"/>
        <v>-129965.55848640001</v>
      </c>
      <c r="R7" s="1">
        <f t="shared" si="0"/>
        <v>-93511.804276800001</v>
      </c>
    </row>
    <row r="8" spans="1:20" x14ac:dyDescent="0.25">
      <c r="A8" s="1"/>
      <c r="D8" s="1"/>
      <c r="E8" s="6">
        <v>0.02</v>
      </c>
      <c r="F8" s="6">
        <v>9.5000000000000001E-2</v>
      </c>
      <c r="G8" s="6">
        <v>0.30499999999999999</v>
      </c>
      <c r="H8" s="6">
        <v>0.45500000000000002</v>
      </c>
      <c r="I8" s="6">
        <v>0.125</v>
      </c>
      <c r="J8" s="1"/>
      <c r="K8" s="1"/>
      <c r="L8" s="1"/>
      <c r="M8" s="1"/>
      <c r="N8" s="1"/>
      <c r="O8" s="1"/>
      <c r="P8" s="1"/>
      <c r="Q8" s="1"/>
      <c r="R8" s="1"/>
    </row>
    <row r="9" spans="1:20" x14ac:dyDescent="0.25">
      <c r="A9" s="89"/>
      <c r="C9" t="s">
        <v>7</v>
      </c>
      <c r="D9" s="1">
        <f>' Viabilidad 22 NE ampliando 1pl'!I34</f>
        <v>-112012.76520000001</v>
      </c>
      <c r="E9" s="1">
        <f>$D$9*E8</f>
        <v>-2240.2553040000003</v>
      </c>
      <c r="F9" s="1">
        <f t="shared" ref="F9:I9" si="1">$D$9*F8</f>
        <v>-10641.212694000002</v>
      </c>
      <c r="G9" s="1">
        <f t="shared" si="1"/>
        <v>-34163.893386000003</v>
      </c>
      <c r="H9" s="1">
        <f t="shared" si="1"/>
        <v>-50965.808166000003</v>
      </c>
      <c r="I9" s="1">
        <f t="shared" si="1"/>
        <v>-14001.595650000001</v>
      </c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1"/>
    </row>
    <row r="11" spans="1:20" x14ac:dyDescent="0.25">
      <c r="A11" s="1"/>
      <c r="D11" s="7" t="s">
        <v>174</v>
      </c>
    </row>
    <row r="12" spans="1:20" x14ac:dyDescent="0.25">
      <c r="A12" s="1"/>
      <c r="E12">
        <v>19</v>
      </c>
      <c r="F12">
        <v>20</v>
      </c>
      <c r="G12">
        <v>21</v>
      </c>
      <c r="H12">
        <v>22</v>
      </c>
      <c r="I12">
        <v>23</v>
      </c>
      <c r="J12">
        <v>24</v>
      </c>
      <c r="K12">
        <v>25</v>
      </c>
      <c r="L12">
        <v>26</v>
      </c>
      <c r="M12">
        <v>27</v>
      </c>
      <c r="N12">
        <v>28</v>
      </c>
      <c r="O12">
        <v>29</v>
      </c>
      <c r="P12">
        <v>30</v>
      </c>
      <c r="Q12">
        <v>31</v>
      </c>
      <c r="R12">
        <v>32</v>
      </c>
    </row>
    <row r="13" spans="1:20" x14ac:dyDescent="0.25">
      <c r="A13" s="1"/>
      <c r="E13" s="6">
        <v>0.01</v>
      </c>
      <c r="F13" s="6">
        <v>2.5000000000000001E-2</v>
      </c>
      <c r="G13" s="6">
        <v>3.6999999999999998E-2</v>
      </c>
      <c r="H13" s="6">
        <v>5.8000000000000003E-2</v>
      </c>
      <c r="I13" s="6">
        <v>6.2E-2</v>
      </c>
      <c r="J13" s="6">
        <v>6.2E-2</v>
      </c>
      <c r="K13" s="6">
        <v>0.06</v>
      </c>
      <c r="L13" s="6">
        <v>6.0999999999999999E-2</v>
      </c>
      <c r="M13" s="6">
        <v>7.2999999999999995E-2</v>
      </c>
      <c r="N13" s="6">
        <v>0.125</v>
      </c>
      <c r="O13" s="6">
        <v>0.16500000000000001</v>
      </c>
      <c r="P13" s="6">
        <v>0.121</v>
      </c>
      <c r="Q13" s="6">
        <v>8.2000000000000003E-2</v>
      </c>
      <c r="R13" s="6">
        <v>5.8999999999999997E-2</v>
      </c>
    </row>
    <row r="14" spans="1:20" x14ac:dyDescent="0.25">
      <c r="A14" s="1"/>
      <c r="C14" t="s">
        <v>15</v>
      </c>
      <c r="D14" s="1">
        <f>' Viabilidad 22 NE ampliando 2pl'!I33</f>
        <v>-1924577.0856000001</v>
      </c>
      <c r="E14" s="1">
        <f>$D$14*E13</f>
        <v>-19245.770856000003</v>
      </c>
      <c r="F14" s="1">
        <f t="shared" ref="F14:R14" si="2">$D$14*F13</f>
        <v>-48114.427140000007</v>
      </c>
      <c r="G14" s="1">
        <f t="shared" si="2"/>
        <v>-71209.352167200006</v>
      </c>
      <c r="H14" s="1">
        <f t="shared" si="2"/>
        <v>-111625.47096480001</v>
      </c>
      <c r="I14" s="1">
        <f t="shared" si="2"/>
        <v>-119323.77930720001</v>
      </c>
      <c r="J14" s="1">
        <f t="shared" si="2"/>
        <v>-119323.77930720001</v>
      </c>
      <c r="K14" s="1">
        <f t="shared" si="2"/>
        <v>-115474.625136</v>
      </c>
      <c r="L14" s="1">
        <f t="shared" si="2"/>
        <v>-117399.2022216</v>
      </c>
      <c r="M14" s="1">
        <f t="shared" si="2"/>
        <v>-140494.12724880001</v>
      </c>
      <c r="N14" s="1">
        <f t="shared" si="2"/>
        <v>-240572.13570000001</v>
      </c>
      <c r="O14" s="1">
        <f t="shared" si="2"/>
        <v>-317555.21912400005</v>
      </c>
      <c r="P14" s="1">
        <f t="shared" si="2"/>
        <v>-232873.82735760001</v>
      </c>
      <c r="Q14" s="1">
        <f t="shared" si="2"/>
        <v>-157815.32101920003</v>
      </c>
      <c r="R14" s="1">
        <f t="shared" si="2"/>
        <v>-113550.0480504</v>
      </c>
    </row>
    <row r="15" spans="1:20" x14ac:dyDescent="0.25">
      <c r="A15" s="1"/>
      <c r="E15" s="6">
        <v>0.02</v>
      </c>
      <c r="F15" s="6">
        <v>9.5000000000000001E-2</v>
      </c>
      <c r="G15" s="6">
        <v>0.30499999999999999</v>
      </c>
      <c r="H15" s="6">
        <v>0.45500000000000002</v>
      </c>
      <c r="I15" s="6">
        <v>0.125</v>
      </c>
    </row>
    <row r="16" spans="1:20" x14ac:dyDescent="0.25">
      <c r="A16" s="1"/>
      <c r="C16" t="s">
        <v>7</v>
      </c>
      <c r="D16" s="1">
        <f>' Viabilidad 22 NE ampliando 2pl'!I34</f>
        <v>-112012.76520000001</v>
      </c>
      <c r="E16" s="1">
        <f>$D$16*E15</f>
        <v>-2240.2553040000003</v>
      </c>
      <c r="F16" s="1">
        <f t="shared" ref="F16:I16" si="3">$D$16*F15</f>
        <v>-10641.212694000002</v>
      </c>
      <c r="G16" s="1">
        <f t="shared" si="3"/>
        <v>-34163.893386000003</v>
      </c>
      <c r="H16" s="1">
        <f t="shared" si="3"/>
        <v>-50965.808166000003</v>
      </c>
      <c r="I16" s="1">
        <f t="shared" si="3"/>
        <v>-14001.595650000001</v>
      </c>
    </row>
    <row r="17" spans="1:18" x14ac:dyDescent="0.25">
      <c r="A17" s="1"/>
    </row>
    <row r="18" spans="1:18" x14ac:dyDescent="0.25">
      <c r="A18" s="1"/>
      <c r="D18" s="7" t="s">
        <v>190</v>
      </c>
    </row>
    <row r="19" spans="1:18" x14ac:dyDescent="0.25">
      <c r="A19" s="1"/>
      <c r="E19">
        <v>19</v>
      </c>
      <c r="F19">
        <v>20</v>
      </c>
      <c r="G19">
        <v>21</v>
      </c>
      <c r="H19">
        <v>22</v>
      </c>
      <c r="I19">
        <v>23</v>
      </c>
      <c r="J19">
        <v>24</v>
      </c>
      <c r="K19">
        <v>25</v>
      </c>
      <c r="L19">
        <v>26</v>
      </c>
      <c r="M19">
        <v>27</v>
      </c>
      <c r="N19">
        <v>28</v>
      </c>
      <c r="O19">
        <v>29</v>
      </c>
      <c r="P19">
        <v>30</v>
      </c>
      <c r="Q19">
        <v>31</v>
      </c>
      <c r="R19">
        <v>32</v>
      </c>
    </row>
    <row r="20" spans="1:18" x14ac:dyDescent="0.25">
      <c r="A20" s="1"/>
      <c r="E20" s="6">
        <v>0.01</v>
      </c>
      <c r="F20" s="6">
        <v>2.5000000000000001E-2</v>
      </c>
      <c r="G20" s="6">
        <v>3.6999999999999998E-2</v>
      </c>
      <c r="H20" s="6">
        <v>5.8000000000000003E-2</v>
      </c>
      <c r="I20" s="6">
        <v>6.2E-2</v>
      </c>
      <c r="J20" s="6">
        <v>6.2E-2</v>
      </c>
      <c r="K20" s="6">
        <v>0.06</v>
      </c>
      <c r="L20" s="6">
        <v>6.0999999999999999E-2</v>
      </c>
      <c r="M20" s="6">
        <v>7.2999999999999995E-2</v>
      </c>
      <c r="N20" s="6">
        <v>0.125</v>
      </c>
      <c r="O20" s="6">
        <v>0.16500000000000001</v>
      </c>
      <c r="P20" s="6">
        <v>0.121</v>
      </c>
      <c r="Q20" s="6">
        <v>8.2000000000000003E-2</v>
      </c>
      <c r="R20" s="6">
        <v>5.8999999999999997E-2</v>
      </c>
    </row>
    <row r="21" spans="1:18" x14ac:dyDescent="0.25">
      <c r="A21" s="1"/>
      <c r="C21" t="s">
        <v>15</v>
      </c>
      <c r="D21" s="1">
        <f>' Viabilidad 22 NE'!I33</f>
        <v>-1245314.5848000001</v>
      </c>
      <c r="E21" s="1">
        <f>$D$21*E20</f>
        <v>-12453.145848</v>
      </c>
      <c r="F21" s="1">
        <f t="shared" ref="F21:R21" si="4">$D$21*F20</f>
        <v>-31132.864620000004</v>
      </c>
      <c r="G21" s="1">
        <f t="shared" si="4"/>
        <v>-46076.639637599998</v>
      </c>
      <c r="H21" s="1">
        <f t="shared" si="4"/>
        <v>-72228.245918400004</v>
      </c>
      <c r="I21" s="1">
        <f t="shared" si="4"/>
        <v>-77209.504257599998</v>
      </c>
      <c r="J21" s="1">
        <f t="shared" si="4"/>
        <v>-77209.504257599998</v>
      </c>
      <c r="K21" s="1">
        <f t="shared" si="4"/>
        <v>-74718.875088000001</v>
      </c>
      <c r="L21" s="1">
        <f t="shared" si="4"/>
        <v>-75964.189672799999</v>
      </c>
      <c r="M21" s="1">
        <f t="shared" si="4"/>
        <v>-90907.964690399996</v>
      </c>
      <c r="N21" s="1">
        <f t="shared" si="4"/>
        <v>-155664.32310000001</v>
      </c>
      <c r="O21" s="1">
        <f t="shared" si="4"/>
        <v>-205476.90649200001</v>
      </c>
      <c r="P21" s="1">
        <f t="shared" si="4"/>
        <v>-150683.06476080001</v>
      </c>
      <c r="Q21" s="1">
        <f t="shared" si="4"/>
        <v>-102115.79595360001</v>
      </c>
      <c r="R21" s="1">
        <f t="shared" si="4"/>
        <v>-73473.560503200002</v>
      </c>
    </row>
    <row r="22" spans="1:18" x14ac:dyDescent="0.25">
      <c r="A22" s="1"/>
    </row>
    <row r="23" spans="1:18" x14ac:dyDescent="0.25">
      <c r="A23" s="1"/>
      <c r="D23" s="7" t="s">
        <v>183</v>
      </c>
    </row>
    <row r="24" spans="1:18" x14ac:dyDescent="0.25">
      <c r="A24" s="1"/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K24">
        <v>25</v>
      </c>
      <c r="L24">
        <v>26</v>
      </c>
      <c r="M24">
        <v>27</v>
      </c>
      <c r="N24">
        <v>28</v>
      </c>
      <c r="O24">
        <v>29</v>
      </c>
      <c r="P24">
        <v>30</v>
      </c>
      <c r="Q24">
        <v>31</v>
      </c>
      <c r="R24">
        <v>32</v>
      </c>
    </row>
    <row r="25" spans="1:18" x14ac:dyDescent="0.25">
      <c r="A25" s="1"/>
      <c r="E25" s="6"/>
      <c r="F25" s="6"/>
      <c r="G25" s="6"/>
      <c r="H25" s="6"/>
      <c r="I25" s="6"/>
      <c r="J25" s="6">
        <v>0.03</v>
      </c>
      <c r="K25" s="6">
        <v>0.04</v>
      </c>
      <c r="L25" s="6">
        <v>9.2999999999999999E-2</v>
      </c>
      <c r="M25" s="6">
        <v>0.105</v>
      </c>
      <c r="N25" s="6">
        <v>0.16500000000000001</v>
      </c>
      <c r="O25" s="6">
        <v>0.20499999999999999</v>
      </c>
      <c r="P25" s="6">
        <v>0.20799999999999999</v>
      </c>
      <c r="Q25" s="6">
        <v>8.2000000000000003E-2</v>
      </c>
      <c r="R25" s="6">
        <v>7.1999999999999995E-2</v>
      </c>
    </row>
    <row r="26" spans="1:18" x14ac:dyDescent="0.25">
      <c r="A26" s="1"/>
      <c r="C26" t="s">
        <v>15</v>
      </c>
      <c r="D26" s="1">
        <f>' Viabilidad 22 manteniendo+1pl'!I33</f>
        <v>-339631.25040000002</v>
      </c>
      <c r="E26" s="1"/>
      <c r="F26" s="1"/>
      <c r="G26" s="1"/>
      <c r="H26" s="1"/>
      <c r="I26" s="1"/>
      <c r="J26" s="1">
        <f>$D$26*J25</f>
        <v>-10188.937512</v>
      </c>
      <c r="K26" s="1">
        <f t="shared" ref="K26:R26" si="5">$D$26*K25</f>
        <v>-13585.250016000002</v>
      </c>
      <c r="L26" s="1">
        <f t="shared" si="5"/>
        <v>-31585.706287200002</v>
      </c>
      <c r="M26" s="1">
        <f t="shared" si="5"/>
        <v>-35661.281292</v>
      </c>
      <c r="N26" s="1">
        <f t="shared" si="5"/>
        <v>-56039.156316000008</v>
      </c>
      <c r="O26" s="1">
        <f t="shared" si="5"/>
        <v>-69624.406331999999</v>
      </c>
      <c r="P26" s="1">
        <f t="shared" si="5"/>
        <v>-70643.300083199996</v>
      </c>
      <c r="Q26" s="1">
        <f t="shared" si="5"/>
        <v>-27849.762532800003</v>
      </c>
      <c r="R26" s="1">
        <f t="shared" si="5"/>
        <v>-24453.450028799998</v>
      </c>
    </row>
    <row r="27" spans="1:18" x14ac:dyDescent="0.25">
      <c r="A27" s="1"/>
      <c r="D27" s="1"/>
      <c r="E27" s="6">
        <v>6.0000000000000001E-3</v>
      </c>
      <c r="F27" s="6">
        <v>1.6E-2</v>
      </c>
      <c r="G27" s="6">
        <v>0.04</v>
      </c>
      <c r="H27" s="6">
        <v>3.7499999999999999E-2</v>
      </c>
      <c r="I27" s="6">
        <v>4.4999999999999998E-2</v>
      </c>
      <c r="J27" s="6">
        <v>9.4500000000000001E-2</v>
      </c>
      <c r="K27" s="6">
        <v>0.11749999999999999</v>
      </c>
      <c r="L27" s="6">
        <v>0.08</v>
      </c>
      <c r="M27" s="6">
        <v>0.13300000000000001</v>
      </c>
      <c r="N27" s="6">
        <v>0.11899999999999999</v>
      </c>
      <c r="O27" s="6">
        <v>0.14849999999999999</v>
      </c>
      <c r="P27" s="6">
        <v>5.8500000000000003E-2</v>
      </c>
      <c r="Q27" s="6">
        <v>0.1045</v>
      </c>
      <c r="R27" s="6"/>
    </row>
    <row r="28" spans="1:18" x14ac:dyDescent="0.25">
      <c r="A28" s="1"/>
      <c r="C28" t="s">
        <v>184</v>
      </c>
      <c r="D28" s="1">
        <f>' Viabilidad 22 manteniendo+1pl'!I34</f>
        <v>-695000</v>
      </c>
      <c r="E28" s="1">
        <f>$D$28*E27</f>
        <v>-4170</v>
      </c>
      <c r="F28" s="1">
        <f t="shared" ref="F28:Q28" si="6">$D$28*F27</f>
        <v>-11120</v>
      </c>
      <c r="G28" s="1">
        <f t="shared" si="6"/>
        <v>-27800</v>
      </c>
      <c r="H28" s="1">
        <f t="shared" si="6"/>
        <v>-26062.5</v>
      </c>
      <c r="I28" s="1">
        <f t="shared" si="6"/>
        <v>-31275</v>
      </c>
      <c r="J28" s="1">
        <f t="shared" si="6"/>
        <v>-65677.5</v>
      </c>
      <c r="K28" s="1">
        <f t="shared" si="6"/>
        <v>-81662.5</v>
      </c>
      <c r="L28" s="1">
        <f t="shared" si="6"/>
        <v>-55600</v>
      </c>
      <c r="M28" s="1">
        <f t="shared" si="6"/>
        <v>-92435</v>
      </c>
      <c r="N28" s="1">
        <f t="shared" si="6"/>
        <v>-82705</v>
      </c>
      <c r="O28" s="1">
        <f t="shared" si="6"/>
        <v>-103207.5</v>
      </c>
      <c r="P28" s="1">
        <f t="shared" si="6"/>
        <v>-40657.5</v>
      </c>
      <c r="Q28" s="1">
        <f t="shared" si="6"/>
        <v>-72627.5</v>
      </c>
      <c r="R28" s="1"/>
    </row>
    <row r="29" spans="1:18" x14ac:dyDescent="0.25">
      <c r="A29" s="1"/>
    </row>
    <row r="30" spans="1:18" x14ac:dyDescent="0.25">
      <c r="A30" s="1"/>
      <c r="D30" s="7" t="s">
        <v>185</v>
      </c>
    </row>
    <row r="31" spans="1:18" x14ac:dyDescent="0.25">
      <c r="A31" s="1"/>
      <c r="E31">
        <v>19</v>
      </c>
      <c r="F31">
        <v>20</v>
      </c>
      <c r="G31">
        <v>21</v>
      </c>
      <c r="H31">
        <v>22</v>
      </c>
      <c r="I31">
        <v>23</v>
      </c>
      <c r="J31">
        <v>24</v>
      </c>
      <c r="K31">
        <v>25</v>
      </c>
      <c r="L31">
        <v>26</v>
      </c>
      <c r="M31">
        <v>27</v>
      </c>
      <c r="N31">
        <v>28</v>
      </c>
      <c r="O31">
        <v>29</v>
      </c>
      <c r="P31">
        <v>30</v>
      </c>
      <c r="Q31">
        <v>31</v>
      </c>
      <c r="R31">
        <v>32</v>
      </c>
    </row>
    <row r="32" spans="1:18" x14ac:dyDescent="0.25">
      <c r="A32" s="1"/>
      <c r="E32" s="6"/>
      <c r="F32" s="6"/>
      <c r="G32" s="6"/>
      <c r="H32" s="6"/>
      <c r="I32" s="6"/>
      <c r="J32" s="6">
        <v>0.03</v>
      </c>
      <c r="K32" s="6">
        <v>0.04</v>
      </c>
      <c r="L32" s="6">
        <v>9.2999999999999999E-2</v>
      </c>
      <c r="M32" s="6">
        <v>0.105</v>
      </c>
      <c r="N32" s="6">
        <v>0.16500000000000001</v>
      </c>
      <c r="O32" s="6">
        <v>0.20499999999999999</v>
      </c>
      <c r="P32" s="6">
        <v>0.20799999999999999</v>
      </c>
      <c r="Q32" s="6">
        <v>8.2000000000000003E-2</v>
      </c>
      <c r="R32" s="6">
        <v>7.1999999999999995E-2</v>
      </c>
    </row>
    <row r="33" spans="1:18" x14ac:dyDescent="0.25">
      <c r="A33" s="1"/>
      <c r="C33" t="s">
        <v>15</v>
      </c>
      <c r="D33" s="1">
        <f>' Viabilidad 22 manteniendo+2pl'!I33</f>
        <v>-679262.50080000004</v>
      </c>
      <c r="E33" s="1"/>
      <c r="F33" s="1"/>
      <c r="G33" s="1"/>
      <c r="H33" s="1"/>
      <c r="I33" s="1"/>
      <c r="J33" s="1">
        <f>$D$33*J32</f>
        <v>-20377.875024000001</v>
      </c>
      <c r="K33" s="1">
        <f t="shared" ref="K33:R33" si="7">$D$33*K32</f>
        <v>-27170.500032000004</v>
      </c>
      <c r="L33" s="1">
        <f t="shared" si="7"/>
        <v>-63171.412574400005</v>
      </c>
      <c r="M33" s="1">
        <f t="shared" si="7"/>
        <v>-71322.562583999999</v>
      </c>
      <c r="N33" s="1">
        <f t="shared" si="7"/>
        <v>-112078.31263200002</v>
      </c>
      <c r="O33" s="1">
        <f t="shared" si="7"/>
        <v>-139248.812664</v>
      </c>
      <c r="P33" s="1">
        <f t="shared" si="7"/>
        <v>-141286.60016639999</v>
      </c>
      <c r="Q33" s="1">
        <f t="shared" si="7"/>
        <v>-55699.525065600006</v>
      </c>
      <c r="R33" s="1">
        <f t="shared" si="7"/>
        <v>-48906.900057599996</v>
      </c>
    </row>
    <row r="34" spans="1:18" x14ac:dyDescent="0.25">
      <c r="D34" s="1"/>
      <c r="E34" s="6">
        <v>6.0000000000000001E-3</v>
      </c>
      <c r="F34" s="6">
        <v>1.6E-2</v>
      </c>
      <c r="G34" s="6">
        <v>0.04</v>
      </c>
      <c r="H34" s="6">
        <v>3.7499999999999999E-2</v>
      </c>
      <c r="I34" s="6">
        <v>4.4999999999999998E-2</v>
      </c>
      <c r="J34" s="6">
        <v>9.4500000000000001E-2</v>
      </c>
      <c r="K34" s="6">
        <v>0.11749999999999999</v>
      </c>
      <c r="L34" s="6">
        <v>0.08</v>
      </c>
      <c r="M34" s="6">
        <v>0.13300000000000001</v>
      </c>
      <c r="N34" s="6">
        <v>0.11899999999999999</v>
      </c>
      <c r="O34" s="6">
        <v>0.14849999999999999</v>
      </c>
      <c r="P34" s="6">
        <v>5.8500000000000003E-2</v>
      </c>
      <c r="Q34" s="6">
        <v>0.1045</v>
      </c>
      <c r="R34" s="6"/>
    </row>
    <row r="35" spans="1:18" x14ac:dyDescent="0.25">
      <c r="C35" t="s">
        <v>184</v>
      </c>
      <c r="D35" s="1">
        <f>' Viabilidad 22 manteniendo+2pl'!I34</f>
        <v>-695000</v>
      </c>
      <c r="E35" s="1">
        <f t="shared" ref="E35:Q35" si="8">$D$35*E34</f>
        <v>-4170</v>
      </c>
      <c r="F35" s="1">
        <f t="shared" si="8"/>
        <v>-11120</v>
      </c>
      <c r="G35" s="1">
        <f t="shared" si="8"/>
        <v>-27800</v>
      </c>
      <c r="H35" s="1">
        <f t="shared" si="8"/>
        <v>-26062.5</v>
      </c>
      <c r="I35" s="1">
        <f t="shared" si="8"/>
        <v>-31275</v>
      </c>
      <c r="J35" s="1">
        <f t="shared" si="8"/>
        <v>-65677.5</v>
      </c>
      <c r="K35" s="1">
        <f t="shared" si="8"/>
        <v>-81662.5</v>
      </c>
      <c r="L35" s="1">
        <f t="shared" si="8"/>
        <v>-55600</v>
      </c>
      <c r="M35" s="1">
        <f t="shared" si="8"/>
        <v>-92435</v>
      </c>
      <c r="N35" s="1">
        <f t="shared" si="8"/>
        <v>-82705</v>
      </c>
      <c r="O35" s="1">
        <f t="shared" si="8"/>
        <v>-103207.5</v>
      </c>
      <c r="P35" s="1">
        <f t="shared" si="8"/>
        <v>-40657.5</v>
      </c>
      <c r="Q35" s="1">
        <f t="shared" si="8"/>
        <v>-72627.5</v>
      </c>
      <c r="R35" s="1"/>
    </row>
    <row r="36" spans="1:18" x14ac:dyDescent="0.25">
      <c r="E36" s="6"/>
    </row>
    <row r="37" spans="1:18" x14ac:dyDescent="0.25">
      <c r="E37" s="6"/>
    </row>
    <row r="38" spans="1:18" x14ac:dyDescent="0.25">
      <c r="E38" s="6"/>
    </row>
    <row r="39" spans="1:18" x14ac:dyDescent="0.25">
      <c r="E39" s="6"/>
    </row>
    <row r="40" spans="1:18" x14ac:dyDescent="0.25">
      <c r="E40" s="6"/>
    </row>
    <row r="41" spans="1:18" x14ac:dyDescent="0.25">
      <c r="E41" s="6"/>
    </row>
    <row r="42" spans="1:18" x14ac:dyDescent="0.25">
      <c r="E42" s="6"/>
    </row>
    <row r="43" spans="1:18" x14ac:dyDescent="0.25">
      <c r="E43" s="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0600-FC60-438B-B106-398F86940341}">
  <sheetPr codeName="Hoja10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F45" sqref="F45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218</v>
      </c>
    </row>
    <row r="4" spans="2:102" x14ac:dyDescent="0.25">
      <c r="B4" t="s">
        <v>188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43" t="s">
        <v>56</v>
      </c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5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2080449.4231359956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18522</v>
      </c>
      <c r="F16" s="1">
        <f>D16*C16</f>
        <v>1039.0842</v>
      </c>
      <c r="G16" s="70">
        <v>6</v>
      </c>
      <c r="H16" s="70">
        <v>6</v>
      </c>
      <c r="I16" s="71">
        <f t="shared" ref="I16:I65" si="0">-F16</f>
        <v>-1039.0842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-1039.0842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18522</v>
      </c>
      <c r="F17" s="1">
        <f>D17*C17</f>
        <v>883.49940000000004</v>
      </c>
      <c r="G17" s="55">
        <v>17</v>
      </c>
      <c r="H17" s="55">
        <v>18</v>
      </c>
      <c r="I17" s="57">
        <f t="shared" si="0"/>
        <v>-883.49940000000004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-265.04982000000001</v>
      </c>
      <c r="AA17" s="58">
        <f>0.7*I17</f>
        <v>-618.44957999999997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18522</v>
      </c>
      <c r="F18" s="1">
        <f>C18*D18</f>
        <v>129.654</v>
      </c>
      <c r="G18" s="55">
        <v>17</v>
      </c>
      <c r="H18" s="55">
        <v>18</v>
      </c>
      <c r="I18" s="57">
        <f t="shared" si="0"/>
        <v>-129.654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-64.826999999999998</v>
      </c>
      <c r="AA18" s="58">
        <f>I18*0.5</f>
        <v>-64.826999999999998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1374262.5008</v>
      </c>
      <c r="F19" s="1">
        <f>C19*D19</f>
        <v>77096.126294879999</v>
      </c>
      <c r="G19" s="55">
        <v>6</v>
      </c>
      <c r="H19" s="55">
        <v>9</v>
      </c>
      <c r="I19" s="57">
        <f t="shared" si="0"/>
        <v>-77096.126294879999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-30838.450517952002</v>
      </c>
      <c r="P19" s="58">
        <v>0</v>
      </c>
      <c r="Q19" s="58">
        <v>0</v>
      </c>
      <c r="R19" s="58">
        <f>I19*0.6</f>
        <v>-46257.675776928001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1374262.5008</v>
      </c>
      <c r="F20" s="1">
        <f>C20*D20</f>
        <v>65552.321288160005</v>
      </c>
      <c r="G20" s="55">
        <v>19</v>
      </c>
      <c r="H20" s="55">
        <v>32</v>
      </c>
      <c r="I20" s="57">
        <f t="shared" si="0"/>
        <v>-65552.321288160005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-4682.3086634400006</v>
      </c>
      <c r="AC20" s="58">
        <f t="shared" ref="AC20:AO20" si="1">$I20/14</f>
        <v>-4682.3086634400006</v>
      </c>
      <c r="AD20" s="58">
        <f t="shared" si="1"/>
        <v>-4682.3086634400006</v>
      </c>
      <c r="AE20" s="58">
        <f t="shared" si="1"/>
        <v>-4682.3086634400006</v>
      </c>
      <c r="AF20" s="58">
        <f t="shared" si="1"/>
        <v>-4682.3086634400006</v>
      </c>
      <c r="AG20" s="58">
        <f t="shared" si="1"/>
        <v>-4682.3086634400006</v>
      </c>
      <c r="AH20" s="58">
        <f t="shared" si="1"/>
        <v>-4682.3086634400006</v>
      </c>
      <c r="AI20" s="58">
        <f t="shared" si="1"/>
        <v>-4682.3086634400006</v>
      </c>
      <c r="AJ20" s="58">
        <f t="shared" si="1"/>
        <v>-4682.3086634400006</v>
      </c>
      <c r="AK20" s="58">
        <f t="shared" si="1"/>
        <v>-4682.3086634400006</v>
      </c>
      <c r="AL20" s="58">
        <f t="shared" si="1"/>
        <v>-4682.3086634400006</v>
      </c>
      <c r="AM20" s="58">
        <f t="shared" si="1"/>
        <v>-4682.3086634400006</v>
      </c>
      <c r="AN20" s="58">
        <f t="shared" si="1"/>
        <v>-4682.3086634400006</v>
      </c>
      <c r="AO20" s="58">
        <f t="shared" si="1"/>
        <v>-4682.3086634400006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1374262.5008</v>
      </c>
      <c r="F21" s="1">
        <f>C21*D21</f>
        <v>9619.8375056000004</v>
      </c>
      <c r="G21" s="55">
        <v>19</v>
      </c>
      <c r="H21" s="55">
        <v>32</v>
      </c>
      <c r="I21" s="57">
        <f t="shared" si="0"/>
        <v>-9619.8375056000004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-687.1312504</v>
      </c>
      <c r="AC21" s="58">
        <f t="shared" ref="AC21:AO21" si="2">$I$21/14</f>
        <v>-687.1312504</v>
      </c>
      <c r="AD21" s="58">
        <f t="shared" si="2"/>
        <v>-687.1312504</v>
      </c>
      <c r="AE21" s="58">
        <f t="shared" si="2"/>
        <v>-687.1312504</v>
      </c>
      <c r="AF21" s="58">
        <f t="shared" si="2"/>
        <v>-687.1312504</v>
      </c>
      <c r="AG21" s="58">
        <f t="shared" si="2"/>
        <v>-687.1312504</v>
      </c>
      <c r="AH21" s="58">
        <f t="shared" si="2"/>
        <v>-687.1312504</v>
      </c>
      <c r="AI21" s="58">
        <f t="shared" si="2"/>
        <v>-687.1312504</v>
      </c>
      <c r="AJ21" s="58">
        <f t="shared" si="2"/>
        <v>-687.1312504</v>
      </c>
      <c r="AK21" s="58">
        <f t="shared" si="2"/>
        <v>-687.1312504</v>
      </c>
      <c r="AL21" s="58">
        <f t="shared" si="2"/>
        <v>-687.1312504</v>
      </c>
      <c r="AM21" s="58">
        <f t="shared" si="2"/>
        <v>-687.1312504</v>
      </c>
      <c r="AN21" s="58">
        <f t="shared" si="2"/>
        <v>-687.1312504</v>
      </c>
      <c r="AO21" s="58">
        <f t="shared" si="2"/>
        <v>-687.1312504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1392784.5008</v>
      </c>
      <c r="F22" s="1">
        <f>C22*D22</f>
        <v>27855.690016</v>
      </c>
      <c r="G22" s="55">
        <v>1</v>
      </c>
      <c r="H22" s="55">
        <v>33</v>
      </c>
      <c r="I22" s="57">
        <f>-F22</f>
        <v>-27855.690016</v>
      </c>
      <c r="J22" s="58">
        <v>0</v>
      </c>
      <c r="K22" s="58">
        <v>0</v>
      </c>
      <c r="L22" s="58">
        <v>0</v>
      </c>
      <c r="M22" s="58">
        <f>I22*0.05</f>
        <v>-1392.7845008000002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-4178.3535024000003</v>
      </c>
      <c r="S22" s="58">
        <v>0</v>
      </c>
      <c r="T22" s="58">
        <f>I22*0.05</f>
        <v>-1392.7845008000002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-1114.22760064</v>
      </c>
      <c r="AA22" s="58">
        <f t="shared" si="3"/>
        <v>-1114.22760064</v>
      </c>
      <c r="AB22" s="58">
        <f t="shared" si="3"/>
        <v>-1114.22760064</v>
      </c>
      <c r="AC22" s="58">
        <f t="shared" si="3"/>
        <v>-1114.22760064</v>
      </c>
      <c r="AD22" s="58">
        <f t="shared" si="3"/>
        <v>-1114.22760064</v>
      </c>
      <c r="AE22" s="58">
        <f t="shared" si="3"/>
        <v>-1114.22760064</v>
      </c>
      <c r="AF22" s="58">
        <f t="shared" si="3"/>
        <v>-1114.22760064</v>
      </c>
      <c r="AG22" s="58">
        <f t="shared" si="3"/>
        <v>-1114.22760064</v>
      </c>
      <c r="AH22" s="58">
        <f t="shared" si="3"/>
        <v>-1114.22760064</v>
      </c>
      <c r="AI22" s="58">
        <f t="shared" si="3"/>
        <v>-1114.22760064</v>
      </c>
      <c r="AJ22" s="58">
        <f t="shared" si="3"/>
        <v>-1114.22760064</v>
      </c>
      <c r="AK22" s="58">
        <f t="shared" si="3"/>
        <v>-1114.22760064</v>
      </c>
      <c r="AL22" s="58">
        <f t="shared" si="3"/>
        <v>-1114.22760064</v>
      </c>
      <c r="AM22" s="58">
        <f t="shared" si="3"/>
        <v>-1114.22760064</v>
      </c>
      <c r="AN22" s="58">
        <f t="shared" si="3"/>
        <v>-1114.22760064</v>
      </c>
      <c r="AO22" s="58">
        <f>$I$22*0.04</f>
        <v>-1114.22760064</v>
      </c>
      <c r="AP22" s="58">
        <f>I22*0.11</f>
        <v>-3064.12590176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2052.2375999999999</v>
      </c>
      <c r="F24" s="1">
        <f>C24*D24</f>
        <v>430.96989599999995</v>
      </c>
      <c r="G24" s="55">
        <v>6</v>
      </c>
      <c r="H24" s="55">
        <v>18</v>
      </c>
      <c r="I24" s="57">
        <f t="shared" si="0"/>
        <v>-430.96989599999995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-218.20768200000001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-69.274132199999997</v>
      </c>
      <c r="AA24" s="58">
        <f>(AA17+AA18)*0.21</f>
        <v>-143.48808179999997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180123.97510464001</v>
      </c>
      <c r="F25" s="1">
        <f>C25*D25</f>
        <v>37826.034771974402</v>
      </c>
      <c r="G25" s="55">
        <v>6</v>
      </c>
      <c r="H25" s="55">
        <v>32</v>
      </c>
      <c r="I25" s="57">
        <f t="shared" si="0"/>
        <v>-37826.034771974402</v>
      </c>
      <c r="J25" s="58">
        <v>0</v>
      </c>
      <c r="K25" s="58">
        <v>0</v>
      </c>
      <c r="L25" s="58">
        <v>0</v>
      </c>
      <c r="M25" s="58">
        <f>SUM(M19:M22)*0.21</f>
        <v>-292.48474516800002</v>
      </c>
      <c r="N25" s="58">
        <v>0</v>
      </c>
      <c r="O25" s="58">
        <f>SUM(O19:O22)*0.21</f>
        <v>-6476.0746087699199</v>
      </c>
      <c r="P25" s="58">
        <v>0</v>
      </c>
      <c r="Q25" s="58">
        <v>0</v>
      </c>
      <c r="R25" s="58">
        <f>SUM(R19:R22)*0.21</f>
        <v>-10591.56614865888</v>
      </c>
      <c r="S25" s="58">
        <v>0</v>
      </c>
      <c r="T25" s="58">
        <f>SUM(T19:T22)*0.21</f>
        <v>-292.48474516800002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-233.98779613439999</v>
      </c>
      <c r="AA25" s="58">
        <f t="shared" si="4"/>
        <v>-233.98779613439999</v>
      </c>
      <c r="AB25" s="58">
        <f t="shared" si="4"/>
        <v>-1361.5701780407999</v>
      </c>
      <c r="AC25" s="58">
        <f t="shared" si="4"/>
        <v>-1361.5701780407999</v>
      </c>
      <c r="AD25" s="58">
        <f t="shared" si="4"/>
        <v>-1361.5701780407999</v>
      </c>
      <c r="AE25" s="58">
        <f t="shared" si="4"/>
        <v>-1361.5701780407999</v>
      </c>
      <c r="AF25" s="58">
        <f t="shared" si="4"/>
        <v>-1361.5701780407999</v>
      </c>
      <c r="AG25" s="58">
        <f t="shared" si="4"/>
        <v>-1361.5701780407999</v>
      </c>
      <c r="AH25" s="58">
        <f t="shared" si="4"/>
        <v>-1361.5701780407999</v>
      </c>
      <c r="AI25" s="58">
        <f t="shared" si="4"/>
        <v>-1361.5701780407999</v>
      </c>
      <c r="AJ25" s="58">
        <f t="shared" si="4"/>
        <v>-1361.5701780407999</v>
      </c>
      <c r="AK25" s="58">
        <f t="shared" si="4"/>
        <v>-1361.5701780407999</v>
      </c>
      <c r="AL25" s="58">
        <f t="shared" si="4"/>
        <v>-1361.5701780407999</v>
      </c>
      <c r="AM25" s="58">
        <f t="shared" si="4"/>
        <v>-1361.5701780407999</v>
      </c>
      <c r="AN25" s="58">
        <f t="shared" si="4"/>
        <v>-1361.5701780407999</v>
      </c>
      <c r="AO25" s="58">
        <f t="shared" si="4"/>
        <v>-1361.5701780407999</v>
      </c>
      <c r="AP25" s="58">
        <f t="shared" si="4"/>
        <v>-643.46643936960004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1374262.5008</v>
      </c>
      <c r="F26" s="1">
        <f>C26*D26</f>
        <v>4122.7875024000004</v>
      </c>
      <c r="G26" s="55">
        <v>19</v>
      </c>
      <c r="H26" s="55">
        <v>32</v>
      </c>
      <c r="I26" s="57">
        <f t="shared" si="0"/>
        <v>-4122.7875024000004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-294.48482160000003</v>
      </c>
      <c r="AC26" s="58">
        <f t="shared" ref="AC26:AO26" si="5">$I$26/14</f>
        <v>-294.48482160000003</v>
      </c>
      <c r="AD26" s="58">
        <f t="shared" si="5"/>
        <v>-294.48482160000003</v>
      </c>
      <c r="AE26" s="58">
        <f t="shared" si="5"/>
        <v>-294.48482160000003</v>
      </c>
      <c r="AF26" s="58">
        <f t="shared" si="5"/>
        <v>-294.48482160000003</v>
      </c>
      <c r="AG26" s="58">
        <f t="shared" si="5"/>
        <v>-294.48482160000003</v>
      </c>
      <c r="AH26" s="58">
        <f t="shared" si="5"/>
        <v>-294.48482160000003</v>
      </c>
      <c r="AI26" s="58">
        <f t="shared" si="5"/>
        <v>-294.48482160000003</v>
      </c>
      <c r="AJ26" s="58">
        <f t="shared" si="5"/>
        <v>-294.48482160000003</v>
      </c>
      <c r="AK26" s="58">
        <f t="shared" si="5"/>
        <v>-294.48482160000003</v>
      </c>
      <c r="AL26" s="58">
        <f t="shared" si="5"/>
        <v>-294.48482160000003</v>
      </c>
      <c r="AM26" s="58">
        <f t="shared" si="5"/>
        <v>-294.48482160000003</v>
      </c>
      <c r="AN26" s="58">
        <f t="shared" si="5"/>
        <v>-294.48482160000003</v>
      </c>
      <c r="AO26" s="58">
        <f t="shared" si="5"/>
        <v>-294.48482160000003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42*7*3</f>
        <v>882</v>
      </c>
      <c r="D30" s="1">
        <v>21</v>
      </c>
      <c r="F30" s="1">
        <f>C30*D30</f>
        <v>18522</v>
      </c>
      <c r="G30" s="55">
        <v>17</v>
      </c>
      <c r="H30" s="55">
        <v>18</v>
      </c>
      <c r="I30" s="57">
        <f t="shared" si="0"/>
        <v>-18522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-7408.8</v>
      </c>
      <c r="AA30" s="58">
        <f>I30*0.6</f>
        <v>-11113.199999999999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115</v>
      </c>
      <c r="D31" s="1">
        <v>5.75</v>
      </c>
      <c r="F31" s="1">
        <f>C31*D31</f>
        <v>661.25</v>
      </c>
      <c r="G31" s="55">
        <v>17</v>
      </c>
      <c r="H31" s="55">
        <v>18</v>
      </c>
      <c r="I31" s="57">
        <f t="shared" si="0"/>
        <v>-661.25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-264.5</v>
      </c>
      <c r="AA31" s="58">
        <f>I31*0.6</f>
        <v>-396.75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12*65*1.2</f>
        <v>936</v>
      </c>
      <c r="D33" s="1">
        <f>684.63*1.06</f>
        <v>725.70780000000002</v>
      </c>
      <c r="F33" s="1">
        <f>C33*D33</f>
        <v>679262.50080000004</v>
      </c>
      <c r="G33" s="55">
        <v>19</v>
      </c>
      <c r="H33" s="55">
        <v>32</v>
      </c>
      <c r="I33" s="57">
        <f t="shared" si="0"/>
        <v>-679262.50080000004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nuevo'!J33</f>
        <v>-20377.875024000001</v>
      </c>
      <c r="AH33" s="58">
        <f>'evolucion certificaciones nuevo'!K33</f>
        <v>-27170.500032000004</v>
      </c>
      <c r="AI33" s="58">
        <f>'evolucion certificaciones nuevo'!L33</f>
        <v>-63171.412574400005</v>
      </c>
      <c r="AJ33" s="58">
        <f>'evolucion certificaciones nuevo'!M33</f>
        <v>-71322.562583999999</v>
      </c>
      <c r="AK33" s="58">
        <f>'evolucion certificaciones nuevo'!N33</f>
        <v>-112078.31263200002</v>
      </c>
      <c r="AL33" s="58">
        <f>'evolucion certificaciones nuevo'!O33</f>
        <v>-139248.812664</v>
      </c>
      <c r="AM33" s="58">
        <f>'evolucion certificaciones nuevo'!P33</f>
        <v>-141286.60016639999</v>
      </c>
      <c r="AN33" s="58">
        <f>'evolucion certificaciones nuevo'!Q33</f>
        <v>-55699.525065600006</v>
      </c>
      <c r="AO33" s="58">
        <f>'evolucion certificaciones nuevo'!R33</f>
        <v>-48906.900057599996</v>
      </c>
      <c r="AP33" s="58">
        <v>0</v>
      </c>
      <c r="AQ33" s="58">
        <f t="shared" ref="AQ33:BD33" si="7">IF(AQ$1&lt;$C33,0,IF(AQ$1&lt;=$D33,$F33,0))</f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695000</v>
      </c>
      <c r="F34" s="1">
        <f>C34*D34</f>
        <v>695000</v>
      </c>
      <c r="G34" s="55">
        <v>19</v>
      </c>
      <c r="H34" s="55">
        <v>31</v>
      </c>
      <c r="I34" s="57">
        <f>-F34</f>
        <v>-695000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nuevo'!E35</f>
        <v>-4170</v>
      </c>
      <c r="AC34" s="58">
        <f>'evolucion certificaciones nuevo'!F35</f>
        <v>-11120</v>
      </c>
      <c r="AD34" s="58">
        <f>'evolucion certificaciones nuevo'!G35</f>
        <v>-27800</v>
      </c>
      <c r="AE34" s="58">
        <f>'evolucion certificaciones nuevo'!H35</f>
        <v>-26062.5</v>
      </c>
      <c r="AF34" s="58">
        <f>'evolucion certificaciones nuevo'!I35</f>
        <v>-31275</v>
      </c>
      <c r="AG34" s="58">
        <f>'evolucion certificaciones nuevo'!J35</f>
        <v>-65677.5</v>
      </c>
      <c r="AH34" s="58">
        <f>'evolucion certificaciones nuevo'!K35</f>
        <v>-81662.5</v>
      </c>
      <c r="AI34" s="58">
        <f>'evolucion certificaciones nuevo'!L35</f>
        <v>-55600</v>
      </c>
      <c r="AJ34" s="58">
        <f>'evolucion certificaciones nuevo'!M35</f>
        <v>-92435</v>
      </c>
      <c r="AK34" s="58">
        <f>'evolucion certificaciones nuevo'!N35</f>
        <v>-82705</v>
      </c>
      <c r="AL34" s="58">
        <f>'evolucion certificaciones nuevo'!O35</f>
        <v>-103207.5</v>
      </c>
      <c r="AM34" s="58">
        <f>'evolucion certificaciones nuevo'!P35</f>
        <v>-40657.5</v>
      </c>
      <c r="AN34" s="58">
        <f>'evolucion certificaciones nuevo'!Q35</f>
        <v>-72627.5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18522</v>
      </c>
      <c r="F36" s="1">
        <f>D36*C36</f>
        <v>3889.62</v>
      </c>
      <c r="G36" s="55">
        <v>16</v>
      </c>
      <c r="H36" s="55">
        <v>18</v>
      </c>
      <c r="I36" s="57">
        <f t="shared" si="0"/>
        <v>-3889.62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-1555.848</v>
      </c>
      <c r="AA36" s="58">
        <f>AA30*0.21</f>
        <v>-2333.7719999999995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1374262.5008</v>
      </c>
      <c r="F37" s="1">
        <f>D37*C37</f>
        <v>137426.25008</v>
      </c>
      <c r="G37" s="55">
        <v>19</v>
      </c>
      <c r="H37" s="55">
        <v>32</v>
      </c>
      <c r="I37" s="57">
        <f t="shared" si="0"/>
        <v>-137426.25008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-417</v>
      </c>
      <c r="AC37" s="58">
        <f t="shared" si="12"/>
        <v>-1112</v>
      </c>
      <c r="AD37" s="58">
        <f t="shared" si="12"/>
        <v>-2780</v>
      </c>
      <c r="AE37" s="58">
        <f t="shared" si="12"/>
        <v>-2606.25</v>
      </c>
      <c r="AF37" s="58">
        <f t="shared" si="12"/>
        <v>-3127.5</v>
      </c>
      <c r="AG37" s="58">
        <f t="shared" si="12"/>
        <v>-8605.5375024000004</v>
      </c>
      <c r="AH37" s="58">
        <f t="shared" si="12"/>
        <v>-10883.300003200002</v>
      </c>
      <c r="AI37" s="58">
        <f t="shared" si="12"/>
        <v>-11877.141257440002</v>
      </c>
      <c r="AJ37" s="58">
        <f t="shared" si="12"/>
        <v>-16375.756258400001</v>
      </c>
      <c r="AK37" s="58">
        <f>(AK33+AK34)*0.1</f>
        <v>-19478.331263200002</v>
      </c>
      <c r="AL37" s="58">
        <f t="shared" si="12"/>
        <v>-24245.6312664</v>
      </c>
      <c r="AM37" s="58">
        <f t="shared" si="12"/>
        <v>-18194.410016639999</v>
      </c>
      <c r="AN37" s="58">
        <f t="shared" si="12"/>
        <v>-12832.702506560001</v>
      </c>
      <c r="AO37" s="58">
        <f t="shared" si="12"/>
        <v>-4890.6900057599996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1374262.5008</v>
      </c>
      <c r="F41" s="1">
        <f>C41*D41</f>
        <v>68713.125039999999</v>
      </c>
      <c r="G41" s="70">
        <v>10</v>
      </c>
      <c r="H41" s="70">
        <v>14</v>
      </c>
      <c r="I41" s="71">
        <f t="shared" si="0"/>
        <v>-68713.125039999999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-13742.625008000001</v>
      </c>
      <c r="T41" s="72">
        <v>0</v>
      </c>
      <c r="U41" s="72">
        <v>0</v>
      </c>
      <c r="V41" s="72">
        <f>I41*0.8</f>
        <v>-54970.500032000004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18522</v>
      </c>
      <c r="F42" s="1">
        <f>C42*D42</f>
        <v>926.1</v>
      </c>
      <c r="G42" s="55">
        <v>7</v>
      </c>
      <c r="H42" s="55">
        <v>9</v>
      </c>
      <c r="I42" s="57">
        <f t="shared" si="0"/>
        <v>-926.1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-185.22000000000003</v>
      </c>
      <c r="Q42" s="58">
        <v>0</v>
      </c>
      <c r="R42" s="58">
        <f>I42*0.8</f>
        <v>-740.88000000000011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679262.50080000004</v>
      </c>
      <c r="F44" s="1">
        <f>C44*D44</f>
        <v>203.77875023999999</v>
      </c>
      <c r="G44" s="55">
        <v>33</v>
      </c>
      <c r="H44" s="55">
        <v>33</v>
      </c>
      <c r="I44" s="57">
        <f t="shared" si="0"/>
        <v>-203.77875023999999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-203.77875023999999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679262.50080000004</v>
      </c>
      <c r="F45" s="1">
        <f>C45*D45</f>
        <v>135.85250016000001</v>
      </c>
      <c r="G45" s="55">
        <v>33</v>
      </c>
      <c r="H45" s="55">
        <v>33</v>
      </c>
      <c r="I45" s="57">
        <f t="shared" si="0"/>
        <v>-135.85250016000001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-135.85250016000001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679262.50080000004</v>
      </c>
      <c r="F48" s="1">
        <f>C48*D48</f>
        <v>203.77875023999999</v>
      </c>
      <c r="G48" s="55">
        <v>33</v>
      </c>
      <c r="H48" s="55">
        <v>33</v>
      </c>
      <c r="I48" s="57">
        <f t="shared" si="0"/>
        <v>-203.77875023999999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-203.77875023999999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679262.50080000004</v>
      </c>
      <c r="F49" s="1">
        <f>C49*D49</f>
        <v>135.85250016000001</v>
      </c>
      <c r="G49" s="55">
        <v>33</v>
      </c>
      <c r="H49" s="55">
        <v>33</v>
      </c>
      <c r="I49" s="57">
        <f t="shared" si="0"/>
        <v>-135.85250016000001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-135.85250016000001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679262.50080000004</v>
      </c>
      <c r="F51" s="1">
        <f>C51*D51</f>
        <v>6113.3625071999995</v>
      </c>
      <c r="G51" s="55">
        <v>17</v>
      </c>
      <c r="H51" s="55">
        <v>32</v>
      </c>
      <c r="I51" s="57">
        <f t="shared" si="0"/>
        <v>-6113.3625071999995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-382.08515669999997</v>
      </c>
      <c r="AA51" s="58">
        <f t="shared" ref="AA51:AO51" si="15">$I$51/16</f>
        <v>-382.08515669999997</v>
      </c>
      <c r="AB51" s="58">
        <f t="shared" si="15"/>
        <v>-382.08515669999997</v>
      </c>
      <c r="AC51" s="58">
        <f t="shared" si="15"/>
        <v>-382.08515669999997</v>
      </c>
      <c r="AD51" s="58">
        <f t="shared" si="15"/>
        <v>-382.08515669999997</v>
      </c>
      <c r="AE51" s="58">
        <f t="shared" si="15"/>
        <v>-382.08515669999997</v>
      </c>
      <c r="AF51" s="58">
        <f t="shared" si="15"/>
        <v>-382.08515669999997</v>
      </c>
      <c r="AG51" s="58">
        <f t="shared" si="15"/>
        <v>-382.08515669999997</v>
      </c>
      <c r="AH51" s="58">
        <f t="shared" si="15"/>
        <v>-382.08515669999997</v>
      </c>
      <c r="AI51" s="58">
        <f t="shared" si="15"/>
        <v>-382.08515669999997</v>
      </c>
      <c r="AJ51" s="58">
        <f t="shared" si="15"/>
        <v>-382.08515669999997</v>
      </c>
      <c r="AK51" s="58">
        <f t="shared" si="15"/>
        <v>-382.08515669999997</v>
      </c>
      <c r="AL51" s="58">
        <f t="shared" si="15"/>
        <v>-382.08515669999997</v>
      </c>
      <c r="AM51" s="58">
        <f t="shared" si="15"/>
        <v>-382.08515669999997</v>
      </c>
      <c r="AN51" s="58">
        <f t="shared" si="15"/>
        <v>-382.08515669999997</v>
      </c>
      <c r="AO51" s="58">
        <f t="shared" si="15"/>
        <v>-382.08515669999997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12*65*1.2*725.71</f>
        <v>679264.56</v>
      </c>
      <c r="F52" s="1">
        <f>C52*D52</f>
        <v>1698.1614000000002</v>
      </c>
      <c r="G52" s="55">
        <v>33</v>
      </c>
      <c r="H52" s="55">
        <v>33</v>
      </c>
      <c r="I52" s="57">
        <f>-F52</f>
        <v>-1698.1614000000002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-1698.1614000000002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1516610.1097624123</v>
      </c>
      <c r="E56" s="19"/>
      <c r="F56" s="19">
        <f>C56*D56</f>
        <v>3791.5252744060308</v>
      </c>
      <c r="G56" s="55">
        <v>16</v>
      </c>
      <c r="H56" s="55">
        <v>16</v>
      </c>
      <c r="I56" s="57">
        <f t="shared" si="0"/>
        <v>-3791.5252744060308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-3791.5252744060308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1516610.1097624123</v>
      </c>
      <c r="E58" s="19"/>
      <c r="F58" s="19">
        <f>C58*D58</f>
        <v>3791.5252744060308</v>
      </c>
      <c r="G58" s="55">
        <v>16</v>
      </c>
      <c r="H58" s="55">
        <v>16</v>
      </c>
      <c r="I58" s="57">
        <f t="shared" si="0"/>
        <v>-3791.5252744060308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-3791.5252744060308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1516610.1097624123</v>
      </c>
      <c r="E59" s="19"/>
      <c r="F59" s="19">
        <f>C59*D59</f>
        <v>1516.6101097624123</v>
      </c>
      <c r="G59" s="55">
        <v>16</v>
      </c>
      <c r="H59" s="55">
        <v>16</v>
      </c>
      <c r="I59" s="57">
        <f t="shared" si="0"/>
        <v>-1516.6101097624123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-1516.6101097624123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1247239.5385087966</v>
      </c>
      <c r="E60" s="19"/>
      <c r="F60" s="19">
        <v>114128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-3637.7819916666667</v>
      </c>
      <c r="AQ60" s="58">
        <v>-3582.2145868925695</v>
      </c>
      <c r="AR60" s="58">
        <v>-3526.4851105212156</v>
      </c>
      <c r="AS60" s="58">
        <v>-3470.5930898437778</v>
      </c>
      <c r="AT60" s="58">
        <v>-3414.5380507726968</v>
      </c>
      <c r="AU60" s="58">
        <v>-3358.31951783766</v>
      </c>
      <c r="AV60" s="58">
        <v>-3301.9370141815612</v>
      </c>
      <c r="AW60" s="58">
        <v>-3245.3900615564658</v>
      </c>
      <c r="AX60" s="58">
        <v>-3188.6781803195477</v>
      </c>
      <c r="AY60" s="58">
        <v>-3131.8008894290219</v>
      </c>
      <c r="AZ60" s="58">
        <v>-3074.7577064400643</v>
      </c>
      <c r="BA60" s="58">
        <v>-3017.5481475007236</v>
      </c>
      <c r="BB60" s="58">
        <v>-2960.1717273478089</v>
      </c>
      <c r="BC60" s="58">
        <v>-2902.6279593027825</v>
      </c>
      <c r="BD60" s="58">
        <v>-2844.9163552676241</v>
      </c>
      <c r="BE60" s="58">
        <v>-2787.0364257206966</v>
      </c>
      <c r="BF60" s="113">
        <v>-2728.9876797125903</v>
      </c>
      <c r="BG60" s="113">
        <v>-2670.7696248619609</v>
      </c>
      <c r="BH60" s="113">
        <v>-2612.3817673513504</v>
      </c>
      <c r="BI60" s="113">
        <v>-2553.823611923</v>
      </c>
      <c r="BJ60" s="113">
        <v>-2495.0946618746502</v>
      </c>
      <c r="BK60" s="113">
        <v>-2436.1944190553268</v>
      </c>
      <c r="BL60" s="113">
        <v>-2377.1223838611131</v>
      </c>
      <c r="BM60" s="113">
        <v>-2317.8780552309167</v>
      </c>
      <c r="BN60" s="113">
        <v>-2258.4609306422158</v>
      </c>
      <c r="BO60" s="113">
        <v>-2198.8705061067976</v>
      </c>
      <c r="BP60" s="113">
        <v>-2139.1062761664843</v>
      </c>
      <c r="BQ60" s="113">
        <v>-2079.1677338888453</v>
      </c>
      <c r="BR60" s="113">
        <v>-2019.0543708628968</v>
      </c>
      <c r="BS60" s="113">
        <v>-1958.7656771947884</v>
      </c>
      <c r="BT60" s="113">
        <v>-1898.3011415034816</v>
      </c>
      <c r="BU60" s="113">
        <v>-1837.6602509164088</v>
      </c>
      <c r="BV60" s="113">
        <v>-1776.8424910651236</v>
      </c>
      <c r="BW60" s="113">
        <v>-1715.8473460809389</v>
      </c>
      <c r="BX60" s="113">
        <v>-1654.6742985905503</v>
      </c>
      <c r="BY60" s="113">
        <v>-1593.322829711648</v>
      </c>
      <c r="BZ60" s="113">
        <v>-1531.7924190485155</v>
      </c>
      <c r="CA60" s="113">
        <v>-1470.0825446876158</v>
      </c>
      <c r="CB60" s="113">
        <v>-1408.192683193163</v>
      </c>
      <c r="CC60" s="113">
        <v>-1346.1223096026849</v>
      </c>
      <c r="CD60" s="113">
        <v>-1283.8708974225681</v>
      </c>
      <c r="CE60" s="113">
        <v>-1221.4379186235926</v>
      </c>
      <c r="CF60" s="113">
        <v>-1158.8228436364532</v>
      </c>
      <c r="CG60" s="113">
        <v>-1096.0251413472683</v>
      </c>
      <c r="CH60" s="113">
        <v>-1033.0442790930731</v>
      </c>
      <c r="CI60" s="113">
        <v>-969.87972265730309</v>
      </c>
      <c r="CJ60" s="113">
        <v>-906.53093626526208</v>
      </c>
      <c r="CK60" s="113">
        <v>-842.99738257957779</v>
      </c>
      <c r="CL60" s="113">
        <v>-779.27852269564357</v>
      </c>
      <c r="CM60" s="113">
        <v>-715.3738161370477</v>
      </c>
      <c r="CN60" s="113">
        <v>-651.28272085098945</v>
      </c>
      <c r="CO60" s="113">
        <v>-587.00469320368006</v>
      </c>
      <c r="CP60" s="113">
        <v>-522.53918797573272</v>
      </c>
      <c r="CQ60" s="113">
        <v>-457.88565835753724</v>
      </c>
      <c r="CR60" s="113">
        <v>-393.04355594462191</v>
      </c>
      <c r="CS60" s="113">
        <v>-328.01233073300233</v>
      </c>
      <c r="CT60" s="113">
        <v>-262.79143111451555</v>
      </c>
      <c r="CU60" s="113">
        <v>-197.3803038721415</v>
      </c>
      <c r="CV60" s="113">
        <v>-131.77839417531052</v>
      </c>
      <c r="CW60" s="113">
        <v>-65.98514557519708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1516610.1097624123</v>
      </c>
      <c r="E61" s="19"/>
      <c r="F61" s="19">
        <v>54917.599999999999</v>
      </c>
      <c r="G61" s="55">
        <v>16</v>
      </c>
      <c r="H61" s="55">
        <v>33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-6319.2087916666669</v>
      </c>
      <c r="AA61" s="58">
        <v>-5941.3393133532372</v>
      </c>
      <c r="AB61" s="58">
        <v>-5561.8953788801691</v>
      </c>
      <c r="AC61" s="58">
        <v>-5180.8704280134616</v>
      </c>
      <c r="AD61" s="58">
        <v>-4798.2578731848098</v>
      </c>
      <c r="AE61" s="58">
        <v>-4414.0510993777061</v>
      </c>
      <c r="AF61" s="58">
        <v>-4028.2434640130723</v>
      </c>
      <c r="AG61" s="58">
        <v>-3640.8282968344192</v>
      </c>
      <c r="AH61" s="58">
        <v>-3251.7988997925218</v>
      </c>
      <c r="AI61" s="58">
        <v>-2861.1485469296158</v>
      </c>
      <c r="AJ61" s="58">
        <v>-2468.870484263115</v>
      </c>
      <c r="AK61" s="58">
        <v>-2074.9579296688371</v>
      </c>
      <c r="AL61" s="58">
        <v>-1679.4040727637496</v>
      </c>
      <c r="AM61" s="58">
        <v>-1282.2020747882243</v>
      </c>
      <c r="AN61" s="58">
        <v>-883.34506848780097</v>
      </c>
      <c r="AO61" s="58">
        <v>-482.82615799445915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1516610.1097624123</v>
      </c>
      <c r="E62" s="19"/>
      <c r="F62" s="19">
        <f>C62*D62</f>
        <v>3791.5252744060308</v>
      </c>
      <c r="G62" s="55">
        <v>32</v>
      </c>
      <c r="H62" s="55">
        <v>33</v>
      </c>
      <c r="I62" s="57">
        <f t="shared" si="0"/>
        <v>-3791.5252744060308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-3791.5252744060308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6</v>
      </c>
      <c r="D65" s="1">
        <v>8</v>
      </c>
      <c r="E65" s="1">
        <v>700</v>
      </c>
      <c r="F65" s="1">
        <f>C65*D65*E65</f>
        <v>33600</v>
      </c>
      <c r="G65" s="70">
        <v>17</v>
      </c>
      <c r="H65" s="70">
        <v>32</v>
      </c>
      <c r="I65" s="71">
        <f t="shared" si="0"/>
        <v>-33600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-2100</v>
      </c>
      <c r="AA65" s="72">
        <f t="shared" ref="AA65:AO65" si="16">$I$65/16</f>
        <v>-2100</v>
      </c>
      <c r="AB65" s="72">
        <f t="shared" si="16"/>
        <v>-2100</v>
      </c>
      <c r="AC65" s="72">
        <f t="shared" si="16"/>
        <v>-2100</v>
      </c>
      <c r="AD65" s="72">
        <f t="shared" si="16"/>
        <v>-2100</v>
      </c>
      <c r="AE65" s="72">
        <f t="shared" si="16"/>
        <v>-2100</v>
      </c>
      <c r="AF65" s="72">
        <f t="shared" si="16"/>
        <v>-2100</v>
      </c>
      <c r="AG65" s="72">
        <f t="shared" si="16"/>
        <v>-2100</v>
      </c>
      <c r="AH65" s="72">
        <f t="shared" si="16"/>
        <v>-2100</v>
      </c>
      <c r="AI65" s="72">
        <f t="shared" si="16"/>
        <v>-2100</v>
      </c>
      <c r="AJ65" s="72">
        <f t="shared" si="16"/>
        <v>-2100</v>
      </c>
      <c r="AK65" s="72">
        <f t="shared" si="16"/>
        <v>-2100</v>
      </c>
      <c r="AL65" s="72">
        <f t="shared" si="16"/>
        <v>-2100</v>
      </c>
      <c r="AM65" s="72">
        <f t="shared" si="16"/>
        <v>-2100</v>
      </c>
      <c r="AN65" s="72">
        <f t="shared" si="16"/>
        <v>-2100</v>
      </c>
      <c r="AO65" s="72">
        <f t="shared" si="16"/>
        <v>-2100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6</v>
      </c>
      <c r="D66" s="1">
        <v>8</v>
      </c>
      <c r="E66" s="1">
        <v>200</v>
      </c>
      <c r="F66" s="1">
        <f>C66*D66*E66</f>
        <v>9600</v>
      </c>
      <c r="G66" s="55">
        <v>17</v>
      </c>
      <c r="H66" s="55">
        <v>32</v>
      </c>
      <c r="I66" s="57">
        <f>-$F$66</f>
        <v>-9600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-600</v>
      </c>
      <c r="AA66" s="58">
        <f t="shared" ref="AA66:AO66" si="17">$I$66/16</f>
        <v>-600</v>
      </c>
      <c r="AB66" s="58">
        <f t="shared" si="17"/>
        <v>-600</v>
      </c>
      <c r="AC66" s="58">
        <f t="shared" si="17"/>
        <v>-600</v>
      </c>
      <c r="AD66" s="58">
        <f t="shared" si="17"/>
        <v>-600</v>
      </c>
      <c r="AE66" s="58">
        <f t="shared" si="17"/>
        <v>-600</v>
      </c>
      <c r="AF66" s="58">
        <f t="shared" si="17"/>
        <v>-600</v>
      </c>
      <c r="AG66" s="58">
        <f t="shared" si="17"/>
        <v>-600</v>
      </c>
      <c r="AH66" s="58">
        <f t="shared" si="17"/>
        <v>-600</v>
      </c>
      <c r="AI66" s="58">
        <f t="shared" si="17"/>
        <v>-600</v>
      </c>
      <c r="AJ66" s="58">
        <f t="shared" si="17"/>
        <v>-600</v>
      </c>
      <c r="AK66" s="58">
        <f t="shared" si="17"/>
        <v>-600</v>
      </c>
      <c r="AL66" s="58">
        <f t="shared" si="17"/>
        <v>-600</v>
      </c>
      <c r="AM66" s="58">
        <f t="shared" si="17"/>
        <v>-600</v>
      </c>
      <c r="AN66" s="58">
        <f t="shared" si="17"/>
        <v>-600</v>
      </c>
      <c r="AO66" s="58">
        <f t="shared" si="17"/>
        <v>-600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2650171.2000000002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12</v>
      </c>
      <c r="D69" s="1">
        <f>65*2183.04</f>
        <v>141897.60000000001</v>
      </c>
      <c r="F69" s="1">
        <f>C69*D69</f>
        <v>1702771.2000000002</v>
      </c>
      <c r="G69" s="55">
        <v>92</v>
      </c>
      <c r="H69" s="55">
        <v>92</v>
      </c>
      <c r="I69" s="57">
        <f>F69</f>
        <v>1702771.2000000002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1702771.2000000002</v>
      </c>
      <c r="CX69" s="115"/>
    </row>
    <row r="70" spans="2:102" x14ac:dyDescent="0.25">
      <c r="B70" t="s">
        <v>220</v>
      </c>
      <c r="C70">
        <v>22</v>
      </c>
      <c r="D70" s="1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22</v>
      </c>
      <c r="D71" s="1">
        <v>11000</v>
      </c>
      <c r="F71" s="1">
        <f>C71*D71</f>
        <v>242000</v>
      </c>
      <c r="G71" s="55">
        <v>33</v>
      </c>
      <c r="H71" s="55">
        <v>33</v>
      </c>
      <c r="I71" s="57">
        <f>F71</f>
        <v>242000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242000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213</v>
      </c>
      <c r="C72">
        <v>12</v>
      </c>
      <c r="D72" s="1">
        <f>5*12</f>
        <v>60</v>
      </c>
      <c r="E72" s="1">
        <v>450</v>
      </c>
      <c r="F72" s="1">
        <f>C72*D72*E72</f>
        <v>324000</v>
      </c>
      <c r="G72" s="55">
        <v>33</v>
      </c>
      <c r="H72" s="55">
        <v>92</v>
      </c>
      <c r="I72" s="57">
        <f>F72</f>
        <v>324000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5400</v>
      </c>
      <c r="AQ72" s="58">
        <f t="shared" ref="AQ72:CV72" si="18">$C$72*$E$72</f>
        <v>5400</v>
      </c>
      <c r="AR72" s="58">
        <f t="shared" si="18"/>
        <v>5400</v>
      </c>
      <c r="AS72" s="58">
        <f t="shared" si="18"/>
        <v>5400</v>
      </c>
      <c r="AT72" s="58">
        <f t="shared" si="18"/>
        <v>5400</v>
      </c>
      <c r="AU72" s="58">
        <f t="shared" si="18"/>
        <v>5400</v>
      </c>
      <c r="AV72" s="58">
        <f t="shared" si="18"/>
        <v>5400</v>
      </c>
      <c r="AW72" s="58">
        <f t="shared" si="18"/>
        <v>5400</v>
      </c>
      <c r="AX72" s="58">
        <f t="shared" si="18"/>
        <v>5400</v>
      </c>
      <c r="AY72" s="58">
        <f t="shared" si="18"/>
        <v>5400</v>
      </c>
      <c r="AZ72" s="58">
        <f t="shared" si="18"/>
        <v>5400</v>
      </c>
      <c r="BA72" s="58">
        <f t="shared" si="18"/>
        <v>5400</v>
      </c>
      <c r="BB72" s="58">
        <f t="shared" si="18"/>
        <v>5400</v>
      </c>
      <c r="BC72" s="58">
        <f t="shared" si="18"/>
        <v>5400</v>
      </c>
      <c r="BD72" s="58">
        <f t="shared" si="18"/>
        <v>5400</v>
      </c>
      <c r="BE72" s="58">
        <f t="shared" si="18"/>
        <v>5400</v>
      </c>
      <c r="BF72" s="58">
        <f t="shared" si="18"/>
        <v>5400</v>
      </c>
      <c r="BG72" s="58">
        <f t="shared" si="18"/>
        <v>5400</v>
      </c>
      <c r="BH72" s="58">
        <f t="shared" si="18"/>
        <v>5400</v>
      </c>
      <c r="BI72" s="58">
        <f t="shared" si="18"/>
        <v>5400</v>
      </c>
      <c r="BJ72" s="58">
        <f t="shared" si="18"/>
        <v>5400</v>
      </c>
      <c r="BK72" s="58">
        <f t="shared" si="18"/>
        <v>5400</v>
      </c>
      <c r="BL72" s="58">
        <f t="shared" si="18"/>
        <v>5400</v>
      </c>
      <c r="BM72" s="58">
        <f t="shared" si="18"/>
        <v>5400</v>
      </c>
      <c r="BN72" s="58">
        <f t="shared" si="18"/>
        <v>5400</v>
      </c>
      <c r="BO72" s="58">
        <f t="shared" si="18"/>
        <v>5400</v>
      </c>
      <c r="BP72" s="58">
        <f t="shared" si="18"/>
        <v>5400</v>
      </c>
      <c r="BQ72" s="58">
        <f t="shared" si="18"/>
        <v>5400</v>
      </c>
      <c r="BR72" s="58">
        <f t="shared" si="18"/>
        <v>5400</v>
      </c>
      <c r="BS72" s="58">
        <f t="shared" si="18"/>
        <v>5400</v>
      </c>
      <c r="BT72" s="58">
        <f t="shared" si="18"/>
        <v>5400</v>
      </c>
      <c r="BU72" s="58">
        <f t="shared" si="18"/>
        <v>5400</v>
      </c>
      <c r="BV72" s="58">
        <f t="shared" si="18"/>
        <v>5400</v>
      </c>
      <c r="BW72" s="58">
        <f t="shared" si="18"/>
        <v>5400</v>
      </c>
      <c r="BX72" s="58">
        <f t="shared" si="18"/>
        <v>5400</v>
      </c>
      <c r="BY72" s="58">
        <f t="shared" si="18"/>
        <v>5400</v>
      </c>
      <c r="BZ72" s="58">
        <f t="shared" si="18"/>
        <v>5400</v>
      </c>
      <c r="CA72" s="58">
        <f t="shared" si="18"/>
        <v>5400</v>
      </c>
      <c r="CB72" s="58">
        <f t="shared" si="18"/>
        <v>5400</v>
      </c>
      <c r="CC72" s="58">
        <f t="shared" si="18"/>
        <v>5400</v>
      </c>
      <c r="CD72" s="58">
        <f t="shared" si="18"/>
        <v>5400</v>
      </c>
      <c r="CE72" s="58">
        <f t="shared" si="18"/>
        <v>5400</v>
      </c>
      <c r="CF72" s="58">
        <f t="shared" si="18"/>
        <v>5400</v>
      </c>
      <c r="CG72" s="58">
        <f t="shared" si="18"/>
        <v>5400</v>
      </c>
      <c r="CH72" s="58">
        <f t="shared" si="18"/>
        <v>5400</v>
      </c>
      <c r="CI72" s="58">
        <f t="shared" si="18"/>
        <v>5400</v>
      </c>
      <c r="CJ72" s="58">
        <f t="shared" si="18"/>
        <v>5400</v>
      </c>
      <c r="CK72" s="58">
        <f t="shared" si="18"/>
        <v>5400</v>
      </c>
      <c r="CL72" s="58">
        <f>$C$72*$E$72</f>
        <v>5400</v>
      </c>
      <c r="CM72" s="58">
        <f t="shared" si="18"/>
        <v>5400</v>
      </c>
      <c r="CN72" s="58">
        <f t="shared" si="18"/>
        <v>5400</v>
      </c>
      <c r="CO72" s="58">
        <f t="shared" si="18"/>
        <v>5400</v>
      </c>
      <c r="CP72" s="58">
        <f t="shared" si="18"/>
        <v>5400</v>
      </c>
      <c r="CQ72" s="58">
        <f t="shared" si="18"/>
        <v>5400</v>
      </c>
      <c r="CR72" s="58">
        <f t="shared" si="18"/>
        <v>5400</v>
      </c>
      <c r="CS72" s="58">
        <f t="shared" si="18"/>
        <v>5400</v>
      </c>
      <c r="CT72" s="58">
        <f t="shared" si="18"/>
        <v>5400</v>
      </c>
      <c r="CU72" s="58">
        <f t="shared" si="18"/>
        <v>5400</v>
      </c>
      <c r="CV72" s="58">
        <f t="shared" si="18"/>
        <v>5400</v>
      </c>
      <c r="CW72" s="58">
        <f>$C$72*$E$72</f>
        <v>5400</v>
      </c>
    </row>
    <row r="73" spans="2:102" x14ac:dyDescent="0.25">
      <c r="B73" t="s">
        <v>186</v>
      </c>
      <c r="C73">
        <v>34</v>
      </c>
      <c r="D73" s="1">
        <v>60</v>
      </c>
      <c r="E73" s="1">
        <v>50</v>
      </c>
      <c r="F73" s="1">
        <f>C73*D73*E73</f>
        <v>102000</v>
      </c>
      <c r="G73" s="55">
        <v>33</v>
      </c>
      <c r="H73" s="55">
        <v>92</v>
      </c>
      <c r="I73" s="57">
        <f>F73</f>
        <v>102000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1700</v>
      </c>
      <c r="AQ73" s="58">
        <f t="shared" ref="AQ73:CW73" si="19">$C$73*$E$73</f>
        <v>1700</v>
      </c>
      <c r="AR73" s="58">
        <f t="shared" si="19"/>
        <v>1700</v>
      </c>
      <c r="AS73" s="58">
        <f t="shared" si="19"/>
        <v>1700</v>
      </c>
      <c r="AT73" s="58">
        <f t="shared" si="19"/>
        <v>1700</v>
      </c>
      <c r="AU73" s="58">
        <f t="shared" si="19"/>
        <v>1700</v>
      </c>
      <c r="AV73" s="58">
        <f t="shared" si="19"/>
        <v>1700</v>
      </c>
      <c r="AW73" s="58">
        <f t="shared" si="19"/>
        <v>1700</v>
      </c>
      <c r="AX73" s="58">
        <f t="shared" si="19"/>
        <v>1700</v>
      </c>
      <c r="AY73" s="58">
        <f t="shared" si="19"/>
        <v>1700</v>
      </c>
      <c r="AZ73" s="58">
        <f t="shared" si="19"/>
        <v>1700</v>
      </c>
      <c r="BA73" s="58">
        <f t="shared" si="19"/>
        <v>1700</v>
      </c>
      <c r="BB73" s="58">
        <f t="shared" si="19"/>
        <v>1700</v>
      </c>
      <c r="BC73" s="58">
        <f t="shared" si="19"/>
        <v>1700</v>
      </c>
      <c r="BD73" s="58">
        <f t="shared" si="19"/>
        <v>1700</v>
      </c>
      <c r="BE73" s="58">
        <f t="shared" si="19"/>
        <v>1700</v>
      </c>
      <c r="BF73" s="58">
        <f t="shared" si="19"/>
        <v>1700</v>
      </c>
      <c r="BG73" s="58">
        <f t="shared" si="19"/>
        <v>1700</v>
      </c>
      <c r="BH73" s="58">
        <f t="shared" si="19"/>
        <v>1700</v>
      </c>
      <c r="BI73" s="58">
        <f t="shared" si="19"/>
        <v>1700</v>
      </c>
      <c r="BJ73" s="58">
        <f t="shared" si="19"/>
        <v>1700</v>
      </c>
      <c r="BK73" s="58">
        <f t="shared" si="19"/>
        <v>1700</v>
      </c>
      <c r="BL73" s="58">
        <f t="shared" si="19"/>
        <v>1700</v>
      </c>
      <c r="BM73" s="58">
        <f t="shared" si="19"/>
        <v>1700</v>
      </c>
      <c r="BN73" s="58">
        <f t="shared" si="19"/>
        <v>1700</v>
      </c>
      <c r="BO73" s="58">
        <f t="shared" si="19"/>
        <v>1700</v>
      </c>
      <c r="BP73" s="58">
        <f t="shared" si="19"/>
        <v>1700</v>
      </c>
      <c r="BQ73" s="58">
        <f t="shared" si="19"/>
        <v>1700</v>
      </c>
      <c r="BR73" s="58">
        <f t="shared" si="19"/>
        <v>1700</v>
      </c>
      <c r="BS73" s="58">
        <f t="shared" si="19"/>
        <v>1700</v>
      </c>
      <c r="BT73" s="58">
        <f t="shared" si="19"/>
        <v>1700</v>
      </c>
      <c r="BU73" s="58">
        <f t="shared" si="19"/>
        <v>1700</v>
      </c>
      <c r="BV73" s="58">
        <f t="shared" si="19"/>
        <v>1700</v>
      </c>
      <c r="BW73" s="58">
        <f t="shared" si="19"/>
        <v>1700</v>
      </c>
      <c r="BX73" s="58">
        <f t="shared" si="19"/>
        <v>1700</v>
      </c>
      <c r="BY73" s="58">
        <f t="shared" si="19"/>
        <v>1700</v>
      </c>
      <c r="BZ73" s="58">
        <f t="shared" si="19"/>
        <v>1700</v>
      </c>
      <c r="CA73" s="58">
        <f t="shared" si="19"/>
        <v>1700</v>
      </c>
      <c r="CB73" s="58">
        <f t="shared" si="19"/>
        <v>1700</v>
      </c>
      <c r="CC73" s="58">
        <f t="shared" si="19"/>
        <v>1700</v>
      </c>
      <c r="CD73" s="58">
        <f t="shared" si="19"/>
        <v>1700</v>
      </c>
      <c r="CE73" s="58">
        <f t="shared" si="19"/>
        <v>1700</v>
      </c>
      <c r="CF73" s="58">
        <f t="shared" si="19"/>
        <v>1700</v>
      </c>
      <c r="CG73" s="58">
        <f t="shared" si="19"/>
        <v>1700</v>
      </c>
      <c r="CH73" s="58">
        <f t="shared" si="19"/>
        <v>1700</v>
      </c>
      <c r="CI73" s="58">
        <f t="shared" si="19"/>
        <v>1700</v>
      </c>
      <c r="CJ73" s="58">
        <f t="shared" si="19"/>
        <v>1700</v>
      </c>
      <c r="CK73" s="58">
        <f t="shared" si="19"/>
        <v>1700</v>
      </c>
      <c r="CL73" s="58">
        <f t="shared" si="19"/>
        <v>1700</v>
      </c>
      <c r="CM73" s="58">
        <f t="shared" si="19"/>
        <v>1700</v>
      </c>
      <c r="CN73" s="58">
        <f t="shared" si="19"/>
        <v>1700</v>
      </c>
      <c r="CO73" s="58">
        <f t="shared" si="19"/>
        <v>1700</v>
      </c>
      <c r="CP73" s="58">
        <f t="shared" si="19"/>
        <v>1700</v>
      </c>
      <c r="CQ73" s="58">
        <f t="shared" si="19"/>
        <v>1700</v>
      </c>
      <c r="CR73" s="58">
        <f t="shared" si="19"/>
        <v>1700</v>
      </c>
      <c r="CS73" s="58">
        <f t="shared" si="19"/>
        <v>1700</v>
      </c>
      <c r="CT73" s="58">
        <f t="shared" si="19"/>
        <v>1700</v>
      </c>
      <c r="CU73" s="58">
        <f t="shared" si="19"/>
        <v>1700</v>
      </c>
      <c r="CV73" s="58">
        <f t="shared" si="19"/>
        <v>1700</v>
      </c>
      <c r="CW73" s="58">
        <f t="shared" si="19"/>
        <v>1700</v>
      </c>
    </row>
    <row r="74" spans="2:102" x14ac:dyDescent="0.25">
      <c r="B74" s="26" t="s">
        <v>10</v>
      </c>
      <c r="C74" s="2"/>
      <c r="D74" s="3"/>
      <c r="E74" s="3"/>
      <c r="F74" s="3">
        <f>F68-F8</f>
        <v>569721.77686400455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25896.444402909299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-17167.191960727065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2650171.2000000002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111</v>
      </c>
      <c r="F82" s="132"/>
      <c r="G82" s="116"/>
      <c r="H82" s="117"/>
      <c r="I82" s="106">
        <f>-F8</f>
        <v>-2080449.4231359956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112</v>
      </c>
      <c r="F83" s="132"/>
      <c r="G83" s="116"/>
      <c r="H83" s="117"/>
      <c r="I83" s="106">
        <f>SUM(I81:I82)</f>
        <v>569721.77686400455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0.27384553093591968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v>1E-3</v>
      </c>
      <c r="K86" s="49">
        <f t="shared" ref="K86:BV86" si="20">SUM(K10:K76)</f>
        <v>-7018</v>
      </c>
      <c r="L86" s="49">
        <v>1E-3</v>
      </c>
      <c r="M86" s="49">
        <f t="shared" si="20"/>
        <v>-8582.2692459680002</v>
      </c>
      <c r="N86" s="49">
        <v>1E-3</v>
      </c>
      <c r="O86" s="49">
        <f t="shared" si="20"/>
        <v>-38571.817008721926</v>
      </c>
      <c r="P86" s="49">
        <f t="shared" si="20"/>
        <v>-185.22000000000003</v>
      </c>
      <c r="Q86" s="49">
        <v>1E-3</v>
      </c>
      <c r="R86" s="49">
        <f t="shared" si="20"/>
        <v>-61768.475427986879</v>
      </c>
      <c r="S86" s="49">
        <f t="shared" si="20"/>
        <v>-13742.625008000001</v>
      </c>
      <c r="T86" s="49">
        <f t="shared" si="20"/>
        <v>-1685.2692459680002</v>
      </c>
      <c r="U86" s="49">
        <v>1E-3</v>
      </c>
      <c r="V86" s="49">
        <f t="shared" si="20"/>
        <v>-54970.500032000004</v>
      </c>
      <c r="W86" s="49">
        <v>1E-3</v>
      </c>
      <c r="X86" s="49">
        <v>1E-3</v>
      </c>
      <c r="Y86" s="49">
        <f t="shared" si="20"/>
        <v>-11849.660658574474</v>
      </c>
      <c r="Z86" s="49">
        <f t="shared" si="20"/>
        <v>-20377.808297341067</v>
      </c>
      <c r="AA86" s="49">
        <f t="shared" si="20"/>
        <v>-25042.126528627636</v>
      </c>
      <c r="AB86" s="49">
        <f t="shared" si="20"/>
        <v>-21370.703049700969</v>
      </c>
      <c r="AC86" s="49">
        <f t="shared" si="20"/>
        <v>-28634.678098834262</v>
      </c>
      <c r="AD86" s="49">
        <f t="shared" si="20"/>
        <v>-46600.065544005614</v>
      </c>
      <c r="AE86" s="49">
        <f t="shared" si="20"/>
        <v>-44304.608770198509</v>
      </c>
      <c r="AF86" s="49">
        <f t="shared" si="20"/>
        <v>-49652.551134833877</v>
      </c>
      <c r="AG86" s="49">
        <f t="shared" si="20"/>
        <v>-109523.54849405521</v>
      </c>
      <c r="AH86" s="49">
        <f t="shared" si="20"/>
        <v>-134189.90660581333</v>
      </c>
      <c r="AI86" s="49">
        <f t="shared" si="20"/>
        <v>-144731.5100495904</v>
      </c>
      <c r="AJ86" s="49">
        <f t="shared" si="20"/>
        <v>-193823.99699748392</v>
      </c>
      <c r="AK86" s="49">
        <f t="shared" si="20"/>
        <v>-227558.40949568964</v>
      </c>
      <c r="AL86" s="49">
        <f t="shared" si="20"/>
        <v>-279603.15567398455</v>
      </c>
      <c r="AM86" s="49">
        <f t="shared" si="20"/>
        <v>-212642.51992864901</v>
      </c>
      <c r="AN86" s="49">
        <f t="shared" si="20"/>
        <v>-153264.88031146859</v>
      </c>
      <c r="AO86" s="49">
        <f t="shared" si="20"/>
        <v>-66202.223892175258</v>
      </c>
      <c r="AP86" s="49">
        <f>SUM(AP10:AP76)</f>
        <v>518277.20176640374</v>
      </c>
      <c r="AQ86" s="49">
        <f t="shared" si="20"/>
        <v>3517.7854131074305</v>
      </c>
      <c r="AR86" s="49">
        <f t="shared" si="20"/>
        <v>3573.5148894787844</v>
      </c>
      <c r="AS86" s="49">
        <f t="shared" si="20"/>
        <v>3629.4069101562222</v>
      </c>
      <c r="AT86" s="49">
        <f t="shared" si="20"/>
        <v>3685.4619492273032</v>
      </c>
      <c r="AU86" s="49">
        <f t="shared" si="20"/>
        <v>3741.68048216234</v>
      </c>
      <c r="AV86" s="49">
        <f t="shared" si="20"/>
        <v>3798.0629858184388</v>
      </c>
      <c r="AW86" s="49">
        <f t="shared" si="20"/>
        <v>3854.6099384435342</v>
      </c>
      <c r="AX86" s="49">
        <f t="shared" si="20"/>
        <v>3911.3218196804523</v>
      </c>
      <c r="AY86" s="49">
        <f t="shared" si="20"/>
        <v>3968.1991105709781</v>
      </c>
      <c r="AZ86" s="49">
        <f t="shared" si="20"/>
        <v>4025.2422935599357</v>
      </c>
      <c r="BA86" s="49">
        <f t="shared" si="20"/>
        <v>4082.4518524992764</v>
      </c>
      <c r="BB86" s="49">
        <f t="shared" si="20"/>
        <v>4139.8282726521911</v>
      </c>
      <c r="BC86" s="49">
        <f t="shared" si="20"/>
        <v>4197.372040697217</v>
      </c>
      <c r="BD86" s="49">
        <f t="shared" si="20"/>
        <v>4255.0836447323763</v>
      </c>
      <c r="BE86" s="49">
        <f t="shared" si="20"/>
        <v>4312.9635742793034</v>
      </c>
      <c r="BF86" s="49">
        <f t="shared" si="20"/>
        <v>4371.0123202874092</v>
      </c>
      <c r="BG86" s="49">
        <f t="shared" si="20"/>
        <v>4429.2303751380387</v>
      </c>
      <c r="BH86" s="49">
        <f t="shared" si="20"/>
        <v>4487.6182326486496</v>
      </c>
      <c r="BI86" s="49">
        <f t="shared" si="20"/>
        <v>4546.1763880769995</v>
      </c>
      <c r="BJ86" s="49">
        <f t="shared" si="20"/>
        <v>4604.9053381253498</v>
      </c>
      <c r="BK86" s="49">
        <f t="shared" si="20"/>
        <v>4663.8055809446732</v>
      </c>
      <c r="BL86" s="49">
        <f t="shared" si="20"/>
        <v>4722.8776161388869</v>
      </c>
      <c r="BM86" s="49">
        <f t="shared" si="20"/>
        <v>4782.1219447690837</v>
      </c>
      <c r="BN86" s="49">
        <f t="shared" si="20"/>
        <v>4841.5390693577847</v>
      </c>
      <c r="BO86" s="49">
        <f t="shared" si="20"/>
        <v>4901.1294938932024</v>
      </c>
      <c r="BP86" s="49">
        <f t="shared" si="20"/>
        <v>4960.8937238335157</v>
      </c>
      <c r="BQ86" s="49">
        <f t="shared" si="20"/>
        <v>5020.8322661111542</v>
      </c>
      <c r="BR86" s="49">
        <f t="shared" si="20"/>
        <v>5080.9456291371034</v>
      </c>
      <c r="BS86" s="49">
        <f t="shared" si="20"/>
        <v>5141.2343228052114</v>
      </c>
      <c r="BT86" s="49">
        <f t="shared" si="20"/>
        <v>5201.6988584965184</v>
      </c>
      <c r="BU86" s="49">
        <f t="shared" si="20"/>
        <v>5262.3397490835914</v>
      </c>
      <c r="BV86" s="49">
        <f t="shared" si="20"/>
        <v>5323.1575089348762</v>
      </c>
      <c r="BW86" s="49">
        <f t="shared" ref="BW86:CW86" si="21">SUM(BW10:BW76)</f>
        <v>5384.1526539190609</v>
      </c>
      <c r="BX86" s="49">
        <f t="shared" si="21"/>
        <v>5445.3257014094497</v>
      </c>
      <c r="BY86" s="49">
        <f t="shared" si="21"/>
        <v>5506.6771702883525</v>
      </c>
      <c r="BZ86" s="49">
        <f t="shared" si="21"/>
        <v>5568.2075809514845</v>
      </c>
      <c r="CA86" s="49">
        <f t="shared" si="21"/>
        <v>5629.9174553123839</v>
      </c>
      <c r="CB86" s="49">
        <f t="shared" si="21"/>
        <v>5691.8073168068368</v>
      </c>
      <c r="CC86" s="49">
        <f t="shared" si="21"/>
        <v>5753.8776903973148</v>
      </c>
      <c r="CD86" s="49">
        <f t="shared" si="21"/>
        <v>5816.1291025774317</v>
      </c>
      <c r="CE86" s="49">
        <f t="shared" si="21"/>
        <v>5878.5620813764071</v>
      </c>
      <c r="CF86" s="49">
        <f t="shared" si="21"/>
        <v>5941.1771563635466</v>
      </c>
      <c r="CG86" s="49">
        <f t="shared" si="21"/>
        <v>6003.9748586527312</v>
      </c>
      <c r="CH86" s="49">
        <f t="shared" si="21"/>
        <v>6066.9557209069271</v>
      </c>
      <c r="CI86" s="49">
        <f t="shared" si="21"/>
        <v>6130.1202773426967</v>
      </c>
      <c r="CJ86" s="49">
        <f t="shared" si="21"/>
        <v>6193.4690637347376</v>
      </c>
      <c r="CK86" s="49">
        <f t="shared" si="21"/>
        <v>6257.0026174204222</v>
      </c>
      <c r="CL86" s="49">
        <f t="shared" si="21"/>
        <v>6320.7214773043561</v>
      </c>
      <c r="CM86" s="49">
        <f t="shared" si="21"/>
        <v>6384.6261838629525</v>
      </c>
      <c r="CN86" s="49">
        <f t="shared" si="21"/>
        <v>6448.7172791490102</v>
      </c>
      <c r="CO86" s="49">
        <f t="shared" si="21"/>
        <v>6512.9953067963197</v>
      </c>
      <c r="CP86" s="49">
        <f t="shared" si="21"/>
        <v>6577.4608120242674</v>
      </c>
      <c r="CQ86" s="49">
        <f t="shared" si="21"/>
        <v>6642.1143416424629</v>
      </c>
      <c r="CR86" s="49">
        <f t="shared" si="21"/>
        <v>6706.9564440553777</v>
      </c>
      <c r="CS86" s="49">
        <f t="shared" si="21"/>
        <v>6771.9876692669977</v>
      </c>
      <c r="CT86" s="49">
        <f t="shared" si="21"/>
        <v>6837.2085688854841</v>
      </c>
      <c r="CU86" s="49">
        <f t="shared" si="21"/>
        <v>6902.6196961278583</v>
      </c>
      <c r="CV86" s="49">
        <f t="shared" si="21"/>
        <v>6968.2216058246895</v>
      </c>
      <c r="CW86" s="49">
        <f t="shared" si="21"/>
        <v>1706013.6895800189</v>
      </c>
    </row>
    <row r="87" spans="5:101" x14ac:dyDescent="0.25">
      <c r="E87" s="131" t="s">
        <v>114</v>
      </c>
      <c r="F87" s="132"/>
      <c r="G87" s="116"/>
      <c r="H87" s="116"/>
      <c r="I87" s="109">
        <f>SUM(J86:CW86)</f>
        <v>569769.85827399837</v>
      </c>
      <c r="J87" s="136">
        <f>SUM(J86:U86)</f>
        <v>-131553.67093664483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-412326.24860817165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-883018.69397570868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47972.277964323344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56332.142349324742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64989.341637542188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73954.45112548754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1753420.2587178459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115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116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117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118</v>
      </c>
      <c r="F93" s="132"/>
      <c r="G93" s="121"/>
      <c r="H93" s="122"/>
      <c r="I93" s="106">
        <f>NPV(I91,S86:CW86)+SUM(J86:R86)</f>
        <v>23976.253816191587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105">
        <f>CW94</f>
        <v>3.8438682140540248E-3</v>
      </c>
      <c r="J94" s="125"/>
      <c r="K94" s="125">
        <f>MIRR(J86:K86,I92,I91)</f>
        <v>-0.99999985674408887</v>
      </c>
      <c r="L94" s="125">
        <f>MIRR($J$86:L86,$I$92,$I$91)</f>
        <v>-0.99946472885376048</v>
      </c>
      <c r="M94" s="125">
        <f>MIRR($J$86:M86,$I$92,$I$91)</f>
        <v>-0.99493951445321693</v>
      </c>
      <c r="N94" s="125">
        <f>MIRR($J$86:N86,$I$92,$I$91)</f>
        <v>-0.97900242749014754</v>
      </c>
      <c r="O94" s="125">
        <f>MIRR($J$86:O86,$I$92,$I$91)</f>
        <v>-0.9645090211943147</v>
      </c>
      <c r="P94" s="125">
        <f>MIRR($J$86:P86,$I$92,$I$91)</f>
        <v>-0.93807448651447589</v>
      </c>
      <c r="Q94" s="125">
        <f>MIRR($J$86:Q86,$I$92,$I$91)</f>
        <v>-0.90400785795757721</v>
      </c>
      <c r="R94" s="125">
        <f>MIRR($J$86:R86,$I$92,$I$91)</f>
        <v>-0.88289748210614505</v>
      </c>
      <c r="S94" s="125">
        <f>MIRR($J$86:S86,$I$92,$I$91)</f>
        <v>-0.85314014119335158</v>
      </c>
      <c r="T94" s="125">
        <f>MIRR($J$86:T86,$I$92,$I$91)</f>
        <v>-0.82222744988783658</v>
      </c>
      <c r="U94" s="125">
        <f>MIRR($J$86:U86,$I$92,$I$91)</f>
        <v>-0.78778933009381269</v>
      </c>
      <c r="V94" s="125">
        <f>MIRR($J$86:V86,$I$92,$I$91)</f>
        <v>-0.76534018819535632</v>
      </c>
      <c r="W94" s="125">
        <f>MIRR($J$86:W86,$I$92,$I$91)</f>
        <v>-0.73398838940051092</v>
      </c>
      <c r="X94" s="125">
        <f>MIRR($J$86:X86,$I$92,$I$91)</f>
        <v>-0.70437257174098322</v>
      </c>
      <c r="Y94" s="125">
        <f>MIRR($J$86:Y86,$I$92,$I$91)</f>
        <v>-0.68055828802792728</v>
      </c>
      <c r="Z94" s="125">
        <f>MIRR($J$86:Z86,$I$92,$I$91)</f>
        <v>-0.65892165016909543</v>
      </c>
      <c r="AA94" s="125">
        <f>MIRR($J$86:AA86,$I$92,$I$91)</f>
        <v>-0.63884085589038198</v>
      </c>
      <c r="AB94" s="125">
        <f>MIRR($J$86:AB86,$I$92,$I$91)</f>
        <v>-0.61948795095340925</v>
      </c>
      <c r="AC94" s="125">
        <f>MIRR($J$86:AC86,$I$92,$I$91)</f>
        <v>-0.60168142508870925</v>
      </c>
      <c r="AD94" s="125">
        <f>MIRR($J$86:AD86,$I$92,$I$91)</f>
        <v>-0.58586666838634238</v>
      </c>
      <c r="AE94" s="125">
        <f>MIRR($J$86:AE86,$I$92,$I$91)</f>
        <v>-0.57051147884264808</v>
      </c>
      <c r="AF94" s="125">
        <f>MIRR($J$86:AF86,$I$92,$I$91)</f>
        <v>-0.55603930169463078</v>
      </c>
      <c r="AG94" s="125">
        <f>MIRR($J$86:AG86,$I$92,$I$91)</f>
        <v>-0.54444679992846923</v>
      </c>
      <c r="AH94" s="125">
        <f>MIRR($J$86:AH86,$I$92,$I$91)</f>
        <v>-0.53347185094524086</v>
      </c>
      <c r="AI94" s="125">
        <f>MIRR($J$86:AI86,$I$92,$I$91)</f>
        <v>-0.52262765291010316</v>
      </c>
      <c r="AJ94" s="125">
        <f>MIRR($J$86:AJ86,$I$92,$I$91)</f>
        <v>-0.51273217375276003</v>
      </c>
      <c r="AK94" s="125">
        <f>MIRR($J$86:AK86,$I$92,$I$91)</f>
        <v>-0.5032124582366706</v>
      </c>
      <c r="AL94" s="125">
        <f>MIRR($J$86:AL86,$I$92,$I$91)</f>
        <v>-0.49421972413537363</v>
      </c>
      <c r="AM94" s="125">
        <f>MIRR($J$86:AM86,$I$92,$I$91)</f>
        <v>-0.48442456287918823</v>
      </c>
      <c r="AN94" s="125">
        <f>MIRR($J$86:AN86,$I$92,$I$91)</f>
        <v>-0.47430713253434942</v>
      </c>
      <c r="AO94" s="125">
        <f>MIRR($J$86:AO86,$I$92,$I$91)</f>
        <v>-0.46379852998475168</v>
      </c>
      <c r="AP94" s="125">
        <f>MIRR($J$86:AP86,$I$92,$I$91)</f>
        <v>-4.0289444784339046E-2</v>
      </c>
      <c r="AQ94" s="125">
        <f>MIRR($J$86:AQ86,$I$92,$I$91)</f>
        <v>-3.8755266652363396E-2</v>
      </c>
      <c r="AR94" s="125">
        <f>MIRR($J$86:AR86,$I$92,$I$91)</f>
        <v>-3.7308307742598634E-2</v>
      </c>
      <c r="AS94" s="125">
        <f>MIRR($J$86:AS86,$I$92,$I$91)</f>
        <v>-3.5941311410735866E-2</v>
      </c>
      <c r="AT94" s="125">
        <f>MIRR($J$86:AT86,$I$92,$I$91)</f>
        <v>-3.4647807541688835E-2</v>
      </c>
      <c r="AU94" s="125">
        <f>MIRR($J$86:AU86,$I$92,$I$91)</f>
        <v>-3.3422008718628993E-2</v>
      </c>
      <c r="AV94" s="125">
        <f>MIRR($J$86:AV86,$I$92,$I$91)</f>
        <v>-3.2258722415565488E-2</v>
      </c>
      <c r="AW94" s="125">
        <f>MIRR($J$86:AW86,$I$92,$I$91)</f>
        <v>-3.1153276401428953E-2</v>
      </c>
      <c r="AX94" s="125">
        <f>MIRR($J$86:AX86,$I$92,$I$91)</f>
        <v>-3.0101455093717977E-2</v>
      </c>
      <c r="AY94" s="125">
        <f>MIRR($J$86:AY86,$I$92,$I$91)</f>
        <v>-2.909944503171813E-2</v>
      </c>
      <c r="AZ94" s="125">
        <f>MIRR($J$86:AZ86,$I$92,$I$91)</f>
        <v>-2.8143787980628665E-2</v>
      </c>
      <c r="BA94" s="125">
        <f>MIRR($J$86:BA86,$I$92,$I$91)</f>
        <v>-2.7231340449283659E-2</v>
      </c>
      <c r="BB94" s="125">
        <f>MIRR($J$86:BB86,$I$92,$I$91)</f>
        <v>-2.6359238621107561E-2</v>
      </c>
      <c r="BC94" s="125">
        <f>MIRR($J$86:BC86,$I$92,$I$91)</f>
        <v>-2.552486787235142E-2</v>
      </c>
      <c r="BD94" s="125">
        <f>MIRR($J$86:BD86,$I$92,$I$91)</f>
        <v>-2.4725836192590611E-2</v>
      </c>
      <c r="BE94" s="125">
        <f>MIRR($J$86:BE86,$I$92,$I$91)</f>
        <v>-2.3959950936915275E-2</v>
      </c>
      <c r="BF94" s="125">
        <f>MIRR($J$86:BF86,$I$92,$I$91)</f>
        <v>-2.3225198432621497E-2</v>
      </c>
      <c r="BG94" s="125">
        <f>MIRR($J$86:BG86,$I$92,$I$91)</f>
        <v>-2.251972603974739E-2</v>
      </c>
      <c r="BH94" s="125">
        <f>MIRR($J$86:BH86,$I$92,$I$91)</f>
        <v>-2.1841826327793523E-2</v>
      </c>
      <c r="BI94" s="125">
        <f>MIRR($J$86:BI86,$I$92,$I$91)</f>
        <v>-2.1189923083040796E-2</v>
      </c>
      <c r="BJ94" s="125">
        <f>MIRR($J$86:BJ86,$I$92,$I$91)</f>
        <v>-2.056255890408154E-2</v>
      </c>
      <c r="BK94" s="125">
        <f>MIRR($J$86:BK86,$I$92,$I$91)</f>
        <v>-1.9958384179177391E-2</v>
      </c>
      <c r="BL94" s="125">
        <f>MIRR($J$86:BL86,$I$92,$I$91)</f>
        <v>-1.9376147269141497E-2</v>
      </c>
      <c r="BM94" s="125">
        <f>MIRR($J$86:BM86,$I$92,$I$91)</f>
        <v>-1.8814685744688586E-2</v>
      </c>
      <c r="BN94" s="125">
        <f>MIRR($J$86:BN86,$I$92,$I$91)</f>
        <v>-1.8272918548444705E-2</v>
      </c>
      <c r="BO94" s="125">
        <f>MIRR($J$86:BO86,$I$92,$I$91)</f>
        <v>-1.7749838969751242E-2</v>
      </c>
      <c r="BP94" s="125">
        <f>MIRR($J$86:BP86,$I$92,$I$91)</f>
        <v>-1.7244508335602537E-2</v>
      </c>
      <c r="BQ94" s="125">
        <f>MIRR($J$86:BQ86,$I$92,$I$91)</f>
        <v>-1.6756050333970762E-2</v>
      </c>
      <c r="BR94" s="125">
        <f>MIRR($J$86:BR86,$I$92,$I$91)</f>
        <v>-1.6283645896778554E-2</v>
      </c>
      <c r="BS94" s="125">
        <f>MIRR($J$86:BS86,$I$92,$I$91)</f>
        <v>-1.5826528579188648E-2</v>
      </c>
      <c r="BT94" s="125">
        <f>MIRR($J$86:BT86,$I$92,$I$91)</f>
        <v>-1.5383980379934936E-2</v>
      </c>
      <c r="BU94" s="125">
        <f>MIRR($J$86:BU86,$I$92,$I$91)</f>
        <v>-1.495532795434773E-2</v>
      </c>
      <c r="BV94" s="125">
        <f>MIRR($J$86:BV86,$I$92,$I$91)</f>
        <v>-1.4539939177685812E-2</v>
      </c>
      <c r="BW94" s="125">
        <f>MIRR($J$86:BW86,$I$92,$I$91)</f>
        <v>-1.4137220021537944E-2</v>
      </c>
      <c r="BX94" s="125">
        <f>MIRR($J$86:BX86,$I$92,$I$91)</f>
        <v>-1.3746611710513501E-2</v>
      </c>
      <c r="BY94" s="125">
        <f>MIRR($J$86:BY86,$I$92,$I$91)</f>
        <v>-1.3367588130302144E-2</v>
      </c>
      <c r="BZ94" s="125">
        <f>MIRR($J$86:BZ86,$I$92,$I$91)</f>
        <v>-1.2999653461547966E-2</v>
      </c>
      <c r="CA94" s="125">
        <f>MIRR($J$86:CA86,$I$92,$I$91)</f>
        <v>-1.2642340016905007E-2</v>
      </c>
      <c r="CB94" s="125">
        <f>MIRR($J$86:CB86,$I$92,$I$91)</f>
        <v>-1.2295206261200509E-2</v>
      </c>
      <c r="CC94" s="125">
        <f>MIRR($J$86:CC86,$I$92,$I$91)</f>
        <v>-1.1957834996864425E-2</v>
      </c>
      <c r="CD94" s="125">
        <f>MIRR($J$86:CD86,$I$92,$I$91)</f>
        <v>-1.1629831698743875E-2</v>
      </c>
      <c r="CE94" s="125">
        <f>MIRR($J$86:CE86,$I$92,$I$91)</f>
        <v>-1.1310822984142765E-2</v>
      </c>
      <c r="CF94" s="125">
        <f>MIRR($J$86:CF86,$I$92,$I$91)</f>
        <v>-1.1000455205437354E-2</v>
      </c>
      <c r="CG94" s="125">
        <f>MIRR($J$86:CG86,$I$92,$I$91)</f>
        <v>-1.0698393153956376E-2</v>
      </c>
      <c r="CH94" s="125">
        <f>MIRR($J$86:CH86,$I$92,$I$91)</f>
        <v>-1.0404318864988604E-2</v>
      </c>
      <c r="CI94" s="125">
        <f>MIRR($J$86:CI86,$I$92,$I$91)</f>
        <v>-1.0117930514824236E-2</v>
      </c>
      <c r="CJ94" s="125">
        <f>MIRR($J$86:CJ86,$I$92,$I$91)</f>
        <v>-9.8389414016596399E-3</v>
      </c>
      <c r="CK94" s="125">
        <f>MIRR($J$86:CK86,$I$92,$I$91)</f>
        <v>-9.5670790030111252E-3</v>
      </c>
      <c r="CL94" s="125">
        <f>MIRR($J$86:CL86,$I$92,$I$91)</f>
        <v>-9.3020841030152512E-3</v>
      </c>
      <c r="CM94" s="125">
        <f>MIRR($J$86:CM86,$I$92,$I$91)</f>
        <v>-9.0437099836355728E-3</v>
      </c>
      <c r="CN94" s="125">
        <f>MIRR($J$86:CN86,$I$92,$I$91)</f>
        <v>-8.7917216743789162E-3</v>
      </c>
      <c r="CO94" s="125">
        <f>MIRR($J$86:CO86,$I$92,$I$91)</f>
        <v>-8.5458952556333179E-3</v>
      </c>
      <c r="CP94" s="125">
        <f>MIRR($J$86:CP86,$I$92,$I$91)</f>
        <v>-8.3060172112056074E-3</v>
      </c>
      <c r="CQ94" s="125">
        <f>MIRR($J$86:CQ86,$I$92,$I$91)</f>
        <v>-8.0718838260462888E-3</v>
      </c>
      <c r="CR94" s="125">
        <f>MIRR($J$86:CR86,$I$92,$I$91)</f>
        <v>-7.8433006255194115E-3</v>
      </c>
      <c r="CS94" s="125">
        <f>MIRR($J$86:CS86,$I$92,$I$91)</f>
        <v>-7.620081852906746E-3</v>
      </c>
      <c r="CT94" s="125">
        <f>MIRR($J$86:CT86,$I$92,$I$91)</f>
        <v>-7.4020499821350061E-3</v>
      </c>
      <c r="CU94" s="125">
        <f>MIRR($J$86:CU86,$I$92,$I$91)</f>
        <v>-7.1890352629808696E-3</v>
      </c>
      <c r="CV94" s="125">
        <f>MIRR($J$86:CV86,$I$92,$I$91)</f>
        <v>-6.9808752962527976E-3</v>
      </c>
      <c r="CW94" s="125">
        <f>MIRR($J$86:CW86,$I$92,$I$91)</f>
        <v>3.8438682140540248E-3</v>
      </c>
    </row>
    <row r="95" spans="5:101" x14ac:dyDescent="0.25">
      <c r="E95" s="151"/>
      <c r="F95" s="152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mEurAlU7mt4n2ulp0vzvSuAjaDYos1VxQmQg3Sl6S9Wn5Z+kvS9DALfAD17SXSGtGry4btlobXDwz72GyOiUEA==" saltValue="af3fjV0/PB4KFZ3Er6NAvw==" spinCount="100000" sheet="1" objects="1" scenarios="1"/>
  <mergeCells count="18">
    <mergeCell ref="E94:F94"/>
    <mergeCell ref="E95:F95"/>
    <mergeCell ref="AT6:BE6"/>
    <mergeCell ref="BF6:BQ6"/>
    <mergeCell ref="BR6:CC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</mergeCells>
  <conditionalFormatting sqref="AI34 AI38 AL34 AL38 AO34 AO38 AR34 AR38 AI54 AL54 AO54 AR54 AI63 AI67 AL63 AL67 AO63 AO67 AR63 AR67 AI76 AL76 AO76 AR76">
    <cfRule type="cellIs" dxfId="33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2 J10:CW15">
    <cfRule type="cellIs" dxfId="32" priority="4" stopIfTrue="1" operator="equal">
      <formula>#REF!</formula>
    </cfRule>
  </conditionalFormatting>
  <conditionalFormatting sqref="Z17 Z30 U34:Z34 U38:Z38 U54:Z54 U63:Z63 U67:Z67 U76:Z76 Y59:CW59 U42:CW42">
    <cfRule type="cellIs" dxfId="31" priority="3" stopIfTrue="1" operator="equal">
      <formula>#REF!</formula>
    </cfRule>
  </conditionalFormatting>
  <conditionalFormatting sqref="J73:CW73">
    <cfRule type="cellIs" dxfId="30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706C-FD55-4C10-A81C-21C029E1D526}">
  <sheetPr codeName="Hoja9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72" sqref="A72:XFD72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217</v>
      </c>
    </row>
    <row r="4" spans="2:102" x14ac:dyDescent="0.25">
      <c r="B4" t="s">
        <v>187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43" t="s">
        <v>56</v>
      </c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5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1577993.1271936444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18522</v>
      </c>
      <c r="F16" s="1">
        <f>D16*C16</f>
        <v>1039.0842</v>
      </c>
      <c r="G16" s="70">
        <v>6</v>
      </c>
      <c r="H16" s="70">
        <v>6</v>
      </c>
      <c r="I16" s="71">
        <f t="shared" ref="I16:I65" si="0">-F16</f>
        <v>-1039.0842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-1039.0842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18522</v>
      </c>
      <c r="F17" s="1">
        <f>D17*C17</f>
        <v>883.49940000000004</v>
      </c>
      <c r="G17" s="55">
        <v>17</v>
      </c>
      <c r="H17" s="55">
        <v>18</v>
      </c>
      <c r="I17" s="57">
        <f t="shared" si="0"/>
        <v>-883.49940000000004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-265.04982000000001</v>
      </c>
      <c r="AA17" s="58">
        <f>0.7*I17</f>
        <v>-618.44957999999997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18522</v>
      </c>
      <c r="F18" s="1">
        <f>C18*D18</f>
        <v>129.654</v>
      </c>
      <c r="G18" s="55">
        <v>17</v>
      </c>
      <c r="H18" s="55">
        <v>18</v>
      </c>
      <c r="I18" s="57">
        <f t="shared" si="0"/>
        <v>-129.654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-64.826999999999998</v>
      </c>
      <c r="AA18" s="58">
        <f>I18*0.5</f>
        <v>-64.826999999999998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1034631.2504</v>
      </c>
      <c r="F19" s="1">
        <f>C19*D19</f>
        <v>58042.81314744</v>
      </c>
      <c r="G19" s="55">
        <v>6</v>
      </c>
      <c r="H19" s="55">
        <v>9</v>
      </c>
      <c r="I19" s="57">
        <f t="shared" si="0"/>
        <v>-58042.81314744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-23217.125258976001</v>
      </c>
      <c r="P19" s="58">
        <v>0</v>
      </c>
      <c r="Q19" s="58">
        <v>0</v>
      </c>
      <c r="R19" s="58">
        <f>I19*0.6</f>
        <v>-34825.687888463995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1034631.2504</v>
      </c>
      <c r="F20" s="1">
        <f>C20*D20</f>
        <v>49351.910644080002</v>
      </c>
      <c r="G20" s="55">
        <v>19</v>
      </c>
      <c r="H20" s="55">
        <v>32</v>
      </c>
      <c r="I20" s="57">
        <f t="shared" si="0"/>
        <v>-49351.910644080002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-3525.136474577143</v>
      </c>
      <c r="AC20" s="58">
        <f t="shared" ref="AC20:AO20" si="1">$I20/14</f>
        <v>-3525.136474577143</v>
      </c>
      <c r="AD20" s="58">
        <f t="shared" si="1"/>
        <v>-3525.136474577143</v>
      </c>
      <c r="AE20" s="58">
        <f t="shared" si="1"/>
        <v>-3525.136474577143</v>
      </c>
      <c r="AF20" s="58">
        <f t="shared" si="1"/>
        <v>-3525.136474577143</v>
      </c>
      <c r="AG20" s="58">
        <f t="shared" si="1"/>
        <v>-3525.136474577143</v>
      </c>
      <c r="AH20" s="58">
        <f t="shared" si="1"/>
        <v>-3525.136474577143</v>
      </c>
      <c r="AI20" s="58">
        <f t="shared" si="1"/>
        <v>-3525.136474577143</v>
      </c>
      <c r="AJ20" s="58">
        <f t="shared" si="1"/>
        <v>-3525.136474577143</v>
      </c>
      <c r="AK20" s="58">
        <f t="shared" si="1"/>
        <v>-3525.136474577143</v>
      </c>
      <c r="AL20" s="58">
        <f t="shared" si="1"/>
        <v>-3525.136474577143</v>
      </c>
      <c r="AM20" s="58">
        <f t="shared" si="1"/>
        <v>-3525.136474577143</v>
      </c>
      <c r="AN20" s="58">
        <f t="shared" si="1"/>
        <v>-3525.136474577143</v>
      </c>
      <c r="AO20" s="58">
        <f t="shared" si="1"/>
        <v>-3525.136474577143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1034631.2504</v>
      </c>
      <c r="F21" s="1">
        <f>C21*D21</f>
        <v>7242.4187528000002</v>
      </c>
      <c r="G21" s="55">
        <v>19</v>
      </c>
      <c r="H21" s="55">
        <v>32</v>
      </c>
      <c r="I21" s="57">
        <f t="shared" si="0"/>
        <v>-7242.4187528000002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-517.3156252</v>
      </c>
      <c r="AC21" s="58">
        <f t="shared" ref="AC21:AO21" si="2">$I$21/14</f>
        <v>-517.3156252</v>
      </c>
      <c r="AD21" s="58">
        <f t="shared" si="2"/>
        <v>-517.3156252</v>
      </c>
      <c r="AE21" s="58">
        <f t="shared" si="2"/>
        <v>-517.3156252</v>
      </c>
      <c r="AF21" s="58">
        <f t="shared" si="2"/>
        <v>-517.3156252</v>
      </c>
      <c r="AG21" s="58">
        <f t="shared" si="2"/>
        <v>-517.3156252</v>
      </c>
      <c r="AH21" s="58">
        <f t="shared" si="2"/>
        <v>-517.3156252</v>
      </c>
      <c r="AI21" s="58">
        <f t="shared" si="2"/>
        <v>-517.3156252</v>
      </c>
      <c r="AJ21" s="58">
        <f t="shared" si="2"/>
        <v>-517.3156252</v>
      </c>
      <c r="AK21" s="58">
        <f t="shared" si="2"/>
        <v>-517.3156252</v>
      </c>
      <c r="AL21" s="58">
        <f t="shared" si="2"/>
        <v>-517.3156252</v>
      </c>
      <c r="AM21" s="58">
        <f t="shared" si="2"/>
        <v>-517.3156252</v>
      </c>
      <c r="AN21" s="58">
        <f t="shared" si="2"/>
        <v>-517.3156252</v>
      </c>
      <c r="AO21" s="58">
        <f t="shared" si="2"/>
        <v>-517.3156252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1053153.2504</v>
      </c>
      <c r="F22" s="1">
        <f>C22*D22</f>
        <v>21063.065008000001</v>
      </c>
      <c r="G22" s="55">
        <v>1</v>
      </c>
      <c r="H22" s="55">
        <v>33</v>
      </c>
      <c r="I22" s="57">
        <f>-F22</f>
        <v>-21063.065008000001</v>
      </c>
      <c r="J22" s="58">
        <v>0</v>
      </c>
      <c r="K22" s="58">
        <v>0</v>
      </c>
      <c r="L22" s="58">
        <v>0</v>
      </c>
      <c r="M22" s="58">
        <f>I22*0.05</f>
        <v>-1053.1532504000002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-3159.4597512</v>
      </c>
      <c r="S22" s="58">
        <v>0</v>
      </c>
      <c r="T22" s="58">
        <f>I22*0.05</f>
        <v>-1053.1532504000002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-842.52260032000004</v>
      </c>
      <c r="AA22" s="58">
        <f t="shared" si="3"/>
        <v>-842.52260032000004</v>
      </c>
      <c r="AB22" s="58">
        <f t="shared" si="3"/>
        <v>-842.52260032000004</v>
      </c>
      <c r="AC22" s="58">
        <f t="shared" si="3"/>
        <v>-842.52260032000004</v>
      </c>
      <c r="AD22" s="58">
        <f t="shared" si="3"/>
        <v>-842.52260032000004</v>
      </c>
      <c r="AE22" s="58">
        <f t="shared" si="3"/>
        <v>-842.52260032000004</v>
      </c>
      <c r="AF22" s="58">
        <f t="shared" si="3"/>
        <v>-842.52260032000004</v>
      </c>
      <c r="AG22" s="58">
        <f t="shared" si="3"/>
        <v>-842.52260032000004</v>
      </c>
      <c r="AH22" s="58">
        <f t="shared" si="3"/>
        <v>-842.52260032000004</v>
      </c>
      <c r="AI22" s="58">
        <f t="shared" si="3"/>
        <v>-842.52260032000004</v>
      </c>
      <c r="AJ22" s="58">
        <f t="shared" si="3"/>
        <v>-842.52260032000004</v>
      </c>
      <c r="AK22" s="58">
        <f t="shared" si="3"/>
        <v>-842.52260032000004</v>
      </c>
      <c r="AL22" s="58">
        <f t="shared" si="3"/>
        <v>-842.52260032000004</v>
      </c>
      <c r="AM22" s="58">
        <f t="shared" si="3"/>
        <v>-842.52260032000004</v>
      </c>
      <c r="AN22" s="58">
        <f t="shared" si="3"/>
        <v>-842.52260032000004</v>
      </c>
      <c r="AO22" s="58">
        <f>$I$22*0.04</f>
        <v>-842.52260032000004</v>
      </c>
      <c r="AP22" s="58">
        <f>I22*0.11</f>
        <v>-2316.93715088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2052.2375999999999</v>
      </c>
      <c r="F24" s="1">
        <f>C24*D24</f>
        <v>430.96989599999995</v>
      </c>
      <c r="G24" s="55">
        <v>6</v>
      </c>
      <c r="H24" s="55">
        <v>18</v>
      </c>
      <c r="I24" s="57">
        <f t="shared" si="0"/>
        <v>-430.96989599999995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-218.20768200000001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-69.274132199999997</v>
      </c>
      <c r="AA24" s="58">
        <f>(AA17+AA18)*0.21</f>
        <v>-143.48808179999997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135700.20755232</v>
      </c>
      <c r="F25" s="1">
        <f>C25*D25</f>
        <v>28497.043585987201</v>
      </c>
      <c r="G25" s="55">
        <v>6</v>
      </c>
      <c r="H25" s="55">
        <v>32</v>
      </c>
      <c r="I25" s="57">
        <f t="shared" si="0"/>
        <v>-28497.043585987201</v>
      </c>
      <c r="J25" s="58">
        <v>0</v>
      </c>
      <c r="K25" s="58">
        <v>0</v>
      </c>
      <c r="L25" s="58">
        <v>0</v>
      </c>
      <c r="M25" s="58">
        <f>SUM(M19:M22)*0.21</f>
        <v>-221.16218258400002</v>
      </c>
      <c r="N25" s="58">
        <v>0</v>
      </c>
      <c r="O25" s="58">
        <f>SUM(O19:O22)*0.21</f>
        <v>-4875.5963043849597</v>
      </c>
      <c r="P25" s="58">
        <v>0</v>
      </c>
      <c r="Q25" s="58">
        <v>0</v>
      </c>
      <c r="R25" s="58">
        <f>SUM(R19:R22)*0.21</f>
        <v>-7976.8810043294379</v>
      </c>
      <c r="S25" s="58">
        <v>0</v>
      </c>
      <c r="T25" s="58">
        <f>SUM(T19:T22)*0.21</f>
        <v>-221.16218258400002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-176.9297460672</v>
      </c>
      <c r="AA25" s="58">
        <f t="shared" si="4"/>
        <v>-176.9297460672</v>
      </c>
      <c r="AB25" s="58">
        <f t="shared" si="4"/>
        <v>-1025.8446870204</v>
      </c>
      <c r="AC25" s="58">
        <f t="shared" si="4"/>
        <v>-1025.8446870204</v>
      </c>
      <c r="AD25" s="58">
        <f t="shared" si="4"/>
        <v>-1025.8446870204</v>
      </c>
      <c r="AE25" s="58">
        <f t="shared" si="4"/>
        <v>-1025.8446870204</v>
      </c>
      <c r="AF25" s="58">
        <f t="shared" si="4"/>
        <v>-1025.8446870204</v>
      </c>
      <c r="AG25" s="58">
        <f t="shared" si="4"/>
        <v>-1025.8446870204</v>
      </c>
      <c r="AH25" s="58">
        <f t="shared" si="4"/>
        <v>-1025.8446870204</v>
      </c>
      <c r="AI25" s="58">
        <f t="shared" si="4"/>
        <v>-1025.8446870204</v>
      </c>
      <c r="AJ25" s="58">
        <f t="shared" si="4"/>
        <v>-1025.8446870204</v>
      </c>
      <c r="AK25" s="58">
        <f t="shared" si="4"/>
        <v>-1025.8446870204</v>
      </c>
      <c r="AL25" s="58">
        <f t="shared" si="4"/>
        <v>-1025.8446870204</v>
      </c>
      <c r="AM25" s="58">
        <f t="shared" si="4"/>
        <v>-1025.8446870204</v>
      </c>
      <c r="AN25" s="58">
        <f t="shared" si="4"/>
        <v>-1025.8446870204</v>
      </c>
      <c r="AO25" s="58">
        <f t="shared" si="4"/>
        <v>-1025.8446870204</v>
      </c>
      <c r="AP25" s="58">
        <f t="shared" si="4"/>
        <v>-486.55680168480001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1034631.2504</v>
      </c>
      <c r="F26" s="1">
        <f>C26*D26</f>
        <v>3103.8937512000002</v>
      </c>
      <c r="G26" s="55">
        <v>19</v>
      </c>
      <c r="H26" s="55">
        <v>32</v>
      </c>
      <c r="I26" s="57">
        <f t="shared" si="0"/>
        <v>-3103.8937512000002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-221.70669651428574</v>
      </c>
      <c r="AC26" s="58">
        <f t="shared" ref="AC26:AO26" si="5">$I$26/14</f>
        <v>-221.70669651428574</v>
      </c>
      <c r="AD26" s="58">
        <f t="shared" si="5"/>
        <v>-221.70669651428574</v>
      </c>
      <c r="AE26" s="58">
        <f t="shared" si="5"/>
        <v>-221.70669651428574</v>
      </c>
      <c r="AF26" s="58">
        <f t="shared" si="5"/>
        <v>-221.70669651428574</v>
      </c>
      <c r="AG26" s="58">
        <f t="shared" si="5"/>
        <v>-221.70669651428574</v>
      </c>
      <c r="AH26" s="58">
        <f t="shared" si="5"/>
        <v>-221.70669651428574</v>
      </c>
      <c r="AI26" s="58">
        <f t="shared" si="5"/>
        <v>-221.70669651428574</v>
      </c>
      <c r="AJ26" s="58">
        <f t="shared" si="5"/>
        <v>-221.70669651428574</v>
      </c>
      <c r="AK26" s="58">
        <f t="shared" si="5"/>
        <v>-221.70669651428574</v>
      </c>
      <c r="AL26" s="58">
        <f t="shared" si="5"/>
        <v>-221.70669651428574</v>
      </c>
      <c r="AM26" s="58">
        <f t="shared" si="5"/>
        <v>-221.70669651428574</v>
      </c>
      <c r="AN26" s="58">
        <f t="shared" si="5"/>
        <v>-221.70669651428574</v>
      </c>
      <c r="AO26" s="58">
        <f t="shared" si="5"/>
        <v>-221.70669651428574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200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42*7*3</f>
        <v>882</v>
      </c>
      <c r="D30" s="1">
        <v>21</v>
      </c>
      <c r="F30" s="1">
        <f>C30*D30</f>
        <v>18522</v>
      </c>
      <c r="G30" s="55">
        <v>17</v>
      </c>
      <c r="H30" s="55">
        <v>18</v>
      </c>
      <c r="I30" s="57">
        <f t="shared" si="0"/>
        <v>-18522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-7408.8</v>
      </c>
      <c r="AA30" s="58">
        <f>I30*0.6</f>
        <v>-11113.199999999999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115</v>
      </c>
      <c r="D31" s="1">
        <v>5.75</v>
      </c>
      <c r="F31" s="1">
        <f>C31*D31</f>
        <v>661.25</v>
      </c>
      <c r="G31" s="55">
        <v>17</v>
      </c>
      <c r="H31" s="55">
        <v>18</v>
      </c>
      <c r="I31" s="57">
        <f t="shared" si="0"/>
        <v>-661.25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-264.5</v>
      </c>
      <c r="AA31" s="58">
        <f>I31*0.6</f>
        <v>-396.75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6*65*1.2</f>
        <v>468</v>
      </c>
      <c r="D33" s="1">
        <f>684.63*1.06</f>
        <v>725.70780000000002</v>
      </c>
      <c r="F33" s="1">
        <f>C33*D33</f>
        <v>339631.25040000002</v>
      </c>
      <c r="G33" s="55">
        <v>24</v>
      </c>
      <c r="H33" s="55">
        <v>32</v>
      </c>
      <c r="I33" s="57">
        <f t="shared" si="0"/>
        <v>-339631.25040000002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nuevo'!J26</f>
        <v>-10188.937512</v>
      </c>
      <c r="AH33" s="58">
        <f>'evolucion certificaciones nuevo'!K26</f>
        <v>-13585.250016000002</v>
      </c>
      <c r="AI33" s="58">
        <f>'evolucion certificaciones nuevo'!L26</f>
        <v>-31585.706287200002</v>
      </c>
      <c r="AJ33" s="58">
        <f>'evolucion certificaciones nuevo'!M26</f>
        <v>-35661.281292</v>
      </c>
      <c r="AK33" s="58">
        <f>'evolucion certificaciones nuevo'!N26</f>
        <v>-56039.156316000008</v>
      </c>
      <c r="AL33" s="58">
        <f>'evolucion certificaciones nuevo'!O26</f>
        <v>-69624.406331999999</v>
      </c>
      <c r="AM33" s="58">
        <f>'evolucion certificaciones nuevo'!P26</f>
        <v>-70643.300083199996</v>
      </c>
      <c r="AN33" s="58">
        <f>'evolucion certificaciones nuevo'!Q26</f>
        <v>-27849.762532800003</v>
      </c>
      <c r="AO33" s="58">
        <f>'evolucion certificaciones nuevo'!R26</f>
        <v>-24453.450028799998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695000</v>
      </c>
      <c r="F34" s="1">
        <f>C34*D34</f>
        <v>695000</v>
      </c>
      <c r="G34" s="55">
        <v>19</v>
      </c>
      <c r="H34" s="55">
        <v>31</v>
      </c>
      <c r="I34" s="57">
        <f>-F34</f>
        <v>-695000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-4170</v>
      </c>
      <c r="AC34" s="58">
        <f>'evolucion certificaciones nuevo'!F28</f>
        <v>-11120</v>
      </c>
      <c r="AD34" s="58">
        <f>'evolucion certificaciones nuevo'!G28</f>
        <v>-27800</v>
      </c>
      <c r="AE34" s="58">
        <f>'evolucion certificaciones nuevo'!H28</f>
        <v>-26062.5</v>
      </c>
      <c r="AF34" s="58">
        <f>'evolucion certificaciones nuevo'!I28</f>
        <v>-31275</v>
      </c>
      <c r="AG34" s="58">
        <f>'evolucion certificaciones nuevo'!J28</f>
        <v>-65677.5</v>
      </c>
      <c r="AH34" s="58">
        <f>'evolucion certificaciones nuevo'!K28</f>
        <v>-81662.5</v>
      </c>
      <c r="AI34" s="58">
        <f>'evolucion certificaciones nuevo'!L28</f>
        <v>-55600</v>
      </c>
      <c r="AJ34" s="58">
        <f>'evolucion certificaciones nuevo'!M28</f>
        <v>-92435</v>
      </c>
      <c r="AK34" s="58">
        <f>'evolucion certificaciones nuevo'!N28</f>
        <v>-82705</v>
      </c>
      <c r="AL34" s="58">
        <f>'evolucion certificaciones nuevo'!O28</f>
        <v>-103207.5</v>
      </c>
      <c r="AM34" s="58">
        <f>'evolucion certificaciones nuevo'!P28</f>
        <v>-40657.5</v>
      </c>
      <c r="AN34" s="58">
        <f>'evolucion certificaciones nuevo'!Q28</f>
        <v>-72627.5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18522</v>
      </c>
      <c r="F36" s="1">
        <f>D36*C36</f>
        <v>3889.62</v>
      </c>
      <c r="G36" s="55">
        <v>16</v>
      </c>
      <c r="H36" s="55">
        <v>18</v>
      </c>
      <c r="I36" s="57">
        <f t="shared" si="0"/>
        <v>-3889.62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-1555.848</v>
      </c>
      <c r="AA36" s="58">
        <f>AA30*0.21</f>
        <v>-2333.7719999999995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1034631.2504</v>
      </c>
      <c r="F37" s="1">
        <f>D37*C37</f>
        <v>103463.12504000001</v>
      </c>
      <c r="G37" s="55">
        <v>19</v>
      </c>
      <c r="H37" s="55">
        <v>32</v>
      </c>
      <c r="I37" s="57">
        <f t="shared" si="0"/>
        <v>-103463.12504000001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-417</v>
      </c>
      <c r="AC37" s="58">
        <f t="shared" si="12"/>
        <v>-1112</v>
      </c>
      <c r="AD37" s="58">
        <f t="shared" si="12"/>
        <v>-2780</v>
      </c>
      <c r="AE37" s="58">
        <f t="shared" si="12"/>
        <v>-2606.25</v>
      </c>
      <c r="AF37" s="58">
        <f t="shared" si="12"/>
        <v>-3127.5</v>
      </c>
      <c r="AG37" s="58">
        <f t="shared" si="12"/>
        <v>-7586.6437512000011</v>
      </c>
      <c r="AH37" s="58">
        <f t="shared" si="12"/>
        <v>-9524.7750016000009</v>
      </c>
      <c r="AI37" s="58">
        <f t="shared" si="12"/>
        <v>-8718.570628720001</v>
      </c>
      <c r="AJ37" s="58">
        <f t="shared" si="12"/>
        <v>-12809.6281292</v>
      </c>
      <c r="AK37" s="58">
        <f t="shared" si="12"/>
        <v>-13874.415631600001</v>
      </c>
      <c r="AL37" s="58">
        <f t="shared" si="12"/>
        <v>-17283.1906332</v>
      </c>
      <c r="AM37" s="58">
        <f t="shared" si="12"/>
        <v>-11130.080008320001</v>
      </c>
      <c r="AN37" s="58">
        <f t="shared" si="12"/>
        <v>-10047.726253280001</v>
      </c>
      <c r="AO37" s="58">
        <f t="shared" si="12"/>
        <v>-2445.3450028799998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1034631.2504</v>
      </c>
      <c r="F41" s="1">
        <f>C41*D41</f>
        <v>51731.562520000007</v>
      </c>
      <c r="G41" s="70">
        <v>10</v>
      </c>
      <c r="H41" s="70">
        <v>14</v>
      </c>
      <c r="I41" s="71">
        <f t="shared" si="0"/>
        <v>-51731.562520000007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-10346.312504000001</v>
      </c>
      <c r="T41" s="72">
        <v>0</v>
      </c>
      <c r="U41" s="72">
        <v>0</v>
      </c>
      <c r="V41" s="72">
        <f>I41*0.8</f>
        <v>-41385.250016000005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18522</v>
      </c>
      <c r="F42" s="1">
        <f>C42*D42</f>
        <v>926.1</v>
      </c>
      <c r="G42" s="55">
        <v>7</v>
      </c>
      <c r="H42" s="55">
        <v>9</v>
      </c>
      <c r="I42" s="57">
        <f t="shared" si="0"/>
        <v>-926.1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-185.22000000000003</v>
      </c>
      <c r="Q42" s="58">
        <v>0</v>
      </c>
      <c r="R42" s="58">
        <f>I42*0.8</f>
        <v>-740.88000000000011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339631.25040000002</v>
      </c>
      <c r="F44" s="1">
        <f>C44*D44</f>
        <v>101.88937512</v>
      </c>
      <c r="G44" s="55">
        <v>33</v>
      </c>
      <c r="H44" s="55">
        <v>33</v>
      </c>
      <c r="I44" s="57">
        <f t="shared" si="0"/>
        <v>-101.88937512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-101.88937512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339631.25040000002</v>
      </c>
      <c r="F45" s="1">
        <f>C45*D45</f>
        <v>67.926250080000003</v>
      </c>
      <c r="G45" s="55">
        <v>33</v>
      </c>
      <c r="H45" s="55">
        <v>33</v>
      </c>
      <c r="I45" s="57">
        <f t="shared" si="0"/>
        <v>-67.926250080000003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-67.926250080000003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339631.25040000002</v>
      </c>
      <c r="F48" s="1">
        <f>C48*D48</f>
        <v>101.88937512</v>
      </c>
      <c r="G48" s="55">
        <v>33</v>
      </c>
      <c r="H48" s="55">
        <v>33</v>
      </c>
      <c r="I48" s="57">
        <f t="shared" si="0"/>
        <v>-101.88937512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-101.88937512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339631.25040000002</v>
      </c>
      <c r="F49" s="1">
        <f>C49*D49</f>
        <v>67.926250080000003</v>
      </c>
      <c r="G49" s="55">
        <v>33</v>
      </c>
      <c r="H49" s="55">
        <v>33</v>
      </c>
      <c r="I49" s="57">
        <f t="shared" si="0"/>
        <v>-67.926250080000003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-67.926250080000003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339631.25040000002</v>
      </c>
      <c r="F51" s="1">
        <f>C51*D51</f>
        <v>3056.6812535999998</v>
      </c>
      <c r="G51" s="55">
        <v>17</v>
      </c>
      <c r="H51" s="55">
        <v>32</v>
      </c>
      <c r="I51" s="57">
        <f t="shared" si="0"/>
        <v>-3056.6812535999998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-191.04257834999999</v>
      </c>
      <c r="AA51" s="58">
        <f t="shared" ref="AA51:AO51" si="15">$I$51/16</f>
        <v>-191.04257834999999</v>
      </c>
      <c r="AB51" s="58">
        <f t="shared" si="15"/>
        <v>-191.04257834999999</v>
      </c>
      <c r="AC51" s="58">
        <f t="shared" si="15"/>
        <v>-191.04257834999999</v>
      </c>
      <c r="AD51" s="58">
        <f t="shared" si="15"/>
        <v>-191.04257834999999</v>
      </c>
      <c r="AE51" s="58">
        <f t="shared" si="15"/>
        <v>-191.04257834999999</v>
      </c>
      <c r="AF51" s="58">
        <f t="shared" si="15"/>
        <v>-191.04257834999999</v>
      </c>
      <c r="AG51" s="58">
        <f t="shared" si="15"/>
        <v>-191.04257834999999</v>
      </c>
      <c r="AH51" s="58">
        <f t="shared" si="15"/>
        <v>-191.04257834999999</v>
      </c>
      <c r="AI51" s="58">
        <f t="shared" si="15"/>
        <v>-191.04257834999999</v>
      </c>
      <c r="AJ51" s="58">
        <f t="shared" si="15"/>
        <v>-191.04257834999999</v>
      </c>
      <c r="AK51" s="58">
        <f t="shared" si="15"/>
        <v>-191.04257834999999</v>
      </c>
      <c r="AL51" s="58">
        <f t="shared" si="15"/>
        <v>-191.04257834999999</v>
      </c>
      <c r="AM51" s="58">
        <f t="shared" si="15"/>
        <v>-191.04257834999999</v>
      </c>
      <c r="AN51" s="58">
        <f t="shared" si="15"/>
        <v>-191.04257834999999</v>
      </c>
      <c r="AO51" s="58">
        <f t="shared" si="15"/>
        <v>-191.04257834999999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192</v>
      </c>
      <c r="C52" s="6">
        <v>2.5000000000000001E-3</v>
      </c>
      <c r="D52" s="1">
        <f>6*65*1.2*725.71</f>
        <v>339632.28</v>
      </c>
      <c r="F52" s="1">
        <f>C52*D52</f>
        <v>849.08070000000009</v>
      </c>
      <c r="G52" s="55">
        <v>33</v>
      </c>
      <c r="H52" s="55">
        <v>33</v>
      </c>
      <c r="I52" s="57">
        <f>-F52</f>
        <v>-849.08070000000009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-849.08070000000009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1156935.722839606</v>
      </c>
      <c r="E56" s="19"/>
      <c r="F56" s="19">
        <f>C56*D56</f>
        <v>2892.3393070990151</v>
      </c>
      <c r="G56" s="55">
        <v>16</v>
      </c>
      <c r="H56" s="55">
        <v>16</v>
      </c>
      <c r="I56" s="57">
        <f t="shared" si="0"/>
        <v>-2892.3393070990151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-2892.3393070990151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1156935.722839606</v>
      </c>
      <c r="E58" s="19"/>
      <c r="F58" s="19">
        <f>C58*D58</f>
        <v>2892.3393070990151</v>
      </c>
      <c r="G58" s="55">
        <v>16</v>
      </c>
      <c r="H58" s="55">
        <v>16</v>
      </c>
      <c r="I58" s="57">
        <f t="shared" si="0"/>
        <v>-2892.3393070990151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-2892.3393070990151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1156935.722839606</v>
      </c>
      <c r="E59" s="19"/>
      <c r="F59" s="19">
        <f>C59*D59</f>
        <v>1156.9357228396061</v>
      </c>
      <c r="G59" s="55">
        <v>16</v>
      </c>
      <c r="H59" s="55">
        <v>16</v>
      </c>
      <c r="I59" s="57">
        <f t="shared" si="0"/>
        <v>-1156.9357228396061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-1156.9357228396061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845274.50175491557</v>
      </c>
      <c r="E60" s="19"/>
      <c r="F60" s="19">
        <v>77346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-2465.3839583333333</v>
      </c>
      <c r="AQ60" s="58">
        <v>-2427.7250253213774</v>
      </c>
      <c r="AR60" s="58">
        <v>-2389.956253754804</v>
      </c>
      <c r="AS60" s="58">
        <v>-2352.0773232711608</v>
      </c>
      <c r="AT60" s="58">
        <v>-2314.0879125736074</v>
      </c>
      <c r="AU60" s="58">
        <v>-2275.9876994281858</v>
      </c>
      <c r="AV60" s="58">
        <v>-2237.7763606610897</v>
      </c>
      <c r="AW60" s="58">
        <v>-2199.4535721559232</v>
      </c>
      <c r="AX60" s="58">
        <v>-2161.0190088509503</v>
      </c>
      <c r="AY60" s="58">
        <v>-2122.4723447363381</v>
      </c>
      <c r="AZ60" s="58">
        <v>-2083.8132528513906</v>
      </c>
      <c r="BA60" s="58">
        <v>-2045.0414052817794</v>
      </c>
      <c r="BB60" s="58">
        <v>-2006.1564731567566</v>
      </c>
      <c r="BC60" s="58">
        <v>-1967.1581266463695</v>
      </c>
      <c r="BD60" s="58">
        <v>-1928.0460349586604</v>
      </c>
      <c r="BE60" s="58">
        <v>-1888.8198663368614</v>
      </c>
      <c r="BF60" s="113">
        <v>-1849.4792880565828</v>
      </c>
      <c r="BG60" s="113">
        <v>-1810.0239664229869</v>
      </c>
      <c r="BH60" s="113">
        <v>-1770.453566767959</v>
      </c>
      <c r="BI60" s="113">
        <v>-1730.7677534472709</v>
      </c>
      <c r="BJ60" s="113">
        <v>-1690.966189837731</v>
      </c>
      <c r="BK60" s="113">
        <v>-1651.0485383343296</v>
      </c>
      <c r="BL60" s="113">
        <v>-1611.0144603473771</v>
      </c>
      <c r="BM60" s="113">
        <v>-1570.8636162996288</v>
      </c>
      <c r="BN60" s="113">
        <v>-1530.5956656234084</v>
      </c>
      <c r="BO60" s="113">
        <v>-1490.2102667577155</v>
      </c>
      <c r="BP60" s="113">
        <v>-1449.7070771453307</v>
      </c>
      <c r="BQ60" s="113">
        <v>-1409.0857532299103</v>
      </c>
      <c r="BR60" s="113">
        <v>-1368.3459504530697</v>
      </c>
      <c r="BS60" s="113">
        <v>-1327.4873232514631</v>
      </c>
      <c r="BT60" s="113">
        <v>-1286.5095250538518</v>
      </c>
      <c r="BU60" s="113">
        <v>-1245.4122082781644</v>
      </c>
      <c r="BV60" s="113">
        <v>-1204.1950243285478</v>
      </c>
      <c r="BW60" s="113">
        <v>-1162.8576235924115</v>
      </c>
      <c r="BX60" s="113">
        <v>-1121.3996554374617</v>
      </c>
      <c r="BY60" s="113">
        <v>-1079.8207682087263</v>
      </c>
      <c r="BZ60" s="113">
        <v>-1038.1206092255736</v>
      </c>
      <c r="CA60" s="113">
        <v>-996.29882477872059</v>
      </c>
      <c r="CB60" s="113">
        <v>-954.35506012723056</v>
      </c>
      <c r="CC60" s="113">
        <v>-912.28895949550679</v>
      </c>
      <c r="CD60" s="113">
        <v>-870.10016607027433</v>
      </c>
      <c r="CE60" s="113">
        <v>-827.78832199755141</v>
      </c>
      <c r="CF60" s="113">
        <v>-785.35306837961627</v>
      </c>
      <c r="CG60" s="113">
        <v>-742.79404527196232</v>
      </c>
      <c r="CH60" s="113">
        <v>-700.11089168024432</v>
      </c>
      <c r="CI60" s="113">
        <v>-657.30324555721711</v>
      </c>
      <c r="CJ60" s="113">
        <v>-614.37074379966441</v>
      </c>
      <c r="CK60" s="113">
        <v>-571.31302224531885</v>
      </c>
      <c r="CL60" s="113">
        <v>-528.12971566977319</v>
      </c>
      <c r="CM60" s="113">
        <v>-484.8204577833821</v>
      </c>
      <c r="CN60" s="113">
        <v>-441.38488122815573</v>
      </c>
      <c r="CO60" s="113">
        <v>-397.82261757464335</v>
      </c>
      <c r="CP60" s="113">
        <v>-354.1332973188081</v>
      </c>
      <c r="CQ60" s="113">
        <v>-310.31654987889345</v>
      </c>
      <c r="CR60" s="113">
        <v>-266.37200359227893</v>
      </c>
      <c r="CS60" s="113">
        <v>-222.2992857123285</v>
      </c>
      <c r="CT60" s="113">
        <v>-178.09802240522822</v>
      </c>
      <c r="CU60" s="113">
        <v>-133.76783874681561</v>
      </c>
      <c r="CV60" s="113">
        <v>-89.308358719399237</v>
      </c>
      <c r="CW60" s="113">
        <v>-44.719205208569569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1156935.722839606</v>
      </c>
      <c r="E61" s="19"/>
      <c r="F61" s="19">
        <v>41893.519999999997</v>
      </c>
      <c r="G61" s="55">
        <v>16</v>
      </c>
      <c r="H61" s="55">
        <v>33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-4820.5654999999997</v>
      </c>
      <c r="AA61" s="58">
        <v>-4532.3103353561528</v>
      </c>
      <c r="AB61" s="58">
        <v>-4242.854107526291</v>
      </c>
      <c r="AC61" s="58">
        <v>-3952.1918120804708</v>
      </c>
      <c r="AD61" s="58">
        <v>-3660.3184237369592</v>
      </c>
      <c r="AE61" s="58">
        <v>-3367.2288962753505</v>
      </c>
      <c r="AF61" s="58">
        <v>-3072.9181624493172</v>
      </c>
      <c r="AG61" s="58">
        <v>-2777.3811338990099</v>
      </c>
      <c r="AH61" s="58">
        <v>-2480.6127010630757</v>
      </c>
      <c r="AI61" s="58">
        <v>-2182.6077330903249</v>
      </c>
      <c r="AJ61" s="58">
        <v>-1883.3610777510219</v>
      </c>
      <c r="AK61" s="58">
        <v>-1582.8675613478044</v>
      </c>
      <c r="AL61" s="58">
        <v>-1281.1219886262404</v>
      </c>
      <c r="AM61" s="58">
        <v>-978.11914268500288</v>
      </c>
      <c r="AN61" s="58">
        <v>-673.85378488567721</v>
      </c>
      <c r="AO61" s="58">
        <v>-368.32065476218753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1156935.722839606</v>
      </c>
      <c r="E62" s="19"/>
      <c r="F62" s="19">
        <f>C62*D62</f>
        <v>2892.3393070990151</v>
      </c>
      <c r="G62" s="55">
        <v>32</v>
      </c>
      <c r="H62" s="55">
        <v>33</v>
      </c>
      <c r="I62" s="57">
        <f t="shared" si="0"/>
        <v>-2892.3393070990151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-2892.3393070990151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6</v>
      </c>
      <c r="D65" s="1">
        <v>8</v>
      </c>
      <c r="E65" s="1">
        <v>700</v>
      </c>
      <c r="F65" s="1">
        <f>C65*D65*E65</f>
        <v>33600</v>
      </c>
      <c r="G65" s="70">
        <v>17</v>
      </c>
      <c r="H65" s="70">
        <v>32</v>
      </c>
      <c r="I65" s="71">
        <f t="shared" si="0"/>
        <v>-33600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-2100</v>
      </c>
      <c r="AA65" s="72">
        <f t="shared" ref="AA65:AO65" si="16">$I$65/16</f>
        <v>-2100</v>
      </c>
      <c r="AB65" s="72">
        <f t="shared" si="16"/>
        <v>-2100</v>
      </c>
      <c r="AC65" s="72">
        <f t="shared" si="16"/>
        <v>-2100</v>
      </c>
      <c r="AD65" s="72">
        <f t="shared" si="16"/>
        <v>-2100</v>
      </c>
      <c r="AE65" s="72">
        <f t="shared" si="16"/>
        <v>-2100</v>
      </c>
      <c r="AF65" s="72">
        <f t="shared" si="16"/>
        <v>-2100</v>
      </c>
      <c r="AG65" s="72">
        <f t="shared" si="16"/>
        <v>-2100</v>
      </c>
      <c r="AH65" s="72">
        <f t="shared" si="16"/>
        <v>-2100</v>
      </c>
      <c r="AI65" s="72">
        <f t="shared" si="16"/>
        <v>-2100</v>
      </c>
      <c r="AJ65" s="72">
        <f t="shared" si="16"/>
        <v>-2100</v>
      </c>
      <c r="AK65" s="72">
        <f t="shared" si="16"/>
        <v>-2100</v>
      </c>
      <c r="AL65" s="72">
        <f t="shared" si="16"/>
        <v>-2100</v>
      </c>
      <c r="AM65" s="72">
        <f t="shared" si="16"/>
        <v>-2100</v>
      </c>
      <c r="AN65" s="72">
        <f t="shared" si="16"/>
        <v>-2100</v>
      </c>
      <c r="AO65" s="72">
        <f t="shared" si="16"/>
        <v>-2100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6</v>
      </c>
      <c r="D66" s="1">
        <v>8</v>
      </c>
      <c r="E66" s="1">
        <v>200</v>
      </c>
      <c r="F66" s="1">
        <f>C66*D66*E66</f>
        <v>9600</v>
      </c>
      <c r="G66" s="55">
        <v>17</v>
      </c>
      <c r="H66" s="55">
        <v>32</v>
      </c>
      <c r="I66" s="57">
        <f>-$F$66</f>
        <v>-9600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-600</v>
      </c>
      <c r="AA66" s="58">
        <f t="shared" ref="AA66:AO66" si="17">$I$66/16</f>
        <v>-600</v>
      </c>
      <c r="AB66" s="58">
        <f t="shared" si="17"/>
        <v>-600</v>
      </c>
      <c r="AC66" s="58">
        <f t="shared" si="17"/>
        <v>-600</v>
      </c>
      <c r="AD66" s="58">
        <f t="shared" si="17"/>
        <v>-600</v>
      </c>
      <c r="AE66" s="58">
        <f t="shared" si="17"/>
        <v>-600</v>
      </c>
      <c r="AF66" s="58">
        <f t="shared" si="17"/>
        <v>-600</v>
      </c>
      <c r="AG66" s="58">
        <f t="shared" si="17"/>
        <v>-600</v>
      </c>
      <c r="AH66" s="58">
        <f t="shared" si="17"/>
        <v>-600</v>
      </c>
      <c r="AI66" s="58">
        <f t="shared" si="17"/>
        <v>-600</v>
      </c>
      <c r="AJ66" s="58">
        <f t="shared" si="17"/>
        <v>-600</v>
      </c>
      <c r="AK66" s="58">
        <f t="shared" si="17"/>
        <v>-600</v>
      </c>
      <c r="AL66" s="58">
        <f t="shared" si="17"/>
        <v>-600</v>
      </c>
      <c r="AM66" s="58">
        <f t="shared" si="17"/>
        <v>-600</v>
      </c>
      <c r="AN66" s="58">
        <f t="shared" si="17"/>
        <v>-600</v>
      </c>
      <c r="AO66" s="58">
        <f t="shared" si="17"/>
        <v>-600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1618785.6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202</v>
      </c>
      <c r="C69">
        <v>6</v>
      </c>
      <c r="D69" s="1">
        <f>65*2183.04</f>
        <v>141897.60000000001</v>
      </c>
      <c r="F69" s="1">
        <f>C69*D69</f>
        <v>851385.60000000009</v>
      </c>
      <c r="G69" s="55">
        <v>92</v>
      </c>
      <c r="H69" s="55">
        <v>92</v>
      </c>
      <c r="I69" s="57">
        <f>F69</f>
        <v>851385.60000000009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851385.60000000009</v>
      </c>
      <c r="CX69" s="115"/>
    </row>
    <row r="70" spans="2:102" x14ac:dyDescent="0.25">
      <c r="B70" t="s">
        <v>220</v>
      </c>
      <c r="C70">
        <v>22</v>
      </c>
      <c r="D70" s="1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22</v>
      </c>
      <c r="D71" s="1">
        <v>11000</v>
      </c>
      <c r="F71" s="1">
        <f>C71*D71</f>
        <v>242000</v>
      </c>
      <c r="G71" s="55">
        <v>33</v>
      </c>
      <c r="H71" s="55">
        <v>33</v>
      </c>
      <c r="I71" s="57">
        <f>F71</f>
        <v>242000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242000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210</v>
      </c>
      <c r="C72">
        <v>6</v>
      </c>
      <c r="D72" s="1">
        <f>5*12</f>
        <v>60</v>
      </c>
      <c r="E72" s="1">
        <v>450</v>
      </c>
      <c r="F72" s="1">
        <f>C72*D72*E72</f>
        <v>162000</v>
      </c>
      <c r="G72" s="55">
        <v>33</v>
      </c>
      <c r="H72" s="55">
        <v>92</v>
      </c>
      <c r="I72" s="57">
        <f>F72</f>
        <v>162000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2700</v>
      </c>
      <c r="AQ72" s="58">
        <f t="shared" ref="AQ72:CV72" si="18">$C$72*$E$72</f>
        <v>2700</v>
      </c>
      <c r="AR72" s="58">
        <f t="shared" si="18"/>
        <v>2700</v>
      </c>
      <c r="AS72" s="58">
        <f t="shared" si="18"/>
        <v>2700</v>
      </c>
      <c r="AT72" s="58">
        <f t="shared" si="18"/>
        <v>2700</v>
      </c>
      <c r="AU72" s="58">
        <f t="shared" si="18"/>
        <v>2700</v>
      </c>
      <c r="AV72" s="58">
        <f t="shared" si="18"/>
        <v>2700</v>
      </c>
      <c r="AW72" s="58">
        <f t="shared" si="18"/>
        <v>2700</v>
      </c>
      <c r="AX72" s="58">
        <f t="shared" si="18"/>
        <v>2700</v>
      </c>
      <c r="AY72" s="58">
        <f t="shared" si="18"/>
        <v>2700</v>
      </c>
      <c r="AZ72" s="58">
        <f t="shared" si="18"/>
        <v>2700</v>
      </c>
      <c r="BA72" s="58">
        <f t="shared" si="18"/>
        <v>2700</v>
      </c>
      <c r="BB72" s="58">
        <f t="shared" si="18"/>
        <v>2700</v>
      </c>
      <c r="BC72" s="58">
        <f t="shared" si="18"/>
        <v>2700</v>
      </c>
      <c r="BD72" s="58">
        <f t="shared" si="18"/>
        <v>2700</v>
      </c>
      <c r="BE72" s="58">
        <f t="shared" si="18"/>
        <v>2700</v>
      </c>
      <c r="BF72" s="58">
        <f t="shared" si="18"/>
        <v>2700</v>
      </c>
      <c r="BG72" s="58">
        <f t="shared" si="18"/>
        <v>2700</v>
      </c>
      <c r="BH72" s="58">
        <f t="shared" si="18"/>
        <v>2700</v>
      </c>
      <c r="BI72" s="58">
        <f t="shared" si="18"/>
        <v>2700</v>
      </c>
      <c r="BJ72" s="58">
        <f t="shared" si="18"/>
        <v>2700</v>
      </c>
      <c r="BK72" s="58">
        <f t="shared" si="18"/>
        <v>2700</v>
      </c>
      <c r="BL72" s="58">
        <f t="shared" si="18"/>
        <v>2700</v>
      </c>
      <c r="BM72" s="58">
        <f t="shared" si="18"/>
        <v>2700</v>
      </c>
      <c r="BN72" s="58">
        <f t="shared" si="18"/>
        <v>2700</v>
      </c>
      <c r="BO72" s="58">
        <f t="shared" si="18"/>
        <v>2700</v>
      </c>
      <c r="BP72" s="58">
        <f t="shared" si="18"/>
        <v>2700</v>
      </c>
      <c r="BQ72" s="58">
        <f t="shared" si="18"/>
        <v>2700</v>
      </c>
      <c r="BR72" s="58">
        <f t="shared" si="18"/>
        <v>2700</v>
      </c>
      <c r="BS72" s="58">
        <f t="shared" si="18"/>
        <v>2700</v>
      </c>
      <c r="BT72" s="58">
        <f t="shared" si="18"/>
        <v>2700</v>
      </c>
      <c r="BU72" s="58">
        <f t="shared" si="18"/>
        <v>2700</v>
      </c>
      <c r="BV72" s="58">
        <f t="shared" si="18"/>
        <v>2700</v>
      </c>
      <c r="BW72" s="58">
        <f t="shared" si="18"/>
        <v>2700</v>
      </c>
      <c r="BX72" s="58">
        <f t="shared" si="18"/>
        <v>2700</v>
      </c>
      <c r="BY72" s="58">
        <f t="shared" si="18"/>
        <v>2700</v>
      </c>
      <c r="BZ72" s="58">
        <f t="shared" si="18"/>
        <v>2700</v>
      </c>
      <c r="CA72" s="58">
        <f t="shared" si="18"/>
        <v>2700</v>
      </c>
      <c r="CB72" s="58">
        <f t="shared" si="18"/>
        <v>2700</v>
      </c>
      <c r="CC72" s="58">
        <f t="shared" si="18"/>
        <v>2700</v>
      </c>
      <c r="CD72" s="58">
        <f t="shared" si="18"/>
        <v>2700</v>
      </c>
      <c r="CE72" s="58">
        <f t="shared" si="18"/>
        <v>2700</v>
      </c>
      <c r="CF72" s="58">
        <f t="shared" si="18"/>
        <v>2700</v>
      </c>
      <c r="CG72" s="58">
        <f t="shared" si="18"/>
        <v>2700</v>
      </c>
      <c r="CH72" s="58">
        <f t="shared" si="18"/>
        <v>2700</v>
      </c>
      <c r="CI72" s="58">
        <f t="shared" si="18"/>
        <v>2700</v>
      </c>
      <c r="CJ72" s="58">
        <f t="shared" si="18"/>
        <v>2700</v>
      </c>
      <c r="CK72" s="58">
        <f t="shared" si="18"/>
        <v>2700</v>
      </c>
      <c r="CL72" s="58">
        <f t="shared" si="18"/>
        <v>2700</v>
      </c>
      <c r="CM72" s="58">
        <f t="shared" si="18"/>
        <v>2700</v>
      </c>
      <c r="CN72" s="58">
        <f t="shared" si="18"/>
        <v>2700</v>
      </c>
      <c r="CO72" s="58">
        <f t="shared" si="18"/>
        <v>2700</v>
      </c>
      <c r="CP72" s="58">
        <f t="shared" si="18"/>
        <v>2700</v>
      </c>
      <c r="CQ72" s="58">
        <f t="shared" si="18"/>
        <v>2700</v>
      </c>
      <c r="CR72" s="58">
        <f t="shared" si="18"/>
        <v>2700</v>
      </c>
      <c r="CS72" s="58">
        <f t="shared" si="18"/>
        <v>2700</v>
      </c>
      <c r="CT72" s="58">
        <f t="shared" si="18"/>
        <v>2700</v>
      </c>
      <c r="CU72" s="58">
        <f t="shared" si="18"/>
        <v>2700</v>
      </c>
      <c r="CV72" s="58">
        <f t="shared" si="18"/>
        <v>2700</v>
      </c>
      <c r="CW72" s="58">
        <f>$C$72*$E$72</f>
        <v>2700</v>
      </c>
    </row>
    <row r="73" spans="2:102" x14ac:dyDescent="0.25">
      <c r="B73" t="s">
        <v>186</v>
      </c>
      <c r="C73">
        <v>28</v>
      </c>
      <c r="D73" s="1">
        <v>60</v>
      </c>
      <c r="E73" s="1">
        <v>50</v>
      </c>
      <c r="F73" s="1">
        <f>C73*D73*E73</f>
        <v>84000</v>
      </c>
      <c r="G73" s="55">
        <v>33</v>
      </c>
      <c r="H73" s="55">
        <v>92</v>
      </c>
      <c r="I73" s="57">
        <f>F73</f>
        <v>84000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1400</v>
      </c>
      <c r="AQ73" s="58">
        <f t="shared" ref="AQ73:CW73" si="19">$C$73*$E$73</f>
        <v>1400</v>
      </c>
      <c r="AR73" s="58">
        <f t="shared" si="19"/>
        <v>1400</v>
      </c>
      <c r="AS73" s="58">
        <f t="shared" si="19"/>
        <v>1400</v>
      </c>
      <c r="AT73" s="58">
        <f t="shared" si="19"/>
        <v>1400</v>
      </c>
      <c r="AU73" s="58">
        <f t="shared" si="19"/>
        <v>1400</v>
      </c>
      <c r="AV73" s="58">
        <f t="shared" si="19"/>
        <v>1400</v>
      </c>
      <c r="AW73" s="58">
        <f t="shared" si="19"/>
        <v>1400</v>
      </c>
      <c r="AX73" s="58">
        <f t="shared" si="19"/>
        <v>1400</v>
      </c>
      <c r="AY73" s="58">
        <f t="shared" si="19"/>
        <v>1400</v>
      </c>
      <c r="AZ73" s="58">
        <f t="shared" si="19"/>
        <v>1400</v>
      </c>
      <c r="BA73" s="58">
        <f t="shared" si="19"/>
        <v>1400</v>
      </c>
      <c r="BB73" s="58">
        <f t="shared" si="19"/>
        <v>1400</v>
      </c>
      <c r="BC73" s="58">
        <f t="shared" si="19"/>
        <v>1400</v>
      </c>
      <c r="BD73" s="58">
        <f t="shared" si="19"/>
        <v>1400</v>
      </c>
      <c r="BE73" s="58">
        <f t="shared" si="19"/>
        <v>1400</v>
      </c>
      <c r="BF73" s="58">
        <f t="shared" si="19"/>
        <v>1400</v>
      </c>
      <c r="BG73" s="58">
        <f t="shared" si="19"/>
        <v>1400</v>
      </c>
      <c r="BH73" s="58">
        <f t="shared" si="19"/>
        <v>1400</v>
      </c>
      <c r="BI73" s="58">
        <f t="shared" si="19"/>
        <v>1400</v>
      </c>
      <c r="BJ73" s="58">
        <f t="shared" si="19"/>
        <v>1400</v>
      </c>
      <c r="BK73" s="58">
        <f t="shared" si="19"/>
        <v>1400</v>
      </c>
      <c r="BL73" s="58">
        <f t="shared" si="19"/>
        <v>1400</v>
      </c>
      <c r="BM73" s="58">
        <f t="shared" si="19"/>
        <v>1400</v>
      </c>
      <c r="BN73" s="58">
        <f t="shared" si="19"/>
        <v>1400</v>
      </c>
      <c r="BO73" s="58">
        <f t="shared" si="19"/>
        <v>1400</v>
      </c>
      <c r="BP73" s="58">
        <f t="shared" si="19"/>
        <v>1400</v>
      </c>
      <c r="BQ73" s="58">
        <f t="shared" si="19"/>
        <v>1400</v>
      </c>
      <c r="BR73" s="58">
        <f t="shared" si="19"/>
        <v>1400</v>
      </c>
      <c r="BS73" s="58">
        <f t="shared" si="19"/>
        <v>1400</v>
      </c>
      <c r="BT73" s="58">
        <f t="shared" si="19"/>
        <v>1400</v>
      </c>
      <c r="BU73" s="58">
        <f t="shared" si="19"/>
        <v>1400</v>
      </c>
      <c r="BV73" s="58">
        <f t="shared" si="19"/>
        <v>1400</v>
      </c>
      <c r="BW73" s="58">
        <f t="shared" si="19"/>
        <v>1400</v>
      </c>
      <c r="BX73" s="58">
        <f t="shared" si="19"/>
        <v>1400</v>
      </c>
      <c r="BY73" s="58">
        <f t="shared" si="19"/>
        <v>1400</v>
      </c>
      <c r="BZ73" s="58">
        <f t="shared" si="19"/>
        <v>1400</v>
      </c>
      <c r="CA73" s="58">
        <f t="shared" si="19"/>
        <v>1400</v>
      </c>
      <c r="CB73" s="58">
        <f t="shared" si="19"/>
        <v>1400</v>
      </c>
      <c r="CC73" s="58">
        <f t="shared" si="19"/>
        <v>1400</v>
      </c>
      <c r="CD73" s="58">
        <f t="shared" si="19"/>
        <v>1400</v>
      </c>
      <c r="CE73" s="58">
        <f t="shared" si="19"/>
        <v>1400</v>
      </c>
      <c r="CF73" s="58">
        <f t="shared" si="19"/>
        <v>1400</v>
      </c>
      <c r="CG73" s="58">
        <f t="shared" si="19"/>
        <v>1400</v>
      </c>
      <c r="CH73" s="58">
        <f t="shared" si="19"/>
        <v>1400</v>
      </c>
      <c r="CI73" s="58">
        <f t="shared" si="19"/>
        <v>1400</v>
      </c>
      <c r="CJ73" s="58">
        <f t="shared" si="19"/>
        <v>1400</v>
      </c>
      <c r="CK73" s="58">
        <f t="shared" si="19"/>
        <v>1400</v>
      </c>
      <c r="CL73" s="58">
        <f t="shared" si="19"/>
        <v>1400</v>
      </c>
      <c r="CM73" s="58">
        <f t="shared" si="19"/>
        <v>1400</v>
      </c>
      <c r="CN73" s="58">
        <f t="shared" si="19"/>
        <v>1400</v>
      </c>
      <c r="CO73" s="58">
        <f t="shared" si="19"/>
        <v>1400</v>
      </c>
      <c r="CP73" s="58">
        <f t="shared" si="19"/>
        <v>1400</v>
      </c>
      <c r="CQ73" s="58">
        <f t="shared" si="19"/>
        <v>1400</v>
      </c>
      <c r="CR73" s="58">
        <f t="shared" si="19"/>
        <v>1400</v>
      </c>
      <c r="CS73" s="58">
        <f t="shared" si="19"/>
        <v>1400</v>
      </c>
      <c r="CT73" s="58">
        <f t="shared" si="19"/>
        <v>1400</v>
      </c>
      <c r="CU73" s="58">
        <f t="shared" si="19"/>
        <v>1400</v>
      </c>
      <c r="CV73" s="58">
        <f t="shared" si="19"/>
        <v>1400</v>
      </c>
      <c r="CW73" s="58">
        <f t="shared" si="19"/>
        <v>1400</v>
      </c>
    </row>
    <row r="74" spans="2:102" x14ac:dyDescent="0.25">
      <c r="B74" s="26" t="s">
        <v>10</v>
      </c>
      <c r="C74" s="2"/>
      <c r="D74" s="3"/>
      <c r="E74" s="3"/>
      <c r="F74" s="3">
        <f>F68-F8</f>
        <v>40792.472806355683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1854.2033093798038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-33027.614872438375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1618785.6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111</v>
      </c>
      <c r="F82" s="132"/>
      <c r="G82" s="116"/>
      <c r="H82" s="117"/>
      <c r="I82" s="106">
        <f>-F8</f>
        <v>-1577993.1271936444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112</v>
      </c>
      <c r="F83" s="132"/>
      <c r="G83" s="116"/>
      <c r="H83" s="117"/>
      <c r="I83" s="106">
        <f>SUM(I81:I82)</f>
        <v>40792.472806355683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2.5850855813866806E-2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20">SUM(K10:K76)</f>
        <v>-7018</v>
      </c>
      <c r="L86" s="49">
        <f t="shared" si="20"/>
        <v>0</v>
      </c>
      <c r="M86" s="49">
        <f t="shared" si="20"/>
        <v>-8171.3154329840008</v>
      </c>
      <c r="N86" s="49">
        <f>SUM(N10:N76)</f>
        <v>0</v>
      </c>
      <c r="O86" s="49">
        <f t="shared" si="20"/>
        <v>-29350.013445360961</v>
      </c>
      <c r="P86" s="49">
        <f t="shared" si="20"/>
        <v>-185.22000000000003</v>
      </c>
      <c r="Q86" s="49">
        <f t="shared" si="20"/>
        <v>0</v>
      </c>
      <c r="R86" s="49">
        <f t="shared" si="20"/>
        <v>-46702.908643993425</v>
      </c>
      <c r="S86" s="49">
        <f t="shared" si="20"/>
        <v>-10346.312504000001</v>
      </c>
      <c r="T86" s="49">
        <f t="shared" si="20"/>
        <v>-1274.3154329840002</v>
      </c>
      <c r="U86" s="49">
        <f t="shared" si="20"/>
        <v>0</v>
      </c>
      <c r="V86" s="49">
        <f t="shared" si="20"/>
        <v>-41385.250016000005</v>
      </c>
      <c r="W86" s="49">
        <f t="shared" si="20"/>
        <v>0</v>
      </c>
      <c r="X86" s="49">
        <f t="shared" si="20"/>
        <v>0</v>
      </c>
      <c r="Y86" s="49">
        <f t="shared" si="20"/>
        <v>-9691.6143370376358</v>
      </c>
      <c r="Z86" s="49">
        <f t="shared" si="20"/>
        <v>-18359.359376937198</v>
      </c>
      <c r="AA86" s="49">
        <f t="shared" si="20"/>
        <v>-23113.291921893353</v>
      </c>
      <c r="AB86" s="49">
        <f t="shared" si="20"/>
        <v>-17853.422769508121</v>
      </c>
      <c r="AC86" s="49">
        <f t="shared" si="20"/>
        <v>-25207.760474062296</v>
      </c>
      <c r="AD86" s="49">
        <f t="shared" si="20"/>
        <v>-43263.887085718787</v>
      </c>
      <c r="AE86" s="49">
        <f t="shared" si="20"/>
        <v>-41059.547558257182</v>
      </c>
      <c r="AF86" s="49">
        <f t="shared" si="20"/>
        <v>-46498.986824431144</v>
      </c>
      <c r="AG86" s="49">
        <f t="shared" si="20"/>
        <v>-95254.031059080822</v>
      </c>
      <c r="AH86" s="49">
        <f t="shared" si="20"/>
        <v>-116276.7063806449</v>
      </c>
      <c r="AI86" s="49">
        <f t="shared" si="20"/>
        <v>-107110.45331099215</v>
      </c>
      <c r="AJ86" s="49">
        <f t="shared" si="20"/>
        <v>-151812.83916093284</v>
      </c>
      <c r="AK86" s="49">
        <f t="shared" si="20"/>
        <v>-163225.00817092965</v>
      </c>
      <c r="AL86" s="49">
        <f t="shared" si="20"/>
        <v>-200419.78761580805</v>
      </c>
      <c r="AM86" s="49">
        <f t="shared" si="20"/>
        <v>-132432.56789618684</v>
      </c>
      <c r="AN86" s="49">
        <f t="shared" si="20"/>
        <v>-120222.4112329475</v>
      </c>
      <c r="AO86" s="49">
        <f t="shared" si="20"/>
        <v>-36990.684348424016</v>
      </c>
      <c r="AP86" s="49">
        <f>SUM(AP10:AP76)</f>
        <v>518542.41013870185</v>
      </c>
      <c r="AQ86" s="49">
        <f t="shared" si="20"/>
        <v>1672.2749746786226</v>
      </c>
      <c r="AR86" s="49">
        <f t="shared" si="20"/>
        <v>1710.043746245196</v>
      </c>
      <c r="AS86" s="49">
        <f t="shared" si="20"/>
        <v>1747.9226767288392</v>
      </c>
      <c r="AT86" s="49">
        <f t="shared" si="20"/>
        <v>1785.9120874263926</v>
      </c>
      <c r="AU86" s="49">
        <f t="shared" si="20"/>
        <v>1824.0123005718142</v>
      </c>
      <c r="AV86" s="49">
        <f t="shared" si="20"/>
        <v>1862.2236393389103</v>
      </c>
      <c r="AW86" s="49">
        <f t="shared" si="20"/>
        <v>1900.5464278440768</v>
      </c>
      <c r="AX86" s="49">
        <f t="shared" si="20"/>
        <v>1938.9809911490497</v>
      </c>
      <c r="AY86" s="49">
        <f t="shared" si="20"/>
        <v>1977.5276552636619</v>
      </c>
      <c r="AZ86" s="49">
        <f t="shared" si="20"/>
        <v>2016.1867471486094</v>
      </c>
      <c r="BA86" s="49">
        <f t="shared" si="20"/>
        <v>2054.9585947182204</v>
      </c>
      <c r="BB86" s="49">
        <f t="shared" si="20"/>
        <v>2093.8435268432431</v>
      </c>
      <c r="BC86" s="49">
        <f t="shared" si="20"/>
        <v>2132.8418733536305</v>
      </c>
      <c r="BD86" s="49">
        <f t="shared" si="20"/>
        <v>2171.9539650413399</v>
      </c>
      <c r="BE86" s="49">
        <f t="shared" si="20"/>
        <v>2211.1801336631388</v>
      </c>
      <c r="BF86" s="49">
        <f t="shared" si="20"/>
        <v>2250.5207119434172</v>
      </c>
      <c r="BG86" s="49">
        <f t="shared" si="20"/>
        <v>2289.9760335770134</v>
      </c>
      <c r="BH86" s="49">
        <f t="shared" si="20"/>
        <v>2329.5464332320407</v>
      </c>
      <c r="BI86" s="49">
        <f t="shared" si="20"/>
        <v>2369.2322465527291</v>
      </c>
      <c r="BJ86" s="49">
        <f t="shared" si="20"/>
        <v>2409.0338101622692</v>
      </c>
      <c r="BK86" s="49">
        <f t="shared" si="20"/>
        <v>2448.9514616656706</v>
      </c>
      <c r="BL86" s="49">
        <f t="shared" si="20"/>
        <v>2488.9855396526227</v>
      </c>
      <c r="BM86" s="49">
        <f t="shared" si="20"/>
        <v>2529.136383700371</v>
      </c>
      <c r="BN86" s="49">
        <f t="shared" si="20"/>
        <v>2569.4043343765916</v>
      </c>
      <c r="BO86" s="49">
        <f t="shared" si="20"/>
        <v>2609.7897332422845</v>
      </c>
      <c r="BP86" s="49">
        <f t="shared" si="20"/>
        <v>2650.2929228546691</v>
      </c>
      <c r="BQ86" s="49">
        <f t="shared" si="20"/>
        <v>2690.9142467700894</v>
      </c>
      <c r="BR86" s="49">
        <f t="shared" si="20"/>
        <v>2731.6540495469303</v>
      </c>
      <c r="BS86" s="49">
        <f t="shared" si="20"/>
        <v>2772.5126767485372</v>
      </c>
      <c r="BT86" s="49">
        <f t="shared" si="20"/>
        <v>2813.4904749461484</v>
      </c>
      <c r="BU86" s="49">
        <f t="shared" si="20"/>
        <v>2854.5877917218359</v>
      </c>
      <c r="BV86" s="49">
        <f t="shared" si="20"/>
        <v>2895.8049756714522</v>
      </c>
      <c r="BW86" s="49">
        <f t="shared" ref="BW86:CW86" si="21">SUM(BW10:BW76)</f>
        <v>2937.1423764075885</v>
      </c>
      <c r="BX86" s="49">
        <f t="shared" si="21"/>
        <v>2978.6003445625383</v>
      </c>
      <c r="BY86" s="49">
        <f t="shared" si="21"/>
        <v>3020.1792317912737</v>
      </c>
      <c r="BZ86" s="49">
        <f t="shared" si="21"/>
        <v>3061.8793907744266</v>
      </c>
      <c r="CA86" s="49">
        <f t="shared" si="21"/>
        <v>3103.7011752212793</v>
      </c>
      <c r="CB86" s="49">
        <f t="shared" si="21"/>
        <v>3145.6449398727696</v>
      </c>
      <c r="CC86" s="49">
        <f t="shared" si="21"/>
        <v>3187.7110405044932</v>
      </c>
      <c r="CD86" s="49">
        <f t="shared" si="21"/>
        <v>3229.8998339297259</v>
      </c>
      <c r="CE86" s="49">
        <f t="shared" si="21"/>
        <v>3272.2116780024485</v>
      </c>
      <c r="CF86" s="49">
        <f t="shared" si="21"/>
        <v>3314.6469316203838</v>
      </c>
      <c r="CG86" s="49">
        <f t="shared" si="21"/>
        <v>3357.2059547280378</v>
      </c>
      <c r="CH86" s="49">
        <f t="shared" si="21"/>
        <v>3399.8891083197559</v>
      </c>
      <c r="CI86" s="49">
        <f t="shared" si="21"/>
        <v>3442.696754442783</v>
      </c>
      <c r="CJ86" s="49">
        <f t="shared" si="21"/>
        <v>3485.6292562003355</v>
      </c>
      <c r="CK86" s="49">
        <f t="shared" si="21"/>
        <v>3528.6869777546813</v>
      </c>
      <c r="CL86" s="49">
        <f t="shared" si="21"/>
        <v>3571.8702843302267</v>
      </c>
      <c r="CM86" s="49">
        <f t="shared" si="21"/>
        <v>3615.1795422166178</v>
      </c>
      <c r="CN86" s="49">
        <f t="shared" si="21"/>
        <v>3658.6151187718442</v>
      </c>
      <c r="CO86" s="49">
        <f t="shared" si="21"/>
        <v>3702.1773824253569</v>
      </c>
      <c r="CP86" s="49">
        <f t="shared" si="21"/>
        <v>3745.8667026811918</v>
      </c>
      <c r="CQ86" s="49">
        <f t="shared" si="21"/>
        <v>3789.6834501211065</v>
      </c>
      <c r="CR86" s="49">
        <f t="shared" si="21"/>
        <v>3833.6279964077212</v>
      </c>
      <c r="CS86" s="49">
        <f t="shared" si="21"/>
        <v>3877.7007142876714</v>
      </c>
      <c r="CT86" s="49">
        <f t="shared" si="21"/>
        <v>3921.9019775947718</v>
      </c>
      <c r="CU86" s="49">
        <f t="shared" si="21"/>
        <v>3966.2321612531846</v>
      </c>
      <c r="CV86" s="49">
        <f t="shared" si="21"/>
        <v>4010.6916412806008</v>
      </c>
      <c r="CW86" s="49">
        <f t="shared" si="21"/>
        <v>852548.54148769251</v>
      </c>
    </row>
    <row r="87" spans="5:101" x14ac:dyDescent="0.25">
      <c r="E87" s="131" t="s">
        <v>114</v>
      </c>
      <c r="F87" s="132"/>
      <c r="G87" s="116"/>
      <c r="H87" s="116"/>
      <c r="I87" s="109">
        <f>SUM(J86:CW86)</f>
        <v>40828.771759161493</v>
      </c>
      <c r="J87" s="136">
        <f>SUM(J86:U86)</f>
        <v>-103048.08545932239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-361687.15142292657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-504817.80658051127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23970.167942362088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29635.783857729766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35502.908467769274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41578.708822742192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879694.24613131874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115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116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117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118</v>
      </c>
      <c r="F93" s="132"/>
      <c r="G93" s="121"/>
      <c r="H93" s="122"/>
      <c r="I93" s="106">
        <f>NPV(I91,S86:CW86)+SUM(J86:R86)</f>
        <v>-226893.00263143203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105">
        <f>CW94</f>
        <v>1.7380466340588541E-3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-3.2150170523048804E-2</v>
      </c>
      <c r="AQ94" s="125">
        <f>MIRR($J$86:AQ86,$I$92,$I$91)</f>
        <v>-3.0954628757332459E-2</v>
      </c>
      <c r="AR94" s="125">
        <f>MIRR($J$86:AR86,$I$92,$I$91)</f>
        <v>-2.982675165969717E-2</v>
      </c>
      <c r="AS94" s="125">
        <f>MIRR($J$86:AS86,$I$92,$I$91)</f>
        <v>-2.8760870847395092E-2</v>
      </c>
      <c r="AT94" s="125">
        <f>MIRR($J$86:AT86,$I$92,$I$91)</f>
        <v>-2.7751936331206872E-2</v>
      </c>
      <c r="AU94" s="125">
        <f>MIRR($J$86:AU86,$I$92,$I$91)</f>
        <v>-2.6795434409243146E-2</v>
      </c>
      <c r="AV94" s="125">
        <f>MIRR($J$86:AV86,$I$92,$I$91)</f>
        <v>-2.5887318301989759E-2</v>
      </c>
      <c r="AW94" s="125">
        <f>MIRR($J$86:AW86,$I$92,$I$91)</f>
        <v>-2.5023949280306268E-2</v>
      </c>
      <c r="AX94" s="125">
        <f>MIRR($J$86:AX86,$I$92,$I$91)</f>
        <v>-2.4202046480301331E-2</v>
      </c>
      <c r="AY94" s="125">
        <f>MIRR($J$86:AY86,$I$92,$I$91)</f>
        <v>-2.3418643945725126E-2</v>
      </c>
      <c r="AZ94" s="125">
        <f>MIRR($J$86:AZ86,$I$92,$I$91)</f>
        <v>-2.2671053712117084E-2</v>
      </c>
      <c r="BA94" s="125">
        <f>MIRR($J$86:BA86,$I$92,$I$91)</f>
        <v>-2.1956833964169364E-2</v>
      </c>
      <c r="BB94" s="125">
        <f>MIRR($J$86:BB86,$I$92,$I$91)</f>
        <v>-2.127376147122173E-2</v>
      </c>
      <c r="BC94" s="125">
        <f>MIRR($J$86:BC86,$I$92,$I$91)</f>
        <v>-2.0619807645083643E-2</v>
      </c>
      <c r="BD94" s="125">
        <f>MIRR($J$86:BD86,$I$92,$I$91)</f>
        <v>-1.99931176767979E-2</v>
      </c>
      <c r="BE94" s="125">
        <f>MIRR($J$86:BE86,$I$92,$I$91)</f>
        <v>-1.93919923001592E-2</v>
      </c>
      <c r="BF94" s="125">
        <f>MIRR($J$86:BF86,$I$92,$I$91)</f>
        <v>-1.8814871804129996E-2</v>
      </c>
      <c r="BG94" s="125">
        <f>MIRR($J$86:BG86,$I$92,$I$91)</f>
        <v>-1.8260321977164096E-2</v>
      </c>
      <c r="BH94" s="125">
        <f>MIRR($J$86:BH86,$I$92,$I$91)</f>
        <v>-1.7727021716495317E-2</v>
      </c>
      <c r="BI94" s="125">
        <f>MIRR($J$86:BI86,$I$92,$I$91)</f>
        <v>-1.7213752076789546E-2</v>
      </c>
      <c r="BJ94" s="125">
        <f>MIRR($J$86:BJ86,$I$92,$I$91)</f>
        <v>-1.6719386566823702E-2</v>
      </c>
      <c r="BK94" s="125">
        <f>MIRR($J$86:BK86,$I$92,$I$91)</f>
        <v>-1.6242882531382175E-2</v>
      </c>
      <c r="BL94" s="125">
        <f>MIRR($J$86:BL86,$I$92,$I$91)</f>
        <v>-1.5783273479387239E-2</v>
      </c>
      <c r="BM94" s="125">
        <f>MIRR($J$86:BM86,$I$92,$I$91)</f>
        <v>-1.5339662239255758E-2</v>
      </c>
      <c r="BN94" s="125">
        <f>MIRR($J$86:BN86,$I$92,$I$91)</f>
        <v>-1.4911214839277154E-2</v>
      </c>
      <c r="BO94" s="125">
        <f>MIRR($J$86:BO86,$I$92,$I$91)</f>
        <v>-1.449715502498683E-2</v>
      </c>
      <c r="BP94" s="125">
        <f>MIRR($J$86:BP86,$I$92,$I$91)</f>
        <v>-1.4096759337515086E-2</v>
      </c>
      <c r="BQ94" s="125">
        <f>MIRR($J$86:BQ86,$I$92,$I$91)</f>
        <v>-1.3709352687084508E-2</v>
      </c>
      <c r="BR94" s="125">
        <f>MIRR($J$86:BR86,$I$92,$I$91)</f>
        <v>-1.3334304364510219E-2</v>
      </c>
      <c r="BS94" s="125">
        <f>MIRR($J$86:BS86,$I$92,$I$91)</f>
        <v>-1.2971024440972201E-2</v>
      </c>
      <c r="BT94" s="125">
        <f>MIRR($J$86:BT86,$I$92,$I$91)</f>
        <v>-1.2618960512678301E-2</v>
      </c>
      <c r="BU94" s="125">
        <f>MIRR($J$86:BU86,$I$92,$I$91)</f>
        <v>-1.2277594752487464E-2</v>
      </c>
      <c r="BV94" s="125">
        <f>MIRR($J$86:BV86,$I$92,$I$91)</f>
        <v>-1.1946441235256677E-2</v>
      </c>
      <c r="BW94" s="125">
        <f>MIRR($J$86:BW86,$I$92,$I$91)</f>
        <v>-1.1625043507724753E-2</v>
      </c>
      <c r="BX94" s="125">
        <f>MIRR($J$86:BX86,$I$92,$I$91)</f>
        <v>-1.1312972377247932E-2</v>
      </c>
      <c r="BY94" s="125">
        <f>MIRR($J$86:BY86,$I$92,$I$91)</f>
        <v>-1.1009823896741544E-2</v>
      </c>
      <c r="BZ94" s="125">
        <f>MIRR($J$86:BZ86,$I$92,$I$91)</f>
        <v>-1.0715217525817833E-2</v>
      </c>
      <c r="CA94" s="125">
        <f>MIRR($J$86:CA86,$I$92,$I$91)</f>
        <v>-1.0428794450410894E-2</v>
      </c>
      <c r="CB94" s="125">
        <f>MIRR($J$86:CB86,$I$92,$I$91)</f>
        <v>-1.0150216045182625E-2</v>
      </c>
      <c r="CC94" s="125">
        <f>MIRR($J$86:CC86,$I$92,$I$91)</f>
        <v>-9.8791624647595055E-3</v>
      </c>
      <c r="CD94" s="125">
        <f>MIRR($J$86:CD86,$I$92,$I$91)</f>
        <v>-9.6153313513834826E-3</v>
      </c>
      <c r="CE94" s="125">
        <f>MIRR($J$86:CE86,$I$92,$I$91)</f>
        <v>-9.3584366479106951E-3</v>
      </c>
      <c r="CF94" s="125">
        <f>MIRR($J$86:CF86,$I$92,$I$91)</f>
        <v>-9.1082075062771661E-3</v>
      </c>
      <c r="CG94" s="125">
        <f>MIRR($J$86:CG86,$I$92,$I$91)</f>
        <v>-8.8643872825953096E-3</v>
      </c>
      <c r="CH94" s="125">
        <f>MIRR($J$86:CH86,$I$92,$I$91)</f>
        <v>-8.6267326109676912E-3</v>
      </c>
      <c r="CI94" s="125">
        <f>MIRR($J$86:CI86,$I$92,$I$91)</f>
        <v>-8.3950125489191674E-3</v>
      </c>
      <c r="CJ94" s="125">
        <f>MIRR($J$86:CJ86,$I$92,$I$91)</f>
        <v>-8.1690077880716139E-3</v>
      </c>
      <c r="CK94" s="125">
        <f>MIRR($J$86:CK86,$I$92,$I$91)</f>
        <v>-7.9485099243242763E-3</v>
      </c>
      <c r="CL94" s="125">
        <f>MIRR($J$86:CL86,$I$92,$I$91)</f>
        <v>-7.7333207823740979E-3</v>
      </c>
      <c r="CM94" s="125">
        <f>MIRR($J$86:CM86,$I$92,$I$91)</f>
        <v>-7.5232517899145313E-3</v>
      </c>
      <c r="CN94" s="125">
        <f>MIRR($J$86:CN86,$I$92,$I$91)</f>
        <v>-7.3181233973026449E-3</v>
      </c>
      <c r="CO94" s="125">
        <f>MIRR($J$86:CO86,$I$92,$I$91)</f>
        <v>-7.1177645388900146E-3</v>
      </c>
      <c r="CP94" s="125">
        <f>MIRR($J$86:CP86,$I$92,$I$91)</f>
        <v>-6.9220121325666017E-3</v>
      </c>
      <c r="CQ94" s="125">
        <f>MIRR($J$86:CQ86,$I$92,$I$91)</f>
        <v>-6.7307106143970064E-3</v>
      </c>
      <c r="CR94" s="125">
        <f>MIRR($J$86:CR86,$I$92,$I$91)</f>
        <v>-6.543711505508143E-3</v>
      </c>
      <c r="CS94" s="125">
        <f>MIRR($J$86:CS86,$I$92,$I$91)</f>
        <v>-6.3608730086542886E-3</v>
      </c>
      <c r="CT94" s="125">
        <f>MIRR($J$86:CT86,$I$92,$I$91)</f>
        <v>-6.182059632112491E-3</v>
      </c>
      <c r="CU94" s="125">
        <f>MIRR($J$86:CU86,$I$92,$I$91)</f>
        <v>-6.0071418387737108E-3</v>
      </c>
      <c r="CV94" s="125">
        <f>MIRR($J$86:CV86,$I$92,$I$91)</f>
        <v>-5.8359957184815903E-3</v>
      </c>
      <c r="CW94" s="125">
        <f>MIRR($J$86:CW86,$I$92,$I$91)</f>
        <v>1.7380466340588541E-3</v>
      </c>
    </row>
    <row r="95" spans="5:101" x14ac:dyDescent="0.25">
      <c r="E95" s="151"/>
      <c r="F95" s="152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8fjf+rt+22esY5CRytAhd1UrXCcdsKdc4wvMfzRa1YANWh6SJPnJm5x0rLzirHzAu1FarfBu8kN7T5KeRCQ/TQ==" saltValue="8LNYSG8Jc4Dw0GUVm/hACw==" spinCount="100000" sheet="1" objects="1" scenarios="1"/>
  <mergeCells count="18">
    <mergeCell ref="E94:F94"/>
    <mergeCell ref="E95:F95"/>
    <mergeCell ref="AT6:BE6"/>
    <mergeCell ref="BF6:BQ6"/>
    <mergeCell ref="BR6:CC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</mergeCells>
  <conditionalFormatting sqref="AI34 AI38 AL34 AL38 AO34 AO38 AR34 AR38 AI54 AL54 AO54 AR54 AI63 AI67 AL63 AL67 AO63 AO67 AR63 AR67 AI76 AL76 AO76 AR76">
    <cfRule type="cellIs" dxfId="29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8" priority="3" stopIfTrue="1" operator="equal">
      <formula>#REF!</formula>
    </cfRule>
  </conditionalFormatting>
  <conditionalFormatting sqref="Z17 Z30 U34:Z34 U38:Z38 U54:Z54 U63:Z63 U67:Z67 U76:Z76 Y59:CW59 U42:CW42">
    <cfRule type="cellIs" dxfId="27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3638-AA42-4B08-9A93-1522293A428F}">
  <sheetPr codeName="Hoja8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37" width="11.42578125" style="8" bestFit="1" customWidth="1"/>
    <col min="38" max="38" width="12" style="8" bestFit="1" customWidth="1"/>
    <col min="39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212</v>
      </c>
    </row>
    <row r="4" spans="2:102" x14ac:dyDescent="0.25">
      <c r="B4" t="s">
        <v>182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43" t="s">
        <v>56</v>
      </c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5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2080449.4231359956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18522</v>
      </c>
      <c r="F16" s="1">
        <f>D16*C16</f>
        <v>1039.0842</v>
      </c>
      <c r="G16" s="70">
        <v>6</v>
      </c>
      <c r="H16" s="70">
        <v>6</v>
      </c>
      <c r="I16" s="71">
        <f t="shared" ref="I16:I65" si="0">-F16</f>
        <v>-1039.0842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-1039.0842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18522</v>
      </c>
      <c r="F17" s="1">
        <f>D17*C17</f>
        <v>883.49940000000004</v>
      </c>
      <c r="G17" s="55">
        <v>17</v>
      </c>
      <c r="H17" s="55">
        <v>18</v>
      </c>
      <c r="I17" s="57">
        <f t="shared" si="0"/>
        <v>-883.49940000000004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-265.04982000000001</v>
      </c>
      <c r="AA17" s="58">
        <f>0.7*I17</f>
        <v>-618.44957999999997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18522</v>
      </c>
      <c r="F18" s="1">
        <f>C18*D18</f>
        <v>129.654</v>
      </c>
      <c r="G18" s="55">
        <v>17</v>
      </c>
      <c r="H18" s="55">
        <v>18</v>
      </c>
      <c r="I18" s="57">
        <f t="shared" si="0"/>
        <v>-129.654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-64.826999999999998</v>
      </c>
      <c r="AA18" s="58">
        <f>I18*0.5</f>
        <v>-64.826999999999998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1374262.5008</v>
      </c>
      <c r="F19" s="1">
        <f>C19*D19</f>
        <v>77096.126294879999</v>
      </c>
      <c r="G19" s="55">
        <v>6</v>
      </c>
      <c r="H19" s="55">
        <v>9</v>
      </c>
      <c r="I19" s="57">
        <f t="shared" si="0"/>
        <v>-77096.126294879999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-30838.450517952002</v>
      </c>
      <c r="P19" s="58">
        <v>0</v>
      </c>
      <c r="Q19" s="58">
        <v>0</v>
      </c>
      <c r="R19" s="58">
        <f>I19*0.6</f>
        <v>-46257.675776928001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1374262.5008</v>
      </c>
      <c r="F20" s="1">
        <f>C20*D20</f>
        <v>65552.321288160005</v>
      </c>
      <c r="G20" s="55">
        <v>19</v>
      </c>
      <c r="H20" s="55">
        <v>32</v>
      </c>
      <c r="I20" s="57">
        <f t="shared" si="0"/>
        <v>-65552.321288160005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-4682.3086634400006</v>
      </c>
      <c r="AC20" s="58">
        <f t="shared" ref="AC20:AO20" si="1">$I20/14</f>
        <v>-4682.3086634400006</v>
      </c>
      <c r="AD20" s="58">
        <f t="shared" si="1"/>
        <v>-4682.3086634400006</v>
      </c>
      <c r="AE20" s="58">
        <f t="shared" si="1"/>
        <v>-4682.3086634400006</v>
      </c>
      <c r="AF20" s="58">
        <f t="shared" si="1"/>
        <v>-4682.3086634400006</v>
      </c>
      <c r="AG20" s="58">
        <f t="shared" si="1"/>
        <v>-4682.3086634400006</v>
      </c>
      <c r="AH20" s="58">
        <f t="shared" si="1"/>
        <v>-4682.3086634400006</v>
      </c>
      <c r="AI20" s="58">
        <f t="shared" si="1"/>
        <v>-4682.3086634400006</v>
      </c>
      <c r="AJ20" s="58">
        <f t="shared" si="1"/>
        <v>-4682.3086634400006</v>
      </c>
      <c r="AK20" s="58">
        <f t="shared" si="1"/>
        <v>-4682.3086634400006</v>
      </c>
      <c r="AL20" s="58">
        <f t="shared" si="1"/>
        <v>-4682.3086634400006</v>
      </c>
      <c r="AM20" s="58">
        <f t="shared" si="1"/>
        <v>-4682.3086634400006</v>
      </c>
      <c r="AN20" s="58">
        <f t="shared" si="1"/>
        <v>-4682.3086634400006</v>
      </c>
      <c r="AO20" s="58">
        <f t="shared" si="1"/>
        <v>-4682.3086634400006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1374262.5008</v>
      </c>
      <c r="F21" s="1">
        <f>C21*D21</f>
        <v>9619.8375056000004</v>
      </c>
      <c r="G21" s="55">
        <v>19</v>
      </c>
      <c r="H21" s="55">
        <v>32</v>
      </c>
      <c r="I21" s="57">
        <f t="shared" si="0"/>
        <v>-9619.8375056000004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-687.1312504</v>
      </c>
      <c r="AC21" s="58">
        <f t="shared" ref="AC21:AO21" si="2">$I$21/14</f>
        <v>-687.1312504</v>
      </c>
      <c r="AD21" s="58">
        <f t="shared" si="2"/>
        <v>-687.1312504</v>
      </c>
      <c r="AE21" s="58">
        <f t="shared" si="2"/>
        <v>-687.1312504</v>
      </c>
      <c r="AF21" s="58">
        <f t="shared" si="2"/>
        <v>-687.1312504</v>
      </c>
      <c r="AG21" s="58">
        <f t="shared" si="2"/>
        <v>-687.1312504</v>
      </c>
      <c r="AH21" s="58">
        <f t="shared" si="2"/>
        <v>-687.1312504</v>
      </c>
      <c r="AI21" s="58">
        <f t="shared" si="2"/>
        <v>-687.1312504</v>
      </c>
      <c r="AJ21" s="58">
        <f t="shared" si="2"/>
        <v>-687.1312504</v>
      </c>
      <c r="AK21" s="58">
        <f t="shared" si="2"/>
        <v>-687.1312504</v>
      </c>
      <c r="AL21" s="58">
        <f t="shared" si="2"/>
        <v>-687.1312504</v>
      </c>
      <c r="AM21" s="58">
        <f t="shared" si="2"/>
        <v>-687.1312504</v>
      </c>
      <c r="AN21" s="58">
        <f t="shared" si="2"/>
        <v>-687.1312504</v>
      </c>
      <c r="AO21" s="58">
        <f t="shared" si="2"/>
        <v>-687.1312504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1392784.5008</v>
      </c>
      <c r="F22" s="1">
        <f>C22*D22</f>
        <v>27855.690016</v>
      </c>
      <c r="G22" s="55">
        <v>1</v>
      </c>
      <c r="H22" s="55">
        <v>33</v>
      </c>
      <c r="I22" s="57">
        <f>-F22</f>
        <v>-27855.690016</v>
      </c>
      <c r="J22" s="58">
        <v>0</v>
      </c>
      <c r="K22" s="58">
        <v>0</v>
      </c>
      <c r="L22" s="58">
        <v>0</v>
      </c>
      <c r="M22" s="58">
        <f>I22*0.05</f>
        <v>-1392.7845008000002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-4178.3535024000003</v>
      </c>
      <c r="S22" s="58">
        <v>0</v>
      </c>
      <c r="T22" s="58">
        <f>I22*0.05</f>
        <v>-1392.7845008000002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-1114.22760064</v>
      </c>
      <c r="AA22" s="58">
        <f t="shared" si="3"/>
        <v>-1114.22760064</v>
      </c>
      <c r="AB22" s="58">
        <f t="shared" si="3"/>
        <v>-1114.22760064</v>
      </c>
      <c r="AC22" s="58">
        <f t="shared" si="3"/>
        <v>-1114.22760064</v>
      </c>
      <c r="AD22" s="58">
        <f t="shared" si="3"/>
        <v>-1114.22760064</v>
      </c>
      <c r="AE22" s="58">
        <f t="shared" si="3"/>
        <v>-1114.22760064</v>
      </c>
      <c r="AF22" s="58">
        <f t="shared" si="3"/>
        <v>-1114.22760064</v>
      </c>
      <c r="AG22" s="58">
        <f t="shared" si="3"/>
        <v>-1114.22760064</v>
      </c>
      <c r="AH22" s="58">
        <f t="shared" si="3"/>
        <v>-1114.22760064</v>
      </c>
      <c r="AI22" s="58">
        <f t="shared" si="3"/>
        <v>-1114.22760064</v>
      </c>
      <c r="AJ22" s="58">
        <f t="shared" si="3"/>
        <v>-1114.22760064</v>
      </c>
      <c r="AK22" s="58">
        <f t="shared" si="3"/>
        <v>-1114.22760064</v>
      </c>
      <c r="AL22" s="58">
        <f t="shared" si="3"/>
        <v>-1114.22760064</v>
      </c>
      <c r="AM22" s="58">
        <f t="shared" si="3"/>
        <v>-1114.22760064</v>
      </c>
      <c r="AN22" s="58">
        <f t="shared" si="3"/>
        <v>-1114.22760064</v>
      </c>
      <c r="AO22" s="58">
        <f>$I$22*0.04</f>
        <v>-1114.22760064</v>
      </c>
      <c r="AP22" s="58">
        <f>I22*0.11</f>
        <v>-3064.12590176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2052.2375999999999</v>
      </c>
      <c r="F24" s="1">
        <f>C24*D24</f>
        <v>430.96989599999995</v>
      </c>
      <c r="G24" s="55">
        <v>6</v>
      </c>
      <c r="H24" s="55">
        <v>18</v>
      </c>
      <c r="I24" s="57">
        <f t="shared" si="0"/>
        <v>-430.96989599999995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-218.20768200000001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-69.274132199999997</v>
      </c>
      <c r="AA24" s="58">
        <f>(AA17+AA18)*0.21</f>
        <v>-143.48808179999997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180123.97510464001</v>
      </c>
      <c r="F25" s="1">
        <f>C25*D25</f>
        <v>37826.034771974402</v>
      </c>
      <c r="G25" s="55">
        <v>6</v>
      </c>
      <c r="H25" s="55">
        <v>32</v>
      </c>
      <c r="I25" s="57">
        <f t="shared" si="0"/>
        <v>-37826.034771974402</v>
      </c>
      <c r="J25" s="58">
        <v>0</v>
      </c>
      <c r="K25" s="58">
        <v>0</v>
      </c>
      <c r="L25" s="58">
        <v>0</v>
      </c>
      <c r="M25" s="58">
        <f>SUM(M19:M22)*0.21</f>
        <v>-292.48474516800002</v>
      </c>
      <c r="N25" s="58">
        <v>0</v>
      </c>
      <c r="O25" s="58">
        <f>SUM(O19:O22)*0.21</f>
        <v>-6476.0746087699199</v>
      </c>
      <c r="P25" s="58">
        <v>0</v>
      </c>
      <c r="Q25" s="58">
        <v>0</v>
      </c>
      <c r="R25" s="58">
        <f>SUM(R19:R22)*0.21</f>
        <v>-10591.56614865888</v>
      </c>
      <c r="S25" s="58">
        <v>0</v>
      </c>
      <c r="T25" s="58">
        <f>SUM(T19:T22)*0.21</f>
        <v>-292.48474516800002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-233.98779613439999</v>
      </c>
      <c r="AA25" s="58">
        <f t="shared" si="4"/>
        <v>-233.98779613439999</v>
      </c>
      <c r="AB25" s="58">
        <f t="shared" si="4"/>
        <v>-1361.5701780407999</v>
      </c>
      <c r="AC25" s="58">
        <f t="shared" si="4"/>
        <v>-1361.5701780407999</v>
      </c>
      <c r="AD25" s="58">
        <f t="shared" si="4"/>
        <v>-1361.5701780407999</v>
      </c>
      <c r="AE25" s="58">
        <f t="shared" si="4"/>
        <v>-1361.5701780407999</v>
      </c>
      <c r="AF25" s="58">
        <f t="shared" si="4"/>
        <v>-1361.5701780407999</v>
      </c>
      <c r="AG25" s="58">
        <f t="shared" si="4"/>
        <v>-1361.5701780407999</v>
      </c>
      <c r="AH25" s="58">
        <f t="shared" si="4"/>
        <v>-1361.5701780407999</v>
      </c>
      <c r="AI25" s="58">
        <f t="shared" si="4"/>
        <v>-1361.5701780407999</v>
      </c>
      <c r="AJ25" s="58">
        <f t="shared" si="4"/>
        <v>-1361.5701780407999</v>
      </c>
      <c r="AK25" s="58">
        <f t="shared" si="4"/>
        <v>-1361.5701780407999</v>
      </c>
      <c r="AL25" s="58">
        <f t="shared" si="4"/>
        <v>-1361.5701780407999</v>
      </c>
      <c r="AM25" s="58">
        <f t="shared" si="4"/>
        <v>-1361.5701780407999</v>
      </c>
      <c r="AN25" s="58">
        <f t="shared" si="4"/>
        <v>-1361.5701780407999</v>
      </c>
      <c r="AO25" s="58">
        <f t="shared" si="4"/>
        <v>-1361.5701780407999</v>
      </c>
      <c r="AP25" s="58">
        <f t="shared" si="4"/>
        <v>-643.46643936960004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1374262.5008</v>
      </c>
      <c r="F26" s="1">
        <f>C26*D26</f>
        <v>4122.7875024000004</v>
      </c>
      <c r="G26" s="55">
        <v>19</v>
      </c>
      <c r="H26" s="55">
        <v>32</v>
      </c>
      <c r="I26" s="57">
        <f t="shared" si="0"/>
        <v>-4122.7875024000004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-294.48482160000003</v>
      </c>
      <c r="AC26" s="58">
        <f t="shared" ref="AC26:AO26" si="5">$I$26/14</f>
        <v>-294.48482160000003</v>
      </c>
      <c r="AD26" s="58">
        <f t="shared" si="5"/>
        <v>-294.48482160000003</v>
      </c>
      <c r="AE26" s="58">
        <f t="shared" si="5"/>
        <v>-294.48482160000003</v>
      </c>
      <c r="AF26" s="58">
        <f t="shared" si="5"/>
        <v>-294.48482160000003</v>
      </c>
      <c r="AG26" s="58">
        <f t="shared" si="5"/>
        <v>-294.48482160000003</v>
      </c>
      <c r="AH26" s="58">
        <f t="shared" si="5"/>
        <v>-294.48482160000003</v>
      </c>
      <c r="AI26" s="58">
        <f t="shared" si="5"/>
        <v>-294.48482160000003</v>
      </c>
      <c r="AJ26" s="58">
        <f t="shared" si="5"/>
        <v>-294.48482160000003</v>
      </c>
      <c r="AK26" s="58">
        <f t="shared" si="5"/>
        <v>-294.48482160000003</v>
      </c>
      <c r="AL26" s="58">
        <f t="shared" si="5"/>
        <v>-294.48482160000003</v>
      </c>
      <c r="AM26" s="58">
        <f t="shared" si="5"/>
        <v>-294.48482160000003</v>
      </c>
      <c r="AN26" s="58">
        <f t="shared" si="5"/>
        <v>-294.48482160000003</v>
      </c>
      <c r="AO26" s="58">
        <f t="shared" si="5"/>
        <v>-294.48482160000003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42*7*3</f>
        <v>882</v>
      </c>
      <c r="D30" s="1">
        <v>21</v>
      </c>
      <c r="F30" s="1">
        <f>C30*D30</f>
        <v>18522</v>
      </c>
      <c r="G30" s="55">
        <v>17</v>
      </c>
      <c r="H30" s="55">
        <v>18</v>
      </c>
      <c r="I30" s="57">
        <f t="shared" si="0"/>
        <v>-18522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-7408.8</v>
      </c>
      <c r="AA30" s="58">
        <f>I30*0.6</f>
        <v>-11113.199999999999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115</v>
      </c>
      <c r="D31" s="1">
        <v>5.75</v>
      </c>
      <c r="F31" s="1">
        <f>C31*D31</f>
        <v>661.25</v>
      </c>
      <c r="G31" s="55">
        <v>17</v>
      </c>
      <c r="H31" s="55">
        <v>18</v>
      </c>
      <c r="I31" s="57">
        <f t="shared" si="0"/>
        <v>-661.25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-264.5</v>
      </c>
      <c r="AA31" s="58">
        <f>I31*0.6</f>
        <v>-396.75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12*65*1.2</f>
        <v>936</v>
      </c>
      <c r="D33" s="1">
        <f>684.63*1.06</f>
        <v>725.70780000000002</v>
      </c>
      <c r="F33" s="1">
        <f>C33*D33</f>
        <v>679262.50080000004</v>
      </c>
      <c r="G33" s="55">
        <v>19</v>
      </c>
      <c r="H33" s="55">
        <v>32</v>
      </c>
      <c r="I33" s="57">
        <f t="shared" si="0"/>
        <v>-679262.50080000004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nuevo'!J33</f>
        <v>-20377.875024000001</v>
      </c>
      <c r="AH33" s="58">
        <f>'evolucion certificaciones nuevo'!K33</f>
        <v>-27170.500032000004</v>
      </c>
      <c r="AI33" s="58">
        <f>'evolucion certificaciones nuevo'!L33</f>
        <v>-63171.412574400005</v>
      </c>
      <c r="AJ33" s="58">
        <f>'evolucion certificaciones nuevo'!M33</f>
        <v>-71322.562583999999</v>
      </c>
      <c r="AK33" s="58">
        <f>'evolucion certificaciones nuevo'!N33</f>
        <v>-112078.31263200002</v>
      </c>
      <c r="AL33" s="58">
        <f>'evolucion certificaciones nuevo'!O33</f>
        <v>-139248.812664</v>
      </c>
      <c r="AM33" s="58">
        <f>'evolucion certificaciones nuevo'!P33</f>
        <v>-141286.60016639999</v>
      </c>
      <c r="AN33" s="58">
        <f>'evolucion certificaciones nuevo'!Q33</f>
        <v>-55699.525065600006</v>
      </c>
      <c r="AO33" s="58">
        <f>'evolucion certificaciones nuevo'!R33</f>
        <v>-48906.900057599996</v>
      </c>
      <c r="AP33" s="58">
        <v>0</v>
      </c>
      <c r="AQ33" s="58">
        <f t="shared" ref="AQ33:BD33" si="7">IF(AQ$1&lt;$C33,0,IF(AQ$1&lt;=$D33,$F33,0))</f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695000</v>
      </c>
      <c r="F34" s="1">
        <f>C34*D34</f>
        <v>695000</v>
      </c>
      <c r="G34" s="55">
        <v>19</v>
      </c>
      <c r="H34" s="55">
        <v>31</v>
      </c>
      <c r="I34" s="57">
        <f>-F34</f>
        <v>-695000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nuevo'!E35</f>
        <v>-4170</v>
      </c>
      <c r="AC34" s="58">
        <f>'evolucion certificaciones nuevo'!F35</f>
        <v>-11120</v>
      </c>
      <c r="AD34" s="58">
        <f>'evolucion certificaciones nuevo'!G35</f>
        <v>-27800</v>
      </c>
      <c r="AE34" s="58">
        <f>'evolucion certificaciones nuevo'!H35</f>
        <v>-26062.5</v>
      </c>
      <c r="AF34" s="58">
        <f>'evolucion certificaciones nuevo'!I35</f>
        <v>-31275</v>
      </c>
      <c r="AG34" s="58">
        <f>'evolucion certificaciones nuevo'!J35</f>
        <v>-65677.5</v>
      </c>
      <c r="AH34" s="58">
        <f>'evolucion certificaciones nuevo'!K35</f>
        <v>-81662.5</v>
      </c>
      <c r="AI34" s="58">
        <f>'evolucion certificaciones nuevo'!L35</f>
        <v>-55600</v>
      </c>
      <c r="AJ34" s="58">
        <f>'evolucion certificaciones nuevo'!M35</f>
        <v>-92435</v>
      </c>
      <c r="AK34" s="58">
        <f>'evolucion certificaciones nuevo'!N35</f>
        <v>-82705</v>
      </c>
      <c r="AL34" s="58">
        <f>'evolucion certificaciones nuevo'!O35</f>
        <v>-103207.5</v>
      </c>
      <c r="AM34" s="58">
        <f>'evolucion certificaciones nuevo'!P35</f>
        <v>-40657.5</v>
      </c>
      <c r="AN34" s="58">
        <f>'evolucion certificaciones nuevo'!Q35</f>
        <v>-72627.5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18522</v>
      </c>
      <c r="F36" s="1">
        <f>D36*C36</f>
        <v>3889.62</v>
      </c>
      <c r="G36" s="55">
        <v>16</v>
      </c>
      <c r="H36" s="55">
        <v>18</v>
      </c>
      <c r="I36" s="57">
        <f t="shared" si="0"/>
        <v>-3889.62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-1555.848</v>
      </c>
      <c r="AA36" s="58">
        <f>AA30*0.21</f>
        <v>-2333.7719999999995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1374262.5008</v>
      </c>
      <c r="F37" s="1">
        <f>D37*C37</f>
        <v>137426.25008</v>
      </c>
      <c r="G37" s="55">
        <v>19</v>
      </c>
      <c r="H37" s="55">
        <v>32</v>
      </c>
      <c r="I37" s="57">
        <f t="shared" si="0"/>
        <v>-137426.25008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-417</v>
      </c>
      <c r="AC37" s="58">
        <f t="shared" si="12"/>
        <v>-1112</v>
      </c>
      <c r="AD37" s="58">
        <f t="shared" si="12"/>
        <v>-2780</v>
      </c>
      <c r="AE37" s="58">
        <f t="shared" si="12"/>
        <v>-2606.25</v>
      </c>
      <c r="AF37" s="58">
        <f t="shared" si="12"/>
        <v>-3127.5</v>
      </c>
      <c r="AG37" s="58">
        <f t="shared" si="12"/>
        <v>-8605.5375024000004</v>
      </c>
      <c r="AH37" s="58">
        <f t="shared" si="12"/>
        <v>-10883.300003200002</v>
      </c>
      <c r="AI37" s="58">
        <f t="shared" si="12"/>
        <v>-11877.141257440002</v>
      </c>
      <c r="AJ37" s="58">
        <f t="shared" si="12"/>
        <v>-16375.756258400001</v>
      </c>
      <c r="AK37" s="58">
        <f>(AK33+AK34)*0.1</f>
        <v>-19478.331263200002</v>
      </c>
      <c r="AL37" s="58">
        <f t="shared" si="12"/>
        <v>-24245.6312664</v>
      </c>
      <c r="AM37" s="58">
        <f t="shared" si="12"/>
        <v>-18194.410016639999</v>
      </c>
      <c r="AN37" s="58">
        <f t="shared" si="12"/>
        <v>-12832.702506560001</v>
      </c>
      <c r="AO37" s="58">
        <f t="shared" si="12"/>
        <v>-4890.6900057599996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1374262.5008</v>
      </c>
      <c r="F41" s="1">
        <f>C41*D41</f>
        <v>68713.125039999999</v>
      </c>
      <c r="G41" s="70">
        <v>10</v>
      </c>
      <c r="H41" s="70">
        <v>14</v>
      </c>
      <c r="I41" s="71">
        <f t="shared" si="0"/>
        <v>-68713.125039999999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-13742.625008000001</v>
      </c>
      <c r="T41" s="72">
        <v>0</v>
      </c>
      <c r="U41" s="72">
        <v>0</v>
      </c>
      <c r="V41" s="72">
        <f>I41*0.8</f>
        <v>-54970.500032000004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18522</v>
      </c>
      <c r="F42" s="1">
        <f>C42*D42</f>
        <v>926.1</v>
      </c>
      <c r="G42" s="55">
        <v>7</v>
      </c>
      <c r="H42" s="55">
        <v>9</v>
      </c>
      <c r="I42" s="57">
        <f t="shared" si="0"/>
        <v>-926.1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-185.22000000000003</v>
      </c>
      <c r="Q42" s="58">
        <v>0</v>
      </c>
      <c r="R42" s="58">
        <f>I42*0.8</f>
        <v>-740.88000000000011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679262.50080000004</v>
      </c>
      <c r="F44" s="1">
        <f>C44*D44</f>
        <v>203.77875023999999</v>
      </c>
      <c r="G44" s="55">
        <v>33</v>
      </c>
      <c r="H44" s="55">
        <v>33</v>
      </c>
      <c r="I44" s="57">
        <f t="shared" si="0"/>
        <v>-203.77875023999999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-203.77875023999999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679262.50080000004</v>
      </c>
      <c r="F45" s="1">
        <f>C45*D45</f>
        <v>135.85250016000001</v>
      </c>
      <c r="G45" s="55">
        <v>33</v>
      </c>
      <c r="H45" s="55">
        <v>33</v>
      </c>
      <c r="I45" s="57">
        <f t="shared" si="0"/>
        <v>-135.85250016000001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-135.85250016000001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679262.50080000004</v>
      </c>
      <c r="F48" s="1">
        <f>C48*D48</f>
        <v>203.77875023999999</v>
      </c>
      <c r="G48" s="55">
        <v>33</v>
      </c>
      <c r="H48" s="55">
        <v>33</v>
      </c>
      <c r="I48" s="57">
        <f t="shared" si="0"/>
        <v>-203.77875023999999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-203.77875023999999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679262.50080000004</v>
      </c>
      <c r="F49" s="1">
        <f>C49*D49</f>
        <v>135.85250016000001</v>
      </c>
      <c r="G49" s="55">
        <v>33</v>
      </c>
      <c r="H49" s="55">
        <v>33</v>
      </c>
      <c r="I49" s="57">
        <f t="shared" si="0"/>
        <v>-135.85250016000001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-135.85250016000001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679262.50080000004</v>
      </c>
      <c r="F51" s="1">
        <f>C51*D51</f>
        <v>6113.3625071999995</v>
      </c>
      <c r="G51" s="55">
        <v>17</v>
      </c>
      <c r="H51" s="55">
        <v>32</v>
      </c>
      <c r="I51" s="57">
        <f t="shared" si="0"/>
        <v>-6113.3625071999995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-382.08515669999997</v>
      </c>
      <c r="AA51" s="58">
        <f t="shared" ref="AA51:AO51" si="15">$I$51/16</f>
        <v>-382.08515669999997</v>
      </c>
      <c r="AB51" s="58">
        <f t="shared" si="15"/>
        <v>-382.08515669999997</v>
      </c>
      <c r="AC51" s="58">
        <f t="shared" si="15"/>
        <v>-382.08515669999997</v>
      </c>
      <c r="AD51" s="58">
        <f t="shared" si="15"/>
        <v>-382.08515669999997</v>
      </c>
      <c r="AE51" s="58">
        <f t="shared" si="15"/>
        <v>-382.08515669999997</v>
      </c>
      <c r="AF51" s="58">
        <f t="shared" si="15"/>
        <v>-382.08515669999997</v>
      </c>
      <c r="AG51" s="58">
        <f t="shared" si="15"/>
        <v>-382.08515669999997</v>
      </c>
      <c r="AH51" s="58">
        <f t="shared" si="15"/>
        <v>-382.08515669999997</v>
      </c>
      <c r="AI51" s="58">
        <f t="shared" si="15"/>
        <v>-382.08515669999997</v>
      </c>
      <c r="AJ51" s="58">
        <f t="shared" si="15"/>
        <v>-382.08515669999997</v>
      </c>
      <c r="AK51" s="58">
        <f t="shared" si="15"/>
        <v>-382.08515669999997</v>
      </c>
      <c r="AL51" s="58">
        <f t="shared" si="15"/>
        <v>-382.08515669999997</v>
      </c>
      <c r="AM51" s="58">
        <f t="shared" si="15"/>
        <v>-382.08515669999997</v>
      </c>
      <c r="AN51" s="58">
        <f t="shared" si="15"/>
        <v>-382.08515669999997</v>
      </c>
      <c r="AO51" s="58">
        <f t="shared" si="15"/>
        <v>-382.08515669999997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12*65*1.2*725.71</f>
        <v>679264.56</v>
      </c>
      <c r="F52" s="1">
        <f>C52*D52</f>
        <v>1698.1614000000002</v>
      </c>
      <c r="G52" s="55">
        <v>33</v>
      </c>
      <c r="H52" s="55">
        <v>33</v>
      </c>
      <c r="I52" s="57">
        <f>-F52</f>
        <v>-1698.1614000000002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-1698.1614000000002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1516610.1097624123</v>
      </c>
      <c r="E56" s="19"/>
      <c r="F56" s="19">
        <f>C56*D56</f>
        <v>3791.5252744060308</v>
      </c>
      <c r="G56" s="55">
        <v>16</v>
      </c>
      <c r="H56" s="55">
        <v>16</v>
      </c>
      <c r="I56" s="57">
        <f t="shared" si="0"/>
        <v>-3791.5252744060308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-3791.5252744060308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1516610.1097624123</v>
      </c>
      <c r="E58" s="19"/>
      <c r="F58" s="19">
        <f>C58*D58</f>
        <v>3791.5252744060308</v>
      </c>
      <c r="G58" s="55">
        <v>16</v>
      </c>
      <c r="H58" s="55">
        <v>16</v>
      </c>
      <c r="I58" s="57">
        <f t="shared" si="0"/>
        <v>-3791.5252744060308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-3791.5252744060308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1516610.1097624123</v>
      </c>
      <c r="E59" s="19"/>
      <c r="F59" s="19">
        <f>C59*D59</f>
        <v>1516.6101097624123</v>
      </c>
      <c r="G59" s="55">
        <v>16</v>
      </c>
      <c r="H59" s="55">
        <v>16</v>
      </c>
      <c r="I59" s="57">
        <f t="shared" si="0"/>
        <v>-1516.6101097624123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-1516.6101097624123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1247239.5385087966</v>
      </c>
      <c r="E60" s="19"/>
      <c r="F60" s="19">
        <v>114128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-3637.7819916666667</v>
      </c>
      <c r="AQ60" s="58">
        <v>-3582.2145868925695</v>
      </c>
      <c r="AR60" s="58">
        <v>-3526.4851105212156</v>
      </c>
      <c r="AS60" s="58">
        <v>-3470.5930898437778</v>
      </c>
      <c r="AT60" s="58">
        <v>-3414.5380507726968</v>
      </c>
      <c r="AU60" s="58">
        <v>-3358.31951783766</v>
      </c>
      <c r="AV60" s="58">
        <v>-3301.9370141815612</v>
      </c>
      <c r="AW60" s="58">
        <v>-3245.3900615564658</v>
      </c>
      <c r="AX60" s="58">
        <v>-3188.6781803195477</v>
      </c>
      <c r="AY60" s="58">
        <v>-3131.8008894290219</v>
      </c>
      <c r="AZ60" s="58">
        <v>-3074.7577064400643</v>
      </c>
      <c r="BA60" s="58">
        <v>-3017.5481475007236</v>
      </c>
      <c r="BB60" s="58">
        <v>-2960.1717273478089</v>
      </c>
      <c r="BC60" s="58">
        <v>-2902.6279593027825</v>
      </c>
      <c r="BD60" s="58">
        <v>-2844.9163552676241</v>
      </c>
      <c r="BE60" s="58">
        <v>-2787.0364257206966</v>
      </c>
      <c r="BF60" s="113">
        <v>-2728.9876797125903</v>
      </c>
      <c r="BG60" s="113">
        <v>-2670.7696248619609</v>
      </c>
      <c r="BH60" s="113">
        <v>-2612.3817673513504</v>
      </c>
      <c r="BI60" s="113">
        <v>-2553.823611923</v>
      </c>
      <c r="BJ60" s="113">
        <v>-2495.0946618746502</v>
      </c>
      <c r="BK60" s="113">
        <v>-2436.1944190553268</v>
      </c>
      <c r="BL60" s="113">
        <v>-2377.1223838611131</v>
      </c>
      <c r="BM60" s="113">
        <v>-2317.8780552309167</v>
      </c>
      <c r="BN60" s="113">
        <v>-2258.4609306422158</v>
      </c>
      <c r="BO60" s="113">
        <v>-2198.8705061067976</v>
      </c>
      <c r="BP60" s="113">
        <v>-2139.1062761664843</v>
      </c>
      <c r="BQ60" s="113">
        <v>-2079.1677338888453</v>
      </c>
      <c r="BR60" s="113">
        <v>-2019.0543708628968</v>
      </c>
      <c r="BS60" s="113">
        <v>-1958.7656771947884</v>
      </c>
      <c r="BT60" s="113">
        <v>-1898.3011415034816</v>
      </c>
      <c r="BU60" s="113">
        <v>-1837.6602509164088</v>
      </c>
      <c r="BV60" s="113">
        <v>-1776.8424910651236</v>
      </c>
      <c r="BW60" s="113">
        <v>-1715.8473460809389</v>
      </c>
      <c r="BX60" s="113">
        <v>-1654.6742985905503</v>
      </c>
      <c r="BY60" s="113">
        <v>-1593.322829711648</v>
      </c>
      <c r="BZ60" s="113">
        <v>-1531.7924190485155</v>
      </c>
      <c r="CA60" s="113">
        <v>-1470.0825446876158</v>
      </c>
      <c r="CB60" s="113">
        <v>-1408.192683193163</v>
      </c>
      <c r="CC60" s="113">
        <v>-1346.1223096026849</v>
      </c>
      <c r="CD60" s="113">
        <v>-1283.8708974225681</v>
      </c>
      <c r="CE60" s="113">
        <v>-1221.4379186235926</v>
      </c>
      <c r="CF60" s="113">
        <v>-1158.8228436364532</v>
      </c>
      <c r="CG60" s="113">
        <v>-1096.0251413472683</v>
      </c>
      <c r="CH60" s="113">
        <v>-1033.0442790930731</v>
      </c>
      <c r="CI60" s="113">
        <v>-969.87972265730309</v>
      </c>
      <c r="CJ60" s="113">
        <v>-906.53093626526208</v>
      </c>
      <c r="CK60" s="113">
        <v>-842.99738257957779</v>
      </c>
      <c r="CL60" s="113">
        <v>-779.27852269564357</v>
      </c>
      <c r="CM60" s="113">
        <v>-715.3738161370477</v>
      </c>
      <c r="CN60" s="113">
        <v>-651.28272085098945</v>
      </c>
      <c r="CO60" s="113">
        <v>-587.00469320368006</v>
      </c>
      <c r="CP60" s="113">
        <v>-522.53918797573272</v>
      </c>
      <c r="CQ60" s="113">
        <v>-457.88565835753724</v>
      </c>
      <c r="CR60" s="113">
        <v>-393.04355594462191</v>
      </c>
      <c r="CS60" s="113">
        <v>-328.01233073300233</v>
      </c>
      <c r="CT60" s="113">
        <v>-262.79143111451555</v>
      </c>
      <c r="CU60" s="113">
        <v>-197.3803038721415</v>
      </c>
      <c r="CV60" s="113">
        <v>-131.77839417531052</v>
      </c>
      <c r="CW60" s="113">
        <v>-65.98514557519708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1516610.1097624123</v>
      </c>
      <c r="E61" s="19"/>
      <c r="F61" s="19">
        <v>54917.599999999999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-6319.2087916666669</v>
      </c>
      <c r="AA61" s="58">
        <v>-5941.3393133532372</v>
      </c>
      <c r="AB61" s="58">
        <v>-5561.8953788801691</v>
      </c>
      <c r="AC61" s="58">
        <v>-5180.8704280134616</v>
      </c>
      <c r="AD61" s="58">
        <v>-4798.2578731848098</v>
      </c>
      <c r="AE61" s="58">
        <v>-4414.0510993777061</v>
      </c>
      <c r="AF61" s="58">
        <v>-4028.2434640130723</v>
      </c>
      <c r="AG61" s="58">
        <v>-3640.8282968344192</v>
      </c>
      <c r="AH61" s="58">
        <v>-3251.7988997925218</v>
      </c>
      <c r="AI61" s="58">
        <v>-2861.1485469296158</v>
      </c>
      <c r="AJ61" s="58">
        <v>-2468.870484263115</v>
      </c>
      <c r="AK61" s="58">
        <v>-2074.9579296688371</v>
      </c>
      <c r="AL61" s="58">
        <v>-1679.4040727637496</v>
      </c>
      <c r="AM61" s="58">
        <v>-1282.2020747882243</v>
      </c>
      <c r="AN61" s="58">
        <v>-883.34506848780097</v>
      </c>
      <c r="AO61" s="58">
        <v>-482.82615799445915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1516610.1097624123</v>
      </c>
      <c r="E62" s="19"/>
      <c r="F62" s="19">
        <f>C62*D62</f>
        <v>3791.5252744060308</v>
      </c>
      <c r="G62" s="55">
        <v>32</v>
      </c>
      <c r="H62" s="55">
        <v>33</v>
      </c>
      <c r="I62" s="57">
        <f t="shared" si="0"/>
        <v>-3791.5252744060308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-3791.5252744060308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6</v>
      </c>
      <c r="D65" s="1">
        <v>8</v>
      </c>
      <c r="E65" s="1">
        <v>700</v>
      </c>
      <c r="F65" s="1">
        <f>C65*D65*E65</f>
        <v>33600</v>
      </c>
      <c r="G65" s="70">
        <v>17</v>
      </c>
      <c r="H65" s="70">
        <v>32</v>
      </c>
      <c r="I65" s="71">
        <f t="shared" si="0"/>
        <v>-33600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-2100</v>
      </c>
      <c r="AA65" s="72">
        <f t="shared" ref="AA65:AO65" si="16">$I$65/16</f>
        <v>-2100</v>
      </c>
      <c r="AB65" s="72">
        <f t="shared" si="16"/>
        <v>-2100</v>
      </c>
      <c r="AC65" s="72">
        <f t="shared" si="16"/>
        <v>-2100</v>
      </c>
      <c r="AD65" s="72">
        <f t="shared" si="16"/>
        <v>-2100</v>
      </c>
      <c r="AE65" s="72">
        <f t="shared" si="16"/>
        <v>-2100</v>
      </c>
      <c r="AF65" s="72">
        <f t="shared" si="16"/>
        <v>-2100</v>
      </c>
      <c r="AG65" s="72">
        <f t="shared" si="16"/>
        <v>-2100</v>
      </c>
      <c r="AH65" s="72">
        <f t="shared" si="16"/>
        <v>-2100</v>
      </c>
      <c r="AI65" s="72">
        <f t="shared" si="16"/>
        <v>-2100</v>
      </c>
      <c r="AJ65" s="72">
        <f t="shared" si="16"/>
        <v>-2100</v>
      </c>
      <c r="AK65" s="72">
        <f t="shared" si="16"/>
        <v>-2100</v>
      </c>
      <c r="AL65" s="72">
        <f t="shared" si="16"/>
        <v>-2100</v>
      </c>
      <c r="AM65" s="72">
        <f t="shared" si="16"/>
        <v>-2100</v>
      </c>
      <c r="AN65" s="72">
        <f t="shared" si="16"/>
        <v>-2100</v>
      </c>
      <c r="AO65" s="72">
        <f t="shared" si="16"/>
        <v>-2100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6</v>
      </c>
      <c r="D66" s="1">
        <v>8</v>
      </c>
      <c r="E66" s="1">
        <v>200</v>
      </c>
      <c r="F66" s="1">
        <f>C66*D66*E66</f>
        <v>9600</v>
      </c>
      <c r="G66" s="55">
        <v>17</v>
      </c>
      <c r="H66" s="55">
        <v>32</v>
      </c>
      <c r="I66" s="57">
        <f>-$F$66</f>
        <v>-9600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-600</v>
      </c>
      <c r="AA66" s="58">
        <f t="shared" ref="AA66:AO66" si="17">$I$66/16</f>
        <v>-600</v>
      </c>
      <c r="AB66" s="58">
        <f t="shared" si="17"/>
        <v>-600</v>
      </c>
      <c r="AC66" s="58">
        <f t="shared" si="17"/>
        <v>-600</v>
      </c>
      <c r="AD66" s="58">
        <f t="shared" si="17"/>
        <v>-600</v>
      </c>
      <c r="AE66" s="58">
        <f t="shared" si="17"/>
        <v>-600</v>
      </c>
      <c r="AF66" s="58">
        <f t="shared" si="17"/>
        <v>-600</v>
      </c>
      <c r="AG66" s="58">
        <f t="shared" si="17"/>
        <v>-600</v>
      </c>
      <c r="AH66" s="58">
        <f t="shared" si="17"/>
        <v>-600</v>
      </c>
      <c r="AI66" s="58">
        <f t="shared" si="17"/>
        <v>-600</v>
      </c>
      <c r="AJ66" s="58">
        <f t="shared" si="17"/>
        <v>-600</v>
      </c>
      <c r="AK66" s="58">
        <f t="shared" si="17"/>
        <v>-600</v>
      </c>
      <c r="AL66" s="58">
        <f t="shared" si="17"/>
        <v>-600</v>
      </c>
      <c r="AM66" s="58">
        <f t="shared" si="17"/>
        <v>-600</v>
      </c>
      <c r="AN66" s="58">
        <f t="shared" si="17"/>
        <v>-600</v>
      </c>
      <c r="AO66" s="58">
        <f t="shared" si="17"/>
        <v>-600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2548171.2000000002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12</v>
      </c>
      <c r="D69" s="1">
        <f>65*2183.04</f>
        <v>141897.60000000001</v>
      </c>
      <c r="F69" s="1">
        <f>C69*D69</f>
        <v>1702771.2000000002</v>
      </c>
      <c r="G69" s="55">
        <v>92</v>
      </c>
      <c r="H69" s="55">
        <v>92</v>
      </c>
      <c r="I69" s="57">
        <f>F69</f>
        <v>1702771.2000000002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1702771.2000000002</v>
      </c>
      <c r="CX69" s="115"/>
    </row>
    <row r="70" spans="2:102" x14ac:dyDescent="0.25">
      <c r="B70" t="s">
        <v>220</v>
      </c>
      <c r="C70">
        <v>22</v>
      </c>
      <c r="D70" s="1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222</v>
      </c>
      <c r="C71">
        <v>22</v>
      </c>
      <c r="D71" s="1">
        <v>11000</v>
      </c>
      <c r="F71" s="1">
        <f>C71*D71</f>
        <v>242000</v>
      </c>
      <c r="G71" s="55">
        <v>33</v>
      </c>
      <c r="H71" s="55">
        <v>33</v>
      </c>
      <c r="I71" s="57">
        <f>F71</f>
        <v>242000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242000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213</v>
      </c>
      <c r="C72">
        <v>12</v>
      </c>
      <c r="D72" s="1">
        <f>5*12</f>
        <v>60</v>
      </c>
      <c r="E72" s="1">
        <v>450</v>
      </c>
      <c r="F72" s="1">
        <f>C72*D72*E72</f>
        <v>324000</v>
      </c>
      <c r="G72" s="55">
        <v>33</v>
      </c>
      <c r="H72" s="55">
        <v>92</v>
      </c>
      <c r="I72" s="57">
        <f>F72</f>
        <v>324000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5400</v>
      </c>
      <c r="AQ72" s="58">
        <f t="shared" ref="AQ72:CV72" si="18">$C$72*$E$72</f>
        <v>5400</v>
      </c>
      <c r="AR72" s="58">
        <f t="shared" si="18"/>
        <v>5400</v>
      </c>
      <c r="AS72" s="58">
        <f t="shared" si="18"/>
        <v>5400</v>
      </c>
      <c r="AT72" s="58">
        <f t="shared" si="18"/>
        <v>5400</v>
      </c>
      <c r="AU72" s="58">
        <f t="shared" si="18"/>
        <v>5400</v>
      </c>
      <c r="AV72" s="58">
        <f t="shared" si="18"/>
        <v>5400</v>
      </c>
      <c r="AW72" s="58">
        <f t="shared" si="18"/>
        <v>5400</v>
      </c>
      <c r="AX72" s="58">
        <f t="shared" si="18"/>
        <v>5400</v>
      </c>
      <c r="AY72" s="58">
        <f t="shared" si="18"/>
        <v>5400</v>
      </c>
      <c r="AZ72" s="58">
        <f t="shared" si="18"/>
        <v>5400</v>
      </c>
      <c r="BA72" s="58">
        <f t="shared" si="18"/>
        <v>5400</v>
      </c>
      <c r="BB72" s="58">
        <f t="shared" si="18"/>
        <v>5400</v>
      </c>
      <c r="BC72" s="58">
        <f t="shared" si="18"/>
        <v>5400</v>
      </c>
      <c r="BD72" s="58">
        <f t="shared" si="18"/>
        <v>5400</v>
      </c>
      <c r="BE72" s="58">
        <f t="shared" si="18"/>
        <v>5400</v>
      </c>
      <c r="BF72" s="58">
        <f t="shared" si="18"/>
        <v>5400</v>
      </c>
      <c r="BG72" s="58">
        <f t="shared" si="18"/>
        <v>5400</v>
      </c>
      <c r="BH72" s="58">
        <f t="shared" si="18"/>
        <v>5400</v>
      </c>
      <c r="BI72" s="58">
        <f t="shared" si="18"/>
        <v>5400</v>
      </c>
      <c r="BJ72" s="58">
        <f t="shared" si="18"/>
        <v>5400</v>
      </c>
      <c r="BK72" s="58">
        <f t="shared" si="18"/>
        <v>5400</v>
      </c>
      <c r="BL72" s="58">
        <f t="shared" si="18"/>
        <v>5400</v>
      </c>
      <c r="BM72" s="58">
        <f t="shared" si="18"/>
        <v>5400</v>
      </c>
      <c r="BN72" s="58">
        <f t="shared" si="18"/>
        <v>5400</v>
      </c>
      <c r="BO72" s="58">
        <f t="shared" si="18"/>
        <v>5400</v>
      </c>
      <c r="BP72" s="58">
        <f t="shared" si="18"/>
        <v>5400</v>
      </c>
      <c r="BQ72" s="58">
        <f t="shared" si="18"/>
        <v>5400</v>
      </c>
      <c r="BR72" s="58">
        <f t="shared" si="18"/>
        <v>5400</v>
      </c>
      <c r="BS72" s="58">
        <f t="shared" si="18"/>
        <v>5400</v>
      </c>
      <c r="BT72" s="58">
        <f t="shared" si="18"/>
        <v>5400</v>
      </c>
      <c r="BU72" s="58">
        <f t="shared" si="18"/>
        <v>5400</v>
      </c>
      <c r="BV72" s="58">
        <f t="shared" si="18"/>
        <v>5400</v>
      </c>
      <c r="BW72" s="58">
        <f t="shared" si="18"/>
        <v>5400</v>
      </c>
      <c r="BX72" s="58">
        <f t="shared" si="18"/>
        <v>5400</v>
      </c>
      <c r="BY72" s="58">
        <f t="shared" si="18"/>
        <v>5400</v>
      </c>
      <c r="BZ72" s="58">
        <f t="shared" si="18"/>
        <v>5400</v>
      </c>
      <c r="CA72" s="58">
        <f t="shared" si="18"/>
        <v>5400</v>
      </c>
      <c r="CB72" s="58">
        <f t="shared" si="18"/>
        <v>5400</v>
      </c>
      <c r="CC72" s="58">
        <f t="shared" si="18"/>
        <v>5400</v>
      </c>
      <c r="CD72" s="58">
        <f t="shared" si="18"/>
        <v>5400</v>
      </c>
      <c r="CE72" s="58">
        <f t="shared" si="18"/>
        <v>5400</v>
      </c>
      <c r="CF72" s="58">
        <f t="shared" si="18"/>
        <v>5400</v>
      </c>
      <c r="CG72" s="58">
        <f t="shared" si="18"/>
        <v>5400</v>
      </c>
      <c r="CH72" s="58">
        <f t="shared" si="18"/>
        <v>5400</v>
      </c>
      <c r="CI72" s="58">
        <f t="shared" si="18"/>
        <v>5400</v>
      </c>
      <c r="CJ72" s="58">
        <f t="shared" si="18"/>
        <v>5400</v>
      </c>
      <c r="CK72" s="58">
        <f t="shared" si="18"/>
        <v>5400</v>
      </c>
      <c r="CL72" s="58">
        <f>$C$72*$E$72</f>
        <v>5400</v>
      </c>
      <c r="CM72" s="58">
        <f t="shared" si="18"/>
        <v>5400</v>
      </c>
      <c r="CN72" s="58">
        <f t="shared" si="18"/>
        <v>5400</v>
      </c>
      <c r="CO72" s="58">
        <f t="shared" si="18"/>
        <v>5400</v>
      </c>
      <c r="CP72" s="58">
        <f t="shared" si="18"/>
        <v>5400</v>
      </c>
      <c r="CQ72" s="58">
        <f t="shared" si="18"/>
        <v>5400</v>
      </c>
      <c r="CR72" s="58">
        <f t="shared" si="18"/>
        <v>5400</v>
      </c>
      <c r="CS72" s="58">
        <f t="shared" si="18"/>
        <v>5400</v>
      </c>
      <c r="CT72" s="58">
        <f t="shared" si="18"/>
        <v>5400</v>
      </c>
      <c r="CU72" s="58">
        <f t="shared" si="18"/>
        <v>5400</v>
      </c>
      <c r="CV72" s="58">
        <f t="shared" si="18"/>
        <v>5400</v>
      </c>
      <c r="CW72" s="58">
        <f>$C$72*$E$72</f>
        <v>5400</v>
      </c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</row>
    <row r="74" spans="2:102" x14ac:dyDescent="0.25">
      <c r="B74" s="26" t="s">
        <v>10</v>
      </c>
      <c r="C74" s="2"/>
      <c r="D74" s="3"/>
      <c r="E74" s="3"/>
      <c r="F74" s="3">
        <f>F68-F8</f>
        <v>467721.77686400455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21260.080766545663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-17167.191960727065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2548171.2000000002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111</v>
      </c>
      <c r="F82" s="132"/>
      <c r="G82" s="116"/>
      <c r="H82" s="117"/>
      <c r="I82" s="106">
        <f>-F8</f>
        <v>-2080449.4231359956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112</v>
      </c>
      <c r="F83" s="132"/>
      <c r="G83" s="116"/>
      <c r="H83" s="117"/>
      <c r="I83" s="106">
        <f>SUM(I81:I82)</f>
        <v>467721.77686400455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0.22481766279084897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v>1E-3</v>
      </c>
      <c r="K86" s="49">
        <f t="shared" ref="K86:BV86" si="19">SUM(K10:K76)</f>
        <v>-7018</v>
      </c>
      <c r="L86" s="49">
        <v>1E-3</v>
      </c>
      <c r="M86" s="49">
        <f t="shared" si="19"/>
        <v>-8582.2692459680002</v>
      </c>
      <c r="N86" s="49">
        <v>1E-3</v>
      </c>
      <c r="O86" s="49">
        <f t="shared" si="19"/>
        <v>-38571.817008721926</v>
      </c>
      <c r="P86" s="49">
        <f t="shared" si="19"/>
        <v>-185.22000000000003</v>
      </c>
      <c r="Q86" s="49">
        <v>1E-3</v>
      </c>
      <c r="R86" s="49">
        <f t="shared" si="19"/>
        <v>-61768.475427986879</v>
      </c>
      <c r="S86" s="49">
        <f t="shared" si="19"/>
        <v>-13742.625008000001</v>
      </c>
      <c r="T86" s="49">
        <f t="shared" si="19"/>
        <v>-1685.2692459680002</v>
      </c>
      <c r="U86" s="49">
        <v>1E-3</v>
      </c>
      <c r="V86" s="49">
        <f t="shared" si="19"/>
        <v>-54970.500032000004</v>
      </c>
      <c r="W86" s="49">
        <v>1E-3</v>
      </c>
      <c r="X86" s="49">
        <v>1E-3</v>
      </c>
      <c r="Y86" s="49">
        <f t="shared" si="19"/>
        <v>-11849.660658574474</v>
      </c>
      <c r="Z86" s="49">
        <f t="shared" si="19"/>
        <v>-20377.808297341067</v>
      </c>
      <c r="AA86" s="49">
        <f t="shared" si="19"/>
        <v>-25042.126528627636</v>
      </c>
      <c r="AB86" s="49">
        <f t="shared" si="19"/>
        <v>-21370.703049700969</v>
      </c>
      <c r="AC86" s="49">
        <f t="shared" si="19"/>
        <v>-28634.678098834262</v>
      </c>
      <c r="AD86" s="49">
        <f t="shared" si="19"/>
        <v>-46600.065544005614</v>
      </c>
      <c r="AE86" s="49">
        <f t="shared" si="19"/>
        <v>-44304.608770198509</v>
      </c>
      <c r="AF86" s="49">
        <f t="shared" si="19"/>
        <v>-49652.551134833877</v>
      </c>
      <c r="AG86" s="49">
        <f t="shared" si="19"/>
        <v>-109523.54849405521</v>
      </c>
      <c r="AH86" s="49">
        <f t="shared" si="19"/>
        <v>-134189.90660581333</v>
      </c>
      <c r="AI86" s="49">
        <f t="shared" si="19"/>
        <v>-144731.5100495904</v>
      </c>
      <c r="AJ86" s="49">
        <f t="shared" si="19"/>
        <v>-193823.99699748392</v>
      </c>
      <c r="AK86" s="49">
        <f t="shared" si="19"/>
        <v>-227558.40949568964</v>
      </c>
      <c r="AL86" s="49">
        <f t="shared" si="19"/>
        <v>-279603.15567398455</v>
      </c>
      <c r="AM86" s="49">
        <f t="shared" si="19"/>
        <v>-212642.51992864901</v>
      </c>
      <c r="AN86" s="49">
        <f t="shared" si="19"/>
        <v>-153264.88031146859</v>
      </c>
      <c r="AO86" s="49">
        <f t="shared" si="19"/>
        <v>-66202.223892175258</v>
      </c>
      <c r="AP86" s="49">
        <f>SUM(AP10:AP76)</f>
        <v>516577.20176640374</v>
      </c>
      <c r="AQ86" s="49">
        <f t="shared" si="19"/>
        <v>1817.7854131074305</v>
      </c>
      <c r="AR86" s="49">
        <f t="shared" si="19"/>
        <v>1873.5148894787844</v>
      </c>
      <c r="AS86" s="49">
        <f t="shared" si="19"/>
        <v>1929.4069101562222</v>
      </c>
      <c r="AT86" s="49">
        <f t="shared" si="19"/>
        <v>1985.4619492273032</v>
      </c>
      <c r="AU86" s="49">
        <f t="shared" si="19"/>
        <v>2041.68048216234</v>
      </c>
      <c r="AV86" s="49">
        <f t="shared" si="19"/>
        <v>2098.0629858184388</v>
      </c>
      <c r="AW86" s="49">
        <f t="shared" si="19"/>
        <v>2154.6099384435342</v>
      </c>
      <c r="AX86" s="49">
        <f t="shared" si="19"/>
        <v>2211.3218196804523</v>
      </c>
      <c r="AY86" s="49">
        <f t="shared" si="19"/>
        <v>2268.1991105709781</v>
      </c>
      <c r="AZ86" s="49">
        <f t="shared" si="19"/>
        <v>2325.2422935599357</v>
      </c>
      <c r="BA86" s="49">
        <f t="shared" si="19"/>
        <v>2382.4518524992764</v>
      </c>
      <c r="BB86" s="49">
        <f t="shared" si="19"/>
        <v>2439.8282726521911</v>
      </c>
      <c r="BC86" s="49">
        <f t="shared" si="19"/>
        <v>2497.3720406972175</v>
      </c>
      <c r="BD86" s="49">
        <f t="shared" si="19"/>
        <v>2555.0836447323759</v>
      </c>
      <c r="BE86" s="49">
        <f t="shared" si="19"/>
        <v>2612.9635742793034</v>
      </c>
      <c r="BF86" s="49">
        <f t="shared" si="19"/>
        <v>2671.0123202874097</v>
      </c>
      <c r="BG86" s="49">
        <f t="shared" si="19"/>
        <v>2729.2303751380391</v>
      </c>
      <c r="BH86" s="49">
        <f t="shared" si="19"/>
        <v>2787.6182326486496</v>
      </c>
      <c r="BI86" s="49">
        <f t="shared" si="19"/>
        <v>2846.176388077</v>
      </c>
      <c r="BJ86" s="49">
        <f t="shared" si="19"/>
        <v>2904.9053381253498</v>
      </c>
      <c r="BK86" s="49">
        <f t="shared" si="19"/>
        <v>2963.8055809446732</v>
      </c>
      <c r="BL86" s="49">
        <f t="shared" si="19"/>
        <v>3022.8776161388869</v>
      </c>
      <c r="BM86" s="49">
        <f t="shared" si="19"/>
        <v>3082.1219447690833</v>
      </c>
      <c r="BN86" s="49">
        <f t="shared" si="19"/>
        <v>3141.5390693577842</v>
      </c>
      <c r="BO86" s="49">
        <f t="shared" si="19"/>
        <v>3201.1294938932024</v>
      </c>
      <c r="BP86" s="49">
        <f t="shared" si="19"/>
        <v>3260.8937238335157</v>
      </c>
      <c r="BQ86" s="49">
        <f t="shared" si="19"/>
        <v>3320.8322661111547</v>
      </c>
      <c r="BR86" s="49">
        <f t="shared" si="19"/>
        <v>3380.9456291371034</v>
      </c>
      <c r="BS86" s="49">
        <f t="shared" si="19"/>
        <v>3441.2343228052114</v>
      </c>
      <c r="BT86" s="49">
        <f t="shared" si="19"/>
        <v>3501.6988584965184</v>
      </c>
      <c r="BU86" s="49">
        <f t="shared" si="19"/>
        <v>3562.3397490835914</v>
      </c>
      <c r="BV86" s="49">
        <f t="shared" si="19"/>
        <v>3623.1575089348762</v>
      </c>
      <c r="BW86" s="49">
        <f t="shared" ref="BW86:CW86" si="20">SUM(BW10:BW76)</f>
        <v>3684.1526539190609</v>
      </c>
      <c r="BX86" s="49">
        <f t="shared" si="20"/>
        <v>3745.3257014094497</v>
      </c>
      <c r="BY86" s="49">
        <f t="shared" si="20"/>
        <v>3806.677170288352</v>
      </c>
      <c r="BZ86" s="49">
        <f t="shared" si="20"/>
        <v>3868.2075809514845</v>
      </c>
      <c r="CA86" s="49">
        <f t="shared" si="20"/>
        <v>3929.9174553123839</v>
      </c>
      <c r="CB86" s="49">
        <f t="shared" si="20"/>
        <v>3991.8073168068368</v>
      </c>
      <c r="CC86" s="49">
        <f t="shared" si="20"/>
        <v>4053.8776903973148</v>
      </c>
      <c r="CD86" s="49">
        <f t="shared" si="20"/>
        <v>4116.1291025774317</v>
      </c>
      <c r="CE86" s="49">
        <f t="shared" si="20"/>
        <v>4178.5620813764071</v>
      </c>
      <c r="CF86" s="49">
        <f t="shared" si="20"/>
        <v>4241.1771563635466</v>
      </c>
      <c r="CG86" s="49">
        <f t="shared" si="20"/>
        <v>4303.9748586527312</v>
      </c>
      <c r="CH86" s="49">
        <f t="shared" si="20"/>
        <v>4366.9557209069271</v>
      </c>
      <c r="CI86" s="49">
        <f t="shared" si="20"/>
        <v>4430.1202773426967</v>
      </c>
      <c r="CJ86" s="49">
        <f t="shared" si="20"/>
        <v>4493.4690637347376</v>
      </c>
      <c r="CK86" s="49">
        <f t="shared" si="20"/>
        <v>4557.0026174204222</v>
      </c>
      <c r="CL86" s="49">
        <f t="shared" si="20"/>
        <v>4620.7214773043561</v>
      </c>
      <c r="CM86" s="49">
        <f t="shared" si="20"/>
        <v>4684.6261838629525</v>
      </c>
      <c r="CN86" s="49">
        <f t="shared" si="20"/>
        <v>4748.7172791490102</v>
      </c>
      <c r="CO86" s="49">
        <f t="shared" si="20"/>
        <v>4812.9953067963197</v>
      </c>
      <c r="CP86" s="49">
        <f t="shared" si="20"/>
        <v>4877.4608120242674</v>
      </c>
      <c r="CQ86" s="49">
        <f t="shared" si="20"/>
        <v>4942.1143416424629</v>
      </c>
      <c r="CR86" s="49">
        <f t="shared" si="20"/>
        <v>5006.9564440553777</v>
      </c>
      <c r="CS86" s="49">
        <f t="shared" si="20"/>
        <v>5071.9876692669977</v>
      </c>
      <c r="CT86" s="49">
        <f t="shared" si="20"/>
        <v>5137.2085688854841</v>
      </c>
      <c r="CU86" s="49">
        <f t="shared" si="20"/>
        <v>5202.6196961278583</v>
      </c>
      <c r="CV86" s="49">
        <f t="shared" si="20"/>
        <v>5268.2216058246895</v>
      </c>
      <c r="CW86" s="49">
        <f t="shared" si="20"/>
        <v>1704313.6895800189</v>
      </c>
    </row>
    <row r="87" spans="5:101" x14ac:dyDescent="0.25">
      <c r="E87" s="131" t="s">
        <v>114</v>
      </c>
      <c r="F87" s="132"/>
      <c r="G87" s="116"/>
      <c r="H87" s="116"/>
      <c r="I87" s="109">
        <f>SUM(J86:CW86)</f>
        <v>467769.85827399837</v>
      </c>
      <c r="J87" s="136">
        <f>SUM(J86:U86)</f>
        <v>-131553.67093664483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-412326.24860817165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-889818.69397570868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27572.277964323344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35932.142349324749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44589.34163754218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53554.45112548754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1739820.2587178459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115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116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117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118</v>
      </c>
      <c r="F93" s="132"/>
      <c r="G93" s="121"/>
      <c r="H93" s="122"/>
      <c r="I93" s="106">
        <f>NPV(I91,S86:CW86)+SUM(J86:R86)</f>
        <v>-54966.570862251894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105">
        <f>CW94</f>
        <v>3.3577912700655244E-3</v>
      </c>
      <c r="J94" s="125"/>
      <c r="K94" s="125">
        <f>MIRR(J86:K86,I92,I91)</f>
        <v>-0.99999985674408887</v>
      </c>
      <c r="L94" s="125">
        <f>MIRR($J$86:L86,$I$92,$I$91)</f>
        <v>-0.99946472885376048</v>
      </c>
      <c r="M94" s="125">
        <f>MIRR($J$86:M86,$I$92,$I$91)</f>
        <v>-0.99493951445321693</v>
      </c>
      <c r="N94" s="125">
        <f>MIRR($J$86:N86,$I$92,$I$91)</f>
        <v>-0.97900242749014754</v>
      </c>
      <c r="O94" s="125">
        <f>MIRR($J$86:O86,$I$92,$I$91)</f>
        <v>-0.9645090211943147</v>
      </c>
      <c r="P94" s="125">
        <f>MIRR($J$86:P86,$I$92,$I$91)</f>
        <v>-0.93807448651447589</v>
      </c>
      <c r="Q94" s="125">
        <f>MIRR($J$86:Q86,$I$92,$I$91)</f>
        <v>-0.90400785795757721</v>
      </c>
      <c r="R94" s="125">
        <f>MIRR($J$86:R86,$I$92,$I$91)</f>
        <v>-0.88289748210614505</v>
      </c>
      <c r="S94" s="125">
        <f>MIRR($J$86:S86,$I$92,$I$91)</f>
        <v>-0.85314014119335158</v>
      </c>
      <c r="T94" s="125">
        <f>MIRR($J$86:T86,$I$92,$I$91)</f>
        <v>-0.82222744988783658</v>
      </c>
      <c r="U94" s="125">
        <f>MIRR($J$86:U86,$I$92,$I$91)</f>
        <v>-0.78778933009381269</v>
      </c>
      <c r="V94" s="125">
        <f>MIRR($J$86:V86,$I$92,$I$91)</f>
        <v>-0.76534018819535632</v>
      </c>
      <c r="W94" s="125">
        <f>MIRR($J$86:W86,$I$92,$I$91)</f>
        <v>-0.73398838940051092</v>
      </c>
      <c r="X94" s="125">
        <f>MIRR($J$86:X86,$I$92,$I$91)</f>
        <v>-0.70437257174098322</v>
      </c>
      <c r="Y94" s="125">
        <f>MIRR($J$86:Y86,$I$92,$I$91)</f>
        <v>-0.68055828802792728</v>
      </c>
      <c r="Z94" s="125">
        <f>MIRR($J$86:Z86,$I$92,$I$91)</f>
        <v>-0.65892165016909543</v>
      </c>
      <c r="AA94" s="125">
        <f>MIRR($J$86:AA86,$I$92,$I$91)</f>
        <v>-0.63884085589038198</v>
      </c>
      <c r="AB94" s="125">
        <f>MIRR($J$86:AB86,$I$92,$I$91)</f>
        <v>-0.61948795095340925</v>
      </c>
      <c r="AC94" s="125">
        <f>MIRR($J$86:AC86,$I$92,$I$91)</f>
        <v>-0.60168142508870925</v>
      </c>
      <c r="AD94" s="125">
        <f>MIRR($J$86:AD86,$I$92,$I$91)</f>
        <v>-0.58586666838634238</v>
      </c>
      <c r="AE94" s="125">
        <f>MIRR($J$86:AE86,$I$92,$I$91)</f>
        <v>-0.57051147884264808</v>
      </c>
      <c r="AF94" s="125">
        <f>MIRR($J$86:AF86,$I$92,$I$91)</f>
        <v>-0.55603930169463078</v>
      </c>
      <c r="AG94" s="125">
        <f>MIRR($J$86:AG86,$I$92,$I$91)</f>
        <v>-0.54444679992846923</v>
      </c>
      <c r="AH94" s="125">
        <f>MIRR($J$86:AH86,$I$92,$I$91)</f>
        <v>-0.53347185094524086</v>
      </c>
      <c r="AI94" s="125">
        <f>MIRR($J$86:AI86,$I$92,$I$91)</f>
        <v>-0.52262765291010316</v>
      </c>
      <c r="AJ94" s="125">
        <f>MIRR($J$86:AJ86,$I$92,$I$91)</f>
        <v>-0.51273217375276003</v>
      </c>
      <c r="AK94" s="125">
        <f>MIRR($J$86:AK86,$I$92,$I$91)</f>
        <v>-0.5032124582366706</v>
      </c>
      <c r="AL94" s="125">
        <f>MIRR($J$86:AL86,$I$92,$I$91)</f>
        <v>-0.49421972413537363</v>
      </c>
      <c r="AM94" s="125">
        <f>MIRR($J$86:AM86,$I$92,$I$91)</f>
        <v>-0.48442456287918823</v>
      </c>
      <c r="AN94" s="125">
        <f>MIRR($J$86:AN86,$I$92,$I$91)</f>
        <v>-0.47430713253434942</v>
      </c>
      <c r="AO94" s="125">
        <f>MIRR($J$86:AO86,$I$92,$I$91)</f>
        <v>-0.46379852998475168</v>
      </c>
      <c r="AP94" s="125">
        <f>MIRR($J$86:AP86,$I$92,$I$91)</f>
        <v>-4.0387974685567207E-2</v>
      </c>
      <c r="AQ94" s="125">
        <f>MIRR($J$86:AQ86,$I$92,$I$91)</f>
        <v>-3.8945213706318316E-2</v>
      </c>
      <c r="AR94" s="125">
        <f>MIRR($J$86:AR86,$I$92,$I$91)</f>
        <v>-3.7583157986998517E-2</v>
      </c>
      <c r="AS94" s="125">
        <f>MIRR($J$86:AS86,$I$92,$I$91)</f>
        <v>-3.6295085313063802E-2</v>
      </c>
      <c r="AT94" s="125">
        <f>MIRR($J$86:AT86,$I$92,$I$91)</f>
        <v>-3.5075004123700348E-2</v>
      </c>
      <c r="AU94" s="125">
        <f>MIRR($J$86:AU86,$I$92,$I$91)</f>
        <v>-3.3917556852471109E-2</v>
      </c>
      <c r="AV94" s="125">
        <f>MIRR($J$86:AV86,$I$92,$I$91)</f>
        <v>-3.2817938211857522E-2</v>
      </c>
      <c r="AW94" s="125">
        <f>MIRR($J$86:AW86,$I$92,$I$91)</f>
        <v>-3.177182579449489E-2</v>
      </c>
      <c r="AX94" s="125">
        <f>MIRR($J$86:AX86,$I$92,$I$91)</f>
        <v>-3.0775320878745238E-2</v>
      </c>
      <c r="AY94" s="125">
        <f>MIRR($J$86:AY86,$I$92,$I$91)</f>
        <v>-2.982489773032504E-2</v>
      </c>
      <c r="AZ94" s="125">
        <f>MIRR($J$86:AZ86,$I$92,$I$91)</f>
        <v>-2.8917360010864757E-2</v>
      </c>
      <c r="BA94" s="125">
        <f>MIRR($J$86:BA86,$I$92,$I$91)</f>
        <v>-2.8049803157887965E-2</v>
      </c>
      <c r="BB94" s="125">
        <f>MIRR($J$86:BB86,$I$92,$I$91)</f>
        <v>-2.7219581803393122E-2</v>
      </c>
      <c r="BC94" s="125">
        <f>MIRR($J$86:BC86,$I$92,$I$91)</f>
        <v>-2.642428146110154E-2</v>
      </c>
      <c r="BD94" s="125">
        <f>MIRR($J$86:BD86,$I$92,$I$91)</f>
        <v>-2.5661693844003741E-2</v>
      </c>
      <c r="BE94" s="125">
        <f>MIRR($J$86:BE86,$I$92,$I$91)</f>
        <v>-2.4929795280651978E-2</v>
      </c>
      <c r="BF94" s="125">
        <f>MIRR($J$86:BF86,$I$92,$I$91)</f>
        <v>-2.4226727785754743E-2</v>
      </c>
      <c r="BG94" s="125">
        <f>MIRR($J$86:BG86,$I$92,$I$91)</f>
        <v>-2.3550782412018578E-2</v>
      </c>
      <c r="BH94" s="125">
        <f>MIRR($J$86:BH86,$I$92,$I$91)</f>
        <v>-2.2900384568910859E-2</v>
      </c>
      <c r="BI94" s="125">
        <f>MIRR($J$86:BI86,$I$92,$I$91)</f>
        <v>-2.2274081042556793E-2</v>
      </c>
      <c r="BJ94" s="125">
        <f>MIRR($J$86:BJ86,$I$92,$I$91)</f>
        <v>-2.1670528491247287E-2</v>
      </c>
      <c r="BK94" s="125">
        <f>MIRR($J$86:BK86,$I$92,$I$91)</f>
        <v>-2.1088483224562138E-2</v>
      </c>
      <c r="BL94" s="125">
        <f>MIRR($J$86:BL86,$I$92,$I$91)</f>
        <v>-2.052679210213848E-2</v>
      </c>
      <c r="BM94" s="125">
        <f>MIRR($J$86:BM86,$I$92,$I$91)</f>
        <v>-1.9984384411622202E-2</v>
      </c>
      <c r="BN94" s="125">
        <f>MIRR($J$86:BN86,$I$92,$I$91)</f>
        <v>-1.9460264605116628E-2</v>
      </c>
      <c r="BO94" s="125">
        <f>MIRR($J$86:BO86,$I$92,$I$91)</f>
        <v>-1.8953505790149205E-2</v>
      </c>
      <c r="BP94" s="125">
        <f>MIRR($J$86:BP86,$I$92,$I$91)</f>
        <v>-1.8463243885319169E-2</v>
      </c>
      <c r="BQ94" s="125">
        <f>MIRR($J$86:BQ86,$I$92,$I$91)</f>
        <v>-1.7988672362810543E-2</v>
      </c>
      <c r="BR94" s="125">
        <f>MIRR($J$86:BR86,$I$92,$I$91)</f>
        <v>-1.7529037510188195E-2</v>
      </c>
      <c r="BS94" s="125">
        <f>MIRR($J$86:BS86,$I$92,$I$91)</f>
        <v>-1.7083634152647464E-2</v>
      </c>
      <c r="BT94" s="125">
        <f>MIRR($J$86:BT86,$I$92,$I$91)</f>
        <v>-1.6651801784377862E-2</v>
      </c>
      <c r="BU94" s="125">
        <f>MIRR($J$86:BU86,$I$92,$I$91)</f>
        <v>-1.6232921064142203E-2</v>
      </c>
      <c r="BV94" s="125">
        <f>MIRR($J$86:BV86,$I$92,$I$91)</f>
        <v>-1.5826410635711885E-2</v>
      </c>
      <c r="BW94" s="125">
        <f>MIRR($J$86:BW86,$I$92,$I$91)</f>
        <v>-1.5431724238587741E-2</v>
      </c>
      <c r="BX94" s="125">
        <f>MIRR($J$86:BX86,$I$92,$I$91)</f>
        <v>-1.504834807857347E-2</v>
      </c>
      <c r="BY94" s="125">
        <f>MIRR($J$86:BY86,$I$92,$I$91)</f>
        <v>-1.4675798431361353E-2</v>
      </c>
      <c r="BZ94" s="125">
        <f>MIRR($J$86:BZ86,$I$92,$I$91)</f>
        <v>-1.4313619455410098E-2</v>
      </c>
      <c r="CA94" s="125">
        <f>MIRR($J$86:CA86,$I$92,$I$91)</f>
        <v>-1.3961381193113076E-2</v>
      </c>
      <c r="CB94" s="125">
        <f>MIRR($J$86:CB86,$I$92,$I$91)</f>
        <v>-1.3618677741630947E-2</v>
      </c>
      <c r="CC94" s="125">
        <f>MIRR($J$86:CC86,$I$92,$I$91)</f>
        <v>-1.3285125576833368E-2</v>
      </c>
      <c r="CD94" s="125">
        <f>MIRR($J$86:CD86,$I$92,$I$91)</f>
        <v>-1.2960362015620119E-2</v>
      </c>
      <c r="CE94" s="125">
        <f>MIRR($J$86:CE86,$I$92,$I$91)</f>
        <v>-1.264404380348283E-2</v>
      </c>
      <c r="CF94" s="125">
        <f>MIRR($J$86:CF86,$I$92,$I$91)</f>
        <v>-1.233584581557845E-2</v>
      </c>
      <c r="CG94" s="125">
        <f>MIRR($J$86:CG86,$I$92,$I$91)</f>
        <v>-1.2035459860821218E-2</v>
      </c>
      <c r="CH94" s="125">
        <f>MIRR($J$86:CH86,$I$92,$I$91)</f>
        <v>-1.1742593579593619E-2</v>
      </c>
      <c r="CI94" s="125">
        <f>MIRR($J$86:CI86,$I$92,$I$91)</f>
        <v>-1.1456969426645092E-2</v>
      </c>
      <c r="CJ94" s="125">
        <f>MIRR($J$86:CJ86,$I$92,$I$91)</f>
        <v>-1.1178323731600548E-2</v>
      </c>
      <c r="CK94" s="125">
        <f>MIRR($J$86:CK86,$I$92,$I$91)</f>
        <v>-1.0906405830263033E-2</v>
      </c>
      <c r="CL94" s="125">
        <f>MIRR($J$86:CL86,$I$92,$I$91)</f>
        <v>-1.0640977260569895E-2</v>
      </c>
      <c r="CM94" s="125">
        <f>MIRR($J$86:CM86,$I$92,$I$91)</f>
        <v>-1.0381811017660003E-2</v>
      </c>
      <c r="CN94" s="125">
        <f>MIRR($J$86:CN86,$I$92,$I$91)</f>
        <v>-1.0128690863049683E-2</v>
      </c>
      <c r="CO94" s="125">
        <f>MIRR($J$86:CO86,$I$92,$I$91)</f>
        <v>-9.8814106833875481E-3</v>
      </c>
      <c r="CP94" s="125">
        <f>MIRR($J$86:CP86,$I$92,$I$91)</f>
        <v>-9.6397738946910616E-3</v>
      </c>
      <c r="CQ94" s="125">
        <f>MIRR($J$86:CQ86,$I$92,$I$91)</f>
        <v>-9.403592888346135E-3</v>
      </c>
      <c r="CR94" s="125">
        <f>MIRR($J$86:CR86,$I$92,$I$91)</f>
        <v>-9.172688515495464E-3</v>
      </c>
      <c r="CS94" s="125">
        <f>MIRR($J$86:CS86,$I$92,$I$91)</f>
        <v>-8.9468896067500525E-3</v>
      </c>
      <c r="CT94" s="125">
        <f>MIRR($J$86:CT86,$I$92,$I$91)</f>
        <v>-8.7260325244322701E-3</v>
      </c>
      <c r="CU94" s="125">
        <f>MIRR($J$86:CU86,$I$92,$I$91)</f>
        <v>-8.509960744809475E-3</v>
      </c>
      <c r="CV94" s="125">
        <f>MIRR($J$86:CV86,$I$92,$I$91)</f>
        <v>-8.2985244680016113E-3</v>
      </c>
      <c r="CW94" s="125">
        <f>MIRR($J$86:CW86,$I$92,$I$91)</f>
        <v>3.3577912700655244E-3</v>
      </c>
    </row>
    <row r="95" spans="5:101" x14ac:dyDescent="0.25">
      <c r="E95" s="151"/>
      <c r="F95" s="152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aUcpF3d4mcoHfDZ5A4wRNERmiXfJ3LaWMcXWK0PSDvsUYPhf/IpvqbG4LI7rSoHSrlaCCfxOe8VEGd+2aJYqUA==" saltValue="Xb4Y0lNXiq7ewE5hIErp0A==" spinCount="100000" sheet="1" objects="1" scenarios="1"/>
  <mergeCells count="18">
    <mergeCell ref="E94:F94"/>
    <mergeCell ref="E95:F95"/>
    <mergeCell ref="AT6:BE6"/>
    <mergeCell ref="BF6:BQ6"/>
    <mergeCell ref="BR6:CC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</mergeCells>
  <conditionalFormatting sqref="AI34 AI38 AL34 AL38 AO34 AO38 AR34 AR38 AI54 AL54 AO54 AR54 AI63 AI67 AL63 AL67 AO63 AO67 AR63 AR67 AI76 AL76 AO76 AR76">
    <cfRule type="cellIs" dxfId="26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5" priority="3" stopIfTrue="1" operator="equal">
      <formula>#REF!</formula>
    </cfRule>
  </conditionalFormatting>
  <conditionalFormatting sqref="Z17 Z30 U34:Z34 U38:Z38 U54:Z54 U63:Z63 U67:Z67 U76:Z76 Y59:CW59 U42:CW42">
    <cfRule type="cellIs" dxfId="24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C175-D85F-4DAF-BA1B-114CB66CAC32}">
  <sheetPr codeName="Hoja2"/>
  <dimension ref="A2:CX95"/>
  <sheetViews>
    <sheetView showGridLines="0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209</v>
      </c>
    </row>
    <row r="4" spans="2:102" x14ac:dyDescent="0.25">
      <c r="B4" t="s">
        <v>181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43" t="s">
        <v>56</v>
      </c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5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1577993.1271936444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18522</v>
      </c>
      <c r="F16" s="1">
        <f>D16*C16</f>
        <v>1039.0842</v>
      </c>
      <c r="G16" s="70">
        <v>6</v>
      </c>
      <c r="H16" s="70">
        <v>6</v>
      </c>
      <c r="I16" s="71">
        <f t="shared" ref="I16:I65" si="0">-F16</f>
        <v>-1039.0842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-1039.0842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18522</v>
      </c>
      <c r="F17" s="1">
        <f>D17*C17</f>
        <v>883.49940000000004</v>
      </c>
      <c r="G17" s="55">
        <v>17</v>
      </c>
      <c r="H17" s="55">
        <v>18</v>
      </c>
      <c r="I17" s="57">
        <f t="shared" si="0"/>
        <v>-883.49940000000004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-265.04982000000001</v>
      </c>
      <c r="AA17" s="58">
        <f>0.7*I17</f>
        <v>-618.44957999999997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18522</v>
      </c>
      <c r="F18" s="1">
        <f>C18*D18</f>
        <v>129.654</v>
      </c>
      <c r="G18" s="55">
        <v>17</v>
      </c>
      <c r="H18" s="55">
        <v>18</v>
      </c>
      <c r="I18" s="57">
        <f t="shared" si="0"/>
        <v>-129.654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-64.826999999999998</v>
      </c>
      <c r="AA18" s="58">
        <f>I18*0.5</f>
        <v>-64.826999999999998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1034631.2504</v>
      </c>
      <c r="F19" s="1">
        <f>C19*D19</f>
        <v>58042.81314744</v>
      </c>
      <c r="G19" s="55">
        <v>6</v>
      </c>
      <c r="H19" s="55">
        <v>9</v>
      </c>
      <c r="I19" s="57">
        <f t="shared" si="0"/>
        <v>-58042.81314744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-23217.125258976001</v>
      </c>
      <c r="P19" s="58">
        <v>0</v>
      </c>
      <c r="Q19" s="58">
        <v>0</v>
      </c>
      <c r="R19" s="58">
        <f>I19*0.6</f>
        <v>-34825.687888463995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1034631.2504</v>
      </c>
      <c r="F20" s="1">
        <f>C20*D20</f>
        <v>49351.910644080002</v>
      </c>
      <c r="G20" s="55">
        <v>19</v>
      </c>
      <c r="H20" s="55">
        <v>32</v>
      </c>
      <c r="I20" s="57">
        <f t="shared" si="0"/>
        <v>-49351.910644080002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-3525.136474577143</v>
      </c>
      <c r="AC20" s="58">
        <f t="shared" ref="AC20:AO20" si="1">$I20/14</f>
        <v>-3525.136474577143</v>
      </c>
      <c r="AD20" s="58">
        <f t="shared" si="1"/>
        <v>-3525.136474577143</v>
      </c>
      <c r="AE20" s="58">
        <f t="shared" si="1"/>
        <v>-3525.136474577143</v>
      </c>
      <c r="AF20" s="58">
        <f t="shared" si="1"/>
        <v>-3525.136474577143</v>
      </c>
      <c r="AG20" s="58">
        <f t="shared" si="1"/>
        <v>-3525.136474577143</v>
      </c>
      <c r="AH20" s="58">
        <f t="shared" si="1"/>
        <v>-3525.136474577143</v>
      </c>
      <c r="AI20" s="58">
        <f t="shared" si="1"/>
        <v>-3525.136474577143</v>
      </c>
      <c r="AJ20" s="58">
        <f t="shared" si="1"/>
        <v>-3525.136474577143</v>
      </c>
      <c r="AK20" s="58">
        <f t="shared" si="1"/>
        <v>-3525.136474577143</v>
      </c>
      <c r="AL20" s="58">
        <f t="shared" si="1"/>
        <v>-3525.136474577143</v>
      </c>
      <c r="AM20" s="58">
        <f t="shared" si="1"/>
        <v>-3525.136474577143</v>
      </c>
      <c r="AN20" s="58">
        <f t="shared" si="1"/>
        <v>-3525.136474577143</v>
      </c>
      <c r="AO20" s="58">
        <f t="shared" si="1"/>
        <v>-3525.136474577143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1034631.2504</v>
      </c>
      <c r="F21" s="1">
        <f>C21*D21</f>
        <v>7242.4187528000002</v>
      </c>
      <c r="G21" s="55">
        <v>19</v>
      </c>
      <c r="H21" s="55">
        <v>32</v>
      </c>
      <c r="I21" s="57">
        <f t="shared" si="0"/>
        <v>-7242.4187528000002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-517.3156252</v>
      </c>
      <c r="AC21" s="58">
        <f t="shared" ref="AC21:AO21" si="2">$I$21/14</f>
        <v>-517.3156252</v>
      </c>
      <c r="AD21" s="58">
        <f t="shared" si="2"/>
        <v>-517.3156252</v>
      </c>
      <c r="AE21" s="58">
        <f t="shared" si="2"/>
        <v>-517.3156252</v>
      </c>
      <c r="AF21" s="58">
        <f t="shared" si="2"/>
        <v>-517.3156252</v>
      </c>
      <c r="AG21" s="58">
        <f t="shared" si="2"/>
        <v>-517.3156252</v>
      </c>
      <c r="AH21" s="58">
        <f t="shared" si="2"/>
        <v>-517.3156252</v>
      </c>
      <c r="AI21" s="58">
        <f t="shared" si="2"/>
        <v>-517.3156252</v>
      </c>
      <c r="AJ21" s="58">
        <f t="shared" si="2"/>
        <v>-517.3156252</v>
      </c>
      <c r="AK21" s="58">
        <f t="shared" si="2"/>
        <v>-517.3156252</v>
      </c>
      <c r="AL21" s="58">
        <f t="shared" si="2"/>
        <v>-517.3156252</v>
      </c>
      <c r="AM21" s="58">
        <f t="shared" si="2"/>
        <v>-517.3156252</v>
      </c>
      <c r="AN21" s="58">
        <f t="shared" si="2"/>
        <v>-517.3156252</v>
      </c>
      <c r="AO21" s="58">
        <f t="shared" si="2"/>
        <v>-517.3156252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1053153.2504</v>
      </c>
      <c r="F22" s="1">
        <f>C22*D22</f>
        <v>21063.065008000001</v>
      </c>
      <c r="G22" s="55">
        <v>1</v>
      </c>
      <c r="H22" s="55">
        <v>33</v>
      </c>
      <c r="I22" s="57">
        <f>-F22</f>
        <v>-21063.065008000001</v>
      </c>
      <c r="J22" s="58">
        <v>0</v>
      </c>
      <c r="K22" s="58">
        <v>0</v>
      </c>
      <c r="L22" s="58">
        <v>0</v>
      </c>
      <c r="M22" s="58">
        <f>I22*0.05</f>
        <v>-1053.1532504000002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-3159.4597512</v>
      </c>
      <c r="S22" s="58">
        <v>0</v>
      </c>
      <c r="T22" s="58">
        <f>I22*0.05</f>
        <v>-1053.1532504000002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-842.52260032000004</v>
      </c>
      <c r="AA22" s="58">
        <f t="shared" si="3"/>
        <v>-842.52260032000004</v>
      </c>
      <c r="AB22" s="58">
        <f t="shared" si="3"/>
        <v>-842.52260032000004</v>
      </c>
      <c r="AC22" s="58">
        <f t="shared" si="3"/>
        <v>-842.52260032000004</v>
      </c>
      <c r="AD22" s="58">
        <f t="shared" si="3"/>
        <v>-842.52260032000004</v>
      </c>
      <c r="AE22" s="58">
        <f t="shared" si="3"/>
        <v>-842.52260032000004</v>
      </c>
      <c r="AF22" s="58">
        <f t="shared" si="3"/>
        <v>-842.52260032000004</v>
      </c>
      <c r="AG22" s="58">
        <f t="shared" si="3"/>
        <v>-842.52260032000004</v>
      </c>
      <c r="AH22" s="58">
        <f t="shared" si="3"/>
        <v>-842.52260032000004</v>
      </c>
      <c r="AI22" s="58">
        <f t="shared" si="3"/>
        <v>-842.52260032000004</v>
      </c>
      <c r="AJ22" s="58">
        <f t="shared" si="3"/>
        <v>-842.52260032000004</v>
      </c>
      <c r="AK22" s="58">
        <f t="shared" si="3"/>
        <v>-842.52260032000004</v>
      </c>
      <c r="AL22" s="58">
        <f t="shared" si="3"/>
        <v>-842.52260032000004</v>
      </c>
      <c r="AM22" s="58">
        <f t="shared" si="3"/>
        <v>-842.52260032000004</v>
      </c>
      <c r="AN22" s="58">
        <f t="shared" si="3"/>
        <v>-842.52260032000004</v>
      </c>
      <c r="AO22" s="58">
        <f>$I$22*0.04</f>
        <v>-842.52260032000004</v>
      </c>
      <c r="AP22" s="58">
        <f>I22*0.11</f>
        <v>-2316.93715088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2052.2375999999999</v>
      </c>
      <c r="F24" s="1">
        <f>C24*D24</f>
        <v>430.96989599999995</v>
      </c>
      <c r="G24" s="55">
        <v>6</v>
      </c>
      <c r="H24" s="55">
        <v>18</v>
      </c>
      <c r="I24" s="57">
        <f t="shared" si="0"/>
        <v>-430.96989599999995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-218.20768200000001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-69.274132199999997</v>
      </c>
      <c r="AA24" s="58">
        <f>(AA17+AA18)*0.21</f>
        <v>-143.48808179999997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135700.20755232</v>
      </c>
      <c r="F25" s="1">
        <f>C25*D25</f>
        <v>28497.043585987201</v>
      </c>
      <c r="G25" s="55">
        <v>6</v>
      </c>
      <c r="H25" s="55">
        <v>32</v>
      </c>
      <c r="I25" s="57">
        <f t="shared" si="0"/>
        <v>-28497.043585987201</v>
      </c>
      <c r="J25" s="58">
        <v>0</v>
      </c>
      <c r="K25" s="58">
        <v>0</v>
      </c>
      <c r="L25" s="58">
        <v>0</v>
      </c>
      <c r="M25" s="58">
        <f>SUM(M19:M22)*0.21</f>
        <v>-221.16218258400002</v>
      </c>
      <c r="N25" s="58">
        <v>0</v>
      </c>
      <c r="O25" s="58">
        <f>SUM(O19:O22)*0.21</f>
        <v>-4875.5963043849597</v>
      </c>
      <c r="P25" s="58">
        <v>0</v>
      </c>
      <c r="Q25" s="58">
        <v>0</v>
      </c>
      <c r="R25" s="58">
        <f>SUM(R19:R22)*0.21</f>
        <v>-7976.8810043294379</v>
      </c>
      <c r="S25" s="58">
        <v>0</v>
      </c>
      <c r="T25" s="58">
        <f>SUM(T19:T22)*0.21</f>
        <v>-221.16218258400002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-176.9297460672</v>
      </c>
      <c r="AA25" s="58">
        <f t="shared" si="4"/>
        <v>-176.9297460672</v>
      </c>
      <c r="AB25" s="58">
        <f t="shared" si="4"/>
        <v>-1025.8446870204</v>
      </c>
      <c r="AC25" s="58">
        <f t="shared" si="4"/>
        <v>-1025.8446870204</v>
      </c>
      <c r="AD25" s="58">
        <f t="shared" si="4"/>
        <v>-1025.8446870204</v>
      </c>
      <c r="AE25" s="58">
        <f t="shared" si="4"/>
        <v>-1025.8446870204</v>
      </c>
      <c r="AF25" s="58">
        <f t="shared" si="4"/>
        <v>-1025.8446870204</v>
      </c>
      <c r="AG25" s="58">
        <f t="shared" si="4"/>
        <v>-1025.8446870204</v>
      </c>
      <c r="AH25" s="58">
        <f t="shared" si="4"/>
        <v>-1025.8446870204</v>
      </c>
      <c r="AI25" s="58">
        <f t="shared" si="4"/>
        <v>-1025.8446870204</v>
      </c>
      <c r="AJ25" s="58">
        <f t="shared" si="4"/>
        <v>-1025.8446870204</v>
      </c>
      <c r="AK25" s="58">
        <f t="shared" si="4"/>
        <v>-1025.8446870204</v>
      </c>
      <c r="AL25" s="58">
        <f t="shared" si="4"/>
        <v>-1025.8446870204</v>
      </c>
      <c r="AM25" s="58">
        <f t="shared" si="4"/>
        <v>-1025.8446870204</v>
      </c>
      <c r="AN25" s="58">
        <f t="shared" si="4"/>
        <v>-1025.8446870204</v>
      </c>
      <c r="AO25" s="58">
        <f t="shared" si="4"/>
        <v>-1025.8446870204</v>
      </c>
      <c r="AP25" s="58">
        <f t="shared" si="4"/>
        <v>-486.55680168480001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1034631.2504</v>
      </c>
      <c r="F26" s="1">
        <f>C26*D26</f>
        <v>3103.8937512000002</v>
      </c>
      <c r="G26" s="55">
        <v>19</v>
      </c>
      <c r="H26" s="55">
        <v>32</v>
      </c>
      <c r="I26" s="57">
        <f t="shared" si="0"/>
        <v>-3103.8937512000002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-221.70669651428574</v>
      </c>
      <c r="AC26" s="58">
        <f t="shared" ref="AC26:AO26" si="5">$I$26/14</f>
        <v>-221.70669651428574</v>
      </c>
      <c r="AD26" s="58">
        <f t="shared" si="5"/>
        <v>-221.70669651428574</v>
      </c>
      <c r="AE26" s="58">
        <f t="shared" si="5"/>
        <v>-221.70669651428574</v>
      </c>
      <c r="AF26" s="58">
        <f t="shared" si="5"/>
        <v>-221.70669651428574</v>
      </c>
      <c r="AG26" s="58">
        <f t="shared" si="5"/>
        <v>-221.70669651428574</v>
      </c>
      <c r="AH26" s="58">
        <f t="shared" si="5"/>
        <v>-221.70669651428574</v>
      </c>
      <c r="AI26" s="58">
        <f t="shared" si="5"/>
        <v>-221.70669651428574</v>
      </c>
      <c r="AJ26" s="58">
        <f t="shared" si="5"/>
        <v>-221.70669651428574</v>
      </c>
      <c r="AK26" s="58">
        <f t="shared" si="5"/>
        <v>-221.70669651428574</v>
      </c>
      <c r="AL26" s="58">
        <f t="shared" si="5"/>
        <v>-221.70669651428574</v>
      </c>
      <c r="AM26" s="58">
        <f t="shared" si="5"/>
        <v>-221.70669651428574</v>
      </c>
      <c r="AN26" s="58">
        <f t="shared" si="5"/>
        <v>-221.70669651428574</v>
      </c>
      <c r="AO26" s="58">
        <f t="shared" si="5"/>
        <v>-221.70669651428574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200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42*7*3</f>
        <v>882</v>
      </c>
      <c r="D30" s="1">
        <v>21</v>
      </c>
      <c r="F30" s="1">
        <f>C30*D30</f>
        <v>18522</v>
      </c>
      <c r="G30" s="55">
        <v>17</v>
      </c>
      <c r="H30" s="55">
        <v>18</v>
      </c>
      <c r="I30" s="57">
        <f t="shared" si="0"/>
        <v>-18522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-7408.8</v>
      </c>
      <c r="AA30" s="58">
        <f>I30*0.6</f>
        <v>-11113.199999999999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115</v>
      </c>
      <c r="D31" s="1">
        <v>5.75</v>
      </c>
      <c r="F31" s="1">
        <f>C31*D31</f>
        <v>661.25</v>
      </c>
      <c r="G31" s="55">
        <v>17</v>
      </c>
      <c r="H31" s="55">
        <v>18</v>
      </c>
      <c r="I31" s="57">
        <f t="shared" si="0"/>
        <v>-661.25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-264.5</v>
      </c>
      <c r="AA31" s="58">
        <f>I31*0.6</f>
        <v>-396.75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6*65*1.2</f>
        <v>468</v>
      </c>
      <c r="D33" s="1">
        <f>684.63*1.06</f>
        <v>725.70780000000002</v>
      </c>
      <c r="F33" s="1">
        <f>C33*D33</f>
        <v>339631.25040000002</v>
      </c>
      <c r="G33" s="55">
        <v>24</v>
      </c>
      <c r="H33" s="55">
        <v>32</v>
      </c>
      <c r="I33" s="57">
        <f t="shared" si="0"/>
        <v>-339631.25040000002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nuevo'!J26</f>
        <v>-10188.937512</v>
      </c>
      <c r="AH33" s="58">
        <f>'evolucion certificaciones nuevo'!K26</f>
        <v>-13585.250016000002</v>
      </c>
      <c r="AI33" s="58">
        <f>'evolucion certificaciones nuevo'!L26</f>
        <v>-31585.706287200002</v>
      </c>
      <c r="AJ33" s="58">
        <f>'evolucion certificaciones nuevo'!M26</f>
        <v>-35661.281292</v>
      </c>
      <c r="AK33" s="58">
        <f>'evolucion certificaciones nuevo'!N26</f>
        <v>-56039.156316000008</v>
      </c>
      <c r="AL33" s="58">
        <f>'evolucion certificaciones nuevo'!O26</f>
        <v>-69624.406331999999</v>
      </c>
      <c r="AM33" s="58">
        <f>'evolucion certificaciones nuevo'!P26</f>
        <v>-70643.300083199996</v>
      </c>
      <c r="AN33" s="58">
        <f>'evolucion certificaciones nuevo'!Q26</f>
        <v>-27849.762532800003</v>
      </c>
      <c r="AO33" s="58">
        <f>'evolucion certificaciones nuevo'!R26</f>
        <v>-24453.450028799998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54</v>
      </c>
      <c r="C34" s="1">
        <v>1</v>
      </c>
      <c r="D34" s="1">
        <v>695000</v>
      </c>
      <c r="F34" s="1">
        <f>C34*D34</f>
        <v>695000</v>
      </c>
      <c r="G34" s="55">
        <v>19</v>
      </c>
      <c r="H34" s="55">
        <v>31</v>
      </c>
      <c r="I34" s="57">
        <f>-F34</f>
        <v>-695000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-4170</v>
      </c>
      <c r="AC34" s="58">
        <f>'evolucion certificaciones nuevo'!F28</f>
        <v>-11120</v>
      </c>
      <c r="AD34" s="58">
        <f>'evolucion certificaciones nuevo'!G28</f>
        <v>-27800</v>
      </c>
      <c r="AE34" s="58">
        <f>'evolucion certificaciones nuevo'!H28</f>
        <v>-26062.5</v>
      </c>
      <c r="AF34" s="58">
        <f>'evolucion certificaciones nuevo'!I28</f>
        <v>-31275</v>
      </c>
      <c r="AG34" s="58">
        <f>'evolucion certificaciones nuevo'!J28</f>
        <v>-65677.5</v>
      </c>
      <c r="AH34" s="58">
        <f>'evolucion certificaciones nuevo'!K28</f>
        <v>-81662.5</v>
      </c>
      <c r="AI34" s="58">
        <f>'evolucion certificaciones nuevo'!L28</f>
        <v>-55600</v>
      </c>
      <c r="AJ34" s="58">
        <f>'evolucion certificaciones nuevo'!M28</f>
        <v>-92435</v>
      </c>
      <c r="AK34" s="58">
        <f>'evolucion certificaciones nuevo'!N28</f>
        <v>-82705</v>
      </c>
      <c r="AL34" s="58">
        <f>'evolucion certificaciones nuevo'!O28</f>
        <v>-103207.5</v>
      </c>
      <c r="AM34" s="58">
        <f>'evolucion certificaciones nuevo'!P28</f>
        <v>-40657.5</v>
      </c>
      <c r="AN34" s="58">
        <f>'evolucion certificaciones nuevo'!Q28</f>
        <v>-72627.5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18522</v>
      </c>
      <c r="F36" s="1">
        <f>D36*C36</f>
        <v>3889.62</v>
      </c>
      <c r="G36" s="55">
        <v>16</v>
      </c>
      <c r="H36" s="55">
        <v>18</v>
      </c>
      <c r="I36" s="57">
        <f t="shared" si="0"/>
        <v>-3889.62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-1555.848</v>
      </c>
      <c r="AA36" s="58">
        <f>AA30*0.21</f>
        <v>-2333.7719999999995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1034631.2504</v>
      </c>
      <c r="F37" s="1">
        <f>D37*C37</f>
        <v>103463.12504000001</v>
      </c>
      <c r="G37" s="55">
        <v>19</v>
      </c>
      <c r="H37" s="55">
        <v>32</v>
      </c>
      <c r="I37" s="57">
        <f t="shared" si="0"/>
        <v>-103463.12504000001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-417</v>
      </c>
      <c r="AC37" s="58">
        <f t="shared" si="12"/>
        <v>-1112</v>
      </c>
      <c r="AD37" s="58">
        <f t="shared" si="12"/>
        <v>-2780</v>
      </c>
      <c r="AE37" s="58">
        <f t="shared" si="12"/>
        <v>-2606.25</v>
      </c>
      <c r="AF37" s="58">
        <f t="shared" si="12"/>
        <v>-3127.5</v>
      </c>
      <c r="AG37" s="58">
        <f t="shared" si="12"/>
        <v>-7586.6437512000011</v>
      </c>
      <c r="AH37" s="58">
        <f t="shared" si="12"/>
        <v>-9524.7750016000009</v>
      </c>
      <c r="AI37" s="58">
        <f t="shared" si="12"/>
        <v>-8718.570628720001</v>
      </c>
      <c r="AJ37" s="58">
        <f t="shared" si="12"/>
        <v>-12809.6281292</v>
      </c>
      <c r="AK37" s="58">
        <f t="shared" si="12"/>
        <v>-13874.415631600001</v>
      </c>
      <c r="AL37" s="58">
        <f t="shared" si="12"/>
        <v>-17283.1906332</v>
      </c>
      <c r="AM37" s="58">
        <f t="shared" si="12"/>
        <v>-11130.080008320001</v>
      </c>
      <c r="AN37" s="58">
        <f t="shared" si="12"/>
        <v>-10047.726253280001</v>
      </c>
      <c r="AO37" s="58">
        <f t="shared" si="12"/>
        <v>-2445.3450028799998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1034631.2504</v>
      </c>
      <c r="F41" s="1">
        <f>C41*D41</f>
        <v>51731.562520000007</v>
      </c>
      <c r="G41" s="70">
        <v>10</v>
      </c>
      <c r="H41" s="70">
        <v>14</v>
      </c>
      <c r="I41" s="71">
        <f t="shared" si="0"/>
        <v>-51731.562520000007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-10346.312504000001</v>
      </c>
      <c r="T41" s="72">
        <v>0</v>
      </c>
      <c r="U41" s="72">
        <v>0</v>
      </c>
      <c r="V41" s="72">
        <f>I41*0.8</f>
        <v>-41385.250016000005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18522</v>
      </c>
      <c r="F42" s="1">
        <f>C42*D42</f>
        <v>926.1</v>
      </c>
      <c r="G42" s="55">
        <v>7</v>
      </c>
      <c r="H42" s="55">
        <v>9</v>
      </c>
      <c r="I42" s="57">
        <f t="shared" si="0"/>
        <v>-926.1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-185.22000000000003</v>
      </c>
      <c r="Q42" s="58">
        <v>0</v>
      </c>
      <c r="R42" s="58">
        <f>I42*0.8</f>
        <v>-740.88000000000011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339631.25040000002</v>
      </c>
      <c r="F44" s="1">
        <f>C44*D44</f>
        <v>101.88937512</v>
      </c>
      <c r="G44" s="55">
        <v>33</v>
      </c>
      <c r="H44" s="55">
        <v>33</v>
      </c>
      <c r="I44" s="57">
        <f t="shared" si="0"/>
        <v>-101.88937512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-101.88937512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339631.25040000002</v>
      </c>
      <c r="F45" s="1">
        <f>C45*D45</f>
        <v>67.926250080000003</v>
      </c>
      <c r="G45" s="55">
        <v>33</v>
      </c>
      <c r="H45" s="55">
        <v>33</v>
      </c>
      <c r="I45" s="57">
        <f t="shared" si="0"/>
        <v>-67.926250080000003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-67.926250080000003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339631.25040000002</v>
      </c>
      <c r="F48" s="1">
        <f>C48*D48</f>
        <v>101.88937512</v>
      </c>
      <c r="G48" s="55">
        <v>33</v>
      </c>
      <c r="H48" s="55">
        <v>33</v>
      </c>
      <c r="I48" s="57">
        <f t="shared" si="0"/>
        <v>-101.88937512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-101.88937512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339631.25040000002</v>
      </c>
      <c r="F49" s="1">
        <f>C49*D49</f>
        <v>67.926250080000003</v>
      </c>
      <c r="G49" s="55">
        <v>33</v>
      </c>
      <c r="H49" s="55">
        <v>33</v>
      </c>
      <c r="I49" s="57">
        <f t="shared" si="0"/>
        <v>-67.926250080000003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-67.926250080000003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339631.25040000002</v>
      </c>
      <c r="F51" s="1">
        <f>C51*D51</f>
        <v>3056.6812535999998</v>
      </c>
      <c r="G51" s="55">
        <v>17</v>
      </c>
      <c r="H51" s="55">
        <v>32</v>
      </c>
      <c r="I51" s="57">
        <f t="shared" si="0"/>
        <v>-3056.6812535999998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-191.04257834999999</v>
      </c>
      <c r="AA51" s="58">
        <f t="shared" ref="AA51:AO51" si="15">$I$51/16</f>
        <v>-191.04257834999999</v>
      </c>
      <c r="AB51" s="58">
        <f t="shared" si="15"/>
        <v>-191.04257834999999</v>
      </c>
      <c r="AC51" s="58">
        <f t="shared" si="15"/>
        <v>-191.04257834999999</v>
      </c>
      <c r="AD51" s="58">
        <f t="shared" si="15"/>
        <v>-191.04257834999999</v>
      </c>
      <c r="AE51" s="58">
        <f t="shared" si="15"/>
        <v>-191.04257834999999</v>
      </c>
      <c r="AF51" s="58">
        <f t="shared" si="15"/>
        <v>-191.04257834999999</v>
      </c>
      <c r="AG51" s="58">
        <f t="shared" si="15"/>
        <v>-191.04257834999999</v>
      </c>
      <c r="AH51" s="58">
        <f t="shared" si="15"/>
        <v>-191.04257834999999</v>
      </c>
      <c r="AI51" s="58">
        <f t="shared" si="15"/>
        <v>-191.04257834999999</v>
      </c>
      <c r="AJ51" s="58">
        <f t="shared" si="15"/>
        <v>-191.04257834999999</v>
      </c>
      <c r="AK51" s="58">
        <f t="shared" si="15"/>
        <v>-191.04257834999999</v>
      </c>
      <c r="AL51" s="58">
        <f t="shared" si="15"/>
        <v>-191.04257834999999</v>
      </c>
      <c r="AM51" s="58">
        <f t="shared" si="15"/>
        <v>-191.04257834999999</v>
      </c>
      <c r="AN51" s="58">
        <f t="shared" si="15"/>
        <v>-191.04257834999999</v>
      </c>
      <c r="AO51" s="58">
        <f t="shared" si="15"/>
        <v>-191.04257834999999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201</v>
      </c>
      <c r="C52" s="6">
        <v>2.5000000000000001E-3</v>
      </c>
      <c r="D52" s="1">
        <f>6*65*1.2*725.71</f>
        <v>339632.28</v>
      </c>
      <c r="F52" s="1">
        <f>C52*D52</f>
        <v>849.08070000000009</v>
      </c>
      <c r="G52" s="55">
        <v>33</v>
      </c>
      <c r="H52" s="55">
        <v>33</v>
      </c>
      <c r="I52" s="57">
        <f>-F52</f>
        <v>-849.08070000000009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-849.08070000000009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1156935.722839606</v>
      </c>
      <c r="E56" s="19"/>
      <c r="F56" s="19">
        <f>C56*D56</f>
        <v>2892.3393070990151</v>
      </c>
      <c r="G56" s="55">
        <v>16</v>
      </c>
      <c r="H56" s="55">
        <v>16</v>
      </c>
      <c r="I56" s="57">
        <f t="shared" si="0"/>
        <v>-2892.3393070990151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-2892.3393070990151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1156935.722839606</v>
      </c>
      <c r="E58" s="19"/>
      <c r="F58" s="19">
        <f>C58*D58</f>
        <v>2892.3393070990151</v>
      </c>
      <c r="G58" s="55">
        <v>16</v>
      </c>
      <c r="H58" s="55">
        <v>16</v>
      </c>
      <c r="I58" s="57">
        <f t="shared" si="0"/>
        <v>-2892.3393070990151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-2892.3393070990151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1156935.722839606</v>
      </c>
      <c r="E59" s="19"/>
      <c r="F59" s="19">
        <f>C59*D59</f>
        <v>1156.9357228396061</v>
      </c>
      <c r="G59" s="55">
        <v>16</v>
      </c>
      <c r="H59" s="55">
        <v>16</v>
      </c>
      <c r="I59" s="57">
        <f t="shared" si="0"/>
        <v>-1156.9357228396061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-1156.9357228396061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0.8*(F8-F70-F71)</f>
        <v>845274.50175491557</v>
      </c>
      <c r="E60" s="19"/>
      <c r="F60" s="19">
        <v>77346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-2465.3839583333333</v>
      </c>
      <c r="AQ60" s="58">
        <v>-2427.7250253213774</v>
      </c>
      <c r="AR60" s="58">
        <v>-2389.956253754804</v>
      </c>
      <c r="AS60" s="58">
        <v>-2352.0773232711608</v>
      </c>
      <c r="AT60" s="58">
        <v>-2314.0879125736074</v>
      </c>
      <c r="AU60" s="58">
        <v>-2275.9876994281858</v>
      </c>
      <c r="AV60" s="58">
        <v>-2237.7763606610897</v>
      </c>
      <c r="AW60" s="58">
        <v>-2199.4535721559232</v>
      </c>
      <c r="AX60" s="58">
        <v>-2161.0190088509503</v>
      </c>
      <c r="AY60" s="58">
        <v>-2122.4723447363381</v>
      </c>
      <c r="AZ60" s="58">
        <v>-2083.8132528513906</v>
      </c>
      <c r="BA60" s="58">
        <v>-2045.0414052817794</v>
      </c>
      <c r="BB60" s="58">
        <v>-2006.1564731567566</v>
      </c>
      <c r="BC60" s="58">
        <v>-1967.1581266463695</v>
      </c>
      <c r="BD60" s="58">
        <v>-1928.0460349586604</v>
      </c>
      <c r="BE60" s="58">
        <v>-1888.8198663368614</v>
      </c>
      <c r="BF60" s="113">
        <v>-1849.4792880565828</v>
      </c>
      <c r="BG60" s="113">
        <v>-1810.0239664229869</v>
      </c>
      <c r="BH60" s="113">
        <v>-1770.453566767959</v>
      </c>
      <c r="BI60" s="113">
        <v>-1730.7677534472709</v>
      </c>
      <c r="BJ60" s="113">
        <v>-1690.966189837731</v>
      </c>
      <c r="BK60" s="113">
        <v>-1651.0485383343296</v>
      </c>
      <c r="BL60" s="113">
        <v>-1611.0144603473771</v>
      </c>
      <c r="BM60" s="113">
        <v>-1570.8636162996288</v>
      </c>
      <c r="BN60" s="113">
        <v>-1530.5956656234084</v>
      </c>
      <c r="BO60" s="113">
        <v>-1490.2102667577155</v>
      </c>
      <c r="BP60" s="113">
        <v>-1449.7070771453307</v>
      </c>
      <c r="BQ60" s="113">
        <v>-1409.0857532299103</v>
      </c>
      <c r="BR60" s="113">
        <v>-1368.3459504530697</v>
      </c>
      <c r="BS60" s="113">
        <v>-1327.4873232514631</v>
      </c>
      <c r="BT60" s="113">
        <v>-1286.5095250538518</v>
      </c>
      <c r="BU60" s="113">
        <v>-1245.4122082781644</v>
      </c>
      <c r="BV60" s="113">
        <v>-1204.1950243285478</v>
      </c>
      <c r="BW60" s="113">
        <v>-1162.8576235924115</v>
      </c>
      <c r="BX60" s="113">
        <v>-1121.3996554374617</v>
      </c>
      <c r="BY60" s="113">
        <v>-1079.8207682087263</v>
      </c>
      <c r="BZ60" s="113">
        <v>-1038.1206092255736</v>
      </c>
      <c r="CA60" s="113">
        <v>-996.29882477872059</v>
      </c>
      <c r="CB60" s="113">
        <v>-954.35506012723056</v>
      </c>
      <c r="CC60" s="113">
        <v>-912.28895949550679</v>
      </c>
      <c r="CD60" s="113">
        <v>-870.10016607027433</v>
      </c>
      <c r="CE60" s="113">
        <v>-827.78832199755141</v>
      </c>
      <c r="CF60" s="113">
        <v>-785.35306837961627</v>
      </c>
      <c r="CG60" s="113">
        <v>-742.79404527196232</v>
      </c>
      <c r="CH60" s="113">
        <v>-700.11089168024432</v>
      </c>
      <c r="CI60" s="113">
        <v>-657.30324555721711</v>
      </c>
      <c r="CJ60" s="113">
        <v>-614.37074379966441</v>
      </c>
      <c r="CK60" s="113">
        <v>-571.31302224531885</v>
      </c>
      <c r="CL60" s="113">
        <v>-528.12971566977319</v>
      </c>
      <c r="CM60" s="113">
        <v>-484.8204577833821</v>
      </c>
      <c r="CN60" s="113">
        <v>-441.38488122815573</v>
      </c>
      <c r="CO60" s="113">
        <v>-397.82261757464335</v>
      </c>
      <c r="CP60" s="113">
        <v>-354.1332973188081</v>
      </c>
      <c r="CQ60" s="113">
        <v>-310.31654987889345</v>
      </c>
      <c r="CR60" s="113">
        <v>-266.37200359227893</v>
      </c>
      <c r="CS60" s="113">
        <v>-222.2992857123285</v>
      </c>
      <c r="CT60" s="113">
        <v>-178.09802240522822</v>
      </c>
      <c r="CU60" s="113">
        <v>-133.76783874681561</v>
      </c>
      <c r="CV60" s="113">
        <v>-89.308358719399237</v>
      </c>
      <c r="CW60" s="113">
        <v>-44.719205208569569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1156935.722839606</v>
      </c>
      <c r="E61" s="19"/>
      <c r="F61" s="19">
        <v>41893.519999999997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-4820.5654999999997</v>
      </c>
      <c r="AA61" s="58">
        <v>-4532.3103353561528</v>
      </c>
      <c r="AB61" s="58">
        <v>-4242.854107526291</v>
      </c>
      <c r="AC61" s="58">
        <v>-3952.1918120804708</v>
      </c>
      <c r="AD61" s="58">
        <v>-3660.3184237369592</v>
      </c>
      <c r="AE61" s="58">
        <v>-3367.2288962753505</v>
      </c>
      <c r="AF61" s="58">
        <v>-3072.9181624493172</v>
      </c>
      <c r="AG61" s="58">
        <v>-2777.3811338990099</v>
      </c>
      <c r="AH61" s="58">
        <v>-2480.6127010630757</v>
      </c>
      <c r="AI61" s="58">
        <v>-2182.6077330903249</v>
      </c>
      <c r="AJ61" s="58">
        <v>-1883.3610777510219</v>
      </c>
      <c r="AK61" s="58">
        <v>-1582.8675613478044</v>
      </c>
      <c r="AL61" s="58">
        <v>-1281.1219886262404</v>
      </c>
      <c r="AM61" s="58">
        <v>-978.11914268500288</v>
      </c>
      <c r="AN61" s="58">
        <v>-673.85378488567721</v>
      </c>
      <c r="AO61" s="58">
        <v>-368.32065476218753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1156935.722839606</v>
      </c>
      <c r="E62" s="19"/>
      <c r="F62" s="19">
        <f>C62*D62</f>
        <v>2892.3393070990151</v>
      </c>
      <c r="G62" s="55">
        <v>32</v>
      </c>
      <c r="H62" s="55">
        <v>33</v>
      </c>
      <c r="I62" s="57">
        <f t="shared" si="0"/>
        <v>-2892.3393070990151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-2892.3393070990151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6</v>
      </c>
      <c r="D65" s="1">
        <v>8</v>
      </c>
      <c r="E65" s="1">
        <v>700</v>
      </c>
      <c r="F65" s="1">
        <f>C65*D65*E65</f>
        <v>33600</v>
      </c>
      <c r="G65" s="70">
        <v>17</v>
      </c>
      <c r="H65" s="70">
        <v>32</v>
      </c>
      <c r="I65" s="71">
        <f t="shared" si="0"/>
        <v>-33600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-2100</v>
      </c>
      <c r="AA65" s="72">
        <f t="shared" ref="AA65:AO65" si="16">$I$65/16</f>
        <v>-2100</v>
      </c>
      <c r="AB65" s="72">
        <f t="shared" si="16"/>
        <v>-2100</v>
      </c>
      <c r="AC65" s="72">
        <f t="shared" si="16"/>
        <v>-2100</v>
      </c>
      <c r="AD65" s="72">
        <f t="shared" si="16"/>
        <v>-2100</v>
      </c>
      <c r="AE65" s="72">
        <f t="shared" si="16"/>
        <v>-2100</v>
      </c>
      <c r="AF65" s="72">
        <f t="shared" si="16"/>
        <v>-2100</v>
      </c>
      <c r="AG65" s="72">
        <f t="shared" si="16"/>
        <v>-2100</v>
      </c>
      <c r="AH65" s="72">
        <f t="shared" si="16"/>
        <v>-2100</v>
      </c>
      <c r="AI65" s="72">
        <f t="shared" si="16"/>
        <v>-2100</v>
      </c>
      <c r="AJ65" s="72">
        <f t="shared" si="16"/>
        <v>-2100</v>
      </c>
      <c r="AK65" s="72">
        <f t="shared" si="16"/>
        <v>-2100</v>
      </c>
      <c r="AL65" s="72">
        <f t="shared" si="16"/>
        <v>-2100</v>
      </c>
      <c r="AM65" s="72">
        <f t="shared" si="16"/>
        <v>-2100</v>
      </c>
      <c r="AN65" s="72">
        <f t="shared" si="16"/>
        <v>-2100</v>
      </c>
      <c r="AO65" s="72">
        <f t="shared" si="16"/>
        <v>-2100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6</v>
      </c>
      <c r="D66" s="1">
        <v>8</v>
      </c>
      <c r="E66" s="1">
        <v>200</v>
      </c>
      <c r="F66" s="1">
        <f>C66*D66*E66</f>
        <v>9600</v>
      </c>
      <c r="G66" s="55">
        <v>17</v>
      </c>
      <c r="H66" s="55">
        <v>32</v>
      </c>
      <c r="I66" s="57">
        <f>-$F$66</f>
        <v>-9600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-600</v>
      </c>
      <c r="AA66" s="58">
        <f t="shared" ref="AA66:AO66" si="17">$I$66/16</f>
        <v>-600</v>
      </c>
      <c r="AB66" s="58">
        <f t="shared" si="17"/>
        <v>-600</v>
      </c>
      <c r="AC66" s="58">
        <f t="shared" si="17"/>
        <v>-600</v>
      </c>
      <c r="AD66" s="58">
        <f t="shared" si="17"/>
        <v>-600</v>
      </c>
      <c r="AE66" s="58">
        <f t="shared" si="17"/>
        <v>-600</v>
      </c>
      <c r="AF66" s="58">
        <f t="shared" si="17"/>
        <v>-600</v>
      </c>
      <c r="AG66" s="58">
        <f t="shared" si="17"/>
        <v>-600</v>
      </c>
      <c r="AH66" s="58">
        <f t="shared" si="17"/>
        <v>-600</v>
      </c>
      <c r="AI66" s="58">
        <f t="shared" si="17"/>
        <v>-600</v>
      </c>
      <c r="AJ66" s="58">
        <f t="shared" si="17"/>
        <v>-600</v>
      </c>
      <c r="AK66" s="58">
        <f t="shared" si="17"/>
        <v>-600</v>
      </c>
      <c r="AL66" s="58">
        <f t="shared" si="17"/>
        <v>-600</v>
      </c>
      <c r="AM66" s="58">
        <f t="shared" si="17"/>
        <v>-600</v>
      </c>
      <c r="AN66" s="58">
        <f t="shared" si="17"/>
        <v>-600</v>
      </c>
      <c r="AO66" s="58">
        <f t="shared" si="17"/>
        <v>-600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1534785.6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202</v>
      </c>
      <c r="C69">
        <v>6</v>
      </c>
      <c r="D69" s="1">
        <f>65*2183.04</f>
        <v>141897.60000000001</v>
      </c>
      <c r="F69" s="1">
        <f>C69*D69</f>
        <v>851385.60000000009</v>
      </c>
      <c r="G69" s="55">
        <v>92</v>
      </c>
      <c r="H69" s="55">
        <v>92</v>
      </c>
      <c r="I69" s="57">
        <f>F69</f>
        <v>851385.60000000009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851385.60000000009</v>
      </c>
      <c r="CX69" s="115"/>
    </row>
    <row r="70" spans="2:102" x14ac:dyDescent="0.25">
      <c r="B70" t="s">
        <v>223</v>
      </c>
      <c r="C70">
        <v>22</v>
      </c>
      <c r="D70" s="1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22</v>
      </c>
      <c r="D71" s="1">
        <v>11000</v>
      </c>
      <c r="F71" s="1">
        <f>C71*D71</f>
        <v>242000</v>
      </c>
      <c r="G71" s="55">
        <v>33</v>
      </c>
      <c r="H71" s="55">
        <v>33</v>
      </c>
      <c r="I71" s="57">
        <f>F71</f>
        <v>242000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242000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210</v>
      </c>
      <c r="C72">
        <v>6</v>
      </c>
      <c r="D72" s="1">
        <f>5*12</f>
        <v>60</v>
      </c>
      <c r="E72" s="1">
        <v>450</v>
      </c>
      <c r="F72" s="1">
        <f>C72*D72*E72</f>
        <v>162000</v>
      </c>
      <c r="G72" s="55">
        <v>33</v>
      </c>
      <c r="H72" s="55">
        <v>92</v>
      </c>
      <c r="I72" s="57">
        <f>F72</f>
        <v>162000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2700</v>
      </c>
      <c r="AQ72" s="58">
        <f t="shared" ref="AQ72:CV72" si="18">$C$72*$E$72</f>
        <v>2700</v>
      </c>
      <c r="AR72" s="58">
        <f t="shared" si="18"/>
        <v>2700</v>
      </c>
      <c r="AS72" s="58">
        <f t="shared" si="18"/>
        <v>2700</v>
      </c>
      <c r="AT72" s="58">
        <f t="shared" si="18"/>
        <v>2700</v>
      </c>
      <c r="AU72" s="58">
        <f t="shared" si="18"/>
        <v>2700</v>
      </c>
      <c r="AV72" s="58">
        <f t="shared" si="18"/>
        <v>2700</v>
      </c>
      <c r="AW72" s="58">
        <f t="shared" si="18"/>
        <v>2700</v>
      </c>
      <c r="AX72" s="58">
        <f t="shared" si="18"/>
        <v>2700</v>
      </c>
      <c r="AY72" s="58">
        <f t="shared" si="18"/>
        <v>2700</v>
      </c>
      <c r="AZ72" s="58">
        <f t="shared" si="18"/>
        <v>2700</v>
      </c>
      <c r="BA72" s="58">
        <f t="shared" si="18"/>
        <v>2700</v>
      </c>
      <c r="BB72" s="58">
        <f t="shared" si="18"/>
        <v>2700</v>
      </c>
      <c r="BC72" s="58">
        <f t="shared" si="18"/>
        <v>2700</v>
      </c>
      <c r="BD72" s="58">
        <f t="shared" si="18"/>
        <v>2700</v>
      </c>
      <c r="BE72" s="58">
        <f t="shared" si="18"/>
        <v>2700</v>
      </c>
      <c r="BF72" s="58">
        <f t="shared" si="18"/>
        <v>2700</v>
      </c>
      <c r="BG72" s="58">
        <f t="shared" si="18"/>
        <v>2700</v>
      </c>
      <c r="BH72" s="58">
        <f t="shared" si="18"/>
        <v>2700</v>
      </c>
      <c r="BI72" s="58">
        <f t="shared" si="18"/>
        <v>2700</v>
      </c>
      <c r="BJ72" s="58">
        <f t="shared" si="18"/>
        <v>2700</v>
      </c>
      <c r="BK72" s="58">
        <f t="shared" si="18"/>
        <v>2700</v>
      </c>
      <c r="BL72" s="58">
        <f t="shared" si="18"/>
        <v>2700</v>
      </c>
      <c r="BM72" s="58">
        <f t="shared" si="18"/>
        <v>2700</v>
      </c>
      <c r="BN72" s="58">
        <f t="shared" si="18"/>
        <v>2700</v>
      </c>
      <c r="BO72" s="58">
        <f t="shared" si="18"/>
        <v>2700</v>
      </c>
      <c r="BP72" s="58">
        <f t="shared" si="18"/>
        <v>2700</v>
      </c>
      <c r="BQ72" s="58">
        <f t="shared" si="18"/>
        <v>2700</v>
      </c>
      <c r="BR72" s="58">
        <f t="shared" si="18"/>
        <v>2700</v>
      </c>
      <c r="BS72" s="58">
        <f t="shared" si="18"/>
        <v>2700</v>
      </c>
      <c r="BT72" s="58">
        <f t="shared" si="18"/>
        <v>2700</v>
      </c>
      <c r="BU72" s="58">
        <f t="shared" si="18"/>
        <v>2700</v>
      </c>
      <c r="BV72" s="58">
        <f t="shared" si="18"/>
        <v>2700</v>
      </c>
      <c r="BW72" s="58">
        <f t="shared" si="18"/>
        <v>2700</v>
      </c>
      <c r="BX72" s="58">
        <f t="shared" si="18"/>
        <v>2700</v>
      </c>
      <c r="BY72" s="58">
        <f t="shared" si="18"/>
        <v>2700</v>
      </c>
      <c r="BZ72" s="58">
        <f t="shared" si="18"/>
        <v>2700</v>
      </c>
      <c r="CA72" s="58">
        <f t="shared" si="18"/>
        <v>2700</v>
      </c>
      <c r="CB72" s="58">
        <f t="shared" si="18"/>
        <v>2700</v>
      </c>
      <c r="CC72" s="58">
        <f t="shared" si="18"/>
        <v>2700</v>
      </c>
      <c r="CD72" s="58">
        <f t="shared" si="18"/>
        <v>2700</v>
      </c>
      <c r="CE72" s="58">
        <f t="shared" si="18"/>
        <v>2700</v>
      </c>
      <c r="CF72" s="58">
        <f t="shared" si="18"/>
        <v>2700</v>
      </c>
      <c r="CG72" s="58">
        <f t="shared" si="18"/>
        <v>2700</v>
      </c>
      <c r="CH72" s="58">
        <f t="shared" si="18"/>
        <v>2700</v>
      </c>
      <c r="CI72" s="58">
        <f t="shared" si="18"/>
        <v>2700</v>
      </c>
      <c r="CJ72" s="58">
        <f t="shared" si="18"/>
        <v>2700</v>
      </c>
      <c r="CK72" s="58">
        <f t="shared" si="18"/>
        <v>2700</v>
      </c>
      <c r="CL72" s="58">
        <f t="shared" si="18"/>
        <v>2700</v>
      </c>
      <c r="CM72" s="58">
        <f t="shared" si="18"/>
        <v>2700</v>
      </c>
      <c r="CN72" s="58">
        <f t="shared" si="18"/>
        <v>2700</v>
      </c>
      <c r="CO72" s="58">
        <f t="shared" si="18"/>
        <v>2700</v>
      </c>
      <c r="CP72" s="58">
        <f t="shared" si="18"/>
        <v>2700</v>
      </c>
      <c r="CQ72" s="58">
        <f t="shared" si="18"/>
        <v>2700</v>
      </c>
      <c r="CR72" s="58">
        <f t="shared" si="18"/>
        <v>2700</v>
      </c>
      <c r="CS72" s="58">
        <f t="shared" si="18"/>
        <v>2700</v>
      </c>
      <c r="CT72" s="58">
        <f t="shared" si="18"/>
        <v>2700</v>
      </c>
      <c r="CU72" s="58">
        <f t="shared" si="18"/>
        <v>2700</v>
      </c>
      <c r="CV72" s="58">
        <f t="shared" si="18"/>
        <v>2700</v>
      </c>
      <c r="CW72" s="58">
        <f>$C$72*$E$72</f>
        <v>2700</v>
      </c>
      <c r="CX72" s="115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</row>
    <row r="74" spans="2:102" x14ac:dyDescent="0.25">
      <c r="B74" s="26" t="s">
        <v>10</v>
      </c>
      <c r="C74" s="2"/>
      <c r="D74" s="3"/>
      <c r="E74" s="3"/>
      <c r="F74" s="3">
        <f>F68-F8</f>
        <v>-43207.527193644317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-1963.9785088020144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-33027.614872438375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03" t="s">
        <v>9</v>
      </c>
      <c r="F81" s="104"/>
      <c r="G81" s="116"/>
      <c r="H81" s="117"/>
      <c r="I81" s="106">
        <f>F68</f>
        <v>1534785.6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03" t="s">
        <v>111</v>
      </c>
      <c r="F82" s="104"/>
      <c r="G82" s="116"/>
      <c r="H82" s="117"/>
      <c r="I82" s="106">
        <f>-F8</f>
        <v>-1577993.1271936444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03" t="s">
        <v>112</v>
      </c>
      <c r="F83" s="104"/>
      <c r="G83" s="116"/>
      <c r="H83" s="117"/>
      <c r="I83" s="106">
        <f>SUM(I81:I82)</f>
        <v>-43207.527193644317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-2.7381315196528151E-2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-8171.3154329840008</v>
      </c>
      <c r="N86" s="49">
        <f>SUM(N10:N76)</f>
        <v>0</v>
      </c>
      <c r="O86" s="49">
        <f t="shared" si="19"/>
        <v>-29350.013445360961</v>
      </c>
      <c r="P86" s="49">
        <f t="shared" si="19"/>
        <v>-185.22000000000003</v>
      </c>
      <c r="Q86" s="49">
        <f t="shared" si="19"/>
        <v>0</v>
      </c>
      <c r="R86" s="49">
        <f t="shared" si="19"/>
        <v>-46702.908643993425</v>
      </c>
      <c r="S86" s="49">
        <f t="shared" si="19"/>
        <v>-10346.312504000001</v>
      </c>
      <c r="T86" s="49">
        <f t="shared" si="19"/>
        <v>-1274.3154329840002</v>
      </c>
      <c r="U86" s="49">
        <f t="shared" si="19"/>
        <v>0</v>
      </c>
      <c r="V86" s="49">
        <f t="shared" si="19"/>
        <v>-41385.250016000005</v>
      </c>
      <c r="W86" s="49">
        <f t="shared" si="19"/>
        <v>0</v>
      </c>
      <c r="X86" s="49">
        <f t="shared" si="19"/>
        <v>0</v>
      </c>
      <c r="Y86" s="49">
        <f t="shared" si="19"/>
        <v>-9691.6143370376358</v>
      </c>
      <c r="Z86" s="49">
        <f t="shared" si="19"/>
        <v>-18359.359376937198</v>
      </c>
      <c r="AA86" s="49">
        <f t="shared" si="19"/>
        <v>-23113.291921893353</v>
      </c>
      <c r="AB86" s="49">
        <f t="shared" si="19"/>
        <v>-17853.422769508121</v>
      </c>
      <c r="AC86" s="49">
        <f t="shared" si="19"/>
        <v>-25207.760474062296</v>
      </c>
      <c r="AD86" s="49">
        <f t="shared" si="19"/>
        <v>-43263.887085718787</v>
      </c>
      <c r="AE86" s="49">
        <f t="shared" si="19"/>
        <v>-41059.547558257182</v>
      </c>
      <c r="AF86" s="49">
        <f t="shared" si="19"/>
        <v>-46498.986824431144</v>
      </c>
      <c r="AG86" s="49">
        <f t="shared" si="19"/>
        <v>-95254.031059080822</v>
      </c>
      <c r="AH86" s="49">
        <f t="shared" si="19"/>
        <v>-116276.7063806449</v>
      </c>
      <c r="AI86" s="49">
        <f t="shared" si="19"/>
        <v>-107110.45331099215</v>
      </c>
      <c r="AJ86" s="49">
        <f t="shared" si="19"/>
        <v>-151812.83916093284</v>
      </c>
      <c r="AK86" s="49">
        <f t="shared" si="19"/>
        <v>-163225.00817092965</v>
      </c>
      <c r="AL86" s="49">
        <f t="shared" si="19"/>
        <v>-200419.78761580805</v>
      </c>
      <c r="AM86" s="49">
        <f t="shared" si="19"/>
        <v>-132432.56789618684</v>
      </c>
      <c r="AN86" s="49">
        <f t="shared" si="19"/>
        <v>-120222.4112329475</v>
      </c>
      <c r="AO86" s="49">
        <f t="shared" si="19"/>
        <v>-36990.684348424016</v>
      </c>
      <c r="AP86" s="49">
        <f>SUM(AP10:AP76)</f>
        <v>517142.41013870185</v>
      </c>
      <c r="AQ86" s="49">
        <f t="shared" si="19"/>
        <v>272.27497467862258</v>
      </c>
      <c r="AR86" s="49">
        <f t="shared" si="19"/>
        <v>310.04374624519596</v>
      </c>
      <c r="AS86" s="49">
        <f t="shared" si="19"/>
        <v>347.92267672883918</v>
      </c>
      <c r="AT86" s="49">
        <f t="shared" si="19"/>
        <v>385.91208742639265</v>
      </c>
      <c r="AU86" s="49">
        <f t="shared" si="19"/>
        <v>424.01230057181419</v>
      </c>
      <c r="AV86" s="49">
        <f t="shared" si="19"/>
        <v>462.22363933891029</v>
      </c>
      <c r="AW86" s="49">
        <f t="shared" si="19"/>
        <v>500.54642784407679</v>
      </c>
      <c r="AX86" s="49">
        <f t="shared" si="19"/>
        <v>538.98099114904971</v>
      </c>
      <c r="AY86" s="49">
        <f t="shared" si="19"/>
        <v>577.52765526366193</v>
      </c>
      <c r="AZ86" s="49">
        <f t="shared" si="19"/>
        <v>616.18674714860936</v>
      </c>
      <c r="BA86" s="49">
        <f t="shared" si="19"/>
        <v>654.95859471822064</v>
      </c>
      <c r="BB86" s="49">
        <f t="shared" si="19"/>
        <v>693.84352684324335</v>
      </c>
      <c r="BC86" s="49">
        <f t="shared" si="19"/>
        <v>732.84187335363049</v>
      </c>
      <c r="BD86" s="49">
        <f t="shared" si="19"/>
        <v>771.95396504133964</v>
      </c>
      <c r="BE86" s="49">
        <f t="shared" si="19"/>
        <v>811.18013366313858</v>
      </c>
      <c r="BF86" s="49">
        <f t="shared" si="19"/>
        <v>850.52071194341715</v>
      </c>
      <c r="BG86" s="49">
        <f t="shared" si="19"/>
        <v>889.97603357701314</v>
      </c>
      <c r="BH86" s="49">
        <f t="shared" si="19"/>
        <v>929.54643323204095</v>
      </c>
      <c r="BI86" s="49">
        <f t="shared" si="19"/>
        <v>969.23224655272907</v>
      </c>
      <c r="BJ86" s="49">
        <f t="shared" si="19"/>
        <v>1009.033810162269</v>
      </c>
      <c r="BK86" s="49">
        <f t="shared" si="19"/>
        <v>1048.9514616656704</v>
      </c>
      <c r="BL86" s="49">
        <f t="shared" si="19"/>
        <v>1088.9855396526229</v>
      </c>
      <c r="BM86" s="49">
        <f t="shared" si="19"/>
        <v>1129.1363837003712</v>
      </c>
      <c r="BN86" s="49">
        <f t="shared" si="19"/>
        <v>1169.4043343765916</v>
      </c>
      <c r="BO86" s="49">
        <f t="shared" si="19"/>
        <v>1209.7897332422845</v>
      </c>
      <c r="BP86" s="49">
        <f t="shared" si="19"/>
        <v>1250.2929228546693</v>
      </c>
      <c r="BQ86" s="49">
        <f t="shared" si="19"/>
        <v>1290.9142467700897</v>
      </c>
      <c r="BR86" s="49">
        <f t="shared" si="19"/>
        <v>1331.6540495469303</v>
      </c>
      <c r="BS86" s="49">
        <f t="shared" si="19"/>
        <v>1372.5126767485369</v>
      </c>
      <c r="BT86" s="49">
        <f t="shared" si="19"/>
        <v>1413.4904749461482</v>
      </c>
      <c r="BU86" s="49">
        <f t="shared" si="19"/>
        <v>1454.5877917218356</v>
      </c>
      <c r="BV86" s="49">
        <f t="shared" si="19"/>
        <v>1495.8049756714522</v>
      </c>
      <c r="BW86" s="49">
        <f t="shared" ref="BW86:CW86" si="20">SUM(BW10:BW76)</f>
        <v>1537.1423764075885</v>
      </c>
      <c r="BX86" s="49">
        <f t="shared" si="20"/>
        <v>1578.6003445625383</v>
      </c>
      <c r="BY86" s="49">
        <f t="shared" si="20"/>
        <v>1620.1792317912737</v>
      </c>
      <c r="BZ86" s="49">
        <f t="shared" si="20"/>
        <v>1661.8793907744264</v>
      </c>
      <c r="CA86" s="49">
        <f t="shared" si="20"/>
        <v>1703.7011752212793</v>
      </c>
      <c r="CB86" s="49">
        <f t="shared" si="20"/>
        <v>1745.6449398727696</v>
      </c>
      <c r="CC86" s="49">
        <f t="shared" si="20"/>
        <v>1787.7110405044932</v>
      </c>
      <c r="CD86" s="49">
        <f t="shared" si="20"/>
        <v>1829.8998339297257</v>
      </c>
      <c r="CE86" s="49">
        <f t="shared" si="20"/>
        <v>1872.2116780024485</v>
      </c>
      <c r="CF86" s="49">
        <f t="shared" si="20"/>
        <v>1914.6469316203838</v>
      </c>
      <c r="CG86" s="49">
        <f t="shared" si="20"/>
        <v>1957.2059547280378</v>
      </c>
      <c r="CH86" s="49">
        <f t="shared" si="20"/>
        <v>1999.8891083197557</v>
      </c>
      <c r="CI86" s="49">
        <f t="shared" si="20"/>
        <v>2042.696754442783</v>
      </c>
      <c r="CJ86" s="49">
        <f t="shared" si="20"/>
        <v>2085.6292562003355</v>
      </c>
      <c r="CK86" s="49">
        <f t="shared" si="20"/>
        <v>2128.6869777546813</v>
      </c>
      <c r="CL86" s="49">
        <f t="shared" si="20"/>
        <v>2171.8702843302267</v>
      </c>
      <c r="CM86" s="49">
        <f t="shared" si="20"/>
        <v>2215.1795422166178</v>
      </c>
      <c r="CN86" s="49">
        <f t="shared" si="20"/>
        <v>2258.6151187718442</v>
      </c>
      <c r="CO86" s="49">
        <f t="shared" si="20"/>
        <v>2302.1773824253569</v>
      </c>
      <c r="CP86" s="49">
        <f t="shared" si="20"/>
        <v>2345.8667026811918</v>
      </c>
      <c r="CQ86" s="49">
        <f t="shared" si="20"/>
        <v>2389.6834501211065</v>
      </c>
      <c r="CR86" s="49">
        <f t="shared" si="20"/>
        <v>2433.6279964077212</v>
      </c>
      <c r="CS86" s="49">
        <f t="shared" si="20"/>
        <v>2477.7007142876714</v>
      </c>
      <c r="CT86" s="49">
        <f t="shared" si="20"/>
        <v>2521.9019775947718</v>
      </c>
      <c r="CU86" s="49">
        <f t="shared" si="20"/>
        <v>2566.2321612531846</v>
      </c>
      <c r="CV86" s="49">
        <f t="shared" si="20"/>
        <v>2610.6916412806008</v>
      </c>
      <c r="CW86" s="49">
        <f t="shared" si="20"/>
        <v>851148.54148769251</v>
      </c>
    </row>
    <row r="87" spans="5:101" x14ac:dyDescent="0.25">
      <c r="E87" s="103" t="s">
        <v>114</v>
      </c>
      <c r="F87" s="104"/>
      <c r="G87" s="116"/>
      <c r="H87" s="116"/>
      <c r="I87" s="109">
        <f>SUM(J86:CW86)</f>
        <v>-43171.228240838507</v>
      </c>
      <c r="J87" s="136">
        <f>SUM(J86:U86)</f>
        <v>-103048.08545932239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-361687.15142292657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-510417.80658051127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7170.1679423620881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12835.783857729766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18702.908467769274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24778.708822742195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868494.24613131874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03" t="s">
        <v>115</v>
      </c>
      <c r="F90" s="10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03" t="s">
        <v>116</v>
      </c>
      <c r="F91" s="10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03" t="s">
        <v>117</v>
      </c>
      <c r="F92" s="10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03" t="s">
        <v>118</v>
      </c>
      <c r="F93" s="104"/>
      <c r="G93" s="121"/>
      <c r="H93" s="122"/>
      <c r="I93" s="106">
        <f>NPV(I91,S86:CW86)+SUM(J86:R86)</f>
        <v>-291904.74060191278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105">
        <f>CW94</f>
        <v>1.1004277410113783E-3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-3.2231936068616185E-2</v>
      </c>
      <c r="AQ94" s="125">
        <f>MIRR($J$86:AQ86,$I$92,$I$91)</f>
        <v>-3.1112714380726159E-2</v>
      </c>
      <c r="AR94" s="125">
        <f>MIRR($J$86:AR86,$I$92,$I$91)</f>
        <v>-3.0056165915254951E-2</v>
      </c>
      <c r="AS94" s="125">
        <f>MIRR($J$86:AS86,$I$92,$I$91)</f>
        <v>-2.9057026733306457E-2</v>
      </c>
      <c r="AT94" s="125">
        <f>MIRR($J$86:AT86,$I$92,$I$91)</f>
        <v>-2.8110608345760957E-2</v>
      </c>
      <c r="AU94" s="125">
        <f>MIRR($J$86:AU86,$I$92,$I$91)</f>
        <v>-2.7212721203920154E-2</v>
      </c>
      <c r="AV94" s="125">
        <f>MIRR($J$86:AV86,$I$92,$I$91)</f>
        <v>-2.6359610078111828E-2</v>
      </c>
      <c r="AW94" s="125">
        <f>MIRR($J$86:AW86,$I$92,$I$91)</f>
        <v>-2.554789922383649E-2</v>
      </c>
      <c r="AX94" s="125">
        <f>MIRR($J$86:AX86,$I$92,$I$91)</f>
        <v>-2.4774545648691082E-2</v>
      </c>
      <c r="AY94" s="125">
        <f>MIRR($J$86:AY86,$I$92,$I$91)</f>
        <v>-2.4036799117522545E-2</v>
      </c>
      <c r="AZ94" s="125">
        <f>MIRR($J$86:AZ86,$I$92,$I$91)</f>
        <v>-2.3332167789018698E-2</v>
      </c>
      <c r="BA94" s="125">
        <f>MIRR($J$86:BA86,$I$92,$I$91)</f>
        <v>-2.2658388579935518E-2</v>
      </c>
      <c r="BB94" s="125">
        <f>MIRR($J$86:BB86,$I$92,$I$91)</f>
        <v>-2.2013401515213138E-2</v>
      </c>
      <c r="BC94" s="125">
        <f>MIRR($J$86:BC86,$I$92,$I$91)</f>
        <v>-2.1395327452307322E-2</v>
      </c>
      <c r="BD94" s="125">
        <f>MIRR($J$86:BD86,$I$92,$I$91)</f>
        <v>-2.0802448673039042E-2</v>
      </c>
      <c r="BE94" s="125">
        <f>MIRR($J$86:BE86,$I$92,$I$91)</f>
        <v>-2.0233191921390059E-2</v>
      </c>
      <c r="BF94" s="125">
        <f>MIRR($J$86:BF86,$I$92,$I$91)</f>
        <v>-1.9686113535047012E-2</v>
      </c>
      <c r="BG94" s="125">
        <f>MIRR($J$86:BG86,$I$92,$I$91)</f>
        <v>-1.9159886375283319E-2</v>
      </c>
      <c r="BH94" s="125">
        <f>MIRR($J$86:BH86,$I$92,$I$91)</f>
        <v>-1.8653288306460958E-2</v>
      </c>
      <c r="BI94" s="125">
        <f>MIRR($J$86:BI86,$I$92,$I$91)</f>
        <v>-1.8165192014983678E-2</v>
      </c>
      <c r="BJ94" s="125">
        <f>MIRR($J$86:BJ86,$I$92,$I$91)</f>
        <v>-1.7694555989489325E-2</v>
      </c>
      <c r="BK94" s="125">
        <f>MIRR($J$86:BK86,$I$92,$I$91)</f>
        <v>-1.7240416510662326E-2</v>
      </c>
      <c r="BL94" s="125">
        <f>MIRR($J$86:BL86,$I$92,$I$91)</f>
        <v>-1.6801880521255419E-2</v>
      </c>
      <c r="BM94" s="125">
        <f>MIRR($J$86:BM86,$I$92,$I$91)</f>
        <v>-1.6378119265527569E-2</v>
      </c>
      <c r="BN94" s="125">
        <f>MIRR($J$86:BN86,$I$92,$I$91)</f>
        <v>-1.596836260295964E-2</v>
      </c>
      <c r="BO94" s="125">
        <f>MIRR($J$86:BO86,$I$92,$I$91)</f>
        <v>-1.5571893914321566E-2</v>
      </c>
      <c r="BP94" s="125">
        <f>MIRR($J$86:BP86,$I$92,$I$91)</f>
        <v>-1.5188045529346272E-2</v>
      </c>
      <c r="BQ94" s="125">
        <f>MIRR($J$86:BQ86,$I$92,$I$91)</f>
        <v>-1.481619461475947E-2</v>
      </c>
      <c r="BR94" s="125">
        <f>MIRR($J$86:BR86,$I$92,$I$91)</f>
        <v>-1.4455759469499396E-2</v>
      </c>
      <c r="BS94" s="125">
        <f>MIRR($J$86:BS86,$I$92,$I$91)</f>
        <v>-1.4106196180863284E-2</v>
      </c>
      <c r="BT94" s="125">
        <f>MIRR($J$86:BT86,$I$92,$I$91)</f>
        <v>-1.376699560122896E-2</v>
      </c>
      <c r="BU94" s="125">
        <f>MIRR($J$86:BU86,$I$92,$I$91)</f>
        <v>-1.3437680610074332E-2</v>
      </c>
      <c r="BV94" s="125">
        <f>MIRR($J$86:BV86,$I$92,$I$91)</f>
        <v>-1.3117803630385616E-2</v>
      </c>
      <c r="BW94" s="125">
        <f>MIRR($J$86:BW86,$I$92,$I$91)</f>
        <v>-1.2806944372313778E-2</v>
      </c>
      <c r="BX94" s="125">
        <f>MIRR($J$86:BX86,$I$92,$I$91)</f>
        <v>-1.2504707780197966E-2</v>
      </c>
      <c r="BY94" s="125">
        <f>MIRR($J$86:BY86,$I$92,$I$91)</f>
        <v>-1.2210722161901888E-2</v>
      </c>
      <c r="BZ94" s="125">
        <f>MIRR($J$86:BZ86,$I$92,$I$91)</f>
        <v>-1.1924637481860123E-2</v>
      </c>
      <c r="CA94" s="125">
        <f>MIRR($J$86:CA86,$I$92,$I$91)</f>
        <v>-1.1646123801374308E-2</v>
      </c>
      <c r="CB94" s="125">
        <f>MIRR($J$86:CB86,$I$92,$I$91)</f>
        <v>-1.137486985156011E-2</v>
      </c>
      <c r="CC94" s="125">
        <f>MIRR($J$86:CC86,$I$92,$I$91)</f>
        <v>-1.1110581725977897E-2</v>
      </c>
      <c r="CD94" s="125">
        <f>MIRR($J$86:CD86,$I$92,$I$91)</f>
        <v>-1.0852981681409135E-2</v>
      </c>
      <c r="CE94" s="125">
        <f>MIRR($J$86:CE86,$I$92,$I$91)</f>
        <v>-1.0601807036493827E-2</v>
      </c>
      <c r="CF94" s="125">
        <f>MIRR($J$86:CF86,$I$92,$I$91)</f>
        <v>-1.0356809159047353E-2</v>
      </c>
      <c r="CG94" s="125">
        <f>MIRR($J$86:CG86,$I$92,$I$91)</f>
        <v>-1.0117752533845836E-2</v>
      </c>
      <c r="CH94" s="125">
        <f>MIRR($J$86:CH86,$I$92,$I$91)</f>
        <v>-9.8844139035266787E-3</v>
      </c>
      <c r="CI94" s="125">
        <f>MIRR($J$86:CI86,$I$92,$I$91)</f>
        <v>-9.6565814760105617E-3</v>
      </c>
      <c r="CJ94" s="125">
        <f>MIRR($J$86:CJ86,$I$92,$I$91)</f>
        <v>-9.4340541925183041E-3</v>
      </c>
      <c r="CK94" s="125">
        <f>MIRR($J$86:CK86,$I$92,$I$91)</f>
        <v>-9.2166410508556229E-3</v>
      </c>
      <c r="CL94" s="125">
        <f>MIRR($J$86:CL86,$I$92,$I$91)</f>
        <v>-9.0041604791647467E-3</v>
      </c>
      <c r="CM94" s="125">
        <f>MIRR($J$86:CM86,$I$92,$I$91)</f>
        <v>-8.7964397558134566E-3</v>
      </c>
      <c r="CN94" s="125">
        <f>MIRR($J$86:CN86,$I$92,$I$91)</f>
        <v>-8.5933144715105714E-3</v>
      </c>
      <c r="CO94" s="125">
        <f>MIRR($J$86:CO86,$I$92,$I$91)</f>
        <v>-8.3946280301128162E-3</v>
      </c>
      <c r="CP94" s="125">
        <f>MIRR($J$86:CP86,$I$92,$I$91)</f>
        <v>-8.2002311849194154E-3</v>
      </c>
      <c r="CQ94" s="125">
        <f>MIRR($J$86:CQ86,$I$92,$I$91)</f>
        <v>-8.0099816075523966E-3</v>
      </c>
      <c r="CR94" s="125">
        <f>MIRR($J$86:CR86,$I$92,$I$91)</f>
        <v>-7.8237434867881595E-3</v>
      </c>
      <c r="CS94" s="125">
        <f>MIRR($J$86:CS86,$I$92,$I$91)</f>
        <v>-7.6413871549451118E-3</v>
      </c>
      <c r="CT94" s="125">
        <f>MIRR($J$86:CT86,$I$92,$I$91)</f>
        <v>-7.4627887396495618E-3</v>
      </c>
      <c r="CU94" s="125">
        <f>MIRR($J$86:CU86,$I$92,$I$91)</f>
        <v>-7.2878298389965623E-3</v>
      </c>
      <c r="CV94" s="125">
        <f>MIRR($J$86:CV86,$I$92,$I$91)</f>
        <v>-7.1163972182967106E-3</v>
      </c>
      <c r="CW94" s="125">
        <f>MIRR($J$86:CW86,$I$92,$I$91)</f>
        <v>1.1004277410113783E-3</v>
      </c>
    </row>
    <row r="95" spans="5:101" x14ac:dyDescent="0.25">
      <c r="E95" s="151"/>
      <c r="F95" s="152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fz8qUXGeAFJu1PvZnpIp27oX1bAM5FUDwL7y1Mc5PlE34CAAPTXnsw+6bHKHhOjHr0uQi3x9xd4qlA5N++O+sA==" saltValue="VRBa9Y8lqP/dAPPLZ+HwRA==" spinCount="100000" sheet="1" objects="1" scenarios="1"/>
  <mergeCells count="18">
    <mergeCell ref="E94:F94"/>
    <mergeCell ref="E95:F95"/>
    <mergeCell ref="J6:U6"/>
    <mergeCell ref="V6:AG6"/>
    <mergeCell ref="AH6:AS6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23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2" priority="3" stopIfTrue="1" operator="equal">
      <formula>#REF!</formula>
    </cfRule>
  </conditionalFormatting>
  <conditionalFormatting sqref="Z17 Z30 U34:Z34 U38:Z38 U54:Z54 U63:Z63 U67:Z67 U76:Z76 Y59:CW59 U42:CW42">
    <cfRule type="cellIs" dxfId="21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 M11:M12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4E73-DEB8-4E80-8A5D-F5DB3146AAC2}">
  <sheetPr codeName="Hoja3"/>
  <dimension ref="A2:CX95"/>
  <sheetViews>
    <sheetView showGridLines="0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5" width="10.7109375" style="8"/>
    <col min="26" max="27" width="11.42578125" style="8" bestFit="1" customWidth="1"/>
    <col min="28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196</v>
      </c>
    </row>
    <row r="4" spans="2:102" x14ac:dyDescent="0.25">
      <c r="B4" t="s">
        <v>120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58" t="s">
        <v>56</v>
      </c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60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2298507.414815241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67914</v>
      </c>
      <c r="F16" s="1">
        <f>D16*C16</f>
        <v>3809.9753999999998</v>
      </c>
      <c r="G16" s="70">
        <v>6</v>
      </c>
      <c r="H16" s="70">
        <v>6</v>
      </c>
      <c r="I16" s="71">
        <f t="shared" ref="I16:I65" si="0">-F16</f>
        <v>-3809.9753999999998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-3809.9753999999998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67914</v>
      </c>
      <c r="F17" s="1">
        <f>D17*C17</f>
        <v>3239.4978000000001</v>
      </c>
      <c r="G17" s="55">
        <v>17</v>
      </c>
      <c r="H17" s="55">
        <v>18</v>
      </c>
      <c r="I17" s="57">
        <f t="shared" si="0"/>
        <v>-3239.4978000000001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-971.84933999999998</v>
      </c>
      <c r="AA17" s="58">
        <f>0.7*I17</f>
        <v>-2267.6484599999999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67914</v>
      </c>
      <c r="F18" s="1">
        <f>C18*D18</f>
        <v>475.39800000000002</v>
      </c>
      <c r="G18" s="55">
        <v>17</v>
      </c>
      <c r="H18" s="55">
        <v>18</v>
      </c>
      <c r="I18" s="57">
        <f t="shared" si="0"/>
        <v>-475.39800000000002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-237.69900000000001</v>
      </c>
      <c r="AA18" s="58">
        <f>I18*0.5</f>
        <v>-237.69900000000001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1245314.5848000001</v>
      </c>
      <c r="F19" s="1">
        <f>C19*D19</f>
        <v>69862.148207279999</v>
      </c>
      <c r="G19" s="55">
        <v>6</v>
      </c>
      <c r="H19" s="55">
        <v>9</v>
      </c>
      <c r="I19" s="57">
        <f t="shared" si="0"/>
        <v>-69862.148207279999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-27944.859282912003</v>
      </c>
      <c r="P19" s="58">
        <v>0</v>
      </c>
      <c r="Q19" s="58">
        <v>0</v>
      </c>
      <c r="R19" s="58">
        <f>I19*0.6</f>
        <v>-41917.288924367997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1245314.5848000001</v>
      </c>
      <c r="F20" s="1">
        <f>C20*D20</f>
        <v>59401.505694960004</v>
      </c>
      <c r="G20" s="55">
        <v>19</v>
      </c>
      <c r="H20" s="55">
        <v>32</v>
      </c>
      <c r="I20" s="57">
        <f t="shared" si="0"/>
        <v>-59401.505694960004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-4242.964692497143</v>
      </c>
      <c r="AC20" s="58">
        <f t="shared" ref="AC20:AO20" si="1">$I20/14</f>
        <v>-4242.964692497143</v>
      </c>
      <c r="AD20" s="58">
        <f t="shared" si="1"/>
        <v>-4242.964692497143</v>
      </c>
      <c r="AE20" s="58">
        <f t="shared" si="1"/>
        <v>-4242.964692497143</v>
      </c>
      <c r="AF20" s="58">
        <f t="shared" si="1"/>
        <v>-4242.964692497143</v>
      </c>
      <c r="AG20" s="58">
        <f t="shared" si="1"/>
        <v>-4242.964692497143</v>
      </c>
      <c r="AH20" s="58">
        <f t="shared" si="1"/>
        <v>-4242.964692497143</v>
      </c>
      <c r="AI20" s="58">
        <f t="shared" si="1"/>
        <v>-4242.964692497143</v>
      </c>
      <c r="AJ20" s="58">
        <f t="shared" si="1"/>
        <v>-4242.964692497143</v>
      </c>
      <c r="AK20" s="58">
        <f t="shared" si="1"/>
        <v>-4242.964692497143</v>
      </c>
      <c r="AL20" s="58">
        <f t="shared" si="1"/>
        <v>-4242.964692497143</v>
      </c>
      <c r="AM20" s="58">
        <f t="shared" si="1"/>
        <v>-4242.964692497143</v>
      </c>
      <c r="AN20" s="58">
        <f t="shared" si="1"/>
        <v>-4242.964692497143</v>
      </c>
      <c r="AO20" s="58">
        <f t="shared" si="1"/>
        <v>-4242.964692497143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1245314.5848000001</v>
      </c>
      <c r="F21" s="1">
        <f>C21*D21</f>
        <v>8717.2020936000008</v>
      </c>
      <c r="G21" s="55">
        <v>19</v>
      </c>
      <c r="H21" s="55">
        <v>32</v>
      </c>
      <c r="I21" s="57">
        <f t="shared" si="0"/>
        <v>-8717.2020936000008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-622.65729240000007</v>
      </c>
      <c r="AC21" s="58">
        <f t="shared" ref="AC21:AO21" si="2">$I$21/14</f>
        <v>-622.65729240000007</v>
      </c>
      <c r="AD21" s="58">
        <f t="shared" si="2"/>
        <v>-622.65729240000007</v>
      </c>
      <c r="AE21" s="58">
        <f t="shared" si="2"/>
        <v>-622.65729240000007</v>
      </c>
      <c r="AF21" s="58">
        <f t="shared" si="2"/>
        <v>-622.65729240000007</v>
      </c>
      <c r="AG21" s="58">
        <f t="shared" si="2"/>
        <v>-622.65729240000007</v>
      </c>
      <c r="AH21" s="58">
        <f t="shared" si="2"/>
        <v>-622.65729240000007</v>
      </c>
      <c r="AI21" s="58">
        <f t="shared" si="2"/>
        <v>-622.65729240000007</v>
      </c>
      <c r="AJ21" s="58">
        <f t="shared" si="2"/>
        <v>-622.65729240000007</v>
      </c>
      <c r="AK21" s="58">
        <f t="shared" si="2"/>
        <v>-622.65729240000007</v>
      </c>
      <c r="AL21" s="58">
        <f t="shared" si="2"/>
        <v>-622.65729240000007</v>
      </c>
      <c r="AM21" s="58">
        <f t="shared" si="2"/>
        <v>-622.65729240000007</v>
      </c>
      <c r="AN21" s="58">
        <f t="shared" si="2"/>
        <v>-622.65729240000007</v>
      </c>
      <c r="AO21" s="58">
        <f t="shared" si="2"/>
        <v>-622.65729240000007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1313228.5848000001</v>
      </c>
      <c r="F22" s="1">
        <f>C22*D22</f>
        <v>26264.571696000003</v>
      </c>
      <c r="G22" s="55">
        <v>1</v>
      </c>
      <c r="H22" s="55">
        <v>33</v>
      </c>
      <c r="I22" s="57">
        <f>-F22</f>
        <v>-26264.571696000003</v>
      </c>
      <c r="J22" s="58">
        <v>0</v>
      </c>
      <c r="K22" s="58">
        <v>0</v>
      </c>
      <c r="L22" s="58">
        <v>0</v>
      </c>
      <c r="M22" s="58">
        <f>I22*0.05</f>
        <v>-1313.2285848000001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-3939.6857544000004</v>
      </c>
      <c r="S22" s="58">
        <v>0</v>
      </c>
      <c r="T22" s="58">
        <f>I22*0.05</f>
        <v>-1313.2285848000001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-1050.5828678400001</v>
      </c>
      <c r="AA22" s="58">
        <f t="shared" si="3"/>
        <v>-1050.5828678400001</v>
      </c>
      <c r="AB22" s="58">
        <f t="shared" si="3"/>
        <v>-1050.5828678400001</v>
      </c>
      <c r="AC22" s="58">
        <f t="shared" si="3"/>
        <v>-1050.5828678400001</v>
      </c>
      <c r="AD22" s="58">
        <f t="shared" si="3"/>
        <v>-1050.5828678400001</v>
      </c>
      <c r="AE22" s="58">
        <f t="shared" si="3"/>
        <v>-1050.5828678400001</v>
      </c>
      <c r="AF22" s="58">
        <f t="shared" si="3"/>
        <v>-1050.5828678400001</v>
      </c>
      <c r="AG22" s="58">
        <f t="shared" si="3"/>
        <v>-1050.5828678400001</v>
      </c>
      <c r="AH22" s="58">
        <f t="shared" si="3"/>
        <v>-1050.5828678400001</v>
      </c>
      <c r="AI22" s="58">
        <f t="shared" si="3"/>
        <v>-1050.5828678400001</v>
      </c>
      <c r="AJ22" s="58">
        <f t="shared" si="3"/>
        <v>-1050.5828678400001</v>
      </c>
      <c r="AK22" s="58">
        <f t="shared" si="3"/>
        <v>-1050.5828678400001</v>
      </c>
      <c r="AL22" s="58">
        <f t="shared" si="3"/>
        <v>-1050.5828678400001</v>
      </c>
      <c r="AM22" s="58">
        <f t="shared" si="3"/>
        <v>-1050.5828678400001</v>
      </c>
      <c r="AN22" s="58">
        <f t="shared" si="3"/>
        <v>-1050.5828678400001</v>
      </c>
      <c r="AO22" s="58">
        <f>$I$22*0.04</f>
        <v>-1050.5828678400001</v>
      </c>
      <c r="AP22" s="58">
        <f>I22*0.11</f>
        <v>-2889.1028865600001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7524.8712000000005</v>
      </c>
      <c r="F24" s="1">
        <f>C24*D24</f>
        <v>1580.2229520000001</v>
      </c>
      <c r="G24" s="55">
        <v>6</v>
      </c>
      <c r="H24" s="55">
        <v>18</v>
      </c>
      <c r="I24" s="57">
        <f t="shared" si="0"/>
        <v>-1580.2229520000001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-800.09483399999988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-254.00515139999999</v>
      </c>
      <c r="AA24" s="58">
        <f>(AA17+AA18)*0.21</f>
        <v>-526.12296659999993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164245.42769184001</v>
      </c>
      <c r="F25" s="1">
        <f>C25*D25</f>
        <v>34491.5398152864</v>
      </c>
      <c r="G25" s="55">
        <v>6</v>
      </c>
      <c r="H25" s="55">
        <v>32</v>
      </c>
      <c r="I25" s="57">
        <f t="shared" si="0"/>
        <v>-34491.5398152864</v>
      </c>
      <c r="J25" s="58">
        <v>0</v>
      </c>
      <c r="K25" s="58">
        <v>0</v>
      </c>
      <c r="L25" s="58">
        <v>0</v>
      </c>
      <c r="M25" s="58">
        <f>SUM(M19:M22)*0.21</f>
        <v>-275.778002808</v>
      </c>
      <c r="N25" s="58">
        <v>0</v>
      </c>
      <c r="O25" s="58">
        <f>SUM(O19:O22)*0.21</f>
        <v>-5868.4204494115202</v>
      </c>
      <c r="P25" s="58">
        <v>0</v>
      </c>
      <c r="Q25" s="58">
        <v>0</v>
      </c>
      <c r="R25" s="58">
        <f>SUM(R19:R22)*0.21</f>
        <v>-9629.9646825412783</v>
      </c>
      <c r="S25" s="58">
        <v>0</v>
      </c>
      <c r="T25" s="58">
        <f>SUM(T19:T22)*0.21</f>
        <v>-275.778002808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-220.62240224640001</v>
      </c>
      <c r="AA25" s="58">
        <f t="shared" si="4"/>
        <v>-220.62240224640001</v>
      </c>
      <c r="AB25" s="58">
        <f t="shared" si="4"/>
        <v>-1242.4030190748001</v>
      </c>
      <c r="AC25" s="58">
        <f t="shared" si="4"/>
        <v>-1242.4030190748001</v>
      </c>
      <c r="AD25" s="58">
        <f t="shared" si="4"/>
        <v>-1242.4030190748001</v>
      </c>
      <c r="AE25" s="58">
        <f t="shared" si="4"/>
        <v>-1242.4030190748001</v>
      </c>
      <c r="AF25" s="58">
        <f t="shared" si="4"/>
        <v>-1242.4030190748001</v>
      </c>
      <c r="AG25" s="58">
        <f t="shared" si="4"/>
        <v>-1242.4030190748001</v>
      </c>
      <c r="AH25" s="58">
        <f t="shared" si="4"/>
        <v>-1242.4030190748001</v>
      </c>
      <c r="AI25" s="58">
        <f t="shared" si="4"/>
        <v>-1242.4030190748001</v>
      </c>
      <c r="AJ25" s="58">
        <f t="shared" si="4"/>
        <v>-1242.4030190748001</v>
      </c>
      <c r="AK25" s="58">
        <f t="shared" si="4"/>
        <v>-1242.4030190748001</v>
      </c>
      <c r="AL25" s="58">
        <f t="shared" si="4"/>
        <v>-1242.4030190748001</v>
      </c>
      <c r="AM25" s="58">
        <f t="shared" si="4"/>
        <v>-1242.4030190748001</v>
      </c>
      <c r="AN25" s="58">
        <f t="shared" si="4"/>
        <v>-1242.4030190748001</v>
      </c>
      <c r="AO25" s="58">
        <f t="shared" si="4"/>
        <v>-1242.4030190748001</v>
      </c>
      <c r="AP25" s="58">
        <f t="shared" si="4"/>
        <v>-606.71160617759995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1245314.5848000001</v>
      </c>
      <c r="F26" s="1">
        <f>C26*D26</f>
        <v>3735.9437544000002</v>
      </c>
      <c r="G26" s="55">
        <v>19</v>
      </c>
      <c r="H26" s="55">
        <v>32</v>
      </c>
      <c r="I26" s="57">
        <f t="shared" si="0"/>
        <v>-3735.9437544000002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-266.85312531428571</v>
      </c>
      <c r="AC26" s="58">
        <f t="shared" ref="AC26:AO26" si="5">$I$26/14</f>
        <v>-266.85312531428571</v>
      </c>
      <c r="AD26" s="58">
        <f t="shared" si="5"/>
        <v>-266.85312531428571</v>
      </c>
      <c r="AE26" s="58">
        <f t="shared" si="5"/>
        <v>-266.85312531428571</v>
      </c>
      <c r="AF26" s="58">
        <f t="shared" si="5"/>
        <v>-266.85312531428571</v>
      </c>
      <c r="AG26" s="58">
        <f t="shared" si="5"/>
        <v>-266.85312531428571</v>
      </c>
      <c r="AH26" s="58">
        <f t="shared" si="5"/>
        <v>-266.85312531428571</v>
      </c>
      <c r="AI26" s="58">
        <f t="shared" si="5"/>
        <v>-266.85312531428571</v>
      </c>
      <c r="AJ26" s="58">
        <f t="shared" si="5"/>
        <v>-266.85312531428571</v>
      </c>
      <c r="AK26" s="58">
        <f t="shared" si="5"/>
        <v>-266.85312531428571</v>
      </c>
      <c r="AL26" s="58">
        <f t="shared" si="5"/>
        <v>-266.85312531428571</v>
      </c>
      <c r="AM26" s="58">
        <f t="shared" si="5"/>
        <v>-266.85312531428571</v>
      </c>
      <c r="AN26" s="58">
        <f t="shared" si="5"/>
        <v>-266.85312531428571</v>
      </c>
      <c r="AO26" s="58">
        <f t="shared" si="5"/>
        <v>-266.85312531428571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197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42*7*11</f>
        <v>3234</v>
      </c>
      <c r="D30" s="1">
        <v>21</v>
      </c>
      <c r="F30" s="1">
        <f>C30*D30</f>
        <v>67914</v>
      </c>
      <c r="G30" s="55">
        <v>17</v>
      </c>
      <c r="H30" s="55">
        <v>18</v>
      </c>
      <c r="I30" s="57">
        <f t="shared" si="0"/>
        <v>-67914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-27165.600000000002</v>
      </c>
      <c r="AA30" s="58">
        <f>I30*0.6</f>
        <v>-40748.400000000001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3000</v>
      </c>
      <c r="D31" s="1">
        <v>5.75</v>
      </c>
      <c r="F31" s="1">
        <f>C31*D31</f>
        <v>17250</v>
      </c>
      <c r="G31" s="55">
        <v>17</v>
      </c>
      <c r="H31" s="55">
        <v>18</v>
      </c>
      <c r="I31" s="57">
        <f t="shared" si="0"/>
        <v>-17250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-6900</v>
      </c>
      <c r="AA31" s="58">
        <f>I31*0.6</f>
        <v>-10350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22*65*1.2</f>
        <v>1716</v>
      </c>
      <c r="D33" s="1">
        <f>684.63*1.06</f>
        <v>725.70780000000002</v>
      </c>
      <c r="F33" s="1">
        <f>C33*D33</f>
        <v>1245314.5848000001</v>
      </c>
      <c r="G33" s="55">
        <v>19</v>
      </c>
      <c r="H33" s="55">
        <v>32</v>
      </c>
      <c r="I33" s="57">
        <f t="shared" si="0"/>
        <v>-1245314.5848000001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nuevo'!E21</f>
        <v>-12453.145848</v>
      </c>
      <c r="AC33" s="58">
        <f>'evolucion certificaciones nuevo'!F21</f>
        <v>-31132.864620000004</v>
      </c>
      <c r="AD33" s="58">
        <f>'evolucion certificaciones nuevo'!G21</f>
        <v>-46076.639637599998</v>
      </c>
      <c r="AE33" s="58">
        <f>'evolucion certificaciones nuevo'!H21</f>
        <v>-72228.245918400004</v>
      </c>
      <c r="AF33" s="58">
        <f>'evolucion certificaciones nuevo'!I21</f>
        <v>-77209.504257599998</v>
      </c>
      <c r="AG33" s="58">
        <f>'evolucion certificaciones nuevo'!J21</f>
        <v>-77209.504257599998</v>
      </c>
      <c r="AH33" s="58">
        <f>'evolucion certificaciones nuevo'!K21</f>
        <v>-74718.875088000001</v>
      </c>
      <c r="AI33" s="58">
        <f>'evolucion certificaciones nuevo'!L21</f>
        <v>-75964.189672799999</v>
      </c>
      <c r="AJ33" s="58">
        <f>'evolucion certificaciones nuevo'!M21</f>
        <v>-90907.964690399996</v>
      </c>
      <c r="AK33" s="58">
        <f>'evolucion certificaciones nuevo'!N21</f>
        <v>-155664.32310000001</v>
      </c>
      <c r="AL33" s="58">
        <f>'evolucion certificaciones nuevo'!O21</f>
        <v>-205476.90649200001</v>
      </c>
      <c r="AM33" s="58">
        <f>'evolucion certificaciones nuevo'!P21</f>
        <v>-150683.06476080001</v>
      </c>
      <c r="AN33" s="58">
        <f>'evolucion certificaciones nuevo'!Q21</f>
        <v>-102115.79595360001</v>
      </c>
      <c r="AO33" s="58">
        <f>'evolucion certificaciones nuevo'!R21</f>
        <v>-73473.560503200002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v>0</v>
      </c>
      <c r="D34" s="1">
        <f>359.43*1.06</f>
        <v>380.99580000000003</v>
      </c>
      <c r="F34" s="1">
        <f>C34*D34</f>
        <v>0</v>
      </c>
      <c r="G34" s="55">
        <v>19</v>
      </c>
      <c r="H34" s="55">
        <v>23</v>
      </c>
      <c r="I34" s="57">
        <f>-F34</f>
        <v>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67914</v>
      </c>
      <c r="F36" s="1">
        <f>D36*C36</f>
        <v>14261.939999999999</v>
      </c>
      <c r="G36" s="55">
        <v>16</v>
      </c>
      <c r="H36" s="55">
        <v>18</v>
      </c>
      <c r="I36" s="57">
        <f t="shared" si="0"/>
        <v>-14261.939999999999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-5704.7759999999998</v>
      </c>
      <c r="AA36" s="58">
        <f>AA30*0.21</f>
        <v>-8557.1640000000007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1245314.5848000001</v>
      </c>
      <c r="F37" s="1">
        <f>D37*C37</f>
        <v>124531.45848000002</v>
      </c>
      <c r="G37" s="55">
        <v>19</v>
      </c>
      <c r="H37" s="55">
        <v>32</v>
      </c>
      <c r="I37" s="57">
        <f t="shared" si="0"/>
        <v>-124531.45848000002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-1245.3145848000001</v>
      </c>
      <c r="AC37" s="58">
        <f t="shared" si="12"/>
        <v>-3113.2864620000005</v>
      </c>
      <c r="AD37" s="58">
        <f t="shared" si="12"/>
        <v>-4607.6639637600001</v>
      </c>
      <c r="AE37" s="58">
        <f t="shared" si="12"/>
        <v>-7222.8245918400007</v>
      </c>
      <c r="AF37" s="58">
        <f t="shared" si="12"/>
        <v>-7720.9504257600001</v>
      </c>
      <c r="AG37" s="58">
        <f t="shared" si="12"/>
        <v>-7720.9504257600001</v>
      </c>
      <c r="AH37" s="58">
        <f t="shared" si="12"/>
        <v>-7471.8875088000004</v>
      </c>
      <c r="AI37" s="58">
        <f t="shared" si="12"/>
        <v>-7596.4189672800003</v>
      </c>
      <c r="AJ37" s="58">
        <f t="shared" si="12"/>
        <v>-9090.7964690400004</v>
      </c>
      <c r="AK37" s="58">
        <f t="shared" si="12"/>
        <v>-15566.432310000002</v>
      </c>
      <c r="AL37" s="58">
        <f t="shared" si="12"/>
        <v>-20547.690649200002</v>
      </c>
      <c r="AM37" s="58">
        <f t="shared" si="12"/>
        <v>-15068.306476080003</v>
      </c>
      <c r="AN37" s="58">
        <f t="shared" si="12"/>
        <v>-10211.579595360003</v>
      </c>
      <c r="AO37" s="58">
        <f t="shared" si="12"/>
        <v>-7347.3560503200006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1245314.5848000001</v>
      </c>
      <c r="F41" s="1">
        <f>C41*D41</f>
        <v>62265.729240000008</v>
      </c>
      <c r="G41" s="70">
        <v>10</v>
      </c>
      <c r="H41" s="70">
        <v>14</v>
      </c>
      <c r="I41" s="71">
        <f t="shared" si="0"/>
        <v>-62265.729240000008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-12453.145848000002</v>
      </c>
      <c r="T41" s="72">
        <v>0</v>
      </c>
      <c r="U41" s="72">
        <v>0</v>
      </c>
      <c r="V41" s="72">
        <f>I41*0.8</f>
        <v>-49812.583392000008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67914</v>
      </c>
      <c r="F42" s="1">
        <f>C42*D42</f>
        <v>3395.7000000000003</v>
      </c>
      <c r="G42" s="55">
        <v>7</v>
      </c>
      <c r="H42" s="55">
        <v>9</v>
      </c>
      <c r="I42" s="57">
        <f t="shared" si="0"/>
        <v>-3395.7000000000003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-679.1400000000001</v>
      </c>
      <c r="Q42" s="58">
        <v>0</v>
      </c>
      <c r="R42" s="58">
        <f>I42*0.8</f>
        <v>-2716.5600000000004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1245314.5848000001</v>
      </c>
      <c r="F44" s="1">
        <f>C44*D44</f>
        <v>373.59437543999996</v>
      </c>
      <c r="G44" s="55">
        <v>33</v>
      </c>
      <c r="H44" s="55">
        <v>33</v>
      </c>
      <c r="I44" s="57">
        <f t="shared" si="0"/>
        <v>-373.59437543999996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-373.59437543999996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1245314.5848000001</v>
      </c>
      <c r="F45" s="1">
        <f>C45*D45</f>
        <v>249.06291696000002</v>
      </c>
      <c r="G45" s="55">
        <v>33</v>
      </c>
      <c r="H45" s="55">
        <v>33</v>
      </c>
      <c r="I45" s="57">
        <f t="shared" si="0"/>
        <v>-249.06291696000002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-249.06291696000002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1245314.5848000001</v>
      </c>
      <c r="F48" s="1">
        <f>C48*D48</f>
        <v>373.59437543999996</v>
      </c>
      <c r="G48" s="55">
        <v>33</v>
      </c>
      <c r="H48" s="55">
        <v>33</v>
      </c>
      <c r="I48" s="57">
        <f t="shared" si="0"/>
        <v>-373.59437543999996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-373.59437543999996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1245314.5848000001</v>
      </c>
      <c r="F49" s="1">
        <f>C49*D49</f>
        <v>249.06291696000002</v>
      </c>
      <c r="G49" s="55">
        <v>33</v>
      </c>
      <c r="H49" s="55">
        <v>33</v>
      </c>
      <c r="I49" s="57">
        <f t="shared" si="0"/>
        <v>-249.06291696000002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-249.06291696000002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1245314.5848000001</v>
      </c>
      <c r="F51" s="1">
        <f>C51*D51</f>
        <v>11207.8312632</v>
      </c>
      <c r="G51" s="55">
        <v>17</v>
      </c>
      <c r="H51" s="55">
        <v>32</v>
      </c>
      <c r="I51" s="57">
        <f t="shared" si="0"/>
        <v>-11207.8312632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-700.48945394999998</v>
      </c>
      <c r="AA51" s="58">
        <f t="shared" ref="AA51:AO51" si="15">$I$51/16</f>
        <v>-700.48945394999998</v>
      </c>
      <c r="AB51" s="58">
        <f t="shared" si="15"/>
        <v>-700.48945394999998</v>
      </c>
      <c r="AC51" s="58">
        <f t="shared" si="15"/>
        <v>-700.48945394999998</v>
      </c>
      <c r="AD51" s="58">
        <f t="shared" si="15"/>
        <v>-700.48945394999998</v>
      </c>
      <c r="AE51" s="58">
        <f t="shared" si="15"/>
        <v>-700.48945394999998</v>
      </c>
      <c r="AF51" s="58">
        <f t="shared" si="15"/>
        <v>-700.48945394999998</v>
      </c>
      <c r="AG51" s="58">
        <f t="shared" si="15"/>
        <v>-700.48945394999998</v>
      </c>
      <c r="AH51" s="58">
        <f t="shared" si="15"/>
        <v>-700.48945394999998</v>
      </c>
      <c r="AI51" s="58">
        <f t="shared" si="15"/>
        <v>-700.48945394999998</v>
      </c>
      <c r="AJ51" s="58">
        <f t="shared" si="15"/>
        <v>-700.48945394999998</v>
      </c>
      <c r="AK51" s="58">
        <f t="shared" si="15"/>
        <v>-700.48945394999998</v>
      </c>
      <c r="AL51" s="58">
        <f t="shared" si="15"/>
        <v>-700.48945394999998</v>
      </c>
      <c r="AM51" s="58">
        <f t="shared" si="15"/>
        <v>-700.48945394999998</v>
      </c>
      <c r="AN51" s="58">
        <f t="shared" si="15"/>
        <v>-700.48945394999998</v>
      </c>
      <c r="AO51" s="58">
        <f t="shared" si="15"/>
        <v>-700.48945394999998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175</v>
      </c>
      <c r="C52" s="6">
        <v>0</v>
      </c>
      <c r="D52" s="1">
        <f>16*65*1.2*725.71</f>
        <v>905686.08000000007</v>
      </c>
      <c r="F52" s="1">
        <f>C52*D52</f>
        <v>0</v>
      </c>
      <c r="G52" s="55">
        <v>33</v>
      </c>
      <c r="H52" s="55">
        <v>33</v>
      </c>
      <c r="I52" s="57">
        <f>-F52</f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0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1672703.6510252212</v>
      </c>
      <c r="E56" s="19"/>
      <c r="F56" s="19">
        <f>C56*D56</f>
        <v>4181.759127563053</v>
      </c>
      <c r="G56" s="55">
        <v>16</v>
      </c>
      <c r="H56" s="55">
        <v>16</v>
      </c>
      <c r="I56" s="57">
        <f t="shared" si="0"/>
        <v>-4181.759127563053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-4181.759127563053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1672703.6510252212</v>
      </c>
      <c r="E58" s="19"/>
      <c r="F58" s="19">
        <f>C58*D58</f>
        <v>4181.759127563053</v>
      </c>
      <c r="G58" s="55">
        <v>16</v>
      </c>
      <c r="H58" s="55">
        <v>16</v>
      </c>
      <c r="I58" s="57">
        <f t="shared" si="0"/>
        <v>-4181.759127563053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-4181.759127563053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1672703.6510252212</v>
      </c>
      <c r="E59" s="19"/>
      <c r="F59" s="19">
        <f>C59*D59</f>
        <v>1672.7036510252212</v>
      </c>
      <c r="G59" s="55">
        <v>16</v>
      </c>
      <c r="H59" s="55">
        <v>16</v>
      </c>
      <c r="I59" s="57">
        <f t="shared" si="0"/>
        <v>-1672.7036510252212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-1672.7036510252212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1421685.9318521929</v>
      </c>
      <c r="E60" s="19"/>
      <c r="F60" s="19">
        <v>130090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-4146.5839624999999</v>
      </c>
      <c r="AQ60" s="58">
        <v>-4083.2445677804035</v>
      </c>
      <c r="AR60" s="58">
        <v>-4019.7204331595412</v>
      </c>
      <c r="AS60" s="58">
        <v>-3956.0110198127009</v>
      </c>
      <c r="AT60" s="58">
        <v>-3892.1157873435995</v>
      </c>
      <c r="AU60" s="58">
        <v>-3828.0341937797966</v>
      </c>
      <c r="AV60" s="58">
        <v>-3763.7656955680991</v>
      </c>
      <c r="AW60" s="58">
        <v>-3699.3097475699506</v>
      </c>
      <c r="AX60" s="58">
        <v>-3634.6658030568083</v>
      </c>
      <c r="AY60" s="58">
        <v>-3569.8333137055024</v>
      </c>
      <c r="AZ60" s="58">
        <v>-3504.8117295935872</v>
      </c>
      <c r="BA60" s="58">
        <v>-3439.6004991946807</v>
      </c>
      <c r="BB60" s="58">
        <v>-3374.1990693737762</v>
      </c>
      <c r="BC60" s="58">
        <v>-3308.6068853825618</v>
      </c>
      <c r="BD60" s="58">
        <v>-3242.8233908547049</v>
      </c>
      <c r="BE60" s="58">
        <v>-3176.848027801143</v>
      </c>
      <c r="BF60" s="113">
        <v>-3110.6802366053407</v>
      </c>
      <c r="BG60" s="113">
        <v>-3044.3194560185516</v>
      </c>
      <c r="BH60" s="113">
        <v>-2977.7651231550503</v>
      </c>
      <c r="BI60" s="113">
        <v>-2911.0166734873633</v>
      </c>
      <c r="BJ60" s="113">
        <v>-2844.0735408414794</v>
      </c>
      <c r="BK60" s="113">
        <v>-2776.9351573920453</v>
      </c>
      <c r="BL60" s="113">
        <v>-2709.6009536575502</v>
      </c>
      <c r="BM60" s="113">
        <v>-2642.0703584954963</v>
      </c>
      <c r="BN60" s="113">
        <v>-2574.3427990975529</v>
      </c>
      <c r="BO60" s="113">
        <v>-2506.417700984699</v>
      </c>
      <c r="BP60" s="113">
        <v>-2438.2944880023488</v>
      </c>
      <c r="BQ60" s="113">
        <v>-2369.9725823154677</v>
      </c>
      <c r="BR60" s="113">
        <v>-2301.4514044036659</v>
      </c>
      <c r="BS60" s="113">
        <v>-2232.7303730562876</v>
      </c>
      <c r="BT60" s="113">
        <v>-2163.8089053674798</v>
      </c>
      <c r="BU60" s="113">
        <v>-2094.6864167312465</v>
      </c>
      <c r="BV60" s="113">
        <v>-2025.3623208364907</v>
      </c>
      <c r="BW60" s="113">
        <v>-1955.8360296620422</v>
      </c>
      <c r="BX60" s="113">
        <v>-1886.106953471668</v>
      </c>
      <c r="BY60" s="113">
        <v>-1816.1745008090716</v>
      </c>
      <c r="BZ60" s="113">
        <v>-1746.0380784928761</v>
      </c>
      <c r="CA60" s="113">
        <v>-1675.697091611592</v>
      </c>
      <c r="CB60" s="113">
        <v>-1605.1509435185703</v>
      </c>
      <c r="CC60" s="113">
        <v>-1534.3990358269441</v>
      </c>
      <c r="CD60" s="113">
        <v>-1463.4407684045509</v>
      </c>
      <c r="CE60" s="113">
        <v>-1392.2755393688421</v>
      </c>
      <c r="CF60" s="113">
        <v>-1320.9027450817794</v>
      </c>
      <c r="CG60" s="113">
        <v>-1249.3217801447126</v>
      </c>
      <c r="CH60" s="113">
        <v>-1177.5320373932461</v>
      </c>
      <c r="CI60" s="113">
        <v>-1105.5329078920879</v>
      </c>
      <c r="CJ60" s="113">
        <v>-1033.3237809298846</v>
      </c>
      <c r="CK60" s="113">
        <v>-960.90404401404135</v>
      </c>
      <c r="CL60" s="113">
        <v>-888.27308286552727</v>
      </c>
      <c r="CM60" s="113">
        <v>-815.43028141366312</v>
      </c>
      <c r="CN60" s="113">
        <v>-742.37502179089779</v>
      </c>
      <c r="CO60" s="113">
        <v>-669.10668432756597</v>
      </c>
      <c r="CP60" s="113">
        <v>-595.62464754663279</v>
      </c>
      <c r="CQ60" s="113">
        <v>-521.92828815842199</v>
      </c>
      <c r="CR60" s="113">
        <v>-448.01698105532876</v>
      </c>
      <c r="CS60" s="113">
        <v>-373.89009930651815</v>
      </c>
      <c r="CT60" s="113">
        <v>-299.54701415260695</v>
      </c>
      <c r="CU60" s="113">
        <v>-224.98709500033016</v>
      </c>
      <c r="CV60" s="113">
        <v>-150.20970941719256</v>
      </c>
      <c r="CW60" s="113">
        <v>-75.214223126104102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1672703.6510252212</v>
      </c>
      <c r="E61" s="19"/>
      <c r="F61" s="19">
        <v>60569.87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-6969.5985416666663</v>
      </c>
      <c r="AA61" s="58">
        <v>-6552.8377331827578</v>
      </c>
      <c r="AB61" s="58">
        <v>-6134.3404213301674</v>
      </c>
      <c r="AC61" s="58">
        <v>-5714.0993706781901</v>
      </c>
      <c r="AD61" s="58">
        <v>-5292.1073156484954</v>
      </c>
      <c r="AE61" s="58">
        <v>-4868.3569603895121</v>
      </c>
      <c r="AF61" s="58">
        <v>-4442.8409786502798</v>
      </c>
      <c r="AG61" s="58">
        <v>-4015.5520136538034</v>
      </c>
      <c r="AH61" s="58">
        <v>-3586.4826779698415</v>
      </c>
      <c r="AI61" s="58">
        <v>-3155.6255533871949</v>
      </c>
      <c r="AJ61" s="58">
        <v>-2722.9731907854557</v>
      </c>
      <c r="AK61" s="58">
        <v>-2288.5181100062082</v>
      </c>
      <c r="AL61" s="58">
        <v>-1852.2527997237139</v>
      </c>
      <c r="AM61" s="58">
        <v>-1414.1697173150426</v>
      </c>
      <c r="AN61" s="58">
        <v>-974.26128872966876</v>
      </c>
      <c r="AO61" s="58">
        <v>-532.51990835852234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1672703.6510252212</v>
      </c>
      <c r="E62" s="19"/>
      <c r="F62" s="19">
        <f>C62*D62</f>
        <v>4181.759127563053</v>
      </c>
      <c r="G62" s="55">
        <v>32</v>
      </c>
      <c r="H62" s="55">
        <v>33</v>
      </c>
      <c r="I62" s="57">
        <f t="shared" si="0"/>
        <v>-4181.759127563053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-4181.759127563053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22</v>
      </c>
      <c r="D65" s="1">
        <v>16</v>
      </c>
      <c r="E65" s="1">
        <v>700</v>
      </c>
      <c r="F65" s="1">
        <f>C65*D65*E65</f>
        <v>246400</v>
      </c>
      <c r="G65" s="70">
        <v>17</v>
      </c>
      <c r="H65" s="70">
        <v>32</v>
      </c>
      <c r="I65" s="71">
        <f t="shared" si="0"/>
        <v>-246400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-15400</v>
      </c>
      <c r="AA65" s="72">
        <f t="shared" ref="AA65:AO65" si="16">$I$65/16</f>
        <v>-15400</v>
      </c>
      <c r="AB65" s="72">
        <f t="shared" si="16"/>
        <v>-15400</v>
      </c>
      <c r="AC65" s="72">
        <f t="shared" si="16"/>
        <v>-15400</v>
      </c>
      <c r="AD65" s="72">
        <f t="shared" si="16"/>
        <v>-15400</v>
      </c>
      <c r="AE65" s="72">
        <f t="shared" si="16"/>
        <v>-15400</v>
      </c>
      <c r="AF65" s="72">
        <f t="shared" si="16"/>
        <v>-15400</v>
      </c>
      <c r="AG65" s="72">
        <f t="shared" si="16"/>
        <v>-15400</v>
      </c>
      <c r="AH65" s="72">
        <f t="shared" si="16"/>
        <v>-15400</v>
      </c>
      <c r="AI65" s="72">
        <f t="shared" si="16"/>
        <v>-15400</v>
      </c>
      <c r="AJ65" s="72">
        <f t="shared" si="16"/>
        <v>-15400</v>
      </c>
      <c r="AK65" s="72">
        <f t="shared" si="16"/>
        <v>-15400</v>
      </c>
      <c r="AL65" s="72">
        <f t="shared" si="16"/>
        <v>-15400</v>
      </c>
      <c r="AM65" s="72">
        <f t="shared" si="16"/>
        <v>-15400</v>
      </c>
      <c r="AN65" s="72">
        <f t="shared" si="16"/>
        <v>-15400</v>
      </c>
      <c r="AO65" s="72">
        <f t="shared" si="16"/>
        <v>-15400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22</v>
      </c>
      <c r="D66" s="1">
        <v>16</v>
      </c>
      <c r="E66" s="1">
        <v>200</v>
      </c>
      <c r="F66" s="1">
        <f>C66*D66*E66</f>
        <v>70400</v>
      </c>
      <c r="G66" s="55">
        <v>17</v>
      </c>
      <c r="H66" s="55">
        <v>32</v>
      </c>
      <c r="I66" s="57">
        <f>-$F$66</f>
        <v>-70400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-4400</v>
      </c>
      <c r="AA66" s="58">
        <f t="shared" ref="AA66:AO66" si="17">$I$66/16</f>
        <v>-4400</v>
      </c>
      <c r="AB66" s="58">
        <f t="shared" si="17"/>
        <v>-4400</v>
      </c>
      <c r="AC66" s="58">
        <f t="shared" si="17"/>
        <v>-4400</v>
      </c>
      <c r="AD66" s="58">
        <f t="shared" si="17"/>
        <v>-4400</v>
      </c>
      <c r="AE66" s="58">
        <f t="shared" si="17"/>
        <v>-4400</v>
      </c>
      <c r="AF66" s="58">
        <f t="shared" si="17"/>
        <v>-4400</v>
      </c>
      <c r="AG66" s="58">
        <f t="shared" si="17"/>
        <v>-4400</v>
      </c>
      <c r="AH66" s="58">
        <f t="shared" si="17"/>
        <v>-4400</v>
      </c>
      <c r="AI66" s="58">
        <f t="shared" si="17"/>
        <v>-4400</v>
      </c>
      <c r="AJ66" s="58">
        <f t="shared" si="17"/>
        <v>-4400</v>
      </c>
      <c r="AK66" s="58">
        <f t="shared" si="17"/>
        <v>-4400</v>
      </c>
      <c r="AL66" s="58">
        <f t="shared" si="17"/>
        <v>-4400</v>
      </c>
      <c r="AM66" s="58">
        <f t="shared" si="17"/>
        <v>-4400</v>
      </c>
      <c r="AN66" s="58">
        <f t="shared" si="17"/>
        <v>-4400</v>
      </c>
      <c r="AO66" s="58">
        <f t="shared" si="17"/>
        <v>-4400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521400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176</v>
      </c>
      <c r="C69">
        <v>0</v>
      </c>
      <c r="D69" s="1">
        <f>65*2183.04</f>
        <v>141897.60000000001</v>
      </c>
      <c r="F69" s="1">
        <f>C69*D69</f>
        <v>0</v>
      </c>
      <c r="G69" s="55">
        <v>33</v>
      </c>
      <c r="H69" s="55">
        <v>33</v>
      </c>
      <c r="I69" s="57">
        <f>F69</f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220</v>
      </c>
      <c r="C70">
        <v>22</v>
      </c>
      <c r="D70" s="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22</v>
      </c>
      <c r="D71" s="1">
        <v>11000</v>
      </c>
      <c r="F71" s="1">
        <f>C71*D71</f>
        <v>242000</v>
      </c>
      <c r="G71" s="55">
        <v>33</v>
      </c>
      <c r="H71" s="55">
        <v>33</v>
      </c>
      <c r="I71" s="57">
        <f>F71</f>
        <v>242000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242000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-1777107.414815241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-80777.609764329143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-104477.60976432914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03" t="s">
        <v>9</v>
      </c>
      <c r="F81" s="104"/>
      <c r="G81" s="116"/>
      <c r="H81" s="117"/>
      <c r="I81" s="106">
        <f>F68</f>
        <v>521400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03" t="s">
        <v>111</v>
      </c>
      <c r="F82" s="104"/>
      <c r="G82" s="116"/>
      <c r="H82" s="117"/>
      <c r="I82" s="106">
        <f>-F8</f>
        <v>-2298507.414815241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03" t="s">
        <v>112</v>
      </c>
      <c r="F83" s="104"/>
      <c r="G83" s="116"/>
      <c r="H83" s="117"/>
      <c r="I83" s="106">
        <f>SUM(I81:I82)</f>
        <v>-1777107.414815241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-0.77315713813265585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18">SUM(K10:K76)</f>
        <v>-7018</v>
      </c>
      <c r="L86" s="49">
        <f t="shared" si="18"/>
        <v>0</v>
      </c>
      <c r="M86" s="49">
        <f t="shared" si="18"/>
        <v>-8486.0065876079989</v>
      </c>
      <c r="N86" s="49">
        <f t="shared" si="18"/>
        <v>0</v>
      </c>
      <c r="O86" s="49">
        <f t="shared" si="18"/>
        <v>-38423.34996632352</v>
      </c>
      <c r="P86" s="49">
        <f t="shared" si="18"/>
        <v>-679.1400000000001</v>
      </c>
      <c r="Q86" s="49">
        <f t="shared" si="18"/>
        <v>0</v>
      </c>
      <c r="R86" s="49">
        <f t="shared" si="18"/>
        <v>-58203.499361309274</v>
      </c>
      <c r="S86" s="49">
        <f t="shared" si="18"/>
        <v>-12453.145848000002</v>
      </c>
      <c r="T86" s="49">
        <f t="shared" si="18"/>
        <v>-1589.0065876080002</v>
      </c>
      <c r="U86" s="49">
        <f t="shared" si="18"/>
        <v>0</v>
      </c>
      <c r="V86" s="49">
        <f t="shared" si="18"/>
        <v>-49812.583392000008</v>
      </c>
      <c r="W86" s="49">
        <f t="shared" si="18"/>
        <v>0</v>
      </c>
      <c r="X86" s="49">
        <f t="shared" si="18"/>
        <v>0</v>
      </c>
      <c r="Y86" s="49">
        <f t="shared" si="18"/>
        <v>-12786.221906151328</v>
      </c>
      <c r="Z86" s="49">
        <f t="shared" si="18"/>
        <v>-69975.222757103067</v>
      </c>
      <c r="AA86" s="49">
        <f t="shared" si="18"/>
        <v>-91011.566883819163</v>
      </c>
      <c r="AB86" s="49">
        <f t="shared" si="18"/>
        <v>-47758.751305206395</v>
      </c>
      <c r="AC86" s="49">
        <f t="shared" si="18"/>
        <v>-67886.200903754419</v>
      </c>
      <c r="AD86" s="49">
        <f t="shared" si="18"/>
        <v>-83902.361368084734</v>
      </c>
      <c r="AE86" s="49">
        <f t="shared" si="18"/>
        <v>-112245.37792170575</v>
      </c>
      <c r="AF86" s="49">
        <f t="shared" si="18"/>
        <v>-117299.2461130865</v>
      </c>
      <c r="AG86" s="49">
        <f t="shared" si="18"/>
        <v>-116871.95714809003</v>
      </c>
      <c r="AH86" s="49">
        <f t="shared" si="18"/>
        <v>-113703.19572584608</v>
      </c>
      <c r="AI86" s="49">
        <f t="shared" si="18"/>
        <v>-114642.18464454341</v>
      </c>
      <c r="AJ86" s="49">
        <f t="shared" si="18"/>
        <v>-130647.68480130167</v>
      </c>
      <c r="AK86" s="49">
        <f t="shared" si="18"/>
        <v>-201445.22397108245</v>
      </c>
      <c r="AL86" s="49">
        <f t="shared" si="18"/>
        <v>-255802.80039199995</v>
      </c>
      <c r="AM86" s="49">
        <f t="shared" si="18"/>
        <v>-195091.49140527128</v>
      </c>
      <c r="AN86" s="49">
        <f t="shared" si="18"/>
        <v>-141227.58728876591</v>
      </c>
      <c r="AO86" s="49">
        <f t="shared" si="18"/>
        <v>-109979.38691295474</v>
      </c>
      <c r="AP86" s="49">
        <f t="shared" si="18"/>
        <v>512012.2869599624</v>
      </c>
      <c r="AQ86" s="49">
        <f t="shared" si="18"/>
        <v>-4083.2445677804035</v>
      </c>
      <c r="AR86" s="49">
        <f t="shared" si="18"/>
        <v>-4019.7204331595412</v>
      </c>
      <c r="AS86" s="49">
        <f t="shared" si="18"/>
        <v>-3956.0110198127009</v>
      </c>
      <c r="AT86" s="49">
        <f t="shared" si="18"/>
        <v>-3892.1157873435995</v>
      </c>
      <c r="AU86" s="49">
        <f t="shared" si="18"/>
        <v>-3828.0341937797966</v>
      </c>
      <c r="AV86" s="49">
        <f t="shared" si="18"/>
        <v>-3763.7656955680991</v>
      </c>
      <c r="AW86" s="49">
        <f t="shared" si="18"/>
        <v>-3699.3097475699506</v>
      </c>
      <c r="AX86" s="49">
        <f t="shared" si="18"/>
        <v>-3634.6658030568083</v>
      </c>
      <c r="AY86" s="49">
        <f t="shared" si="18"/>
        <v>-3569.8333137055024</v>
      </c>
      <c r="AZ86" s="49">
        <f t="shared" si="18"/>
        <v>-3504.8117295935872</v>
      </c>
      <c r="BA86" s="49">
        <f t="shared" si="18"/>
        <v>-3439.6004991946807</v>
      </c>
      <c r="BB86" s="49">
        <f t="shared" si="18"/>
        <v>-3374.1990693737762</v>
      </c>
      <c r="BC86" s="49">
        <f t="shared" si="18"/>
        <v>-3308.6068853825618</v>
      </c>
      <c r="BD86" s="49">
        <f t="shared" si="18"/>
        <v>-3242.8233908547049</v>
      </c>
      <c r="BE86" s="49">
        <f t="shared" si="18"/>
        <v>-3176.848027801143</v>
      </c>
      <c r="BF86" s="49">
        <f t="shared" si="18"/>
        <v>-3110.6802366053407</v>
      </c>
      <c r="BG86" s="49">
        <f t="shared" si="18"/>
        <v>-3044.3194560185516</v>
      </c>
      <c r="BH86" s="49">
        <f t="shared" si="18"/>
        <v>-2977.7651231550503</v>
      </c>
      <c r="BI86" s="49">
        <f t="shared" si="18"/>
        <v>-2911.0166734873633</v>
      </c>
      <c r="BJ86" s="49">
        <f t="shared" si="18"/>
        <v>-2844.0735408414794</v>
      </c>
      <c r="BK86" s="49">
        <f t="shared" si="18"/>
        <v>-2776.9351573920453</v>
      </c>
      <c r="BL86" s="49">
        <f t="shared" si="18"/>
        <v>-2709.6009536575502</v>
      </c>
      <c r="BM86" s="49">
        <f t="shared" si="18"/>
        <v>-2642.0703584954963</v>
      </c>
      <c r="BN86" s="49">
        <f t="shared" si="18"/>
        <v>-2574.3427990975529</v>
      </c>
      <c r="BO86" s="49">
        <f t="shared" si="18"/>
        <v>-2506.417700984699</v>
      </c>
      <c r="BP86" s="49">
        <f t="shared" si="18"/>
        <v>-2438.2944880023488</v>
      </c>
      <c r="BQ86" s="49">
        <f t="shared" si="18"/>
        <v>-2369.9725823154677</v>
      </c>
      <c r="BR86" s="49">
        <f t="shared" si="18"/>
        <v>-2301.4514044036659</v>
      </c>
      <c r="BS86" s="49">
        <f t="shared" si="18"/>
        <v>-2232.7303730562876</v>
      </c>
      <c r="BT86" s="49">
        <f t="shared" si="18"/>
        <v>-2163.8089053674798</v>
      </c>
      <c r="BU86" s="49">
        <f t="shared" si="18"/>
        <v>-2094.6864167312465</v>
      </c>
      <c r="BV86" s="49">
        <f t="shared" si="18"/>
        <v>-2025.3623208364907</v>
      </c>
      <c r="BW86" s="49">
        <f t="shared" ref="BW86:CW86" si="19">SUM(BW10:BW76)</f>
        <v>-1955.8360296620422</v>
      </c>
      <c r="BX86" s="49">
        <f t="shared" si="19"/>
        <v>-1886.106953471668</v>
      </c>
      <c r="BY86" s="49">
        <f t="shared" si="19"/>
        <v>-1816.1745008090716</v>
      </c>
      <c r="BZ86" s="49">
        <f t="shared" si="19"/>
        <v>-1746.0380784928761</v>
      </c>
      <c r="CA86" s="49">
        <f t="shared" si="19"/>
        <v>-1675.697091611592</v>
      </c>
      <c r="CB86" s="49">
        <f t="shared" si="19"/>
        <v>-1605.1509435185703</v>
      </c>
      <c r="CC86" s="49">
        <f t="shared" si="19"/>
        <v>-1534.3990358269441</v>
      </c>
      <c r="CD86" s="49">
        <f t="shared" si="19"/>
        <v>-1463.4407684045509</v>
      </c>
      <c r="CE86" s="49">
        <f t="shared" si="19"/>
        <v>-1392.2755393688421</v>
      </c>
      <c r="CF86" s="49">
        <f t="shared" si="19"/>
        <v>-1320.9027450817794</v>
      </c>
      <c r="CG86" s="49">
        <f t="shared" si="19"/>
        <v>-1249.3217801447126</v>
      </c>
      <c r="CH86" s="49">
        <f t="shared" si="19"/>
        <v>-1177.5320373932461</v>
      </c>
      <c r="CI86" s="49">
        <f t="shared" si="19"/>
        <v>-1105.5329078920879</v>
      </c>
      <c r="CJ86" s="49">
        <f t="shared" si="19"/>
        <v>-1033.3237809298846</v>
      </c>
      <c r="CK86" s="49">
        <f t="shared" si="19"/>
        <v>-960.90404401404135</v>
      </c>
      <c r="CL86" s="49">
        <f t="shared" si="19"/>
        <v>-888.27308286552727</v>
      </c>
      <c r="CM86" s="49">
        <f t="shared" si="19"/>
        <v>-815.43028141366312</v>
      </c>
      <c r="CN86" s="49">
        <f t="shared" si="19"/>
        <v>-742.37502179089779</v>
      </c>
      <c r="CO86" s="49">
        <f t="shared" si="19"/>
        <v>-669.10668432756597</v>
      </c>
      <c r="CP86" s="49">
        <f t="shared" si="19"/>
        <v>-595.62464754663279</v>
      </c>
      <c r="CQ86" s="49">
        <f t="shared" si="19"/>
        <v>-521.92828815842199</v>
      </c>
      <c r="CR86" s="49">
        <f t="shared" si="19"/>
        <v>-448.01698105532876</v>
      </c>
      <c r="CS86" s="49">
        <f t="shared" si="19"/>
        <v>-373.89009930651815</v>
      </c>
      <c r="CT86" s="49">
        <f t="shared" si="19"/>
        <v>-299.54701415260695</v>
      </c>
      <c r="CU86" s="49">
        <f t="shared" si="19"/>
        <v>-224.98709500033016</v>
      </c>
      <c r="CV86" s="49">
        <f t="shared" si="19"/>
        <v>-150.20970941719256</v>
      </c>
      <c r="CW86" s="49">
        <f t="shared" si="19"/>
        <v>-4256.9733506891571</v>
      </c>
    </row>
    <row r="87" spans="5:101" x14ac:dyDescent="0.25">
      <c r="E87" s="103" t="s">
        <v>114</v>
      </c>
      <c r="F87" s="104"/>
      <c r="G87" s="116"/>
      <c r="H87" s="116"/>
      <c r="I87" s="109">
        <f>SUM(J86:CW86)</f>
        <v>-1777055.0233784236</v>
      </c>
      <c r="J87" s="136">
        <f>SUM(J86:U86)</f>
        <v>-126852.14835084879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-769549.48969900131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-762586.24420255551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-42434.614143224208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-32905.48907005295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-23037.44205378793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-12818.4186736268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-6871.1771853261889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03" t="s">
        <v>115</v>
      </c>
      <c r="F90" s="10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03" t="s">
        <v>116</v>
      </c>
      <c r="F91" s="10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03" t="s">
        <v>117</v>
      </c>
      <c r="F92" s="10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03" t="s">
        <v>118</v>
      </c>
      <c r="F93" s="104"/>
      <c r="G93" s="121"/>
      <c r="H93" s="122"/>
      <c r="I93" s="106">
        <f>NPV(I91,S86:CW86)+SUM(J86:R86)</f>
        <v>-1651557.7332351611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105">
        <f>CW94</f>
        <v>-1.3083854732997446E-2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-4.3623239033552363E-2</v>
      </c>
      <c r="AQ94" s="125">
        <f>MIRR($J$86:AQ86,$I$92,$I$91)</f>
        <v>-4.2243365120588128E-2</v>
      </c>
      <c r="AR94" s="125">
        <f>MIRR($J$86:AR86,$I$92,$I$91)</f>
        <v>-4.0941893113711436E-2</v>
      </c>
      <c r="AS94" s="125">
        <f>MIRR($J$86:AS86,$I$92,$I$91)</f>
        <v>-3.9712251947706667E-2</v>
      </c>
      <c r="AT94" s="125">
        <f>MIRR($J$86:AT86,$I$92,$I$91)</f>
        <v>-3.8548585071408348E-2</v>
      </c>
      <c r="AU94" s="125">
        <f>MIRR($J$86:AU86,$I$92,$I$91)</f>
        <v>-3.7445655902992758E-2</v>
      </c>
      <c r="AV94" s="125">
        <f>MIRR($J$86:AV86,$I$92,$I$91)</f>
        <v>-3.6398767908434104E-2</v>
      </c>
      <c r="AW94" s="125">
        <f>MIRR($J$86:AW86,$I$92,$I$91)</f>
        <v>-3.5403696731083456E-2</v>
      </c>
      <c r="AX94" s="125">
        <f>MIRR($J$86:AX86,$I$92,$I$91)</f>
        <v>-3.4456632304605272E-2</v>
      </c>
      <c r="AY94" s="125">
        <f>MIRR($J$86:AY86,$I$92,$I$91)</f>
        <v>-3.3554129277231337E-2</v>
      </c>
      <c r="AZ94" s="125">
        <f>MIRR($J$86:AZ86,$I$92,$I$91)</f>
        <v>-3.2693064387817605E-2</v>
      </c>
      <c r="BA94" s="125">
        <f>MIRR($J$86:BA86,$I$92,$I$91)</f>
        <v>-3.1870599682507161E-2</v>
      </c>
      <c r="BB94" s="125">
        <f>MIRR($J$86:BB86,$I$92,$I$91)</f>
        <v>-3.1084150659239862E-2</v>
      </c>
      <c r="BC94" s="125">
        <f>MIRR($J$86:BC86,$I$92,$I$91)</f>
        <v>-3.0331358586793367E-2</v>
      </c>
      <c r="BD94" s="125">
        <f>MIRR($J$86:BD86,$I$92,$I$91)</f>
        <v>-2.9610066373824906E-2</v>
      </c>
      <c r="BE94" s="125">
        <f>MIRR($J$86:BE86,$I$92,$I$91)</f>
        <v>-2.8918297467919074E-2</v>
      </c>
      <c r="BF94" s="125">
        <f>MIRR($J$86:BF86,$I$92,$I$91)</f>
        <v>-2.8254237349903621E-2</v>
      </c>
      <c r="BG94" s="125">
        <f>MIRR($J$86:BG86,$I$92,$I$91)</f>
        <v>-2.7616217258542242E-2</v>
      </c>
      <c r="BH94" s="125">
        <f>MIRR($J$86:BH86,$I$92,$I$91)</f>
        <v>-2.7002699838187816E-2</v>
      </c>
      <c r="BI94" s="125">
        <f>MIRR($J$86:BI86,$I$92,$I$91)</f>
        <v>-2.6412266449463373E-2</v>
      </c>
      <c r="BJ94" s="125">
        <f>MIRR($J$86:BJ86,$I$92,$I$91)</f>
        <v>-2.5843605922431845E-2</v>
      </c>
      <c r="BK94" s="125">
        <f>MIRR($J$86:BK86,$I$92,$I$91)</f>
        <v>-2.5295504564514459E-2</v>
      </c>
      <c r="BL94" s="125">
        <f>MIRR($J$86:BL86,$I$92,$I$91)</f>
        <v>-2.4766837262831687E-2</v>
      </c>
      <c r="BM94" s="125">
        <f>MIRR($J$86:BM86,$I$92,$I$91)</f>
        <v>-2.4256559543631928E-2</v>
      </c>
      <c r="BN94" s="125">
        <f>MIRR($J$86:BN86,$I$92,$I$91)</f>
        <v>-2.3763700470819549E-2</v>
      </c>
      <c r="BO94" s="125">
        <f>MIRR($J$86:BO86,$I$92,$I$91)</f>
        <v>-2.3287356281930127E-2</v>
      </c>
      <c r="BP94" s="125">
        <f>MIRR($J$86:BP86,$I$92,$I$91)</f>
        <v>-2.2826684673731834E-2</v>
      </c>
      <c r="BQ94" s="125">
        <f>MIRR($J$86:BQ86,$I$92,$I$91)</f>
        <v>-2.2380899661387565E-2</v>
      </c>
      <c r="BR94" s="125">
        <f>MIRR($J$86:BR86,$I$92,$I$91)</f>
        <v>-2.1949266945118007E-2</v>
      </c>
      <c r="BS94" s="125">
        <f>MIRR($J$86:BS86,$I$92,$I$91)</f>
        <v>-2.1531099726865843E-2</v>
      </c>
      <c r="BT94" s="125">
        <f>MIRR($J$86:BT86,$I$92,$I$91)</f>
        <v>-2.1125754926783369E-2</v>
      </c>
      <c r="BU94" s="125">
        <f>MIRR($J$86:BU86,$I$92,$I$91)</f>
        <v>-2.0732629755660481E-2</v>
      </c>
      <c r="BV94" s="125">
        <f>MIRR($J$86:BV86,$I$92,$I$91)</f>
        <v>-2.0351158604832165E-2</v>
      </c>
      <c r="BW94" s="125">
        <f>MIRR($J$86:BW86,$I$92,$I$91)</f>
        <v>-1.9980810219776601E-2</v>
      </c>
      <c r="BX94" s="125">
        <f>MIRR($J$86:BX86,$I$92,$I$91)</f>
        <v>-1.9621085127668247E-2</v>
      </c>
      <c r="BY94" s="125">
        <f>MIRR($J$86:BY86,$I$92,$I$91)</f>
        <v>-1.9271513292655751E-2</v>
      </c>
      <c r="BZ94" s="125">
        <f>MIRR($J$86:BZ86,$I$92,$I$91)</f>
        <v>-1.8931651975688468E-2</v>
      </c>
      <c r="CA94" s="125">
        <f>MIRR($J$86:CA86,$I$92,$I$91)</f>
        <v>-1.8601083778369443E-2</v>
      </c>
      <c r="CB94" s="125">
        <f>MIRR($J$86:CB86,$I$92,$I$91)</f>
        <v>-1.8279414852635734E-2</v>
      </c>
      <c r="CC94" s="125">
        <f>MIRR($J$86:CC86,$I$92,$I$91)</f>
        <v>-1.7966273260092036E-2</v>
      </c>
      <c r="CD94" s="125">
        <f>MIRR($J$86:CD86,$I$92,$I$91)</f>
        <v>-1.7661307466603438E-2</v>
      </c>
      <c r="CE94" s="125">
        <f>MIRR($J$86:CE86,$I$92,$I$91)</f>
        <v>-1.7364184959314355E-2</v>
      </c>
      <c r="CF94" s="125">
        <f>MIRR($J$86:CF86,$I$92,$I$91)</f>
        <v>-1.7074590974630488E-2</v>
      </c>
      <c r="CG94" s="125">
        <f>MIRR($J$86:CG86,$I$92,$I$91)</f>
        <v>-1.6792227326915432E-2</v>
      </c>
      <c r="CH94" s="125">
        <f>MIRR($J$86:CH86,$I$92,$I$91)</f>
        <v>-1.6516811328717518E-2</v>
      </c>
      <c r="CI94" s="125">
        <f>MIRR($J$86:CI86,$I$92,$I$91)</f>
        <v>-1.6248074794288914E-2</v>
      </c>
      <c r="CJ94" s="125">
        <f>MIRR($J$86:CJ86,$I$92,$I$91)</f>
        <v>-1.5985763118996354E-2</v>
      </c>
      <c r="CK94" s="125">
        <f>MIRR($J$86:CK86,$I$92,$I$91)</f>
        <v>-1.5729634427961936E-2</v>
      </c>
      <c r="CL94" s="125">
        <f>MIRR($J$86:CL86,$I$92,$I$91)</f>
        <v>-1.5479458787936773E-2</v>
      </c>
      <c r="CM94" s="125">
        <f>MIRR($J$86:CM86,$I$92,$I$91)</f>
        <v>-1.5235017476992629E-2</v>
      </c>
      <c r="CN94" s="125">
        <f>MIRR($J$86:CN86,$I$92,$I$91)</f>
        <v>-1.4996102307142212E-2</v>
      </c>
      <c r="CO94" s="125">
        <f>MIRR($J$86:CO86,$I$92,$I$91)</f>
        <v>-1.4762514995465992E-2</v>
      </c>
      <c r="CP94" s="125">
        <f>MIRR($J$86:CP86,$I$92,$I$91)</f>
        <v>-1.4534066579739213E-2</v>
      </c>
      <c r="CQ94" s="125">
        <f>MIRR($J$86:CQ86,$I$92,$I$91)</f>
        <v>-1.4310576874927983E-2</v>
      </c>
      <c r="CR94" s="125">
        <f>MIRR($J$86:CR86,$I$92,$I$91)</f>
        <v>-1.4091873967256752E-2</v>
      </c>
      <c r="CS94" s="125">
        <f>MIRR($J$86:CS86,$I$92,$I$91)</f>
        <v>-1.3877793742850475E-2</v>
      </c>
      <c r="CT94" s="125">
        <f>MIRR($J$86:CT86,$I$92,$I$91)</f>
        <v>-1.3668179448225959E-2</v>
      </c>
      <c r="CU94" s="125">
        <f>MIRR($J$86:CU86,$I$92,$I$91)</f>
        <v>-1.3462881280148276E-2</v>
      </c>
      <c r="CV94" s="125">
        <f>MIRR($J$86:CV86,$I$92,$I$91)</f>
        <v>-1.3261756002586722E-2</v>
      </c>
      <c r="CW94" s="125">
        <f>MIRR($J$86:CW86,$I$92,$I$91)</f>
        <v>-1.3083854732997446E-2</v>
      </c>
    </row>
    <row r="95" spans="5:101" x14ac:dyDescent="0.25">
      <c r="E95" s="151"/>
      <c r="F95" s="152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8+H8qE31ciJ7dw9tIB9KvA5Vj9QrW3oR9m7RLvu+q8D9iQcjKVCtFQAaJLp0rEQHlUa1eeLw9GBA6AOeV4sYDw==" saltValue="GxUUn12uHXObl5l9gqCLZg==" spinCount="100000" sheet="1" objects="1" scenarios="1"/>
  <mergeCells count="18">
    <mergeCell ref="E94:F94"/>
    <mergeCell ref="E95:F95"/>
    <mergeCell ref="J6:U6"/>
    <mergeCell ref="V6:AG6"/>
    <mergeCell ref="AH6:AS6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20" priority="2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4:AR64 AS67:BE68 J65:CW66 J55:X61 Y55:CW58 Y60:BE60 AS63:BE64 Y61:CW61 J62:CW62 AS53:BE54 P42:T42 J41:O42 J43:CW52 P41:CW41 J30:Y31 BF32:CW34 AS32:BE40 AA30:CW30 Z31:CW31 J16:Y21 Z19:AA21 AA17:AO17 Z18:AO18 Z16:AO16 AB19:AO19 AB20:CW21 AP16:CW19 J27:BE29 J23:CW26 AA34:AH34 J32:AR33 J69:CW71 J10:CW15">
    <cfRule type="cellIs" dxfId="19" priority="4" stopIfTrue="1" operator="equal">
      <formula>#REF!</formula>
    </cfRule>
  </conditionalFormatting>
  <conditionalFormatting sqref="Z17 Z30 U34:Z34 U38:Z38 U54:Z54 U63:Z63 U67:Z67 U76:Z76 Y59:CW59 U42:CW42">
    <cfRule type="cellIs" dxfId="18" priority="3" stopIfTrue="1" operator="equal">
      <formula>#REF!</formula>
    </cfRule>
  </conditionalFormatting>
  <conditionalFormatting sqref="J22:CW22">
    <cfRule type="cellIs" dxfId="17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416F-0E4E-49CB-B707-A25622E7B0DC}">
  <sheetPr codeName="Hoja4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I76" sqref="I76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204</v>
      </c>
    </row>
    <row r="4" spans="2:102" x14ac:dyDescent="0.25">
      <c r="B4" t="s">
        <v>219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43" t="s">
        <v>56</v>
      </c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5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3334325.6113495193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67914</v>
      </c>
      <c r="F16" s="1">
        <f>D16*C16</f>
        <v>3809.9753999999998</v>
      </c>
      <c r="G16" s="70">
        <v>6</v>
      </c>
      <c r="H16" s="70">
        <v>6</v>
      </c>
      <c r="I16" s="71">
        <f t="shared" ref="I16:I65" si="0">-F16</f>
        <v>-3809.9753999999998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-3809.9753999999998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67914</v>
      </c>
      <c r="F17" s="1">
        <f>D17*C17</f>
        <v>3239.4978000000001</v>
      </c>
      <c r="G17" s="55">
        <v>17</v>
      </c>
      <c r="H17" s="55">
        <v>18</v>
      </c>
      <c r="I17" s="57">
        <f t="shared" si="0"/>
        <v>-3239.4978000000001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-971.84933999999998</v>
      </c>
      <c r="AA17" s="58">
        <f>0.7*I17</f>
        <v>-2267.6484599999999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67914</v>
      </c>
      <c r="F18" s="1">
        <f>C18*D18</f>
        <v>475.39800000000002</v>
      </c>
      <c r="G18" s="55">
        <v>17</v>
      </c>
      <c r="H18" s="55">
        <v>18</v>
      </c>
      <c r="I18" s="57">
        <f t="shared" si="0"/>
        <v>-475.39800000000002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-237.69900000000001</v>
      </c>
      <c r="AA18" s="58">
        <f>I18*0.5</f>
        <v>-237.69900000000001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2036589.8508000001</v>
      </c>
      <c r="F19" s="1">
        <f>C19*D19</f>
        <v>114252.69062988</v>
      </c>
      <c r="G19" s="55">
        <v>6</v>
      </c>
      <c r="H19" s="55">
        <v>9</v>
      </c>
      <c r="I19" s="57">
        <f t="shared" si="0"/>
        <v>-114252.69062988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-45701.076251952007</v>
      </c>
      <c r="P19" s="58">
        <v>0</v>
      </c>
      <c r="Q19" s="58">
        <v>0</v>
      </c>
      <c r="R19" s="58">
        <f>I19*0.6</f>
        <v>-68551.614377927996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2036589.8508000001</v>
      </c>
      <c r="F20" s="1">
        <f>C20*D20</f>
        <v>97145.335883160005</v>
      </c>
      <c r="G20" s="55">
        <v>19</v>
      </c>
      <c r="H20" s="55">
        <v>32</v>
      </c>
      <c r="I20" s="57">
        <f t="shared" si="0"/>
        <v>-97145.335883160005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-6938.9525630828575</v>
      </c>
      <c r="AC20" s="58">
        <f t="shared" ref="AC20:AO20" si="1">$I20/14</f>
        <v>-6938.9525630828575</v>
      </c>
      <c r="AD20" s="58">
        <f t="shared" si="1"/>
        <v>-6938.9525630828575</v>
      </c>
      <c r="AE20" s="58">
        <f t="shared" si="1"/>
        <v>-6938.9525630828575</v>
      </c>
      <c r="AF20" s="58">
        <f t="shared" si="1"/>
        <v>-6938.9525630828575</v>
      </c>
      <c r="AG20" s="58">
        <f t="shared" si="1"/>
        <v>-6938.9525630828575</v>
      </c>
      <c r="AH20" s="58">
        <f t="shared" si="1"/>
        <v>-6938.9525630828575</v>
      </c>
      <c r="AI20" s="58">
        <f t="shared" si="1"/>
        <v>-6938.9525630828575</v>
      </c>
      <c r="AJ20" s="58">
        <f t="shared" si="1"/>
        <v>-6938.9525630828575</v>
      </c>
      <c r="AK20" s="58">
        <f t="shared" si="1"/>
        <v>-6938.9525630828575</v>
      </c>
      <c r="AL20" s="58">
        <f t="shared" si="1"/>
        <v>-6938.9525630828575</v>
      </c>
      <c r="AM20" s="58">
        <f t="shared" si="1"/>
        <v>-6938.9525630828575</v>
      </c>
      <c r="AN20" s="58">
        <f t="shared" si="1"/>
        <v>-6938.9525630828575</v>
      </c>
      <c r="AO20" s="58">
        <f t="shared" si="1"/>
        <v>-6938.9525630828575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2036589.8508000001</v>
      </c>
      <c r="F21" s="1">
        <f>C21*D21</f>
        <v>14256.128955600001</v>
      </c>
      <c r="G21" s="55">
        <v>19</v>
      </c>
      <c r="H21" s="55">
        <v>32</v>
      </c>
      <c r="I21" s="57">
        <f t="shared" si="0"/>
        <v>-14256.128955600001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-1018.2949254000001</v>
      </c>
      <c r="AC21" s="58">
        <f t="shared" ref="AC21:AO21" si="2">$I$21/14</f>
        <v>-1018.2949254000001</v>
      </c>
      <c r="AD21" s="58">
        <f t="shared" si="2"/>
        <v>-1018.2949254000001</v>
      </c>
      <c r="AE21" s="58">
        <f t="shared" si="2"/>
        <v>-1018.2949254000001</v>
      </c>
      <c r="AF21" s="58">
        <f t="shared" si="2"/>
        <v>-1018.2949254000001</v>
      </c>
      <c r="AG21" s="58">
        <f t="shared" si="2"/>
        <v>-1018.2949254000001</v>
      </c>
      <c r="AH21" s="58">
        <f t="shared" si="2"/>
        <v>-1018.2949254000001</v>
      </c>
      <c r="AI21" s="58">
        <f t="shared" si="2"/>
        <v>-1018.2949254000001</v>
      </c>
      <c r="AJ21" s="58">
        <f t="shared" si="2"/>
        <v>-1018.2949254000001</v>
      </c>
      <c r="AK21" s="58">
        <f t="shared" si="2"/>
        <v>-1018.2949254000001</v>
      </c>
      <c r="AL21" s="58">
        <f t="shared" si="2"/>
        <v>-1018.2949254000001</v>
      </c>
      <c r="AM21" s="58">
        <f t="shared" si="2"/>
        <v>-1018.2949254000001</v>
      </c>
      <c r="AN21" s="58">
        <f t="shared" si="2"/>
        <v>-1018.2949254000001</v>
      </c>
      <c r="AO21" s="58">
        <f t="shared" si="2"/>
        <v>-1018.2949254000001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2104503.8508000001</v>
      </c>
      <c r="F22" s="1">
        <f>C22*D22</f>
        <v>42090.077016000003</v>
      </c>
      <c r="G22" s="55">
        <v>1</v>
      </c>
      <c r="H22" s="55">
        <v>33</v>
      </c>
      <c r="I22" s="57">
        <f>-F22</f>
        <v>-42090.077016000003</v>
      </c>
      <c r="J22" s="58">
        <v>0</v>
      </c>
      <c r="K22" s="58">
        <v>0</v>
      </c>
      <c r="L22" s="58">
        <v>0</v>
      </c>
      <c r="M22" s="58">
        <f>I22*0.05</f>
        <v>-2104.5038508000002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-6313.5115524000003</v>
      </c>
      <c r="S22" s="58">
        <v>0</v>
      </c>
      <c r="T22" s="58">
        <f>I22*0.05</f>
        <v>-2104.5038508000002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-1683.6030806400001</v>
      </c>
      <c r="AA22" s="58">
        <f t="shared" si="3"/>
        <v>-1683.6030806400001</v>
      </c>
      <c r="AB22" s="58">
        <f t="shared" si="3"/>
        <v>-1683.6030806400001</v>
      </c>
      <c r="AC22" s="58">
        <f t="shared" si="3"/>
        <v>-1683.6030806400001</v>
      </c>
      <c r="AD22" s="58">
        <f t="shared" si="3"/>
        <v>-1683.6030806400001</v>
      </c>
      <c r="AE22" s="58">
        <f t="shared" si="3"/>
        <v>-1683.6030806400001</v>
      </c>
      <c r="AF22" s="58">
        <f t="shared" si="3"/>
        <v>-1683.6030806400001</v>
      </c>
      <c r="AG22" s="58">
        <f t="shared" si="3"/>
        <v>-1683.6030806400001</v>
      </c>
      <c r="AH22" s="58">
        <f t="shared" si="3"/>
        <v>-1683.6030806400001</v>
      </c>
      <c r="AI22" s="58">
        <f t="shared" si="3"/>
        <v>-1683.6030806400001</v>
      </c>
      <c r="AJ22" s="58">
        <f t="shared" si="3"/>
        <v>-1683.6030806400001</v>
      </c>
      <c r="AK22" s="58">
        <f t="shared" si="3"/>
        <v>-1683.6030806400001</v>
      </c>
      <c r="AL22" s="58">
        <f t="shared" si="3"/>
        <v>-1683.6030806400001</v>
      </c>
      <c r="AM22" s="58">
        <f t="shared" si="3"/>
        <v>-1683.6030806400001</v>
      </c>
      <c r="AN22" s="58">
        <f t="shared" si="3"/>
        <v>-1683.6030806400001</v>
      </c>
      <c r="AO22" s="58">
        <f>$I$22*0.04</f>
        <v>-1683.6030806400001</v>
      </c>
      <c r="AP22" s="58">
        <f>I22*0.11</f>
        <v>-4629.9084717600008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7524.8712000000005</v>
      </c>
      <c r="F24" s="1">
        <f>C24*D24</f>
        <v>1580.2229520000001</v>
      </c>
      <c r="G24" s="55">
        <v>6</v>
      </c>
      <c r="H24" s="55">
        <v>18</v>
      </c>
      <c r="I24" s="57">
        <f t="shared" si="0"/>
        <v>-1580.2229520000001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-800.09483399999988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-254.00515139999999</v>
      </c>
      <c r="AA24" s="58">
        <f>(AA17+AA18)*0.21</f>
        <v>-526.12296659999993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267744.23248464003</v>
      </c>
      <c r="F25" s="1">
        <f>C25*D25</f>
        <v>56226.288821774404</v>
      </c>
      <c r="G25" s="55">
        <v>6</v>
      </c>
      <c r="H25" s="55">
        <v>32</v>
      </c>
      <c r="I25" s="57">
        <f t="shared" si="0"/>
        <v>-56226.288821774404</v>
      </c>
      <c r="J25" s="58">
        <v>0</v>
      </c>
      <c r="K25" s="58">
        <v>0</v>
      </c>
      <c r="L25" s="58">
        <v>0</v>
      </c>
      <c r="M25" s="58">
        <f>SUM(M19:M22)*0.21</f>
        <v>-441.94580866800004</v>
      </c>
      <c r="N25" s="58">
        <v>0</v>
      </c>
      <c r="O25" s="58">
        <f>SUM(O19:O22)*0.21</f>
        <v>-9597.2260129099213</v>
      </c>
      <c r="P25" s="58">
        <v>0</v>
      </c>
      <c r="Q25" s="58">
        <v>0</v>
      </c>
      <c r="R25" s="58">
        <f>SUM(R19:R22)*0.21</f>
        <v>-15721.676445368877</v>
      </c>
      <c r="S25" s="58">
        <v>0</v>
      </c>
      <c r="T25" s="58">
        <f>SUM(T19:T22)*0.21</f>
        <v>-441.94580866800004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-353.55664693440002</v>
      </c>
      <c r="AA25" s="58">
        <f t="shared" si="4"/>
        <v>-353.55664693440002</v>
      </c>
      <c r="AB25" s="58">
        <f t="shared" si="4"/>
        <v>-2024.5786195158003</v>
      </c>
      <c r="AC25" s="58">
        <f t="shared" si="4"/>
        <v>-2024.5786195158003</v>
      </c>
      <c r="AD25" s="58">
        <f t="shared" si="4"/>
        <v>-2024.5786195158003</v>
      </c>
      <c r="AE25" s="58">
        <f t="shared" si="4"/>
        <v>-2024.5786195158003</v>
      </c>
      <c r="AF25" s="58">
        <f t="shared" si="4"/>
        <v>-2024.5786195158003</v>
      </c>
      <c r="AG25" s="58">
        <f t="shared" si="4"/>
        <v>-2024.5786195158003</v>
      </c>
      <c r="AH25" s="58">
        <f t="shared" si="4"/>
        <v>-2024.5786195158003</v>
      </c>
      <c r="AI25" s="58">
        <f t="shared" si="4"/>
        <v>-2024.5786195158003</v>
      </c>
      <c r="AJ25" s="58">
        <f t="shared" si="4"/>
        <v>-2024.5786195158003</v>
      </c>
      <c r="AK25" s="58">
        <f t="shared" si="4"/>
        <v>-2024.5786195158003</v>
      </c>
      <c r="AL25" s="58">
        <f t="shared" si="4"/>
        <v>-2024.5786195158003</v>
      </c>
      <c r="AM25" s="58">
        <f t="shared" si="4"/>
        <v>-2024.5786195158003</v>
      </c>
      <c r="AN25" s="58">
        <f t="shared" si="4"/>
        <v>-2024.5786195158003</v>
      </c>
      <c r="AO25" s="58">
        <f t="shared" si="4"/>
        <v>-2024.5786195158003</v>
      </c>
      <c r="AP25" s="58">
        <f t="shared" si="4"/>
        <v>-972.28077906960016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2036589.8508000001</v>
      </c>
      <c r="F26" s="1">
        <f>C26*D26</f>
        <v>6109.769552400001</v>
      </c>
      <c r="G26" s="55">
        <v>19</v>
      </c>
      <c r="H26" s="55">
        <v>32</v>
      </c>
      <c r="I26" s="57">
        <f t="shared" si="0"/>
        <v>-6109.769552400001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-436.41211088571436</v>
      </c>
      <c r="AC26" s="58">
        <f t="shared" ref="AC26:AO26" si="5">$I$26/14</f>
        <v>-436.41211088571436</v>
      </c>
      <c r="AD26" s="58">
        <f t="shared" si="5"/>
        <v>-436.41211088571436</v>
      </c>
      <c r="AE26" s="58">
        <f t="shared" si="5"/>
        <v>-436.41211088571436</v>
      </c>
      <c r="AF26" s="58">
        <f t="shared" si="5"/>
        <v>-436.41211088571436</v>
      </c>
      <c r="AG26" s="58">
        <f t="shared" si="5"/>
        <v>-436.41211088571436</v>
      </c>
      <c r="AH26" s="58">
        <f t="shared" si="5"/>
        <v>-436.41211088571436</v>
      </c>
      <c r="AI26" s="58">
        <f t="shared" si="5"/>
        <v>-436.41211088571436</v>
      </c>
      <c r="AJ26" s="58">
        <f t="shared" si="5"/>
        <v>-436.41211088571436</v>
      </c>
      <c r="AK26" s="58">
        <f t="shared" si="5"/>
        <v>-436.41211088571436</v>
      </c>
      <c r="AL26" s="58">
        <f t="shared" si="5"/>
        <v>-436.41211088571436</v>
      </c>
      <c r="AM26" s="58">
        <f t="shared" si="5"/>
        <v>-436.41211088571436</v>
      </c>
      <c r="AN26" s="58">
        <f t="shared" si="5"/>
        <v>-436.41211088571436</v>
      </c>
      <c r="AO26" s="58">
        <f t="shared" si="5"/>
        <v>-436.41211088571436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42*7*11</f>
        <v>3234</v>
      </c>
      <c r="D30" s="1">
        <v>21</v>
      </c>
      <c r="F30" s="1">
        <f>C30*D30</f>
        <v>67914</v>
      </c>
      <c r="G30" s="55">
        <v>17</v>
      </c>
      <c r="H30" s="55">
        <v>18</v>
      </c>
      <c r="I30" s="57">
        <f t="shared" si="0"/>
        <v>-67914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-27165.600000000002</v>
      </c>
      <c r="AA30" s="58">
        <f>I30*0.6</f>
        <v>-40748.400000000001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3000</v>
      </c>
      <c r="D31" s="1">
        <v>5.75</v>
      </c>
      <c r="F31" s="1">
        <f>C31*D31</f>
        <v>17250</v>
      </c>
      <c r="G31" s="55">
        <v>17</v>
      </c>
      <c r="H31" s="55">
        <v>18</v>
      </c>
      <c r="I31" s="57">
        <f t="shared" si="0"/>
        <v>-17250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-6900</v>
      </c>
      <c r="AA31" s="58">
        <f>I31*0.6</f>
        <v>-10350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34*65*1.2</f>
        <v>2652</v>
      </c>
      <c r="D33" s="1">
        <f>684.63*1.06</f>
        <v>725.70780000000002</v>
      </c>
      <c r="F33" s="1">
        <f>C33*D33</f>
        <v>1924577.0856000001</v>
      </c>
      <c r="G33" s="55">
        <v>19</v>
      </c>
      <c r="H33" s="55">
        <v>32</v>
      </c>
      <c r="I33" s="57">
        <f t="shared" si="0"/>
        <v>-1924577.0856000001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nuevo'!E14</f>
        <v>-19245.770856000003</v>
      </c>
      <c r="AC33" s="58">
        <f>'evolucion certificaciones nuevo'!F14</f>
        <v>-48114.427140000007</v>
      </c>
      <c r="AD33" s="58">
        <f>'evolucion certificaciones nuevo'!G14</f>
        <v>-71209.352167200006</v>
      </c>
      <c r="AE33" s="58">
        <f>'evolucion certificaciones nuevo'!H14</f>
        <v>-111625.47096480001</v>
      </c>
      <c r="AF33" s="58">
        <f>'evolucion certificaciones nuevo'!I14</f>
        <v>-119323.77930720001</v>
      </c>
      <c r="AG33" s="58">
        <f>'evolucion certificaciones nuevo'!J14</f>
        <v>-119323.77930720001</v>
      </c>
      <c r="AH33" s="58">
        <f>'evolucion certificaciones nuevo'!K14</f>
        <v>-115474.625136</v>
      </c>
      <c r="AI33" s="58">
        <f>'evolucion certificaciones nuevo'!L14</f>
        <v>-117399.2022216</v>
      </c>
      <c r="AJ33" s="58">
        <f>'evolucion certificaciones nuevo'!M14</f>
        <v>-140494.12724880001</v>
      </c>
      <c r="AK33" s="58">
        <f>'evolucion certificaciones nuevo'!N14</f>
        <v>-240572.13570000001</v>
      </c>
      <c r="AL33" s="58">
        <f>'evolucion certificaciones nuevo'!O14</f>
        <v>-317555.21912400005</v>
      </c>
      <c r="AM33" s="58">
        <f>'evolucion certificaciones nuevo'!P14</f>
        <v>-232873.82735760001</v>
      </c>
      <c r="AN33" s="58">
        <f>'evolucion certificaciones nuevo'!Q14</f>
        <v>-157815.32101920003</v>
      </c>
      <c r="AO33" s="58">
        <f>'evolucion certificaciones nuevo'!R14</f>
        <v>-113550.0480504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42*7</f>
        <v>294</v>
      </c>
      <c r="D34" s="1">
        <f>359.43*1.06</f>
        <v>380.99580000000003</v>
      </c>
      <c r="F34" s="1">
        <f>C34*D34</f>
        <v>112012.76520000001</v>
      </c>
      <c r="G34" s="55">
        <v>19</v>
      </c>
      <c r="H34" s="55">
        <v>23</v>
      </c>
      <c r="I34" s="57">
        <f>-F34</f>
        <v>-112012.76520000001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nuevo'!E16</f>
        <v>-2240.2553040000003</v>
      </c>
      <c r="AC34" s="58">
        <f>'evolucion certificaciones nuevo'!F16</f>
        <v>-10641.212694000002</v>
      </c>
      <c r="AD34" s="58">
        <f>'evolucion certificaciones nuevo'!G16</f>
        <v>-34163.893386000003</v>
      </c>
      <c r="AE34" s="58">
        <f>'evolucion certificaciones nuevo'!H16</f>
        <v>-50965.808166000003</v>
      </c>
      <c r="AF34" s="58">
        <f>'evolucion certificaciones nuevo'!I16</f>
        <v>-14001.595650000001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67914</v>
      </c>
      <c r="F36" s="1">
        <f>D36*C36</f>
        <v>14261.939999999999</v>
      </c>
      <c r="G36" s="55">
        <v>16</v>
      </c>
      <c r="H36" s="55">
        <v>18</v>
      </c>
      <c r="I36" s="57">
        <f t="shared" si="0"/>
        <v>-14261.939999999999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-5704.7759999999998</v>
      </c>
      <c r="AA36" s="58">
        <f>AA30*0.21</f>
        <v>-8557.1640000000007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2036589.8508000001</v>
      </c>
      <c r="F37" s="1">
        <f>D37*C37</f>
        <v>203658.98508000001</v>
      </c>
      <c r="G37" s="55">
        <v>19</v>
      </c>
      <c r="H37" s="55">
        <v>32</v>
      </c>
      <c r="I37" s="57">
        <f t="shared" si="0"/>
        <v>-203658.98508000001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-2148.6026160000001</v>
      </c>
      <c r="AC37" s="58">
        <f t="shared" si="12"/>
        <v>-5875.5639834000012</v>
      </c>
      <c r="AD37" s="58">
        <f t="shared" si="12"/>
        <v>-10537.324555320003</v>
      </c>
      <c r="AE37" s="58">
        <f t="shared" si="12"/>
        <v>-16259.127913080003</v>
      </c>
      <c r="AF37" s="58">
        <f t="shared" si="12"/>
        <v>-13332.53749572</v>
      </c>
      <c r="AG37" s="58">
        <f t="shared" si="12"/>
        <v>-11932.377930720002</v>
      </c>
      <c r="AH37" s="58">
        <f t="shared" si="12"/>
        <v>-11547.462513600001</v>
      </c>
      <c r="AI37" s="58">
        <f t="shared" si="12"/>
        <v>-11739.920222160001</v>
      </c>
      <c r="AJ37" s="58">
        <f t="shared" si="12"/>
        <v>-14049.412724880001</v>
      </c>
      <c r="AK37" s="58">
        <f t="shared" si="12"/>
        <v>-24057.213570000004</v>
      </c>
      <c r="AL37" s="58">
        <f t="shared" si="12"/>
        <v>-31755.521912400007</v>
      </c>
      <c r="AM37" s="58">
        <f t="shared" si="12"/>
        <v>-23287.382735760002</v>
      </c>
      <c r="AN37" s="58">
        <f t="shared" si="12"/>
        <v>-15781.532101920004</v>
      </c>
      <c r="AO37" s="58">
        <f t="shared" si="12"/>
        <v>-11355.00480504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2036589.8508000001</v>
      </c>
      <c r="F41" s="1">
        <f>C41*D41</f>
        <v>101829.49254000001</v>
      </c>
      <c r="G41" s="70">
        <v>10</v>
      </c>
      <c r="H41" s="70">
        <v>14</v>
      </c>
      <c r="I41" s="71">
        <f t="shared" si="0"/>
        <v>-101829.49254000001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-20365.898508000002</v>
      </c>
      <c r="T41" s="72">
        <v>0</v>
      </c>
      <c r="U41" s="72">
        <v>0</v>
      </c>
      <c r="V41" s="72">
        <f>I41*0.8</f>
        <v>-81463.594032000008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67914</v>
      </c>
      <c r="F42" s="1">
        <f>C42*D42</f>
        <v>3395.7000000000003</v>
      </c>
      <c r="G42" s="55">
        <v>7</v>
      </c>
      <c r="H42" s="55">
        <v>9</v>
      </c>
      <c r="I42" s="57">
        <f t="shared" si="0"/>
        <v>-3395.7000000000003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-679.1400000000001</v>
      </c>
      <c r="Q42" s="58">
        <v>0</v>
      </c>
      <c r="R42" s="58">
        <f>I42*0.8</f>
        <v>-2716.5600000000004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2036589.8508000001</v>
      </c>
      <c r="F44" s="1">
        <f>C44*D44</f>
        <v>610.97695523999994</v>
      </c>
      <c r="G44" s="55">
        <v>33</v>
      </c>
      <c r="H44" s="55">
        <v>33</v>
      </c>
      <c r="I44" s="57">
        <f t="shared" si="0"/>
        <v>-610.97695523999994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-610.97695523999994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2036589.8508000001</v>
      </c>
      <c r="F45" s="1">
        <f>C45*D45</f>
        <v>407.31797016000007</v>
      </c>
      <c r="G45" s="55">
        <v>33</v>
      </c>
      <c r="H45" s="55">
        <v>33</v>
      </c>
      <c r="I45" s="57">
        <f t="shared" si="0"/>
        <v>-407.31797016000007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-407.31797016000007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2036589.8508000001</v>
      </c>
      <c r="F48" s="1">
        <f>C48*D48</f>
        <v>610.97695523999994</v>
      </c>
      <c r="G48" s="55">
        <v>33</v>
      </c>
      <c r="H48" s="55">
        <v>33</v>
      </c>
      <c r="I48" s="57">
        <f t="shared" si="0"/>
        <v>-610.97695523999994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-610.97695523999994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2036589.8508000001</v>
      </c>
      <c r="F49" s="1">
        <f>C49*D49</f>
        <v>407.31797016000007</v>
      </c>
      <c r="G49" s="55">
        <v>33</v>
      </c>
      <c r="H49" s="55">
        <v>33</v>
      </c>
      <c r="I49" s="57">
        <f t="shared" si="0"/>
        <v>-407.31797016000007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-407.31797016000007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2036589.8508000001</v>
      </c>
      <c r="F51" s="1">
        <f>C51*D51</f>
        <v>18329.308657199999</v>
      </c>
      <c r="G51" s="55">
        <v>17</v>
      </c>
      <c r="H51" s="55">
        <v>32</v>
      </c>
      <c r="I51" s="57">
        <f t="shared" si="0"/>
        <v>-18329.308657199999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-1145.581791075</v>
      </c>
      <c r="AA51" s="58">
        <f t="shared" ref="AA51:AO51" si="15">$I$51/16</f>
        <v>-1145.581791075</v>
      </c>
      <c r="AB51" s="58">
        <f t="shared" si="15"/>
        <v>-1145.581791075</v>
      </c>
      <c r="AC51" s="58">
        <f t="shared" si="15"/>
        <v>-1145.581791075</v>
      </c>
      <c r="AD51" s="58">
        <f t="shared" si="15"/>
        <v>-1145.581791075</v>
      </c>
      <c r="AE51" s="58">
        <f t="shared" si="15"/>
        <v>-1145.581791075</v>
      </c>
      <c r="AF51" s="58">
        <f t="shared" si="15"/>
        <v>-1145.581791075</v>
      </c>
      <c r="AG51" s="58">
        <f t="shared" si="15"/>
        <v>-1145.581791075</v>
      </c>
      <c r="AH51" s="58">
        <f t="shared" si="15"/>
        <v>-1145.581791075</v>
      </c>
      <c r="AI51" s="58">
        <f t="shared" si="15"/>
        <v>-1145.581791075</v>
      </c>
      <c r="AJ51" s="58">
        <f t="shared" si="15"/>
        <v>-1145.581791075</v>
      </c>
      <c r="AK51" s="58">
        <f t="shared" si="15"/>
        <v>-1145.581791075</v>
      </c>
      <c r="AL51" s="58">
        <f t="shared" si="15"/>
        <v>-1145.581791075</v>
      </c>
      <c r="AM51" s="58">
        <f t="shared" si="15"/>
        <v>-1145.581791075</v>
      </c>
      <c r="AN51" s="58">
        <f t="shared" si="15"/>
        <v>-1145.581791075</v>
      </c>
      <c r="AO51" s="58">
        <f t="shared" si="15"/>
        <v>-1145.581791075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12*65*1.2*725.71</f>
        <v>679264.56</v>
      </c>
      <c r="F52" s="1">
        <f>C52*D52</f>
        <v>1698.1614000000002</v>
      </c>
      <c r="G52" s="55">
        <v>33</v>
      </c>
      <c r="H52" s="55">
        <v>33</v>
      </c>
      <c r="I52" s="57">
        <f>-F52</f>
        <v>-1698.1614000000002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-1698.1614000000002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2510451.5306710522</v>
      </c>
      <c r="E56" s="19"/>
      <c r="F56" s="19">
        <f>C56*D56</f>
        <v>6276.128826677631</v>
      </c>
      <c r="G56" s="55">
        <v>16</v>
      </c>
      <c r="H56" s="55">
        <v>16</v>
      </c>
      <c r="I56" s="57">
        <f t="shared" si="0"/>
        <v>-6276.128826677631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-6276.128826677631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2510451.5306710522</v>
      </c>
      <c r="E58" s="19"/>
      <c r="F58" s="19">
        <f>C58*D58</f>
        <v>6276.128826677631</v>
      </c>
      <c r="G58" s="55">
        <v>16</v>
      </c>
      <c r="H58" s="55">
        <v>16</v>
      </c>
      <c r="I58" s="57">
        <f t="shared" si="0"/>
        <v>-6276.128826677631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-6276.128826677631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2510451.5306710522</v>
      </c>
      <c r="E59" s="19"/>
      <c r="F59" s="19">
        <f>C59*D59</f>
        <v>2510.4515306710523</v>
      </c>
      <c r="G59" s="55">
        <v>16</v>
      </c>
      <c r="H59" s="55">
        <v>16</v>
      </c>
      <c r="I59" s="57">
        <f t="shared" si="0"/>
        <v>-2510.4515306710523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-2510.4515306710523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888123.52907961537</v>
      </c>
      <c r="E60" s="19"/>
      <c r="F60" s="19">
        <v>81267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-2590.3602958333336</v>
      </c>
      <c r="AQ60" s="58">
        <v>-2550.7923394799695</v>
      </c>
      <c r="AR60" s="58">
        <v>-2511.1089765872416</v>
      </c>
      <c r="AS60" s="58">
        <v>-2471.3098705527432</v>
      </c>
      <c r="AT60" s="58">
        <v>-2431.3946837923108</v>
      </c>
      <c r="AU60" s="58">
        <v>-2391.3630777371604</v>
      </c>
      <c r="AV60" s="58">
        <v>-2351.2147128310162</v>
      </c>
      <c r="AW60" s="58">
        <v>-2310.9492485272285</v>
      </c>
      <c r="AX60" s="58">
        <v>-2270.5663432858883</v>
      </c>
      <c r="AY60" s="58">
        <v>-2230.065654570928</v>
      </c>
      <c r="AZ60" s="58">
        <v>-2189.4468388472146</v>
      </c>
      <c r="BA60" s="58">
        <v>-2148.7095515776414</v>
      </c>
      <c r="BB60" s="58">
        <v>-2107.8534472201977</v>
      </c>
      <c r="BC60" s="58">
        <v>-2066.8781792250461</v>
      </c>
      <c r="BD60" s="58">
        <v>-2025.7834000315743</v>
      </c>
      <c r="BE60" s="58">
        <v>-1984.568761065455</v>
      </c>
      <c r="BF60" s="113">
        <v>-1943.2339127356845</v>
      </c>
      <c r="BG60" s="113">
        <v>-1901.7785044316195</v>
      </c>
      <c r="BH60" s="113">
        <v>-1860.2021845200002</v>
      </c>
      <c r="BI60" s="113">
        <v>-1818.5046003419723</v>
      </c>
      <c r="BJ60" s="113">
        <v>-1776.6853982100913</v>
      </c>
      <c r="BK60" s="113">
        <v>-1734.7442234053262</v>
      </c>
      <c r="BL60" s="113">
        <v>-1692.6807201740473</v>
      </c>
      <c r="BM60" s="113">
        <v>-1650.4945317250103</v>
      </c>
      <c r="BN60" s="113">
        <v>-1608.1853002263304</v>
      </c>
      <c r="BO60" s="113">
        <v>-1565.7526668024459</v>
      </c>
      <c r="BP60" s="113">
        <v>-1523.1962715310751</v>
      </c>
      <c r="BQ60" s="113">
        <v>-1480.5157534401628</v>
      </c>
      <c r="BR60" s="113">
        <v>-1437.7107505048191</v>
      </c>
      <c r="BS60" s="113">
        <v>-1394.7808996442466</v>
      </c>
      <c r="BT60" s="113">
        <v>-1351.7258367186641</v>
      </c>
      <c r="BU60" s="113">
        <v>-1308.5451965262159</v>
      </c>
      <c r="BV60" s="113">
        <v>-1265.2386127998725</v>
      </c>
      <c r="BW60" s="113">
        <v>-1221.8057182043278</v>
      </c>
      <c r="BX60" s="113">
        <v>-1178.2461443328791</v>
      </c>
      <c r="BY60" s="113">
        <v>-1134.5595217043056</v>
      </c>
      <c r="BZ60" s="113">
        <v>-1090.7454797597316</v>
      </c>
      <c r="CA60" s="113">
        <v>-1046.8036468594864</v>
      </c>
      <c r="CB60" s="113">
        <v>-1002.7336502799484</v>
      </c>
      <c r="CC60" s="113">
        <v>-958.53511621038695</v>
      </c>
      <c r="CD60" s="113">
        <v>-914.20766974978937</v>
      </c>
      <c r="CE60" s="113">
        <v>-869.7509349036817</v>
      </c>
      <c r="CF60" s="113">
        <v>-825.16453458093952</v>
      </c>
      <c r="CG60" s="113">
        <v>-780.44809059058923</v>
      </c>
      <c r="CH60" s="113">
        <v>-735.60122363860057</v>
      </c>
      <c r="CI60" s="113">
        <v>-690.62355332466859</v>
      </c>
      <c r="CJ60" s="113">
        <v>-645.51469813898757</v>
      </c>
      <c r="CK60" s="113">
        <v>-600.27427545901503</v>
      </c>
      <c r="CL60" s="113">
        <v>-554.90190154622587</v>
      </c>
      <c r="CM60" s="113">
        <v>-509.3971915428578</v>
      </c>
      <c r="CN60" s="113">
        <v>-463.75975946864656</v>
      </c>
      <c r="CO60" s="113">
        <v>-417.98921821755209</v>
      </c>
      <c r="CP60" s="113">
        <v>-372.08517955447542</v>
      </c>
      <c r="CQ60" s="113">
        <v>-326.04725411196478</v>
      </c>
      <c r="CR60" s="113">
        <v>-279.87505138691336</v>
      </c>
      <c r="CS60" s="113">
        <v>-233.56817973724722</v>
      </c>
      <c r="CT60" s="113">
        <v>-187.12624637860293</v>
      </c>
      <c r="CU60" s="113">
        <v>-140.54885738099594</v>
      </c>
      <c r="CV60" s="113">
        <v>-93.835617665479262</v>
      </c>
      <c r="CW60" s="113">
        <v>-46.986131000792291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2510451.5306710522</v>
      </c>
      <c r="E61" s="19"/>
      <c r="F61" s="19">
        <v>90905.36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-10460.214708333333</v>
      </c>
      <c r="AA61" s="58">
        <v>-9834.7256629172716</v>
      </c>
      <c r="AB61" s="58">
        <v>-9206.6304131453053</v>
      </c>
      <c r="AC61" s="58">
        <v>-8575.9180998326265</v>
      </c>
      <c r="AD61" s="58">
        <v>-7942.5778185478093</v>
      </c>
      <c r="AE61" s="58">
        <v>-7306.598619424306</v>
      </c>
      <c r="AF61" s="58">
        <v>-6667.9695069711197</v>
      </c>
      <c r="AG61" s="58">
        <v>-6026.6794398827142</v>
      </c>
      <c r="AH61" s="58">
        <v>-5382.717330848106</v>
      </c>
      <c r="AI61" s="58">
        <v>-4736.0720463591861</v>
      </c>
      <c r="AJ61" s="58">
        <v>-4086.7324065182306</v>
      </c>
      <c r="AK61" s="58">
        <v>-3434.6871848446035</v>
      </c>
      <c r="AL61" s="58">
        <v>-2779.9251080806703</v>
      </c>
      <c r="AM61" s="58">
        <v>-2122.4348559968867</v>
      </c>
      <c r="AN61" s="58">
        <v>-1462.2050611960874</v>
      </c>
      <c r="AO61" s="58">
        <v>-799.22430891695137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2510451.5306710522</v>
      </c>
      <c r="E62" s="19"/>
      <c r="F62" s="19">
        <f>C62*D62</f>
        <v>6276.128826677631</v>
      </c>
      <c r="G62" s="55">
        <v>32</v>
      </c>
      <c r="H62" s="55">
        <v>33</v>
      </c>
      <c r="I62" s="57">
        <f t="shared" si="0"/>
        <v>-6276.128826677631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-6276.128826677631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22</v>
      </c>
      <c r="D65" s="1">
        <v>16</v>
      </c>
      <c r="E65" s="1">
        <v>700</v>
      </c>
      <c r="F65" s="1">
        <f>C65*D65*E65</f>
        <v>246400</v>
      </c>
      <c r="G65" s="70">
        <v>17</v>
      </c>
      <c r="H65" s="70">
        <v>32</v>
      </c>
      <c r="I65" s="71">
        <f t="shared" si="0"/>
        <v>-246400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-15400</v>
      </c>
      <c r="AA65" s="72">
        <f t="shared" ref="AA65:AO65" si="16">$I$65/16</f>
        <v>-15400</v>
      </c>
      <c r="AB65" s="72">
        <f t="shared" si="16"/>
        <v>-15400</v>
      </c>
      <c r="AC65" s="72">
        <f t="shared" si="16"/>
        <v>-15400</v>
      </c>
      <c r="AD65" s="72">
        <f t="shared" si="16"/>
        <v>-15400</v>
      </c>
      <c r="AE65" s="72">
        <f t="shared" si="16"/>
        <v>-15400</v>
      </c>
      <c r="AF65" s="72">
        <f t="shared" si="16"/>
        <v>-15400</v>
      </c>
      <c r="AG65" s="72">
        <f t="shared" si="16"/>
        <v>-15400</v>
      </c>
      <c r="AH65" s="72">
        <f t="shared" si="16"/>
        <v>-15400</v>
      </c>
      <c r="AI65" s="72">
        <f t="shared" si="16"/>
        <v>-15400</v>
      </c>
      <c r="AJ65" s="72">
        <f t="shared" si="16"/>
        <v>-15400</v>
      </c>
      <c r="AK65" s="72">
        <f t="shared" si="16"/>
        <v>-15400</v>
      </c>
      <c r="AL65" s="72">
        <f t="shared" si="16"/>
        <v>-15400</v>
      </c>
      <c r="AM65" s="72">
        <f t="shared" si="16"/>
        <v>-15400</v>
      </c>
      <c r="AN65" s="72">
        <f t="shared" si="16"/>
        <v>-15400</v>
      </c>
      <c r="AO65" s="72">
        <f t="shared" si="16"/>
        <v>-15400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22</v>
      </c>
      <c r="D66" s="1">
        <v>16</v>
      </c>
      <c r="E66" s="1">
        <v>200</v>
      </c>
      <c r="F66" s="1">
        <f>C66*D66*E66</f>
        <v>70400</v>
      </c>
      <c r="G66" s="55">
        <v>17</v>
      </c>
      <c r="H66" s="55">
        <v>32</v>
      </c>
      <c r="I66" s="57">
        <f>-$F$66</f>
        <v>-70400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-4400</v>
      </c>
      <c r="AA66" s="58">
        <f t="shared" ref="AA66:AO66" si="17">$I$66/16</f>
        <v>-4400</v>
      </c>
      <c r="AB66" s="58">
        <f t="shared" si="17"/>
        <v>-4400</v>
      </c>
      <c r="AC66" s="58">
        <f t="shared" si="17"/>
        <v>-4400</v>
      </c>
      <c r="AD66" s="58">
        <f t="shared" si="17"/>
        <v>-4400</v>
      </c>
      <c r="AE66" s="58">
        <f t="shared" si="17"/>
        <v>-4400</v>
      </c>
      <c r="AF66" s="58">
        <f t="shared" si="17"/>
        <v>-4400</v>
      </c>
      <c r="AG66" s="58">
        <f t="shared" si="17"/>
        <v>-4400</v>
      </c>
      <c r="AH66" s="58">
        <f t="shared" si="17"/>
        <v>-4400</v>
      </c>
      <c r="AI66" s="58">
        <f t="shared" si="17"/>
        <v>-4400</v>
      </c>
      <c r="AJ66" s="58">
        <f t="shared" si="17"/>
        <v>-4400</v>
      </c>
      <c r="AK66" s="58">
        <f t="shared" si="17"/>
        <v>-4400</v>
      </c>
      <c r="AL66" s="58">
        <f t="shared" si="17"/>
        <v>-4400</v>
      </c>
      <c r="AM66" s="58">
        <f t="shared" si="17"/>
        <v>-4400</v>
      </c>
      <c r="AN66" s="58">
        <f t="shared" si="17"/>
        <v>-4400</v>
      </c>
      <c r="AO66" s="58">
        <f t="shared" si="17"/>
        <v>-4400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2224171.2000000002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12</v>
      </c>
      <c r="D69" s="1">
        <f>65*2183.04</f>
        <v>141897.60000000001</v>
      </c>
      <c r="F69" s="1">
        <f>C69*D69</f>
        <v>1702771.2000000002</v>
      </c>
      <c r="G69" s="55">
        <v>33</v>
      </c>
      <c r="H69" s="55">
        <v>33</v>
      </c>
      <c r="I69" s="57">
        <f>F69</f>
        <v>1702771.2000000002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1702771.2000000002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220</v>
      </c>
      <c r="C70">
        <v>22</v>
      </c>
      <c r="D70" s="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22</v>
      </c>
      <c r="D71" s="1">
        <v>11000</v>
      </c>
      <c r="F71" s="1">
        <f>C71*D71</f>
        <v>242000</v>
      </c>
      <c r="G71" s="55">
        <v>33</v>
      </c>
      <c r="H71" s="55">
        <v>33</v>
      </c>
      <c r="I71" s="57">
        <f>F71</f>
        <v>242000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242000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-1110154.4113495192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-50461.564152250874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-74161.564152250867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93" t="s">
        <v>9</v>
      </c>
      <c r="F81" s="94"/>
      <c r="G81" s="116"/>
      <c r="H81" s="117"/>
      <c r="I81" s="99">
        <f>F68</f>
        <v>2224171.2000000002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93" t="s">
        <v>111</v>
      </c>
      <c r="F82" s="94"/>
      <c r="G82" s="116"/>
      <c r="H82" s="117"/>
      <c r="I82" s="99">
        <f>-F8</f>
        <v>-3334325.6113495193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93" t="s">
        <v>112</v>
      </c>
      <c r="F83" s="94"/>
      <c r="G83" s="116"/>
      <c r="H83" s="117"/>
      <c r="I83" s="99">
        <f>SUM(I81:I82)</f>
        <v>-1110154.4113495192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95"/>
      <c r="F84" s="96"/>
      <c r="G84"/>
      <c r="H84"/>
      <c r="I84" s="100">
        <f>I83/-I82</f>
        <v>-0.33294721054558329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97" t="s">
        <v>113</v>
      </c>
      <c r="F86" s="98"/>
      <c r="G86" s="116"/>
      <c r="H86" s="116"/>
      <c r="I86" s="118"/>
      <c r="J86" s="49">
        <f>SUM(J10:J76)</f>
        <v>0</v>
      </c>
      <c r="K86" s="49">
        <f t="shared" ref="K86:BV86" si="18">SUM(K10:K76)</f>
        <v>-7018</v>
      </c>
      <c r="L86" s="49">
        <f t="shared" si="18"/>
        <v>0</v>
      </c>
      <c r="M86" s="49">
        <f t="shared" si="18"/>
        <v>-9443.4496594680004</v>
      </c>
      <c r="N86" s="49">
        <f t="shared" si="18"/>
        <v>0</v>
      </c>
      <c r="O86" s="49">
        <f t="shared" si="18"/>
        <v>-59908.372498861936</v>
      </c>
      <c r="P86" s="49">
        <f t="shared" si="18"/>
        <v>-679.1400000000001</v>
      </c>
      <c r="Q86" s="49">
        <f t="shared" si="18"/>
        <v>0</v>
      </c>
      <c r="R86" s="49">
        <f t="shared" si="18"/>
        <v>-93303.362375696874</v>
      </c>
      <c r="S86" s="49">
        <f t="shared" si="18"/>
        <v>-20365.898508000002</v>
      </c>
      <c r="T86" s="49">
        <f t="shared" si="18"/>
        <v>-2546.4496594680004</v>
      </c>
      <c r="U86" s="49">
        <f t="shared" si="18"/>
        <v>0</v>
      </c>
      <c r="V86" s="49">
        <f t="shared" si="18"/>
        <v>-81463.594032000008</v>
      </c>
      <c r="W86" s="49">
        <f t="shared" si="18"/>
        <v>0</v>
      </c>
      <c r="X86" s="49">
        <f t="shared" si="18"/>
        <v>0</v>
      </c>
      <c r="Y86" s="49">
        <f t="shared" si="18"/>
        <v>-17812.709184026317</v>
      </c>
      <c r="Z86" s="49">
        <f t="shared" si="18"/>
        <v>-74676.885718382735</v>
      </c>
      <c r="AA86" s="49">
        <f t="shared" si="18"/>
        <v>-95504.501608166684</v>
      </c>
      <c r="AB86" s="49">
        <f t="shared" si="18"/>
        <v>-65888.68227974468</v>
      </c>
      <c r="AC86" s="49">
        <f t="shared" si="18"/>
        <v>-106254.54500783203</v>
      </c>
      <c r="AD86" s="49">
        <f t="shared" si="18"/>
        <v>-156900.57101766719</v>
      </c>
      <c r="AE86" s="49">
        <f t="shared" si="18"/>
        <v>-219204.42875390372</v>
      </c>
      <c r="AF86" s="49">
        <f t="shared" si="18"/>
        <v>-186373.30505049051</v>
      </c>
      <c r="AG86" s="49">
        <f t="shared" si="18"/>
        <v>-170330.25976840212</v>
      </c>
      <c r="AH86" s="49">
        <f t="shared" si="18"/>
        <v>-165452.22807104749</v>
      </c>
      <c r="AI86" s="49">
        <f t="shared" si="18"/>
        <v>-166922.61758071856</v>
      </c>
      <c r="AJ86" s="49">
        <f t="shared" si="18"/>
        <v>-191677.69547079763</v>
      </c>
      <c r="AK86" s="49">
        <f t="shared" si="18"/>
        <v>-301111.45954544406</v>
      </c>
      <c r="AL86" s="49">
        <f t="shared" si="18"/>
        <v>-385138.08923508012</v>
      </c>
      <c r="AM86" s="49">
        <f t="shared" si="18"/>
        <v>-291331.06803995627</v>
      </c>
      <c r="AN86" s="49">
        <f t="shared" si="18"/>
        <v>-208106.48127291549</v>
      </c>
      <c r="AO86" s="49">
        <f t="shared" si="18"/>
        <v>-159451.70025495632</v>
      </c>
      <c r="AP86" s="49">
        <f t="shared" si="18"/>
        <v>2211743.8992025373</v>
      </c>
      <c r="AQ86" s="49">
        <f t="shared" si="18"/>
        <v>-2550.7923394799695</v>
      </c>
      <c r="AR86" s="49">
        <f t="shared" si="18"/>
        <v>-2511.1089765872416</v>
      </c>
      <c r="AS86" s="49">
        <f t="shared" si="18"/>
        <v>-2471.3098705527432</v>
      </c>
      <c r="AT86" s="49">
        <f t="shared" si="18"/>
        <v>-2431.3946837923108</v>
      </c>
      <c r="AU86" s="49">
        <f t="shared" si="18"/>
        <v>-2391.3630777371604</v>
      </c>
      <c r="AV86" s="49">
        <f t="shared" si="18"/>
        <v>-2351.2147128310162</v>
      </c>
      <c r="AW86" s="49">
        <f t="shared" si="18"/>
        <v>-2310.9492485272285</v>
      </c>
      <c r="AX86" s="49">
        <f t="shared" si="18"/>
        <v>-2270.5663432858883</v>
      </c>
      <c r="AY86" s="49">
        <f t="shared" si="18"/>
        <v>-2230.065654570928</v>
      </c>
      <c r="AZ86" s="49">
        <f t="shared" si="18"/>
        <v>-2189.4468388472146</v>
      </c>
      <c r="BA86" s="49">
        <f t="shared" si="18"/>
        <v>-2148.7095515776414</v>
      </c>
      <c r="BB86" s="49">
        <f t="shared" si="18"/>
        <v>-2107.8534472201977</v>
      </c>
      <c r="BC86" s="49">
        <f t="shared" si="18"/>
        <v>-2066.8781792250461</v>
      </c>
      <c r="BD86" s="49">
        <f t="shared" si="18"/>
        <v>-2025.7834000315743</v>
      </c>
      <c r="BE86" s="49">
        <f t="shared" si="18"/>
        <v>-1984.568761065455</v>
      </c>
      <c r="BF86" s="49">
        <f t="shared" si="18"/>
        <v>-1943.2339127356845</v>
      </c>
      <c r="BG86" s="49">
        <f t="shared" si="18"/>
        <v>-1901.7785044316195</v>
      </c>
      <c r="BH86" s="49">
        <f t="shared" si="18"/>
        <v>-1860.2021845200002</v>
      </c>
      <c r="BI86" s="49">
        <f t="shared" si="18"/>
        <v>-1818.5046003419723</v>
      </c>
      <c r="BJ86" s="49">
        <f t="shared" si="18"/>
        <v>-1776.6853982100913</v>
      </c>
      <c r="BK86" s="49">
        <f t="shared" si="18"/>
        <v>-1734.7442234053262</v>
      </c>
      <c r="BL86" s="49">
        <f t="shared" si="18"/>
        <v>-1692.6807201740473</v>
      </c>
      <c r="BM86" s="49">
        <f t="shared" si="18"/>
        <v>-1650.4945317250103</v>
      </c>
      <c r="BN86" s="49">
        <f t="shared" si="18"/>
        <v>-1608.1853002263304</v>
      </c>
      <c r="BO86" s="49">
        <f t="shared" si="18"/>
        <v>-1565.7526668024459</v>
      </c>
      <c r="BP86" s="49">
        <f t="shared" si="18"/>
        <v>-1523.1962715310751</v>
      </c>
      <c r="BQ86" s="49">
        <f t="shared" si="18"/>
        <v>-1480.5157534401628</v>
      </c>
      <c r="BR86" s="49">
        <f t="shared" si="18"/>
        <v>-1437.7107505048191</v>
      </c>
      <c r="BS86" s="49">
        <f t="shared" si="18"/>
        <v>-1394.7808996442466</v>
      </c>
      <c r="BT86" s="49">
        <f t="shared" si="18"/>
        <v>-1351.7258367186641</v>
      </c>
      <c r="BU86" s="49">
        <f t="shared" si="18"/>
        <v>-1308.5451965262159</v>
      </c>
      <c r="BV86" s="49">
        <f t="shared" si="18"/>
        <v>-1265.2386127998725</v>
      </c>
      <c r="BW86" s="49">
        <f t="shared" ref="BW86:CW86" si="19">SUM(BW10:BW76)</f>
        <v>-1221.8057182043278</v>
      </c>
      <c r="BX86" s="49">
        <f t="shared" si="19"/>
        <v>-1178.2461443328791</v>
      </c>
      <c r="BY86" s="49">
        <f t="shared" si="19"/>
        <v>-1134.5595217043056</v>
      </c>
      <c r="BZ86" s="49">
        <f t="shared" si="19"/>
        <v>-1090.7454797597316</v>
      </c>
      <c r="CA86" s="49">
        <f t="shared" si="19"/>
        <v>-1046.8036468594864</v>
      </c>
      <c r="CB86" s="49">
        <f t="shared" si="19"/>
        <v>-1002.7336502799484</v>
      </c>
      <c r="CC86" s="49">
        <f t="shared" si="19"/>
        <v>-958.53511621038695</v>
      </c>
      <c r="CD86" s="49">
        <f t="shared" si="19"/>
        <v>-914.20766974978937</v>
      </c>
      <c r="CE86" s="49">
        <f t="shared" si="19"/>
        <v>-869.7509349036817</v>
      </c>
      <c r="CF86" s="49">
        <f t="shared" si="19"/>
        <v>-825.16453458093952</v>
      </c>
      <c r="CG86" s="49">
        <f t="shared" si="19"/>
        <v>-780.44809059058923</v>
      </c>
      <c r="CH86" s="49">
        <f t="shared" si="19"/>
        <v>-735.60122363860057</v>
      </c>
      <c r="CI86" s="49">
        <f t="shared" si="19"/>
        <v>-690.62355332466859</v>
      </c>
      <c r="CJ86" s="49">
        <f t="shared" si="19"/>
        <v>-645.51469813898757</v>
      </c>
      <c r="CK86" s="49">
        <f t="shared" si="19"/>
        <v>-600.27427545901503</v>
      </c>
      <c r="CL86" s="49">
        <f t="shared" si="19"/>
        <v>-554.90190154622587</v>
      </c>
      <c r="CM86" s="49">
        <f t="shared" si="19"/>
        <v>-509.3971915428578</v>
      </c>
      <c r="CN86" s="49">
        <f t="shared" si="19"/>
        <v>-463.75975946864656</v>
      </c>
      <c r="CO86" s="49">
        <f t="shared" si="19"/>
        <v>-417.98921821755209</v>
      </c>
      <c r="CP86" s="49">
        <f t="shared" si="19"/>
        <v>-372.08517955447542</v>
      </c>
      <c r="CQ86" s="49">
        <f t="shared" si="19"/>
        <v>-326.04725411196478</v>
      </c>
      <c r="CR86" s="49">
        <f t="shared" si="19"/>
        <v>-279.87505138691336</v>
      </c>
      <c r="CS86" s="49">
        <f t="shared" si="19"/>
        <v>-233.56817973724722</v>
      </c>
      <c r="CT86" s="49">
        <f t="shared" si="19"/>
        <v>-187.12624637860293</v>
      </c>
      <c r="CU86" s="49">
        <f t="shared" si="19"/>
        <v>-140.54885738099594</v>
      </c>
      <c r="CV86" s="49">
        <f t="shared" si="19"/>
        <v>-93.835617665479262</v>
      </c>
      <c r="CW86" s="49">
        <f t="shared" si="19"/>
        <v>-6323.1149576784237</v>
      </c>
    </row>
    <row r="87" spans="5:101" x14ac:dyDescent="0.25">
      <c r="E87" s="93" t="s">
        <v>114</v>
      </c>
      <c r="F87" s="94"/>
      <c r="G87" s="116"/>
      <c r="H87" s="116"/>
      <c r="I87" s="102">
        <f>SUM(J86:CW86)</f>
        <v>-1110074.8395119642</v>
      </c>
      <c r="J87" s="136">
        <f>SUM(J86:U86)</f>
        <v>-193264.67270149483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-1174409.4824206161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335019.34854500135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-26508.793898711658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-20555.974067543768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-14391.430573544883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-8007.6330511615542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-7956.201343894103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93" t="s">
        <v>115</v>
      </c>
      <c r="F90" s="94"/>
      <c r="G90" s="121"/>
      <c r="H90" s="122"/>
      <c r="I90" s="101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93" t="s">
        <v>116</v>
      </c>
      <c r="F91" s="94"/>
      <c r="G91" s="121"/>
      <c r="H91" s="122"/>
      <c r="I91" s="101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93" t="s">
        <v>117</v>
      </c>
      <c r="F92" s="94"/>
      <c r="G92" s="121"/>
      <c r="H92" s="122"/>
      <c r="I92" s="101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93" t="s">
        <v>118</v>
      </c>
      <c r="F93" s="94"/>
      <c r="G93" s="121"/>
      <c r="H93" s="122"/>
      <c r="I93" s="99">
        <f>NPV(I91,S86:CW86)+SUM(J86:R86)</f>
        <v>-1101752.1106805594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101">
        <f>CW94</f>
        <v>-1.1872713634752952E-3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-1.1467876161274648E-2</v>
      </c>
      <c r="AQ94" s="125">
        <f>MIRR($J$86:AQ86,$I$92,$I$91)</f>
        <v>-1.1000283055597304E-2</v>
      </c>
      <c r="AR94" s="125">
        <f>MIRR($J$86:AR86,$I$92,$I$91)</f>
        <v>-1.0559609772443967E-2</v>
      </c>
      <c r="AS94" s="125">
        <f>MIRR($J$86:AS86,$I$92,$I$91)</f>
        <v>-1.0143565366545038E-2</v>
      </c>
      <c r="AT94" s="125">
        <f>MIRR($J$86:AT86,$I$92,$I$91)</f>
        <v>-9.750111676824158E-3</v>
      </c>
      <c r="AU94" s="125">
        <f>MIRR($J$86:AU86,$I$92,$I$91)</f>
        <v>-9.3774293954416166E-3</v>
      </c>
      <c r="AV94" s="125">
        <f>MIRR($J$86:AV86,$I$92,$I$91)</f>
        <v>-9.0238894592953312E-3</v>
      </c>
      <c r="AW94" s="125">
        <f>MIRR($J$86:AW86,$I$92,$I$91)</f>
        <v>-8.6880288147701545E-3</v>
      </c>
      <c r="AX94" s="125">
        <f>MIRR($J$86:AX86,$I$92,$I$91)</f>
        <v>-8.3685297951865412E-3</v>
      </c>
      <c r="AY94" s="125">
        <f>MIRR($J$86:AY86,$I$92,$I$91)</f>
        <v>-8.06420249789086E-3</v>
      </c>
      <c r="AZ94" s="125">
        <f>MIRR($J$86:AZ86,$I$92,$I$91)</f>
        <v>-7.7739696640136691E-3</v>
      </c>
      <c r="BA94" s="125">
        <f>MIRR($J$86:BA86,$I$92,$I$91)</f>
        <v>-7.4968536558415177E-3</v>
      </c>
      <c r="BB94" s="125">
        <f>MIRR($J$86:BB86,$I$92,$I$91)</f>
        <v>-7.2319651999795953E-3</v>
      </c>
      <c r="BC94" s="125">
        <f>MIRR($J$86:BC86,$I$92,$I$91)</f>
        <v>-6.9784936231447325E-3</v>
      </c>
      <c r="BD94" s="125">
        <f>MIRR($J$86:BD86,$I$92,$I$91)</f>
        <v>-6.7356983546768001E-3</v>
      </c>
      <c r="BE94" s="125">
        <f>MIRR($J$86:BE86,$I$92,$I$91)</f>
        <v>-6.5029015081083941E-3</v>
      </c>
      <c r="BF94" s="125">
        <f>MIRR($J$86:BF86,$I$92,$I$91)</f>
        <v>-6.2794813852427023E-3</v>
      </c>
      <c r="BG94" s="125">
        <f>MIRR($J$86:BG86,$I$92,$I$91)</f>
        <v>-6.0648667716231008E-3</v>
      </c>
      <c r="BH94" s="125">
        <f>MIRR($J$86:BH86,$I$92,$I$91)</f>
        <v>-5.8585319131494451E-3</v>
      </c>
      <c r="BI94" s="125">
        <f>MIRR($J$86:BI86,$I$92,$I$91)</f>
        <v>-5.659992080805476E-3</v>
      </c>
      <c r="BJ94" s="125">
        <f>MIRR($J$86:BJ86,$I$92,$I$91)</f>
        <v>-5.4687996447070342E-3</v>
      </c>
      <c r="BK94" s="125">
        <f>MIRR($J$86:BK86,$I$92,$I$91)</f>
        <v>-5.2845405905180831E-3</v>
      </c>
      <c r="BL94" s="125">
        <f>MIRR($J$86:BL86,$I$92,$I$91)</f>
        <v>-5.1068314211529797E-3</v>
      </c>
      <c r="BM94" s="125">
        <f>MIRR($J$86:BM86,$I$92,$I$91)</f>
        <v>-4.9353163949507062E-3</v>
      </c>
      <c r="BN94" s="125">
        <f>MIRR($J$86:BN86,$I$92,$I$91)</f>
        <v>-4.7696650584487799E-3</v>
      </c>
      <c r="BO94" s="125">
        <f>MIRR($J$86:BO86,$I$92,$I$91)</f>
        <v>-4.6095700377339899E-3</v>
      </c>
      <c r="BP94" s="125">
        <f>MIRR($J$86:BP86,$I$92,$I$91)</f>
        <v>-4.4547450572987035E-3</v>
      </c>
      <c r="BQ94" s="125">
        <f>MIRR($J$86:BQ86,$I$92,$I$91)</f>
        <v>-4.3049231595198023E-3</v>
      </c>
      <c r="BR94" s="125">
        <f>MIRR($J$86:BR86,$I$92,$I$91)</f>
        <v>-4.1598551014562224E-3</v>
      </c>
      <c r="BS94" s="125">
        <f>MIRR($J$86:BS86,$I$92,$I$91)</f>
        <v>-4.0193079086947581E-3</v>
      </c>
      <c r="BT94" s="125">
        <f>MIRR($J$86:BT86,$I$92,$I$91)</f>
        <v>-3.8830635685876969E-3</v>
      </c>
      <c r="BU94" s="125">
        <f>MIRR($J$86:BU86,$I$92,$I$91)</f>
        <v>-3.7509178474527394E-3</v>
      </c>
      <c r="BV94" s="125">
        <f>MIRR($J$86:BV86,$I$92,$I$91)</f>
        <v>-3.6226792182311174E-3</v>
      </c>
      <c r="BW94" s="125">
        <f>MIRR($J$86:BW86,$I$92,$I$91)</f>
        <v>-3.4981678867520571E-3</v>
      </c>
      <c r="BX94" s="125">
        <f>MIRR($J$86:BX86,$I$92,$I$91)</f>
        <v>-3.3772149061861434E-3</v>
      </c>
      <c r="BY94" s="125">
        <f>MIRR($J$86:BY86,$I$92,$I$91)</f>
        <v>-3.2596613705070387E-3</v>
      </c>
      <c r="BZ94" s="125">
        <f>MIRR($J$86:BZ86,$I$92,$I$91)</f>
        <v>-3.1453576788581517E-3</v>
      </c>
      <c r="CA94" s="125">
        <f>MIRR($J$86:CA86,$I$92,$I$91)</f>
        <v>-3.0341628636570972E-3</v>
      </c>
      <c r="CB94" s="125">
        <f>MIRR($J$86:CB86,$I$92,$I$91)</f>
        <v>-2.9259439760860317E-3</v>
      </c>
      <c r="CC94" s="125">
        <f>MIRR($J$86:CC86,$I$92,$I$91)</f>
        <v>-2.820575523330815E-3</v>
      </c>
      <c r="CD94" s="125">
        <f>MIRR($J$86:CD86,$I$92,$I$91)</f>
        <v>-2.7179389525544551E-3</v>
      </c>
      <c r="CE94" s="125">
        <f>MIRR($J$86:CE86,$I$92,$I$91)</f>
        <v>-2.6179221771386318E-3</v>
      </c>
      <c r="CF94" s="125">
        <f>MIRR($J$86:CF86,$I$92,$I$91)</f>
        <v>-2.5204191412087074E-3</v>
      </c>
      <c r="CG94" s="125">
        <f>MIRR($J$86:CG86,$I$92,$I$91)</f>
        <v>-2.4253294188812946E-3</v>
      </c>
      <c r="CH94" s="125">
        <f>MIRR($J$86:CH86,$I$92,$I$91)</f>
        <v>-2.3325578450449358E-3</v>
      </c>
      <c r="CI94" s="125">
        <f>MIRR($J$86:CI86,$I$92,$I$91)</f>
        <v>-2.2420141748188405E-3</v>
      </c>
      <c r="CJ94" s="125">
        <f>MIRR($J$86:CJ86,$I$92,$I$91)</f>
        <v>-2.1536127691221818E-3</v>
      </c>
      <c r="CK94" s="125">
        <f>MIRR($J$86:CK86,$I$92,$I$91)</f>
        <v>-2.0672723040489061E-3</v>
      </c>
      <c r="CL94" s="125">
        <f>MIRR($J$86:CL86,$I$92,$I$91)</f>
        <v>-1.9829155019703837E-3</v>
      </c>
      <c r="CM94" s="125">
        <f>MIRR($J$86:CM86,$I$92,$I$91)</f>
        <v>-1.9004688824952876E-3</v>
      </c>
      <c r="CN94" s="125">
        <f>MIRR($J$86:CN86,$I$92,$I$91)</f>
        <v>-1.8198625315952732E-3</v>
      </c>
      <c r="CO94" s="125">
        <f>MIRR($J$86:CO86,$I$92,$I$91)</f>
        <v>-1.7410298873699048E-3</v>
      </c>
      <c r="CP94" s="125">
        <f>MIRR($J$86:CP86,$I$92,$I$91)</f>
        <v>-1.6639075410679327E-3</v>
      </c>
      <c r="CQ94" s="125">
        <f>MIRR($J$86:CQ86,$I$92,$I$91)</f>
        <v>-1.5884350521123691E-3</v>
      </c>
      <c r="CR94" s="125">
        <f>MIRR($J$86:CR86,$I$92,$I$91)</f>
        <v>-1.5145547759921607E-3</v>
      </c>
      <c r="CS94" s="125">
        <f>MIRR($J$86:CS86,$I$92,$I$91)</f>
        <v>-1.4422117039893934E-3</v>
      </c>
      <c r="CT94" s="125">
        <f>MIRR($J$86:CT86,$I$92,$I$91)</f>
        <v>-1.371353313801893E-3</v>
      </c>
      <c r="CU94" s="125">
        <f>MIRR($J$86:CU86,$I$92,$I$91)</f>
        <v>-1.3019294302070161E-3</v>
      </c>
      <c r="CV94" s="125">
        <f>MIRR($J$86:CV86,$I$92,$I$91)</f>
        <v>-1.2338920949891419E-3</v>
      </c>
      <c r="CW94" s="125">
        <f>MIRR($J$86:CW86,$I$92,$I$91)</f>
        <v>-1.1872713634752952E-3</v>
      </c>
    </row>
    <row r="95" spans="5:101" x14ac:dyDescent="0.25">
      <c r="E95" s="151"/>
      <c r="F95" s="152"/>
      <c r="G95" s="121"/>
      <c r="H95" s="122"/>
      <c r="I95" s="101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9ATgkpxvXC8RjIAWYol2Gmlj9V5m06yVSL+XgkfnyNJ5Y467wfrhswRULf5oHzLjJldVzA7Kc+vaAQMue1RSBA==" saltValue="F24eFHfIv8R0b/kdAaZXKA==" spinCount="100000" sheet="1" objects="1" scenarios="1"/>
  <mergeCells count="18"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16" priority="2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4:AR64 AS67:BE68 J65:CW66 J55:X61 Y55:CW58 Y60:BE60 AS63:BE64 Y61:CW61 J62:CW62 AS53:BE54 P42:T42 J41:O42 J43:CW52 P41:CW41 J30:Y31 BF32:CW34 AS32:BE40 AA30:CW30 Z31:CW31 J16:Y21 Z19:AA21 AA17:AO17 Z18:AO18 Z16:AO16 AB19:AO19 AB20:CW21 AP16:CW19 J27:BE29 J23:CW26 J32:AR33 AA34:AH34 J69:CW71 J10:CW15">
    <cfRule type="cellIs" dxfId="15" priority="4" stopIfTrue="1" operator="equal">
      <formula>#REF!</formula>
    </cfRule>
  </conditionalFormatting>
  <conditionalFormatting sqref="Z17 Z30 U34:Z34 U38:Z38 U54:Z54 U63:Z63 U67:Z67 U76:Z76 Y59:CW59 U42:CW42">
    <cfRule type="cellIs" dxfId="14" priority="3" stopIfTrue="1" operator="equal">
      <formula>#REF!</formula>
    </cfRule>
  </conditionalFormatting>
  <conditionalFormatting sqref="J22:CW22">
    <cfRule type="cellIs" dxfId="13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0CB5-A561-4303-A3EF-5E34B1F7802D}">
  <sheetPr codeName="Hoja5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1.570312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5" width="10.7109375" style="8"/>
    <col min="26" max="29" width="11.28515625" style="8" bestFit="1" customWidth="1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199</v>
      </c>
    </row>
    <row r="4" spans="2:102" x14ac:dyDescent="0.25">
      <c r="B4" t="s">
        <v>191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43" t="s">
        <v>56</v>
      </c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5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2897124.1077485969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67914</v>
      </c>
      <c r="F16" s="1">
        <f>D16*C16</f>
        <v>3809.9753999999998</v>
      </c>
      <c r="G16" s="70">
        <v>6</v>
      </c>
      <c r="H16" s="70">
        <v>6</v>
      </c>
      <c r="I16" s="71">
        <f t="shared" ref="I16:I65" si="0">-F16</f>
        <v>-3809.9753999999998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-3809.9753999999998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67914</v>
      </c>
      <c r="F17" s="1">
        <f>D17*C17</f>
        <v>3239.4978000000001</v>
      </c>
      <c r="G17" s="55">
        <v>17</v>
      </c>
      <c r="H17" s="55">
        <v>18</v>
      </c>
      <c r="I17" s="57">
        <f t="shared" si="0"/>
        <v>-3239.4978000000001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-971.84933999999998</v>
      </c>
      <c r="AA17" s="58">
        <f>0.7*I17</f>
        <v>-2267.6484599999999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67914</v>
      </c>
      <c r="F18" s="1">
        <f>C18*D18</f>
        <v>475.39800000000002</v>
      </c>
      <c r="G18" s="55">
        <v>17</v>
      </c>
      <c r="H18" s="55">
        <v>18</v>
      </c>
      <c r="I18" s="57">
        <f t="shared" si="0"/>
        <v>-475.39800000000002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-237.69900000000001</v>
      </c>
      <c r="AA18" s="58">
        <f>I18*0.5</f>
        <v>-237.69900000000001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1696958.6004000001</v>
      </c>
      <c r="F19" s="1">
        <f>C19*D19</f>
        <v>95199.377482440002</v>
      </c>
      <c r="G19" s="55">
        <v>6</v>
      </c>
      <c r="H19" s="55">
        <v>9</v>
      </c>
      <c r="I19" s="57">
        <f t="shared" si="0"/>
        <v>-95199.377482440002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-38079.750992976005</v>
      </c>
      <c r="P19" s="58">
        <v>0</v>
      </c>
      <c r="Q19" s="58">
        <v>0</v>
      </c>
      <c r="R19" s="58">
        <f>I19*0.6</f>
        <v>-57119.626489463997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1696958.6004000001</v>
      </c>
      <c r="F20" s="1">
        <f>C20*D20</f>
        <v>80944.92523908001</v>
      </c>
      <c r="G20" s="55">
        <v>19</v>
      </c>
      <c r="H20" s="55">
        <v>32</v>
      </c>
      <c r="I20" s="57">
        <f t="shared" si="0"/>
        <v>-80944.92523908001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-5781.7803742200003</v>
      </c>
      <c r="AC20" s="58">
        <f t="shared" ref="AC20:AO20" si="1">$I20/14</f>
        <v>-5781.7803742200003</v>
      </c>
      <c r="AD20" s="58">
        <f t="shared" si="1"/>
        <v>-5781.7803742200003</v>
      </c>
      <c r="AE20" s="58">
        <f t="shared" si="1"/>
        <v>-5781.7803742200003</v>
      </c>
      <c r="AF20" s="58">
        <f t="shared" si="1"/>
        <v>-5781.7803742200003</v>
      </c>
      <c r="AG20" s="58">
        <f t="shared" si="1"/>
        <v>-5781.7803742200003</v>
      </c>
      <c r="AH20" s="58">
        <f t="shared" si="1"/>
        <v>-5781.7803742200003</v>
      </c>
      <c r="AI20" s="58">
        <f t="shared" si="1"/>
        <v>-5781.7803742200003</v>
      </c>
      <c r="AJ20" s="58">
        <f t="shared" si="1"/>
        <v>-5781.7803742200003</v>
      </c>
      <c r="AK20" s="58">
        <f t="shared" si="1"/>
        <v>-5781.7803742200003</v>
      </c>
      <c r="AL20" s="58">
        <f t="shared" si="1"/>
        <v>-5781.7803742200003</v>
      </c>
      <c r="AM20" s="58">
        <f t="shared" si="1"/>
        <v>-5781.7803742200003</v>
      </c>
      <c r="AN20" s="58">
        <f t="shared" si="1"/>
        <v>-5781.7803742200003</v>
      </c>
      <c r="AO20" s="58">
        <f t="shared" si="1"/>
        <v>-5781.7803742200003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1696958.6004000001</v>
      </c>
      <c r="F21" s="1">
        <f>C21*D21</f>
        <v>11878.710202800001</v>
      </c>
      <c r="G21" s="55">
        <v>19</v>
      </c>
      <c r="H21" s="55">
        <v>32</v>
      </c>
      <c r="I21" s="57">
        <f t="shared" si="0"/>
        <v>-11878.710202800001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-848.47930020000001</v>
      </c>
      <c r="AC21" s="58">
        <f t="shared" ref="AC21:AO21" si="2">$I$21/14</f>
        <v>-848.47930020000001</v>
      </c>
      <c r="AD21" s="58">
        <f t="shared" si="2"/>
        <v>-848.47930020000001</v>
      </c>
      <c r="AE21" s="58">
        <f t="shared" si="2"/>
        <v>-848.47930020000001</v>
      </c>
      <c r="AF21" s="58">
        <f t="shared" si="2"/>
        <v>-848.47930020000001</v>
      </c>
      <c r="AG21" s="58">
        <f t="shared" si="2"/>
        <v>-848.47930020000001</v>
      </c>
      <c r="AH21" s="58">
        <f t="shared" si="2"/>
        <v>-848.47930020000001</v>
      </c>
      <c r="AI21" s="58">
        <f t="shared" si="2"/>
        <v>-848.47930020000001</v>
      </c>
      <c r="AJ21" s="58">
        <f t="shared" si="2"/>
        <v>-848.47930020000001</v>
      </c>
      <c r="AK21" s="58">
        <f t="shared" si="2"/>
        <v>-848.47930020000001</v>
      </c>
      <c r="AL21" s="58">
        <f t="shared" si="2"/>
        <v>-848.47930020000001</v>
      </c>
      <c r="AM21" s="58">
        <f t="shared" si="2"/>
        <v>-848.47930020000001</v>
      </c>
      <c r="AN21" s="58">
        <f t="shared" si="2"/>
        <v>-848.47930020000001</v>
      </c>
      <c r="AO21" s="58">
        <f t="shared" si="2"/>
        <v>-848.47930020000001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1764872.6004000001</v>
      </c>
      <c r="F22" s="1">
        <f>C22*D22</f>
        <v>35297.452008</v>
      </c>
      <c r="G22" s="55">
        <v>1</v>
      </c>
      <c r="H22" s="55">
        <v>33</v>
      </c>
      <c r="I22" s="57">
        <f>-F22</f>
        <v>-35297.452008</v>
      </c>
      <c r="J22" s="58">
        <v>0</v>
      </c>
      <c r="K22" s="58">
        <v>0</v>
      </c>
      <c r="L22" s="58">
        <v>0</v>
      </c>
      <c r="M22" s="58">
        <f>I22*0.05</f>
        <v>-1764.8726004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-5294.6178012</v>
      </c>
      <c r="S22" s="58">
        <v>0</v>
      </c>
      <c r="T22" s="58">
        <f>I22*0.05</f>
        <v>-1764.8726004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-1411.89808032</v>
      </c>
      <c r="AA22" s="58">
        <f t="shared" si="3"/>
        <v>-1411.89808032</v>
      </c>
      <c r="AB22" s="58">
        <f t="shared" si="3"/>
        <v>-1411.89808032</v>
      </c>
      <c r="AC22" s="58">
        <f t="shared" si="3"/>
        <v>-1411.89808032</v>
      </c>
      <c r="AD22" s="58">
        <f t="shared" si="3"/>
        <v>-1411.89808032</v>
      </c>
      <c r="AE22" s="58">
        <f t="shared" si="3"/>
        <v>-1411.89808032</v>
      </c>
      <c r="AF22" s="58">
        <f t="shared" si="3"/>
        <v>-1411.89808032</v>
      </c>
      <c r="AG22" s="58">
        <f t="shared" si="3"/>
        <v>-1411.89808032</v>
      </c>
      <c r="AH22" s="58">
        <f t="shared" si="3"/>
        <v>-1411.89808032</v>
      </c>
      <c r="AI22" s="58">
        <f t="shared" si="3"/>
        <v>-1411.89808032</v>
      </c>
      <c r="AJ22" s="58">
        <f t="shared" si="3"/>
        <v>-1411.89808032</v>
      </c>
      <c r="AK22" s="58">
        <f t="shared" si="3"/>
        <v>-1411.89808032</v>
      </c>
      <c r="AL22" s="58">
        <f t="shared" si="3"/>
        <v>-1411.89808032</v>
      </c>
      <c r="AM22" s="58">
        <f t="shared" si="3"/>
        <v>-1411.89808032</v>
      </c>
      <c r="AN22" s="58">
        <f t="shared" si="3"/>
        <v>-1411.89808032</v>
      </c>
      <c r="AO22" s="58">
        <f>$I$22*0.04</f>
        <v>-1411.89808032</v>
      </c>
      <c r="AP22" s="58">
        <f>I22*0.11</f>
        <v>-3882.7197208799998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7524.8712000000005</v>
      </c>
      <c r="F24" s="1">
        <f>C24*D24</f>
        <v>1580.2229520000001</v>
      </c>
      <c r="G24" s="55">
        <v>6</v>
      </c>
      <c r="H24" s="55">
        <v>18</v>
      </c>
      <c r="I24" s="57">
        <f t="shared" si="0"/>
        <v>-1580.2229520000001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-800.09483399999988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-254.00515139999999</v>
      </c>
      <c r="AA24" s="58">
        <f>(AA17+AA18)*0.21</f>
        <v>-526.12296659999993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223320.46493232</v>
      </c>
      <c r="F25" s="1">
        <f>C25*D25</f>
        <v>46897.297635787196</v>
      </c>
      <c r="G25" s="55">
        <v>6</v>
      </c>
      <c r="H25" s="55">
        <v>32</v>
      </c>
      <c r="I25" s="57">
        <f t="shared" si="0"/>
        <v>-46897.297635787196</v>
      </c>
      <c r="J25" s="58">
        <v>0</v>
      </c>
      <c r="K25" s="58">
        <v>0</v>
      </c>
      <c r="L25" s="58">
        <v>0</v>
      </c>
      <c r="M25" s="58">
        <f>SUM(M19:M22)*0.21</f>
        <v>-370.62324608400002</v>
      </c>
      <c r="N25" s="58">
        <v>0</v>
      </c>
      <c r="O25" s="58">
        <f>SUM(O19:O22)*0.21</f>
        <v>-7996.7477085249611</v>
      </c>
      <c r="P25" s="58">
        <v>0</v>
      </c>
      <c r="Q25" s="58">
        <v>0</v>
      </c>
      <c r="R25" s="58">
        <f>SUM(R19:R22)*0.21</f>
        <v>-13106.991301039439</v>
      </c>
      <c r="S25" s="58">
        <v>0</v>
      </c>
      <c r="T25" s="58">
        <f>SUM(T19:T22)*0.21</f>
        <v>-370.62324608400002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-296.49859686719998</v>
      </c>
      <c r="AA25" s="58">
        <f t="shared" si="4"/>
        <v>-296.49859686719998</v>
      </c>
      <c r="AB25" s="58">
        <f t="shared" si="4"/>
        <v>-1688.8531284953999</v>
      </c>
      <c r="AC25" s="58">
        <f t="shared" si="4"/>
        <v>-1688.8531284953999</v>
      </c>
      <c r="AD25" s="58">
        <f t="shared" si="4"/>
        <v>-1688.8531284953999</v>
      </c>
      <c r="AE25" s="58">
        <f t="shared" si="4"/>
        <v>-1688.8531284953999</v>
      </c>
      <c r="AF25" s="58">
        <f t="shared" si="4"/>
        <v>-1688.8531284953999</v>
      </c>
      <c r="AG25" s="58">
        <f t="shared" si="4"/>
        <v>-1688.8531284953999</v>
      </c>
      <c r="AH25" s="58">
        <f t="shared" si="4"/>
        <v>-1688.8531284953999</v>
      </c>
      <c r="AI25" s="58">
        <f t="shared" si="4"/>
        <v>-1688.8531284953999</v>
      </c>
      <c r="AJ25" s="58">
        <f t="shared" si="4"/>
        <v>-1688.8531284953999</v>
      </c>
      <c r="AK25" s="58">
        <f t="shared" si="4"/>
        <v>-1688.8531284953999</v>
      </c>
      <c r="AL25" s="58">
        <f t="shared" si="4"/>
        <v>-1688.8531284953999</v>
      </c>
      <c r="AM25" s="58">
        <f t="shared" si="4"/>
        <v>-1688.8531284953999</v>
      </c>
      <c r="AN25" s="58">
        <f t="shared" si="4"/>
        <v>-1688.8531284953999</v>
      </c>
      <c r="AO25" s="58">
        <f t="shared" si="4"/>
        <v>-1688.8531284953999</v>
      </c>
      <c r="AP25" s="58">
        <f t="shared" si="4"/>
        <v>-815.3711413847999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1696958.6004000001</v>
      </c>
      <c r="F26" s="1">
        <f>C26*D26</f>
        <v>5090.8758012000008</v>
      </c>
      <c r="G26" s="55">
        <v>19</v>
      </c>
      <c r="H26" s="55">
        <v>32</v>
      </c>
      <c r="I26" s="57">
        <f t="shared" si="0"/>
        <v>-5090.8758012000008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-363.63398580000006</v>
      </c>
      <c r="AC26" s="58">
        <f t="shared" ref="AC26:AO26" si="5">$I$26/14</f>
        <v>-363.63398580000006</v>
      </c>
      <c r="AD26" s="58">
        <f t="shared" si="5"/>
        <v>-363.63398580000006</v>
      </c>
      <c r="AE26" s="58">
        <f t="shared" si="5"/>
        <v>-363.63398580000006</v>
      </c>
      <c r="AF26" s="58">
        <f t="shared" si="5"/>
        <v>-363.63398580000006</v>
      </c>
      <c r="AG26" s="58">
        <f t="shared" si="5"/>
        <v>-363.63398580000006</v>
      </c>
      <c r="AH26" s="58">
        <f t="shared" si="5"/>
        <v>-363.63398580000006</v>
      </c>
      <c r="AI26" s="58">
        <f t="shared" si="5"/>
        <v>-363.63398580000006</v>
      </c>
      <c r="AJ26" s="58">
        <f t="shared" si="5"/>
        <v>-363.63398580000006</v>
      </c>
      <c r="AK26" s="58">
        <f t="shared" si="5"/>
        <v>-363.63398580000006</v>
      </c>
      <c r="AL26" s="58">
        <f t="shared" si="5"/>
        <v>-363.63398580000006</v>
      </c>
      <c r="AM26" s="58">
        <f t="shared" si="5"/>
        <v>-363.63398580000006</v>
      </c>
      <c r="AN26" s="58">
        <f t="shared" si="5"/>
        <v>-363.63398580000006</v>
      </c>
      <c r="AO26" s="58">
        <f t="shared" si="5"/>
        <v>-363.63398580000006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200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42*7*11</f>
        <v>3234</v>
      </c>
      <c r="D30" s="1">
        <v>21</v>
      </c>
      <c r="F30" s="1">
        <f>C30*D30</f>
        <v>67914</v>
      </c>
      <c r="G30" s="55">
        <v>17</v>
      </c>
      <c r="H30" s="55">
        <v>18</v>
      </c>
      <c r="I30" s="57">
        <f t="shared" si="0"/>
        <v>-67914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-27165.600000000002</v>
      </c>
      <c r="AA30" s="58">
        <f>I30*0.6</f>
        <v>-40748.400000000001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3000</v>
      </c>
      <c r="D31" s="1">
        <v>5.75</v>
      </c>
      <c r="F31" s="1">
        <f>C31*D31</f>
        <v>17250</v>
      </c>
      <c r="G31" s="55">
        <v>17</v>
      </c>
      <c r="H31" s="55">
        <v>18</v>
      </c>
      <c r="I31" s="57">
        <f t="shared" si="0"/>
        <v>-17250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-6900</v>
      </c>
      <c r="AA31" s="58">
        <f>I31*0.6</f>
        <v>-10350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28*65*1.2</f>
        <v>2184</v>
      </c>
      <c r="D33" s="1">
        <f>684.63*1.06</f>
        <v>725.70780000000002</v>
      </c>
      <c r="F33" s="1">
        <f>C33*D33</f>
        <v>1584945.8352000001</v>
      </c>
      <c r="G33" s="55">
        <v>19</v>
      </c>
      <c r="H33" s="55">
        <v>32</v>
      </c>
      <c r="I33" s="57">
        <f t="shared" si="0"/>
        <v>-1584945.8352000001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nuevo'!E7</f>
        <v>-15849.458352000001</v>
      </c>
      <c r="AC33" s="58">
        <f>'evolucion certificaciones nuevo'!F7</f>
        <v>-39623.645880000004</v>
      </c>
      <c r="AD33" s="58">
        <f>'evolucion certificaciones nuevo'!G7</f>
        <v>-58642.995902399998</v>
      </c>
      <c r="AE33" s="58">
        <f>'evolucion certificaciones nuevo'!H7</f>
        <v>-91926.858441600009</v>
      </c>
      <c r="AF33" s="58">
        <f>'evolucion certificaciones nuevo'!I7</f>
        <v>-98266.641782400009</v>
      </c>
      <c r="AG33" s="58">
        <f>'evolucion certificaciones nuevo'!J7</f>
        <v>-98266.641782400009</v>
      </c>
      <c r="AH33" s="58">
        <f>'evolucion certificaciones nuevo'!K7</f>
        <v>-95096.750112000009</v>
      </c>
      <c r="AI33" s="58">
        <f>'evolucion certificaciones nuevo'!L7</f>
        <v>-96681.695947200002</v>
      </c>
      <c r="AJ33" s="58">
        <f>'evolucion certificaciones nuevo'!M7</f>
        <v>-115701.0459696</v>
      </c>
      <c r="AK33" s="58">
        <f>'evolucion certificaciones nuevo'!N7</f>
        <v>-198118.22940000001</v>
      </c>
      <c r="AL33" s="58">
        <f>'evolucion certificaciones nuevo'!O7</f>
        <v>-261516.06280800002</v>
      </c>
      <c r="AM33" s="58">
        <f>'evolucion certificaciones nuevo'!P7</f>
        <v>-191778.44605920001</v>
      </c>
      <c r="AN33" s="58">
        <f>'evolucion certificaciones nuevo'!Q7</f>
        <v>-129965.55848640001</v>
      </c>
      <c r="AO33" s="58">
        <f>'evolucion certificaciones nuevo'!R7</f>
        <v>-93511.804276800001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42*7</f>
        <v>294</v>
      </c>
      <c r="D34" s="1">
        <f>359.43*1.06</f>
        <v>380.99580000000003</v>
      </c>
      <c r="F34" s="1">
        <f>C34*D34</f>
        <v>112012.76520000001</v>
      </c>
      <c r="G34" s="55">
        <v>19</v>
      </c>
      <c r="H34" s="55">
        <v>23</v>
      </c>
      <c r="I34" s="57">
        <f>-F34</f>
        <v>-112012.76520000001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nuevo'!E9</f>
        <v>-2240.2553040000003</v>
      </c>
      <c r="AC34" s="58">
        <f>'evolucion certificaciones nuevo'!F9</f>
        <v>-10641.212694000002</v>
      </c>
      <c r="AD34" s="58">
        <f>'evolucion certificaciones nuevo'!G9</f>
        <v>-34163.893386000003</v>
      </c>
      <c r="AE34" s="58">
        <f>'evolucion certificaciones nuevo'!H9</f>
        <v>-50965.808166000003</v>
      </c>
      <c r="AF34" s="58">
        <f>'evolucion certificaciones nuevo'!I9</f>
        <v>-14001.595650000001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67914</v>
      </c>
      <c r="F36" s="1">
        <f>D36*C36</f>
        <v>14261.939999999999</v>
      </c>
      <c r="G36" s="55">
        <v>16</v>
      </c>
      <c r="H36" s="55">
        <v>18</v>
      </c>
      <c r="I36" s="57">
        <f t="shared" si="0"/>
        <v>-14261.939999999999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-5704.7759999999998</v>
      </c>
      <c r="AA36" s="58">
        <f>AA30*0.21</f>
        <v>-8557.1640000000007</v>
      </c>
      <c r="AB36" s="58">
        <f t="shared" ref="AB36:BD36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1696958.6004000001</v>
      </c>
      <c r="F37" s="1">
        <f>D37*C37</f>
        <v>169695.86004000003</v>
      </c>
      <c r="G37" s="55">
        <v>19</v>
      </c>
      <c r="H37" s="55">
        <v>32</v>
      </c>
      <c r="I37" s="57">
        <f t="shared" si="0"/>
        <v>-169695.86004000003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-1808.9713656000001</v>
      </c>
      <c r="AC37" s="58">
        <f t="shared" si="12"/>
        <v>-5026.4858574000009</v>
      </c>
      <c r="AD37" s="58">
        <f t="shared" si="12"/>
        <v>-9280.6889288400016</v>
      </c>
      <c r="AE37" s="58">
        <f t="shared" si="12"/>
        <v>-14289.26666076</v>
      </c>
      <c r="AF37" s="58">
        <f t="shared" si="12"/>
        <v>-11226.823743240002</v>
      </c>
      <c r="AG37" s="58">
        <f t="shared" si="12"/>
        <v>-9826.664178240002</v>
      </c>
      <c r="AH37" s="58">
        <f t="shared" si="12"/>
        <v>-9509.6750112000009</v>
      </c>
      <c r="AI37" s="58">
        <f t="shared" si="12"/>
        <v>-9668.1695947200005</v>
      </c>
      <c r="AJ37" s="58">
        <f t="shared" si="12"/>
        <v>-11570.104596960002</v>
      </c>
      <c r="AK37" s="58">
        <f t="shared" si="12"/>
        <v>-19811.822940000002</v>
      </c>
      <c r="AL37" s="58">
        <f t="shared" si="12"/>
        <v>-26151.606280800002</v>
      </c>
      <c r="AM37" s="58">
        <f t="shared" si="12"/>
        <v>-19177.844605920003</v>
      </c>
      <c r="AN37" s="58">
        <f t="shared" si="12"/>
        <v>-12996.555848640002</v>
      </c>
      <c r="AO37" s="58">
        <f t="shared" si="12"/>
        <v>-9351.1804276800012</v>
      </c>
      <c r="AP37" s="58">
        <f t="shared" ref="AP37:BD37" si="13">IF(AP$1&lt;$C37,0,IF(AP$1&lt;=$D37,$F37,0))</f>
        <v>0</v>
      </c>
      <c r="AQ37" s="58">
        <f t="shared" si="13"/>
        <v>0</v>
      </c>
      <c r="AR37" s="58">
        <f t="shared" si="13"/>
        <v>0</v>
      </c>
      <c r="AS37" s="58">
        <f t="shared" si="13"/>
        <v>0</v>
      </c>
      <c r="AT37" s="58">
        <f t="shared" si="13"/>
        <v>0</v>
      </c>
      <c r="AU37" s="58">
        <f t="shared" si="13"/>
        <v>0</v>
      </c>
      <c r="AV37" s="58">
        <f t="shared" si="13"/>
        <v>0</v>
      </c>
      <c r="AW37" s="58">
        <f t="shared" si="13"/>
        <v>0</v>
      </c>
      <c r="AX37" s="58">
        <f t="shared" si="13"/>
        <v>0</v>
      </c>
      <c r="AY37" s="58">
        <f t="shared" si="13"/>
        <v>0</v>
      </c>
      <c r="AZ37" s="58">
        <f t="shared" si="13"/>
        <v>0</v>
      </c>
      <c r="BA37" s="58">
        <f t="shared" si="13"/>
        <v>0</v>
      </c>
      <c r="BB37" s="58">
        <f t="shared" si="13"/>
        <v>0</v>
      </c>
      <c r="BC37" s="58">
        <f t="shared" si="13"/>
        <v>0</v>
      </c>
      <c r="BD37" s="58">
        <f t="shared" si="13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4">(K35+K36+K37)*0.16</f>
        <v>0</v>
      </c>
      <c r="L38" s="58">
        <f t="shared" si="14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1696958.6004000001</v>
      </c>
      <c r="F41" s="1">
        <f>C41*D41</f>
        <v>84847.930020000014</v>
      </c>
      <c r="G41" s="70">
        <v>10</v>
      </c>
      <c r="H41" s="70">
        <v>14</v>
      </c>
      <c r="I41" s="71">
        <f t="shared" si="0"/>
        <v>-84847.930020000014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-16969.586004000004</v>
      </c>
      <c r="T41" s="72">
        <v>0</v>
      </c>
      <c r="U41" s="72">
        <v>0</v>
      </c>
      <c r="V41" s="72">
        <f>I41*0.8</f>
        <v>-67878.344016000017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67914</v>
      </c>
      <c r="F42" s="1">
        <f>C42*D42</f>
        <v>3395.7000000000003</v>
      </c>
      <c r="G42" s="55">
        <v>7</v>
      </c>
      <c r="H42" s="55">
        <v>9</v>
      </c>
      <c r="I42" s="57">
        <f t="shared" si="0"/>
        <v>-3395.7000000000003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-679.1400000000001</v>
      </c>
      <c r="Q42" s="58">
        <v>0</v>
      </c>
      <c r="R42" s="58">
        <f>I42*0.8</f>
        <v>-2716.5600000000004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1696958.6004000001</v>
      </c>
      <c r="F44" s="1">
        <f>C44*D44</f>
        <v>509.08758011999998</v>
      </c>
      <c r="G44" s="55">
        <v>33</v>
      </c>
      <c r="H44" s="55">
        <v>33</v>
      </c>
      <c r="I44" s="57">
        <f t="shared" si="0"/>
        <v>-509.08758011999998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-509.08758011999998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1696958.6004000001</v>
      </c>
      <c r="F45" s="1">
        <f>C45*D45</f>
        <v>339.39172008000003</v>
      </c>
      <c r="G45" s="55">
        <v>33</v>
      </c>
      <c r="H45" s="55">
        <v>33</v>
      </c>
      <c r="I45" s="57">
        <f t="shared" si="0"/>
        <v>-339.39172008000003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-339.39172008000003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1696958.6004000001</v>
      </c>
      <c r="F48" s="1">
        <f>C48*D48</f>
        <v>509.08758011999998</v>
      </c>
      <c r="G48" s="55">
        <v>33</v>
      </c>
      <c r="H48" s="55">
        <v>33</v>
      </c>
      <c r="I48" s="57">
        <f t="shared" si="0"/>
        <v>-509.08758011999998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-509.08758011999998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1696958.6004000001</v>
      </c>
      <c r="F49" s="1">
        <f>C49*D49</f>
        <v>339.39172008000003</v>
      </c>
      <c r="G49" s="55">
        <v>33</v>
      </c>
      <c r="H49" s="55">
        <v>33</v>
      </c>
      <c r="I49" s="57">
        <f t="shared" si="0"/>
        <v>-339.39172008000003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5">I49</f>
        <v>-339.39172008000003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5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1696958.6004000001</v>
      </c>
      <c r="F51" s="1">
        <f>C51*D51</f>
        <v>15272.6274036</v>
      </c>
      <c r="G51" s="55">
        <v>17</v>
      </c>
      <c r="H51" s="55">
        <v>32</v>
      </c>
      <c r="I51" s="57">
        <f t="shared" si="0"/>
        <v>-15272.6274036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-954.53921272499997</v>
      </c>
      <c r="AA51" s="58">
        <f t="shared" ref="AA51:AO51" si="16">$I$51/16</f>
        <v>-954.53921272499997</v>
      </c>
      <c r="AB51" s="58">
        <f t="shared" si="16"/>
        <v>-954.53921272499997</v>
      </c>
      <c r="AC51" s="58">
        <f t="shared" si="16"/>
        <v>-954.53921272499997</v>
      </c>
      <c r="AD51" s="58">
        <f t="shared" si="16"/>
        <v>-954.53921272499997</v>
      </c>
      <c r="AE51" s="58">
        <f t="shared" si="16"/>
        <v>-954.53921272499997</v>
      </c>
      <c r="AF51" s="58">
        <f t="shared" si="16"/>
        <v>-954.53921272499997</v>
      </c>
      <c r="AG51" s="58">
        <f t="shared" si="16"/>
        <v>-954.53921272499997</v>
      </c>
      <c r="AH51" s="58">
        <f t="shared" si="16"/>
        <v>-954.53921272499997</v>
      </c>
      <c r="AI51" s="58">
        <f t="shared" si="16"/>
        <v>-954.53921272499997</v>
      </c>
      <c r="AJ51" s="58">
        <f t="shared" si="16"/>
        <v>-954.53921272499997</v>
      </c>
      <c r="AK51" s="58">
        <f t="shared" si="16"/>
        <v>-954.53921272499997</v>
      </c>
      <c r="AL51" s="58">
        <f t="shared" si="16"/>
        <v>-954.53921272499997</v>
      </c>
      <c r="AM51" s="58">
        <f t="shared" si="16"/>
        <v>-954.53921272499997</v>
      </c>
      <c r="AN51" s="58">
        <f t="shared" si="16"/>
        <v>-954.53921272499997</v>
      </c>
      <c r="AO51" s="58">
        <f t="shared" si="16"/>
        <v>-954.53921272499997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201</v>
      </c>
      <c r="C52" s="6">
        <v>2.5000000000000001E-3</v>
      </c>
      <c r="D52" s="1">
        <f>6*65*1.2*725.71</f>
        <v>339632.28</v>
      </c>
      <c r="F52" s="1">
        <f>C52*D52</f>
        <v>849.08070000000009</v>
      </c>
      <c r="G52" s="55">
        <v>33</v>
      </c>
      <c r="H52" s="55">
        <v>33</v>
      </c>
      <c r="I52" s="57">
        <f>-F52</f>
        <v>-849.08070000000009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5"/>
        <v>-849.08070000000009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0.8*(D37+D36)</f>
        <v>1411898.0803200002</v>
      </c>
      <c r="E56" s="19"/>
      <c r="F56" s="19">
        <f>C56*D56</f>
        <v>3529.7452008000005</v>
      </c>
      <c r="G56" s="55">
        <v>16</v>
      </c>
      <c r="H56" s="55">
        <v>16</v>
      </c>
      <c r="I56" s="57">
        <f t="shared" si="0"/>
        <v>-3529.7452008000005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-3529.7452008000005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2150777.1437482457</v>
      </c>
      <c r="E58" s="19"/>
      <c r="F58" s="19">
        <f>C58*D58</f>
        <v>5376.9428593706143</v>
      </c>
      <c r="G58" s="55">
        <v>16</v>
      </c>
      <c r="H58" s="55">
        <v>16</v>
      </c>
      <c r="I58" s="57">
        <f t="shared" si="0"/>
        <v>-5376.9428593706143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-5376.9428593706143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2150777.1437482457</v>
      </c>
      <c r="E59" s="19"/>
      <c r="F59" s="19">
        <f>C59*D59</f>
        <v>2150.7771437482456</v>
      </c>
      <c r="G59" s="55">
        <v>16</v>
      </c>
      <c r="H59" s="55">
        <v>16</v>
      </c>
      <c r="I59" s="57">
        <f t="shared" si="0"/>
        <v>-2150.7771437482456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-2150.7771437482456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1219470.8061988775</v>
      </c>
      <c r="E60" s="19"/>
      <c r="F60" s="19">
        <v>111587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-3556.7898625000003</v>
      </c>
      <c r="AQ60" s="58">
        <v>-3502.4596188408987</v>
      </c>
      <c r="AR60" s="58">
        <v>-3447.9709119711242</v>
      </c>
      <c r="AS60" s="58">
        <v>-3393.3232797063138</v>
      </c>
      <c r="AT60" s="58">
        <v>-3338.5162585140638</v>
      </c>
      <c r="AU60" s="58">
        <v>-3283.5493835100037</v>
      </c>
      <c r="AV60" s="58">
        <v>-3228.4221884538474</v>
      </c>
      <c r="AW60" s="58">
        <v>-3173.1342057454444</v>
      </c>
      <c r="AX60" s="58">
        <v>-3117.6849664208089</v>
      </c>
      <c r="AY60" s="58">
        <v>-3062.0740001481431</v>
      </c>
      <c r="AZ60" s="58">
        <v>-3006.3008352238476</v>
      </c>
      <c r="BA60" s="58">
        <v>-2950.3649985685242</v>
      </c>
      <c r="BB60" s="58">
        <v>-2894.2660157229557</v>
      </c>
      <c r="BC60" s="58">
        <v>-2838.0034108440877</v>
      </c>
      <c r="BD60" s="58">
        <v>-2781.5767067009897</v>
      </c>
      <c r="BE60" s="58">
        <v>-2724.9854246708073</v>
      </c>
      <c r="BF60" s="113">
        <v>-2668.2290847347035</v>
      </c>
      <c r="BG60" s="113">
        <v>-2611.3072054737872</v>
      </c>
      <c r="BH60" s="113">
        <v>-2554.2193040650254</v>
      </c>
      <c r="BI60" s="113">
        <v>-2496.9648962771548</v>
      </c>
      <c r="BJ60" s="113">
        <v>-2439.5434964665696</v>
      </c>
      <c r="BK60" s="113">
        <v>-2381.9546175732039</v>
      </c>
      <c r="BL60" s="113">
        <v>-2324.1977711163991</v>
      </c>
      <c r="BM60" s="113">
        <v>-2266.2724671907617</v>
      </c>
      <c r="BN60" s="113">
        <v>-2208.1782144620083</v>
      </c>
      <c r="BO60" s="113">
        <v>-2149.9145201627962</v>
      </c>
      <c r="BP60" s="113">
        <v>-2091.4808900885441</v>
      </c>
      <c r="BQ60" s="113">
        <v>-2032.8768285932426</v>
      </c>
      <c r="BR60" s="113">
        <v>-1974.1018385852467</v>
      </c>
      <c r="BS60" s="113">
        <v>-1915.1554215230597</v>
      </c>
      <c r="BT60" s="113">
        <v>-1856.0370774111086</v>
      </c>
      <c r="BU60" s="113">
        <v>-1796.7463047954977</v>
      </c>
      <c r="BV60" s="113">
        <v>-1737.2826007597578</v>
      </c>
      <c r="BW60" s="113">
        <v>-1677.6454609205807</v>
      </c>
      <c r="BX60" s="113">
        <v>-1617.8343794235391</v>
      </c>
      <c r="BY60" s="113">
        <v>-1557.8488489387978</v>
      </c>
      <c r="BZ60" s="113">
        <v>-1497.688360656809</v>
      </c>
      <c r="CA60" s="113">
        <v>-1437.3524042839983</v>
      </c>
      <c r="CB60" s="113">
        <v>-1376.8404680384331</v>
      </c>
      <c r="CC60" s="113">
        <v>-1316.1520386454852</v>
      </c>
      <c r="CD60" s="113">
        <v>-1255.2866013334744</v>
      </c>
      <c r="CE60" s="113">
        <v>-1194.2436398293039</v>
      </c>
      <c r="CF60" s="113">
        <v>-1133.0226363540792</v>
      </c>
      <c r="CG60" s="113">
        <v>-1071.6230716187185</v>
      </c>
      <c r="CH60" s="113">
        <v>-1010.0444248195465</v>
      </c>
      <c r="CI60" s="113">
        <v>-948.28617363387684</v>
      </c>
      <c r="CJ60" s="113">
        <v>-886.34779421558244</v>
      </c>
      <c r="CK60" s="113">
        <v>-824.2287611906512</v>
      </c>
      <c r="CL60" s="113">
        <v>-761.92854765273057</v>
      </c>
      <c r="CM60" s="113">
        <v>-699.44662515865775</v>
      </c>
      <c r="CN60" s="113">
        <v>-636.78246372397712</v>
      </c>
      <c r="CO60" s="113">
        <v>-573.93553181844538</v>
      </c>
      <c r="CP60" s="113">
        <v>-510.90529636152252</v>
      </c>
      <c r="CQ60" s="113">
        <v>-447.69122271785034</v>
      </c>
      <c r="CR60" s="113">
        <v>-384.29277469271739</v>
      </c>
      <c r="CS60" s="113">
        <v>-320.70941452751111</v>
      </c>
      <c r="CT60" s="113">
        <v>-256.9406028951563</v>
      </c>
      <c r="CU60" s="113">
        <v>-192.9857988955406</v>
      </c>
      <c r="CV60" s="113">
        <v>-128.8444600509259</v>
      </c>
      <c r="CW60" s="113">
        <v>-64.516042301347738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2150777.1437482457</v>
      </c>
      <c r="E61" s="19"/>
      <c r="F61" s="19">
        <v>77881.27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-8961.5714166666676</v>
      </c>
      <c r="AA61" s="58">
        <v>-8425.6966849201872</v>
      </c>
      <c r="AB61" s="58">
        <v>-7887.589141791429</v>
      </c>
      <c r="AC61" s="58">
        <v>-7347.239483899637</v>
      </c>
      <c r="AD61" s="58">
        <v>-6804.6383690999601</v>
      </c>
      <c r="AE61" s="58">
        <v>-6259.7764163219517</v>
      </c>
      <c r="AF61" s="58">
        <v>-5712.6442054073668</v>
      </c>
      <c r="AG61" s="58">
        <v>-5163.2322769473058</v>
      </c>
      <c r="AH61" s="58">
        <v>-4611.5311321186609</v>
      </c>
      <c r="AI61" s="58">
        <v>-4057.5312325198961</v>
      </c>
      <c r="AJ61" s="58">
        <v>-3501.2230000061377</v>
      </c>
      <c r="AK61" s="58">
        <v>-2942.5968165235709</v>
      </c>
      <c r="AL61" s="58">
        <v>-2381.6430239431606</v>
      </c>
      <c r="AM61" s="58">
        <v>-1818.3519238936651</v>
      </c>
      <c r="AN61" s="58">
        <v>-1252.7137775939636</v>
      </c>
      <c r="AO61" s="58">
        <v>-684.71880568467986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2150777.1437482457</v>
      </c>
      <c r="E62" s="19"/>
      <c r="F62" s="19">
        <f>C62*D62</f>
        <v>5376.9428593706143</v>
      </c>
      <c r="G62" s="55">
        <v>32</v>
      </c>
      <c r="H62" s="55">
        <v>33</v>
      </c>
      <c r="I62" s="57">
        <f t="shared" si="0"/>
        <v>-5376.9428593706143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-5376.9428593706143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22</v>
      </c>
      <c r="D65" s="1">
        <v>16</v>
      </c>
      <c r="E65" s="1">
        <v>700</v>
      </c>
      <c r="F65" s="1">
        <f>C65*D65*E65</f>
        <v>246400</v>
      </c>
      <c r="G65" s="70">
        <v>17</v>
      </c>
      <c r="H65" s="70">
        <v>32</v>
      </c>
      <c r="I65" s="71">
        <f t="shared" si="0"/>
        <v>-246400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-15400</v>
      </c>
      <c r="AA65" s="72">
        <f t="shared" ref="AA65:AO65" si="17">$I$65/16</f>
        <v>-15400</v>
      </c>
      <c r="AB65" s="72">
        <f t="shared" si="17"/>
        <v>-15400</v>
      </c>
      <c r="AC65" s="72">
        <f t="shared" si="17"/>
        <v>-15400</v>
      </c>
      <c r="AD65" s="72">
        <f t="shared" si="17"/>
        <v>-15400</v>
      </c>
      <c r="AE65" s="72">
        <f t="shared" si="17"/>
        <v>-15400</v>
      </c>
      <c r="AF65" s="72">
        <f t="shared" si="17"/>
        <v>-15400</v>
      </c>
      <c r="AG65" s="72">
        <f t="shared" si="17"/>
        <v>-15400</v>
      </c>
      <c r="AH65" s="72">
        <f t="shared" si="17"/>
        <v>-15400</v>
      </c>
      <c r="AI65" s="72">
        <f t="shared" si="17"/>
        <v>-15400</v>
      </c>
      <c r="AJ65" s="72">
        <f t="shared" si="17"/>
        <v>-15400</v>
      </c>
      <c r="AK65" s="72">
        <f t="shared" si="17"/>
        <v>-15400</v>
      </c>
      <c r="AL65" s="72">
        <f t="shared" si="17"/>
        <v>-15400</v>
      </c>
      <c r="AM65" s="72">
        <f t="shared" si="17"/>
        <v>-15400</v>
      </c>
      <c r="AN65" s="72">
        <f t="shared" si="17"/>
        <v>-15400</v>
      </c>
      <c r="AO65" s="72">
        <f t="shared" si="17"/>
        <v>-15400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22</v>
      </c>
      <c r="D66" s="1">
        <v>16</v>
      </c>
      <c r="E66" s="1">
        <v>200</v>
      </c>
      <c r="F66" s="1">
        <f>C66*D66*E66</f>
        <v>70400</v>
      </c>
      <c r="G66" s="55">
        <v>17</v>
      </c>
      <c r="H66" s="55">
        <v>32</v>
      </c>
      <c r="I66" s="57">
        <f>-$F$66</f>
        <v>-70400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-4400</v>
      </c>
      <c r="AA66" s="58">
        <f t="shared" ref="AA66:AO66" si="18">$I$66/16</f>
        <v>-4400</v>
      </c>
      <c r="AB66" s="58">
        <f t="shared" si="18"/>
        <v>-4400</v>
      </c>
      <c r="AC66" s="58">
        <f t="shared" si="18"/>
        <v>-4400</v>
      </c>
      <c r="AD66" s="58">
        <f t="shared" si="18"/>
        <v>-4400</v>
      </c>
      <c r="AE66" s="58">
        <f t="shared" si="18"/>
        <v>-4400</v>
      </c>
      <c r="AF66" s="58">
        <f t="shared" si="18"/>
        <v>-4400</v>
      </c>
      <c r="AG66" s="58">
        <f t="shared" si="18"/>
        <v>-4400</v>
      </c>
      <c r="AH66" s="58">
        <f t="shared" si="18"/>
        <v>-4400</v>
      </c>
      <c r="AI66" s="58">
        <f t="shared" si="18"/>
        <v>-4400</v>
      </c>
      <c r="AJ66" s="58">
        <f t="shared" si="18"/>
        <v>-4400</v>
      </c>
      <c r="AK66" s="58">
        <f t="shared" si="18"/>
        <v>-4400</v>
      </c>
      <c r="AL66" s="58">
        <f t="shared" si="18"/>
        <v>-4400</v>
      </c>
      <c r="AM66" s="58">
        <f t="shared" si="18"/>
        <v>-4400</v>
      </c>
      <c r="AN66" s="58">
        <f t="shared" si="18"/>
        <v>-4400</v>
      </c>
      <c r="AO66" s="58">
        <f t="shared" si="18"/>
        <v>-4400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1372785.6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202</v>
      </c>
      <c r="C69">
        <v>6</v>
      </c>
      <c r="D69" s="1">
        <f>65*2183.04</f>
        <v>141897.60000000001</v>
      </c>
      <c r="F69" s="1">
        <f>C69*D69</f>
        <v>851385.60000000009</v>
      </c>
      <c r="G69" s="55">
        <v>33</v>
      </c>
      <c r="H69" s="55">
        <v>33</v>
      </c>
      <c r="I69" s="57">
        <f>F69</f>
        <v>851385.60000000009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851385.60000000009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220</v>
      </c>
      <c r="C70">
        <v>22</v>
      </c>
      <c r="D70" s="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22</v>
      </c>
      <c r="D71" s="1">
        <v>11000</v>
      </c>
      <c r="F71" s="1">
        <f>C71*D71</f>
        <v>242000</v>
      </c>
      <c r="G71" s="55">
        <v>33</v>
      </c>
      <c r="H71" s="55">
        <v>33</v>
      </c>
      <c r="I71" s="57">
        <f>F71</f>
        <v>242000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242000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-1524338.5077485968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-69288.113988572586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-92988.113988572586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83" t="s">
        <v>9</v>
      </c>
      <c r="F81" s="84"/>
      <c r="G81" s="116"/>
      <c r="H81" s="117"/>
      <c r="I81" s="42">
        <f>F68</f>
        <v>1372785.6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83" t="s">
        <v>111</v>
      </c>
      <c r="F82" s="84"/>
      <c r="G82" s="116"/>
      <c r="H82" s="117"/>
      <c r="I82" s="42">
        <f>-F8</f>
        <v>-2897124.1077485969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83" t="s">
        <v>112</v>
      </c>
      <c r="F83" s="84"/>
      <c r="G83" s="116"/>
      <c r="H83" s="117"/>
      <c r="I83" s="42">
        <f>SUM(I81:I82)</f>
        <v>-1524338.5077485968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87"/>
      <c r="F84" s="88"/>
      <c r="G84"/>
      <c r="H84"/>
      <c r="I84" s="44">
        <f>I83/-I82</f>
        <v>-0.52615574999760206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85" t="s">
        <v>113</v>
      </c>
      <c r="F86" s="86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-9032.4958464840001</v>
      </c>
      <c r="N86" s="49">
        <f>SUM(N10:N76)</f>
        <v>0</v>
      </c>
      <c r="O86" s="49">
        <f t="shared" si="19"/>
        <v>-50686.568935500974</v>
      </c>
      <c r="P86" s="49">
        <f t="shared" si="19"/>
        <v>-679.1400000000001</v>
      </c>
      <c r="Q86" s="49">
        <f t="shared" si="19"/>
        <v>0</v>
      </c>
      <c r="R86" s="49">
        <f t="shared" si="19"/>
        <v>-78237.795591703441</v>
      </c>
      <c r="S86" s="49">
        <f t="shared" si="19"/>
        <v>-16969.586004000004</v>
      </c>
      <c r="T86" s="49">
        <f t="shared" si="19"/>
        <v>-2135.4958464840001</v>
      </c>
      <c r="U86" s="49">
        <f t="shared" si="19"/>
        <v>0</v>
      </c>
      <c r="V86" s="49">
        <f t="shared" si="19"/>
        <v>-67878.344016000017</v>
      </c>
      <c r="W86" s="49">
        <f t="shared" si="19"/>
        <v>0</v>
      </c>
      <c r="X86" s="49">
        <f t="shared" si="19"/>
        <v>0</v>
      </c>
      <c r="Y86" s="49">
        <f t="shared" si="19"/>
        <v>-13807.46520391886</v>
      </c>
      <c r="Z86" s="49">
        <f t="shared" si="19"/>
        <v>-72658.436797978866</v>
      </c>
      <c r="AA86" s="49">
        <f t="shared" si="19"/>
        <v>-93575.66700143239</v>
      </c>
      <c r="AB86" s="49">
        <f t="shared" si="19"/>
        <v>-58635.458245151829</v>
      </c>
      <c r="AC86" s="49">
        <f t="shared" si="19"/>
        <v>-93487.767997060044</v>
      </c>
      <c r="AD86" s="49">
        <f t="shared" si="19"/>
        <v>-139741.40066810037</v>
      </c>
      <c r="AE86" s="49">
        <f t="shared" si="19"/>
        <v>-194290.89376644237</v>
      </c>
      <c r="AF86" s="49">
        <f t="shared" si="19"/>
        <v>-160056.88946280777</v>
      </c>
      <c r="AG86" s="49">
        <f t="shared" si="19"/>
        <v>-144105.72231934773</v>
      </c>
      <c r="AH86" s="49">
        <f t="shared" si="19"/>
        <v>-140067.14033707906</v>
      </c>
      <c r="AI86" s="49">
        <f t="shared" si="19"/>
        <v>-141256.58085620031</v>
      </c>
      <c r="AJ86" s="49">
        <f t="shared" si="19"/>
        <v>-161621.55764832656</v>
      </c>
      <c r="AK86" s="49">
        <f t="shared" si="19"/>
        <v>-251721.83323828402</v>
      </c>
      <c r="AL86" s="49">
        <f t="shared" si="19"/>
        <v>-320898.49619450362</v>
      </c>
      <c r="AM86" s="49">
        <f t="shared" si="19"/>
        <v>-243623.82667077408</v>
      </c>
      <c r="AN86" s="49">
        <f t="shared" si="19"/>
        <v>-175064.0121943944</v>
      </c>
      <c r="AO86" s="49">
        <f t="shared" si="19"/>
        <v>-135096.88759192507</v>
      </c>
      <c r="AP86" s="49">
        <f t="shared" si="19"/>
        <v>1361484.6799748354</v>
      </c>
      <c r="AQ86" s="49">
        <f t="shared" si="19"/>
        <v>-3502.4596188408987</v>
      </c>
      <c r="AR86" s="49">
        <f t="shared" si="19"/>
        <v>-3447.9709119711242</v>
      </c>
      <c r="AS86" s="49">
        <f t="shared" si="19"/>
        <v>-3393.3232797063138</v>
      </c>
      <c r="AT86" s="49">
        <f t="shared" si="19"/>
        <v>-3338.5162585140638</v>
      </c>
      <c r="AU86" s="49">
        <f t="shared" si="19"/>
        <v>-3283.5493835100037</v>
      </c>
      <c r="AV86" s="49">
        <f t="shared" si="19"/>
        <v>-3228.4221884538474</v>
      </c>
      <c r="AW86" s="49">
        <f t="shared" si="19"/>
        <v>-3173.1342057454444</v>
      </c>
      <c r="AX86" s="49">
        <f t="shared" si="19"/>
        <v>-3117.6849664208089</v>
      </c>
      <c r="AY86" s="49">
        <f t="shared" si="19"/>
        <v>-3062.0740001481431</v>
      </c>
      <c r="AZ86" s="49">
        <f t="shared" si="19"/>
        <v>-3006.3008352238476</v>
      </c>
      <c r="BA86" s="49">
        <f t="shared" si="19"/>
        <v>-2950.3649985685242</v>
      </c>
      <c r="BB86" s="49">
        <f t="shared" si="19"/>
        <v>-2894.2660157229557</v>
      </c>
      <c r="BC86" s="49">
        <f t="shared" si="19"/>
        <v>-2838.0034108440877</v>
      </c>
      <c r="BD86" s="49">
        <f t="shared" si="19"/>
        <v>-2781.5767067009897</v>
      </c>
      <c r="BE86" s="49">
        <f t="shared" si="19"/>
        <v>-2724.9854246708073</v>
      </c>
      <c r="BF86" s="49">
        <f t="shared" si="19"/>
        <v>-2668.2290847347035</v>
      </c>
      <c r="BG86" s="49">
        <f t="shared" si="19"/>
        <v>-2611.3072054737872</v>
      </c>
      <c r="BH86" s="49">
        <f t="shared" si="19"/>
        <v>-2554.2193040650254</v>
      </c>
      <c r="BI86" s="49">
        <f t="shared" si="19"/>
        <v>-2496.9648962771548</v>
      </c>
      <c r="BJ86" s="49">
        <f t="shared" si="19"/>
        <v>-2439.5434964665696</v>
      </c>
      <c r="BK86" s="49">
        <f t="shared" si="19"/>
        <v>-2381.9546175732039</v>
      </c>
      <c r="BL86" s="49">
        <f t="shared" si="19"/>
        <v>-2324.1977711163991</v>
      </c>
      <c r="BM86" s="49">
        <f t="shared" si="19"/>
        <v>-2266.2724671907617</v>
      </c>
      <c r="BN86" s="49">
        <f t="shared" si="19"/>
        <v>-2208.1782144620083</v>
      </c>
      <c r="BO86" s="49">
        <f t="shared" si="19"/>
        <v>-2149.9145201627962</v>
      </c>
      <c r="BP86" s="49">
        <f t="shared" si="19"/>
        <v>-2091.4808900885441</v>
      </c>
      <c r="BQ86" s="49">
        <f t="shared" si="19"/>
        <v>-2032.8768285932426</v>
      </c>
      <c r="BR86" s="49">
        <f t="shared" si="19"/>
        <v>-1974.1018385852467</v>
      </c>
      <c r="BS86" s="49">
        <f t="shared" si="19"/>
        <v>-1915.1554215230597</v>
      </c>
      <c r="BT86" s="49">
        <f t="shared" si="19"/>
        <v>-1856.0370774111086</v>
      </c>
      <c r="BU86" s="49">
        <f t="shared" si="19"/>
        <v>-1796.7463047954977</v>
      </c>
      <c r="BV86" s="49">
        <f t="shared" si="19"/>
        <v>-1737.2826007597578</v>
      </c>
      <c r="BW86" s="49">
        <f t="shared" ref="BW86:CW86" si="20">SUM(BW10:BW76)</f>
        <v>-1677.6454609205807</v>
      </c>
      <c r="BX86" s="49">
        <f t="shared" si="20"/>
        <v>-1617.8343794235391</v>
      </c>
      <c r="BY86" s="49">
        <f t="shared" si="20"/>
        <v>-1557.8488489387978</v>
      </c>
      <c r="BZ86" s="49">
        <f t="shared" si="20"/>
        <v>-1497.688360656809</v>
      </c>
      <c r="CA86" s="49">
        <f t="shared" si="20"/>
        <v>-1437.3524042839983</v>
      </c>
      <c r="CB86" s="49">
        <f t="shared" si="20"/>
        <v>-1376.8404680384331</v>
      </c>
      <c r="CC86" s="49">
        <f t="shared" si="20"/>
        <v>-1316.1520386454852</v>
      </c>
      <c r="CD86" s="49">
        <f t="shared" si="20"/>
        <v>-1255.2866013334744</v>
      </c>
      <c r="CE86" s="49">
        <f t="shared" si="20"/>
        <v>-1194.2436398293039</v>
      </c>
      <c r="CF86" s="49">
        <f t="shared" si="20"/>
        <v>-1133.0226363540792</v>
      </c>
      <c r="CG86" s="49">
        <f t="shared" si="20"/>
        <v>-1071.6230716187185</v>
      </c>
      <c r="CH86" s="49">
        <f t="shared" si="20"/>
        <v>-1010.0444248195465</v>
      </c>
      <c r="CI86" s="49">
        <f t="shared" si="20"/>
        <v>-948.28617363387684</v>
      </c>
      <c r="CJ86" s="49">
        <f t="shared" si="20"/>
        <v>-886.34779421558244</v>
      </c>
      <c r="CK86" s="49">
        <f t="shared" si="20"/>
        <v>-824.2287611906512</v>
      </c>
      <c r="CL86" s="49">
        <f t="shared" si="20"/>
        <v>-761.92854765273057</v>
      </c>
      <c r="CM86" s="49">
        <f t="shared" si="20"/>
        <v>-699.44662515865775</v>
      </c>
      <c r="CN86" s="49">
        <f t="shared" si="20"/>
        <v>-636.78246372397712</v>
      </c>
      <c r="CO86" s="49">
        <f t="shared" si="20"/>
        <v>-573.93553181844538</v>
      </c>
      <c r="CP86" s="49">
        <f t="shared" si="20"/>
        <v>-510.90529636152252</v>
      </c>
      <c r="CQ86" s="49">
        <f t="shared" si="20"/>
        <v>-447.69122271785034</v>
      </c>
      <c r="CR86" s="49">
        <f t="shared" si="20"/>
        <v>-384.29277469271739</v>
      </c>
      <c r="CS86" s="49">
        <f t="shared" si="20"/>
        <v>-320.70941452751111</v>
      </c>
      <c r="CT86" s="49">
        <f t="shared" si="20"/>
        <v>-256.9406028951563</v>
      </c>
      <c r="CU86" s="49">
        <f t="shared" si="20"/>
        <v>-192.9857988955406</v>
      </c>
      <c r="CV86" s="49">
        <f t="shared" si="20"/>
        <v>-128.8444600509259</v>
      </c>
      <c r="CW86" s="49">
        <f t="shared" si="20"/>
        <v>-5441.4589016719619</v>
      </c>
    </row>
    <row r="87" spans="5:101" x14ac:dyDescent="0.25">
      <c r="E87" s="83" t="s">
        <v>114</v>
      </c>
      <c r="F87" s="84"/>
      <c r="G87" s="116"/>
      <c r="H87" s="116"/>
      <c r="I87" s="50">
        <f>SUM(J86:CW86)</f>
        <v>-1524270.2439074549</v>
      </c>
      <c r="J87" s="136">
        <f>SUM(J86:U86)</f>
        <v>-164759.08222417242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-1038238.0454782401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-218209.40856717006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-36398.878394523519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-28225.139296204201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-19760.685203982321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-10995.176271349044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-7683.8284718131863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83" t="s">
        <v>115</v>
      </c>
      <c r="F90" s="84"/>
      <c r="G90" s="121"/>
      <c r="H90" s="122"/>
      <c r="I90" s="52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83" t="s">
        <v>116</v>
      </c>
      <c r="F91" s="84"/>
      <c r="G91" s="121"/>
      <c r="H91" s="122"/>
      <c r="I91" s="52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83" t="s">
        <v>117</v>
      </c>
      <c r="F92" s="84"/>
      <c r="G92" s="121"/>
      <c r="H92" s="122"/>
      <c r="I92" s="52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83" t="s">
        <v>118</v>
      </c>
      <c r="F93" s="84"/>
      <c r="G93" s="121"/>
      <c r="H93" s="122"/>
      <c r="I93" s="42">
        <f>NPV(I91,S86:CW86)+SUM(J86:R86)</f>
        <v>-1451992.2295819996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52">
        <f>CW94</f>
        <v>-4.959526515398216E-3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-2.1620391263477701E-2</v>
      </c>
      <c r="AQ94" s="125">
        <f>MIRR($J$86:AQ86,$I$92,$I$91)</f>
        <v>-2.0865360680483724E-2</v>
      </c>
      <c r="AR94" s="125">
        <f>MIRR($J$86:AR86,$I$92,$I$91)</f>
        <v>-2.0153585893212922E-2</v>
      </c>
      <c r="AS94" s="125">
        <f>MIRR($J$86:AS86,$I$92,$I$91)</f>
        <v>-1.9481403146271781E-2</v>
      </c>
      <c r="AT94" s="125">
        <f>MIRR($J$86:AT86,$I$92,$I$91)</f>
        <v>-1.8845551147929962E-2</v>
      </c>
      <c r="AU94" s="125">
        <f>MIRR($J$86:AU86,$I$92,$I$91)</f>
        <v>-1.8243117280956844E-2</v>
      </c>
      <c r="AV94" s="125">
        <f>MIRR($J$86:AV86,$I$92,$I$91)</f>
        <v>-1.7671492215256102E-2</v>
      </c>
      <c r="AW94" s="125">
        <f>MIRR($J$86:AW86,$I$92,$I$91)</f>
        <v>-1.7128331430121935E-2</v>
      </c>
      <c r="AX94" s="125">
        <f>MIRR($J$86:AX86,$I$92,$I$91)</f>
        <v>-1.6611522449315186E-2</v>
      </c>
      <c r="AY94" s="125">
        <f>MIRR($J$86:AY86,$I$92,$I$91)</f>
        <v>-1.6119156823331982E-2</v>
      </c>
      <c r="AZ94" s="125">
        <f>MIRR($J$86:AZ86,$I$92,$I$91)</f>
        <v>-1.5649506075374964E-2</v>
      </c>
      <c r="BA94" s="125">
        <f>MIRR($J$86:BA86,$I$92,$I$91)</f>
        <v>-1.5201000971904355E-2</v>
      </c>
      <c r="BB94" s="125">
        <f>MIRR($J$86:BB86,$I$92,$I$91)</f>
        <v>-1.477221359377312E-2</v>
      </c>
      <c r="BC94" s="125">
        <f>MIRR($J$86:BC86,$I$92,$I$91)</f>
        <v>-1.4361841776251327E-2</v>
      </c>
      <c r="BD94" s="125">
        <f>MIRR($J$86:BD86,$I$92,$I$91)</f>
        <v>-1.3968695560658606E-2</v>
      </c>
      <c r="BE94" s="125">
        <f>MIRR($J$86:BE86,$I$92,$I$91)</f>
        <v>-1.3591685360602401E-2</v>
      </c>
      <c r="BF94" s="125">
        <f>MIRR($J$86:BF86,$I$92,$I$91)</f>
        <v>-1.3229811594901775E-2</v>
      </c>
      <c r="BG94" s="125">
        <f>MIRR($J$86:BG86,$I$92,$I$91)</f>
        <v>-1.2882155579413301E-2</v>
      </c>
      <c r="BH94" s="125">
        <f>MIRR($J$86:BH86,$I$92,$I$91)</f>
        <v>-1.2547871502950003E-2</v>
      </c>
      <c r="BI94" s="125">
        <f>MIRR($J$86:BI86,$I$92,$I$91)</f>
        <v>-1.2226179339685062E-2</v>
      </c>
      <c r="BJ94" s="125">
        <f>MIRR($J$86:BJ86,$I$92,$I$91)</f>
        <v>-1.1916358572961916E-2</v>
      </c>
      <c r="BK94" s="125">
        <f>MIRR($J$86:BK86,$I$92,$I$91)</f>
        <v>-1.1617742624168814E-2</v>
      </c>
      <c r="BL94" s="125">
        <f>MIRR($J$86:BL86,$I$92,$I$91)</f>
        <v>-1.1329713895967708E-2</v>
      </c>
      <c r="BM94" s="125">
        <f>MIRR($J$86:BM86,$I$92,$I$91)</f>
        <v>-1.1051699352267463E-2</v>
      </c>
      <c r="BN94" s="125">
        <f>MIRR($J$86:BN86,$I$92,$I$91)</f>
        <v>-1.0783166568333891E-2</v>
      </c>
      <c r="BO94" s="125">
        <f>MIRR($J$86:BO86,$I$92,$I$91)</f>
        <v>-1.0523620193714556E-2</v>
      </c>
      <c r="BP94" s="125">
        <f>MIRR($J$86:BP86,$I$92,$I$91)</f>
        <v>-1.0272598778503728E-2</v>
      </c>
      <c r="BQ94" s="125">
        <f>MIRR($J$86:BQ86,$I$92,$I$91)</f>
        <v>-1.0029671920136263E-2</v>
      </c>
      <c r="BR94" s="125">
        <f>MIRR($J$86:BR86,$I$92,$I$91)</f>
        <v>-9.794437693570579E-3</v>
      </c>
      <c r="BS94" s="125">
        <f>MIRR($J$86:BS86,$I$92,$I$91)</f>
        <v>-9.5665203325550063E-3</v>
      </c>
      <c r="BT94" s="125">
        <f>MIRR($J$86:BT86,$I$92,$I$91)</f>
        <v>-9.3455681338162622E-3</v>
      </c>
      <c r="BU94" s="125">
        <f>MIRR($J$86:BU86,$I$92,$I$91)</f>
        <v>-9.1312515595611821E-3</v>
      </c>
      <c r="BV94" s="125">
        <f>MIRR($J$86:BV86,$I$92,$I$91)</f>
        <v>-8.9232615167377238E-3</v>
      </c>
      <c r="BW94" s="125">
        <f>MIRR($J$86:BW86,$I$92,$I$91)</f>
        <v>-8.7213077941389328E-3</v>
      </c>
      <c r="BX94" s="125">
        <f>MIRR($J$86:BX86,$I$92,$I$91)</f>
        <v>-8.5251176407120655E-3</v>
      </c>
      <c r="BY94" s="125">
        <f>MIRR($J$86:BY86,$I$92,$I$91)</f>
        <v>-8.3344344704099349E-3</v>
      </c>
      <c r="BZ94" s="125">
        <f>MIRR($J$86:BZ86,$I$92,$I$91)</f>
        <v>-8.1490166806342801E-3</v>
      </c>
      <c r="CA94" s="125">
        <f>MIRR($J$86:CA86,$I$92,$I$91)</f>
        <v>-7.9686365728166564E-3</v>
      </c>
      <c r="CB94" s="125">
        <f>MIRR($J$86:CB86,$I$92,$I$91)</f>
        <v>-7.7930793649820806E-3</v>
      </c>
      <c r="CC94" s="125">
        <f>MIRR($J$86:CC86,$I$92,$I$91)</f>
        <v>-7.6221422872768674E-3</v>
      </c>
      <c r="CD94" s="125">
        <f>MIRR($J$86:CD86,$I$92,$I$91)</f>
        <v>-7.4556337524429583E-3</v>
      </c>
      <c r="CE94" s="125">
        <f>MIRR($J$86:CE86,$I$92,$I$91)</f>
        <v>-7.2933725940885763E-3</v>
      </c>
      <c r="CF94" s="125">
        <f>MIRR($J$86:CF86,$I$92,$I$91)</f>
        <v>-7.1351873663808574E-3</v>
      </c>
      <c r="CG94" s="125">
        <f>MIRR($J$86:CG86,$I$92,$I$91)</f>
        <v>-6.9809156994553589E-3</v>
      </c>
      <c r="CH94" s="125">
        <f>MIRR($J$86:CH86,$I$92,$I$91)</f>
        <v>-6.8304037054400801E-3</v>
      </c>
      <c r="CI94" s="125">
        <f>MIRR($J$86:CI86,$I$92,$I$91)</f>
        <v>-6.6835054305164343E-3</v>
      </c>
      <c r="CJ94" s="125">
        <f>MIRR($J$86:CJ86,$I$92,$I$91)</f>
        <v>-6.5400823489060178E-3</v>
      </c>
      <c r="CK94" s="125">
        <f>MIRR($J$86:CK86,$I$92,$I$91)</f>
        <v>-6.4000028950891297E-3</v>
      </c>
      <c r="CL94" s="125">
        <f>MIRR($J$86:CL86,$I$92,$I$91)</f>
        <v>-6.2631420309253727E-3</v>
      </c>
      <c r="CM94" s="125">
        <f>MIRR($J$86:CM86,$I$92,$I$91)</f>
        <v>-6.1293808446749587E-3</v>
      </c>
      <c r="CN94" s="125">
        <f>MIRR($J$86:CN86,$I$92,$I$91)</f>
        <v>-5.998606179211885E-3</v>
      </c>
      <c r="CO94" s="125">
        <f>MIRR($J$86:CO86,$I$92,$I$91)</f>
        <v>-5.8707102869787198E-3</v>
      </c>
      <c r="CP94" s="125">
        <f>MIRR($J$86:CP86,$I$92,$I$91)</f>
        <v>-5.7455905094646598E-3</v>
      </c>
      <c r="CQ94" s="125">
        <f>MIRR($J$86:CQ86,$I$92,$I$91)</f>
        <v>-5.6231489791972455E-3</v>
      </c>
      <c r="CR94" s="125">
        <f>MIRR($J$86:CR86,$I$92,$I$91)</f>
        <v>-5.5032923424241931E-3</v>
      </c>
      <c r="CS94" s="125">
        <f>MIRR($J$86:CS86,$I$92,$I$91)</f>
        <v>-5.3859315008277786E-3</v>
      </c>
      <c r="CT94" s="125">
        <f>MIRR($J$86:CT86,$I$92,$I$91)</f>
        <v>-5.2709813707649822E-3</v>
      </c>
      <c r="CU94" s="125">
        <f>MIRR($J$86:CU86,$I$92,$I$91)</f>
        <v>-5.1583606586610431E-3</v>
      </c>
      <c r="CV94" s="125">
        <f>MIRR($J$86:CV86,$I$92,$I$91)</f>
        <v>-5.0479916513062051E-3</v>
      </c>
      <c r="CW94" s="125">
        <f>MIRR($J$86:CW86,$I$92,$I$91)</f>
        <v>-4.959526515398216E-3</v>
      </c>
    </row>
    <row r="95" spans="5:101" x14ac:dyDescent="0.25">
      <c r="E95" s="151"/>
      <c r="F95" s="152"/>
      <c r="G95" s="121"/>
      <c r="H95" s="122"/>
      <c r="I95" s="52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jB+XoZMg7Ayu9CblZRzYRWXukt2OXQfwyKyDV03GUERfe3ZUNDB0ilH15EBk+Bg0gBH2rnUwGYnv3D91sR3m5A==" saltValue="hpS6aXyRRx46umttKTES0Q==" spinCount="100000" sheet="1" objects="1" scenarios="1"/>
  <mergeCells count="18">
    <mergeCell ref="E94:F94"/>
    <mergeCell ref="E95:F95"/>
    <mergeCell ref="AT6:BE6"/>
    <mergeCell ref="BF6:BQ6"/>
    <mergeCell ref="BR6:CC6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</mergeCells>
  <phoneticPr fontId="13" type="noConversion"/>
  <conditionalFormatting sqref="AI34 AI38 AL34 AL38 AO34 AO38 AR34 AR38 AI54 AL54 AO54 AR54 AI63 AI67 AL63 AL67 AO63 AO67 AR63 AR67 AI76 AL76 AO76 AR76">
    <cfRule type="cellIs" dxfId="12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9:CW71 J64:AR64 AS67:BE68 J65:CW66 J55:X61 Y55:CW58 Y60:BE60 AS63:BE64 Y61:CW61 J62:CW62 AS53:BE54 P42:T42 J41:O42 J43:CW52 P41:CW41 J30:Y31 BF32:CW34 AS32:BE40 AA30:CW30 Z31:CW31 J16:Y22 AA17:AO17 Z18:AO18 Z16:AO16 AB19:AO19 AP16:CW19 J27:BE29 Z19:AA22 AB20:CW22 J23:CW26 J10:CW15">
    <cfRule type="cellIs" dxfId="11" priority="3" stopIfTrue="1" operator="equal">
      <formula>#REF!</formula>
    </cfRule>
  </conditionalFormatting>
  <conditionalFormatting sqref="Z17 Z30 U34:Z34 U38:Z38 U54:Z54 U63:Z63 U67:Z67 U76:Z76 Y59:CW59 U42:CW42">
    <cfRule type="cellIs" dxfId="10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 O19 O16 P42 R42 Y36:Z36 AB37 S41 V41 AP44:AP49 AP52 AP69 M11:M12 Y55:Y58 R19" 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7BA4-6CF1-4D2B-BAD7-ABC03FD41FFB}"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78" sqref="C78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204</v>
      </c>
    </row>
    <row r="4" spans="2:102" x14ac:dyDescent="0.25">
      <c r="B4" t="s">
        <v>219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0" t="s">
        <v>55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  <c r="V6" s="143" t="s">
        <v>56</v>
      </c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5"/>
      <c r="AH6" s="146" t="s">
        <v>57</v>
      </c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/>
      <c r="AT6" s="153" t="s">
        <v>58</v>
      </c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5"/>
      <c r="BF6" s="156" t="s">
        <v>59</v>
      </c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35" t="s">
        <v>166</v>
      </c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57" t="s">
        <v>167</v>
      </c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35" t="s">
        <v>168</v>
      </c>
      <c r="CQ6" s="135"/>
      <c r="CR6" s="135"/>
      <c r="CS6" s="135"/>
      <c r="CT6" s="135"/>
      <c r="CU6" s="135"/>
      <c r="CV6" s="135"/>
      <c r="CW6" s="135"/>
    </row>
    <row r="7" spans="2:102" x14ac:dyDescent="0.25">
      <c r="F7" s="9"/>
      <c r="G7" s="79" t="s">
        <v>60</v>
      </c>
      <c r="H7" s="79" t="s">
        <v>61</v>
      </c>
      <c r="I7" s="79" t="s">
        <v>62</v>
      </c>
      <c r="J7" s="79" t="s">
        <v>63</v>
      </c>
      <c r="K7" s="79" t="s">
        <v>64</v>
      </c>
      <c r="L7" s="79" t="s">
        <v>65</v>
      </c>
      <c r="M7" s="79" t="s">
        <v>66</v>
      </c>
      <c r="N7" s="79" t="s">
        <v>67</v>
      </c>
      <c r="O7" s="79" t="s">
        <v>68</v>
      </c>
      <c r="P7" s="79" t="s">
        <v>69</v>
      </c>
      <c r="Q7" s="79" t="s">
        <v>70</v>
      </c>
      <c r="R7" s="79" t="s">
        <v>71</v>
      </c>
      <c r="S7" s="79" t="s">
        <v>72</v>
      </c>
      <c r="T7" s="79" t="s">
        <v>73</v>
      </c>
      <c r="U7" s="79" t="s">
        <v>74</v>
      </c>
      <c r="V7" s="79" t="s">
        <v>75</v>
      </c>
      <c r="W7" s="79" t="s">
        <v>76</v>
      </c>
      <c r="X7" s="79" t="s">
        <v>77</v>
      </c>
      <c r="Y7" s="79" t="s">
        <v>78</v>
      </c>
      <c r="Z7" s="79" t="s">
        <v>79</v>
      </c>
      <c r="AA7" s="79" t="s">
        <v>80</v>
      </c>
      <c r="AB7" s="79" t="s">
        <v>81</v>
      </c>
      <c r="AC7" s="79" t="s">
        <v>82</v>
      </c>
      <c r="AD7" s="79" t="s">
        <v>83</v>
      </c>
      <c r="AE7" s="79" t="s">
        <v>84</v>
      </c>
      <c r="AF7" s="79" t="s">
        <v>85</v>
      </c>
      <c r="AG7" s="79" t="s">
        <v>86</v>
      </c>
      <c r="AH7" s="79" t="s">
        <v>87</v>
      </c>
      <c r="AI7" s="79" t="s">
        <v>88</v>
      </c>
      <c r="AJ7" s="79" t="s">
        <v>89</v>
      </c>
      <c r="AK7" s="79" t="s">
        <v>90</v>
      </c>
      <c r="AL7" s="79" t="s">
        <v>91</v>
      </c>
      <c r="AM7" s="79" t="s">
        <v>92</v>
      </c>
      <c r="AN7" s="79" t="s">
        <v>93</v>
      </c>
      <c r="AO7" s="79" t="s">
        <v>94</v>
      </c>
      <c r="AP7" s="79" t="s">
        <v>95</v>
      </c>
      <c r="AQ7" s="79" t="s">
        <v>96</v>
      </c>
      <c r="AR7" s="79" t="s">
        <v>97</v>
      </c>
      <c r="AS7" s="79" t="s">
        <v>98</v>
      </c>
      <c r="AT7" s="79" t="s">
        <v>99</v>
      </c>
      <c r="AU7" s="79" t="s">
        <v>100</v>
      </c>
      <c r="AV7" s="79" t="s">
        <v>101</v>
      </c>
      <c r="AW7" s="79" t="s">
        <v>102</v>
      </c>
      <c r="AX7" s="79" t="s">
        <v>103</v>
      </c>
      <c r="AY7" s="79" t="s">
        <v>104</v>
      </c>
      <c r="AZ7" s="79" t="s">
        <v>105</v>
      </c>
      <c r="BA7" s="79" t="s">
        <v>106</v>
      </c>
      <c r="BB7" s="79" t="s">
        <v>107</v>
      </c>
      <c r="BC7" s="79" t="s">
        <v>108</v>
      </c>
      <c r="BD7" s="79" t="s">
        <v>109</v>
      </c>
      <c r="BE7" s="79" t="s">
        <v>110</v>
      </c>
      <c r="BF7" s="79" t="s">
        <v>122</v>
      </c>
      <c r="BG7" s="79" t="s">
        <v>123</v>
      </c>
      <c r="BH7" s="79" t="s">
        <v>124</v>
      </c>
      <c r="BI7" s="79" t="s">
        <v>125</v>
      </c>
      <c r="BJ7" s="79" t="s">
        <v>126</v>
      </c>
      <c r="BK7" s="79" t="s">
        <v>127</v>
      </c>
      <c r="BL7" s="79" t="s">
        <v>128</v>
      </c>
      <c r="BM7" s="79" t="s">
        <v>129</v>
      </c>
      <c r="BN7" s="79" t="s">
        <v>130</v>
      </c>
      <c r="BO7" s="79" t="s">
        <v>131</v>
      </c>
      <c r="BP7" s="79" t="s">
        <v>132</v>
      </c>
      <c r="BQ7" s="79" t="s">
        <v>133</v>
      </c>
      <c r="BR7" s="79" t="s">
        <v>134</v>
      </c>
      <c r="BS7" s="79" t="s">
        <v>135</v>
      </c>
      <c r="BT7" s="79" t="s">
        <v>136</v>
      </c>
      <c r="BU7" s="79" t="s">
        <v>137</v>
      </c>
      <c r="BV7" s="79" t="s">
        <v>138</v>
      </c>
      <c r="BW7" s="79" t="s">
        <v>139</v>
      </c>
      <c r="BX7" s="79" t="s">
        <v>140</v>
      </c>
      <c r="BY7" s="79" t="s">
        <v>141</v>
      </c>
      <c r="BZ7" s="79" t="s">
        <v>142</v>
      </c>
      <c r="CA7" s="79" t="s">
        <v>143</v>
      </c>
      <c r="CB7" s="79" t="s">
        <v>144</v>
      </c>
      <c r="CC7" s="79" t="s">
        <v>145</v>
      </c>
      <c r="CD7" s="79" t="s">
        <v>146</v>
      </c>
      <c r="CE7" s="79" t="s">
        <v>147</v>
      </c>
      <c r="CF7" s="79" t="s">
        <v>148</v>
      </c>
      <c r="CG7" s="79" t="s">
        <v>149</v>
      </c>
      <c r="CH7" s="79" t="s">
        <v>150</v>
      </c>
      <c r="CI7" s="79" t="s">
        <v>151</v>
      </c>
      <c r="CJ7" s="79" t="s">
        <v>152</v>
      </c>
      <c r="CK7" s="79" t="s">
        <v>153</v>
      </c>
      <c r="CL7" s="79" t="s">
        <v>154</v>
      </c>
      <c r="CM7" s="79" t="s">
        <v>155</v>
      </c>
      <c r="CN7" s="79" t="s">
        <v>156</v>
      </c>
      <c r="CO7" s="79" t="s">
        <v>157</v>
      </c>
      <c r="CP7" s="79" t="s">
        <v>158</v>
      </c>
      <c r="CQ7" s="79" t="s">
        <v>159</v>
      </c>
      <c r="CR7" s="79" t="s">
        <v>160</v>
      </c>
      <c r="CS7" s="79" t="s">
        <v>161</v>
      </c>
      <c r="CT7" s="79" t="s">
        <v>162</v>
      </c>
      <c r="CU7" s="79" t="s">
        <v>163</v>
      </c>
      <c r="CV7" s="79" t="s">
        <v>164</v>
      </c>
      <c r="CW7" s="79" t="s">
        <v>165</v>
      </c>
    </row>
    <row r="8" spans="2:102" x14ac:dyDescent="0.25">
      <c r="B8" s="22" t="s">
        <v>8</v>
      </c>
      <c r="C8" s="22"/>
      <c r="D8" s="23"/>
      <c r="E8" s="23"/>
      <c r="F8" s="23">
        <f>(SUM(F10:F66))</f>
        <v>3334325.6113495193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45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67914</v>
      </c>
      <c r="F16" s="1">
        <f>D16*C16</f>
        <v>3809.9753999999998</v>
      </c>
      <c r="G16" s="70">
        <v>6</v>
      </c>
      <c r="H16" s="70">
        <v>6</v>
      </c>
      <c r="I16" s="71">
        <f t="shared" ref="I16:I65" si="0">-F16</f>
        <v>-3809.9753999999998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-3809.9753999999998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67914</v>
      </c>
      <c r="F17" s="1">
        <f>D17*C17</f>
        <v>3239.4978000000001</v>
      </c>
      <c r="G17" s="55">
        <v>17</v>
      </c>
      <c r="H17" s="55">
        <v>18</v>
      </c>
      <c r="I17" s="57">
        <f t="shared" si="0"/>
        <v>-3239.4978000000001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-971.84933999999998</v>
      </c>
      <c r="AA17" s="58">
        <f>0.7*I17</f>
        <v>-2267.6484599999999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67914</v>
      </c>
      <c r="F18" s="1">
        <f>C18*D18</f>
        <v>475.39800000000002</v>
      </c>
      <c r="G18" s="55">
        <v>17</v>
      </c>
      <c r="H18" s="55">
        <v>18</v>
      </c>
      <c r="I18" s="57">
        <f t="shared" si="0"/>
        <v>-475.39800000000002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-237.69900000000001</v>
      </c>
      <c r="AA18" s="58">
        <f>I18*0.5</f>
        <v>-237.69900000000001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2036589.8508000001</v>
      </c>
      <c r="F19" s="1">
        <f>C19*D19</f>
        <v>114252.69062988</v>
      </c>
      <c r="G19" s="55">
        <v>6</v>
      </c>
      <c r="H19" s="55">
        <v>9</v>
      </c>
      <c r="I19" s="57">
        <f t="shared" si="0"/>
        <v>-114252.69062988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-45701.076251952007</v>
      </c>
      <c r="P19" s="58">
        <v>0</v>
      </c>
      <c r="Q19" s="58">
        <v>0</v>
      </c>
      <c r="R19" s="58">
        <f>I19*0.6</f>
        <v>-68551.614377927996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2036589.8508000001</v>
      </c>
      <c r="F20" s="1">
        <f>C20*D20</f>
        <v>97145.335883160005</v>
      </c>
      <c r="G20" s="55">
        <v>19</v>
      </c>
      <c r="H20" s="55">
        <v>32</v>
      </c>
      <c r="I20" s="57">
        <f t="shared" si="0"/>
        <v>-97145.335883160005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-6938.9525630828575</v>
      </c>
      <c r="AC20" s="58">
        <f t="shared" ref="AC20:AO20" si="1">$I20/14</f>
        <v>-6938.9525630828575</v>
      </c>
      <c r="AD20" s="58">
        <f t="shared" si="1"/>
        <v>-6938.9525630828575</v>
      </c>
      <c r="AE20" s="58">
        <f t="shared" si="1"/>
        <v>-6938.9525630828575</v>
      </c>
      <c r="AF20" s="58">
        <f t="shared" si="1"/>
        <v>-6938.9525630828575</v>
      </c>
      <c r="AG20" s="58">
        <f t="shared" si="1"/>
        <v>-6938.9525630828575</v>
      </c>
      <c r="AH20" s="58">
        <f t="shared" si="1"/>
        <v>-6938.9525630828575</v>
      </c>
      <c r="AI20" s="58">
        <f t="shared" si="1"/>
        <v>-6938.9525630828575</v>
      </c>
      <c r="AJ20" s="58">
        <f t="shared" si="1"/>
        <v>-6938.9525630828575</v>
      </c>
      <c r="AK20" s="58">
        <f t="shared" si="1"/>
        <v>-6938.9525630828575</v>
      </c>
      <c r="AL20" s="58">
        <f t="shared" si="1"/>
        <v>-6938.9525630828575</v>
      </c>
      <c r="AM20" s="58">
        <f t="shared" si="1"/>
        <v>-6938.9525630828575</v>
      </c>
      <c r="AN20" s="58">
        <f t="shared" si="1"/>
        <v>-6938.9525630828575</v>
      </c>
      <c r="AO20" s="58">
        <f t="shared" si="1"/>
        <v>-6938.9525630828575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2036589.8508000001</v>
      </c>
      <c r="F21" s="1">
        <f>C21*D21</f>
        <v>14256.128955600001</v>
      </c>
      <c r="G21" s="55">
        <v>19</v>
      </c>
      <c r="H21" s="55">
        <v>32</v>
      </c>
      <c r="I21" s="57">
        <f t="shared" si="0"/>
        <v>-14256.128955600001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-1018.2949254000001</v>
      </c>
      <c r="AC21" s="58">
        <f t="shared" ref="AC21:AO21" si="2">$I$21/14</f>
        <v>-1018.2949254000001</v>
      </c>
      <c r="AD21" s="58">
        <f t="shared" si="2"/>
        <v>-1018.2949254000001</v>
      </c>
      <c r="AE21" s="58">
        <f t="shared" si="2"/>
        <v>-1018.2949254000001</v>
      </c>
      <c r="AF21" s="58">
        <f t="shared" si="2"/>
        <v>-1018.2949254000001</v>
      </c>
      <c r="AG21" s="58">
        <f t="shared" si="2"/>
        <v>-1018.2949254000001</v>
      </c>
      <c r="AH21" s="58">
        <f t="shared" si="2"/>
        <v>-1018.2949254000001</v>
      </c>
      <c r="AI21" s="58">
        <f t="shared" si="2"/>
        <v>-1018.2949254000001</v>
      </c>
      <c r="AJ21" s="58">
        <f t="shared" si="2"/>
        <v>-1018.2949254000001</v>
      </c>
      <c r="AK21" s="58">
        <f t="shared" si="2"/>
        <v>-1018.2949254000001</v>
      </c>
      <c r="AL21" s="58">
        <f t="shared" si="2"/>
        <v>-1018.2949254000001</v>
      </c>
      <c r="AM21" s="58">
        <f t="shared" si="2"/>
        <v>-1018.2949254000001</v>
      </c>
      <c r="AN21" s="58">
        <f t="shared" si="2"/>
        <v>-1018.2949254000001</v>
      </c>
      <c r="AO21" s="58">
        <f t="shared" si="2"/>
        <v>-1018.2949254000001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171</v>
      </c>
      <c r="C22" s="6">
        <v>0.02</v>
      </c>
      <c r="D22" s="1">
        <f>F34+F33+F30</f>
        <v>2104503.8508000001</v>
      </c>
      <c r="F22" s="1">
        <f>C22*D22</f>
        <v>42090.077016000003</v>
      </c>
      <c r="G22" s="55">
        <v>1</v>
      </c>
      <c r="H22" s="55">
        <v>33</v>
      </c>
      <c r="I22" s="57">
        <f>-F22</f>
        <v>-42090.077016000003</v>
      </c>
      <c r="J22" s="58">
        <v>0</v>
      </c>
      <c r="K22" s="58">
        <v>0</v>
      </c>
      <c r="L22" s="58">
        <v>0</v>
      </c>
      <c r="M22" s="58">
        <f>I22*0.05</f>
        <v>-2104.5038508000002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-6313.5115524000003</v>
      </c>
      <c r="S22" s="58">
        <v>0</v>
      </c>
      <c r="T22" s="58">
        <f>I22*0.05</f>
        <v>-2104.5038508000002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-1683.6030806400001</v>
      </c>
      <c r="AA22" s="58">
        <f t="shared" si="3"/>
        <v>-1683.6030806400001</v>
      </c>
      <c r="AB22" s="58">
        <f t="shared" si="3"/>
        <v>-1683.6030806400001</v>
      </c>
      <c r="AC22" s="58">
        <f t="shared" si="3"/>
        <v>-1683.6030806400001</v>
      </c>
      <c r="AD22" s="58">
        <f t="shared" si="3"/>
        <v>-1683.6030806400001</v>
      </c>
      <c r="AE22" s="58">
        <f t="shared" si="3"/>
        <v>-1683.6030806400001</v>
      </c>
      <c r="AF22" s="58">
        <f t="shared" si="3"/>
        <v>-1683.6030806400001</v>
      </c>
      <c r="AG22" s="58">
        <f t="shared" si="3"/>
        <v>-1683.6030806400001</v>
      </c>
      <c r="AH22" s="58">
        <f t="shared" si="3"/>
        <v>-1683.6030806400001</v>
      </c>
      <c r="AI22" s="58">
        <f t="shared" si="3"/>
        <v>-1683.6030806400001</v>
      </c>
      <c r="AJ22" s="58">
        <f t="shared" si="3"/>
        <v>-1683.6030806400001</v>
      </c>
      <c r="AK22" s="58">
        <f t="shared" si="3"/>
        <v>-1683.6030806400001</v>
      </c>
      <c r="AL22" s="58">
        <f t="shared" si="3"/>
        <v>-1683.6030806400001</v>
      </c>
      <c r="AM22" s="58">
        <f t="shared" si="3"/>
        <v>-1683.6030806400001</v>
      </c>
      <c r="AN22" s="58">
        <f t="shared" si="3"/>
        <v>-1683.6030806400001</v>
      </c>
      <c r="AO22" s="58">
        <f>$I$22*0.04</f>
        <v>-1683.6030806400001</v>
      </c>
      <c r="AP22" s="58">
        <f>I22*0.11</f>
        <v>-4629.9084717600008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7524.8712000000005</v>
      </c>
      <c r="F24" s="1">
        <f>C24*D24</f>
        <v>1580.2229520000001</v>
      </c>
      <c r="G24" s="55">
        <v>6</v>
      </c>
      <c r="H24" s="55">
        <v>18</v>
      </c>
      <c r="I24" s="57">
        <f t="shared" si="0"/>
        <v>-1580.2229520000001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-800.09483399999988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-254.00515139999999</v>
      </c>
      <c r="AA24" s="58">
        <f>(AA17+AA18)*0.21</f>
        <v>-526.12296659999993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172</v>
      </c>
      <c r="C25" s="5">
        <v>0.21</v>
      </c>
      <c r="D25" s="1">
        <f>F19+F20+F21+F22</f>
        <v>267744.23248464003</v>
      </c>
      <c r="F25" s="1">
        <f>C25*D25</f>
        <v>56226.288821774404</v>
      </c>
      <c r="G25" s="55">
        <v>6</v>
      </c>
      <c r="H25" s="55">
        <v>32</v>
      </c>
      <c r="I25" s="57">
        <f t="shared" si="0"/>
        <v>-56226.288821774404</v>
      </c>
      <c r="J25" s="58">
        <v>0</v>
      </c>
      <c r="K25" s="58">
        <v>0</v>
      </c>
      <c r="L25" s="58">
        <v>0</v>
      </c>
      <c r="M25" s="58">
        <f>SUM(M19:M22)*0.21</f>
        <v>-441.94580866800004</v>
      </c>
      <c r="N25" s="58">
        <v>0</v>
      </c>
      <c r="O25" s="58">
        <f>SUM(O19:O22)*0.21</f>
        <v>-9597.2260129099213</v>
      </c>
      <c r="P25" s="58">
        <v>0</v>
      </c>
      <c r="Q25" s="58">
        <v>0</v>
      </c>
      <c r="R25" s="58">
        <f>SUM(R19:R22)*0.21</f>
        <v>-15721.676445368877</v>
      </c>
      <c r="S25" s="58">
        <v>0</v>
      </c>
      <c r="T25" s="58">
        <f>SUM(T19:T22)*0.21</f>
        <v>-441.94580866800004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-353.55664693440002</v>
      </c>
      <c r="AA25" s="58">
        <f t="shared" si="4"/>
        <v>-353.55664693440002</v>
      </c>
      <c r="AB25" s="58">
        <f t="shared" si="4"/>
        <v>-2024.5786195158003</v>
      </c>
      <c r="AC25" s="58">
        <f t="shared" si="4"/>
        <v>-2024.5786195158003</v>
      </c>
      <c r="AD25" s="58">
        <f t="shared" si="4"/>
        <v>-2024.5786195158003</v>
      </c>
      <c r="AE25" s="58">
        <f t="shared" si="4"/>
        <v>-2024.5786195158003</v>
      </c>
      <c r="AF25" s="58">
        <f t="shared" si="4"/>
        <v>-2024.5786195158003</v>
      </c>
      <c r="AG25" s="58">
        <f t="shared" si="4"/>
        <v>-2024.5786195158003</v>
      </c>
      <c r="AH25" s="58">
        <f t="shared" si="4"/>
        <v>-2024.5786195158003</v>
      </c>
      <c r="AI25" s="58">
        <f t="shared" si="4"/>
        <v>-2024.5786195158003</v>
      </c>
      <c r="AJ25" s="58">
        <f t="shared" si="4"/>
        <v>-2024.5786195158003</v>
      </c>
      <c r="AK25" s="58">
        <f t="shared" si="4"/>
        <v>-2024.5786195158003</v>
      </c>
      <c r="AL25" s="58">
        <f t="shared" si="4"/>
        <v>-2024.5786195158003</v>
      </c>
      <c r="AM25" s="58">
        <f t="shared" si="4"/>
        <v>-2024.5786195158003</v>
      </c>
      <c r="AN25" s="58">
        <f t="shared" si="4"/>
        <v>-2024.5786195158003</v>
      </c>
      <c r="AO25" s="58">
        <f t="shared" si="4"/>
        <v>-2024.5786195158003</v>
      </c>
      <c r="AP25" s="58">
        <f t="shared" si="4"/>
        <v>-972.28077906960016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2036589.8508000001</v>
      </c>
      <c r="F26" s="1">
        <f>C26*D26</f>
        <v>6109.769552400001</v>
      </c>
      <c r="G26" s="55">
        <v>19</v>
      </c>
      <c r="H26" s="55">
        <v>32</v>
      </c>
      <c r="I26" s="57">
        <f t="shared" si="0"/>
        <v>-6109.769552400001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-436.41211088571436</v>
      </c>
      <c r="AC26" s="58">
        <f t="shared" ref="AC26:AO26" si="5">$I$26/14</f>
        <v>-436.41211088571436</v>
      </c>
      <c r="AD26" s="58">
        <f t="shared" si="5"/>
        <v>-436.41211088571436</v>
      </c>
      <c r="AE26" s="58">
        <f t="shared" si="5"/>
        <v>-436.41211088571436</v>
      </c>
      <c r="AF26" s="58">
        <f t="shared" si="5"/>
        <v>-436.41211088571436</v>
      </c>
      <c r="AG26" s="58">
        <f t="shared" si="5"/>
        <v>-436.41211088571436</v>
      </c>
      <c r="AH26" s="58">
        <f t="shared" si="5"/>
        <v>-436.41211088571436</v>
      </c>
      <c r="AI26" s="58">
        <f t="shared" si="5"/>
        <v>-436.41211088571436</v>
      </c>
      <c r="AJ26" s="58">
        <f t="shared" si="5"/>
        <v>-436.41211088571436</v>
      </c>
      <c r="AK26" s="58">
        <f t="shared" si="5"/>
        <v>-436.41211088571436</v>
      </c>
      <c r="AL26" s="58">
        <f t="shared" si="5"/>
        <v>-436.41211088571436</v>
      </c>
      <c r="AM26" s="58">
        <f t="shared" si="5"/>
        <v>-436.41211088571436</v>
      </c>
      <c r="AN26" s="58">
        <f t="shared" si="5"/>
        <v>-436.41211088571436</v>
      </c>
      <c r="AO26" s="58">
        <f t="shared" si="5"/>
        <v>-436.41211088571436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42*7*11</f>
        <v>3234</v>
      </c>
      <c r="D30" s="1">
        <v>21</v>
      </c>
      <c r="F30" s="1">
        <f>C30*D30</f>
        <v>67914</v>
      </c>
      <c r="G30" s="55">
        <v>17</v>
      </c>
      <c r="H30" s="55">
        <v>18</v>
      </c>
      <c r="I30" s="57">
        <f t="shared" si="0"/>
        <v>-67914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-27165.600000000002</v>
      </c>
      <c r="AA30" s="58">
        <f>I30*0.6</f>
        <v>-40748.400000000001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3000</v>
      </c>
      <c r="D31" s="1">
        <v>5.75</v>
      </c>
      <c r="F31" s="1">
        <f>C31*D31</f>
        <v>17250</v>
      </c>
      <c r="G31" s="55">
        <v>17</v>
      </c>
      <c r="H31" s="55">
        <v>18</v>
      </c>
      <c r="I31" s="57">
        <f t="shared" si="0"/>
        <v>-17250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-6900</v>
      </c>
      <c r="AA31" s="58">
        <f>I31*0.6</f>
        <v>-10350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34*65*1.2</f>
        <v>2652</v>
      </c>
      <c r="D33" s="1">
        <f>684.63*1.06</f>
        <v>725.70780000000002</v>
      </c>
      <c r="F33" s="1">
        <f>C33*D33</f>
        <v>1924577.0856000001</v>
      </c>
      <c r="G33" s="55">
        <v>19</v>
      </c>
      <c r="H33" s="55">
        <v>32</v>
      </c>
      <c r="I33" s="57">
        <f t="shared" si="0"/>
        <v>-1924577.0856000001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nuevo'!E14</f>
        <v>-19245.770856000003</v>
      </c>
      <c r="AC33" s="58">
        <f>'evolucion certificaciones nuevo'!F14</f>
        <v>-48114.427140000007</v>
      </c>
      <c r="AD33" s="58">
        <f>'evolucion certificaciones nuevo'!G14</f>
        <v>-71209.352167200006</v>
      </c>
      <c r="AE33" s="58">
        <f>'evolucion certificaciones nuevo'!H14</f>
        <v>-111625.47096480001</v>
      </c>
      <c r="AF33" s="58">
        <f>'evolucion certificaciones nuevo'!I14</f>
        <v>-119323.77930720001</v>
      </c>
      <c r="AG33" s="58">
        <f>'evolucion certificaciones nuevo'!J14</f>
        <v>-119323.77930720001</v>
      </c>
      <c r="AH33" s="58">
        <f>'evolucion certificaciones nuevo'!K14</f>
        <v>-115474.625136</v>
      </c>
      <c r="AI33" s="58">
        <f>'evolucion certificaciones nuevo'!L14</f>
        <v>-117399.2022216</v>
      </c>
      <c r="AJ33" s="58">
        <f>'evolucion certificaciones nuevo'!M14</f>
        <v>-140494.12724880001</v>
      </c>
      <c r="AK33" s="58">
        <f>'evolucion certificaciones nuevo'!N14</f>
        <v>-240572.13570000001</v>
      </c>
      <c r="AL33" s="58">
        <f>'evolucion certificaciones nuevo'!O14</f>
        <v>-317555.21912400005</v>
      </c>
      <c r="AM33" s="58">
        <f>'evolucion certificaciones nuevo'!P14</f>
        <v>-232873.82735760001</v>
      </c>
      <c r="AN33" s="58">
        <f>'evolucion certificaciones nuevo'!Q14</f>
        <v>-157815.32101920003</v>
      </c>
      <c r="AO33" s="58">
        <f>'evolucion certificaciones nuevo'!R14</f>
        <v>-113550.0480504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42*7</f>
        <v>294</v>
      </c>
      <c r="D34" s="1">
        <f>359.43*1.06</f>
        <v>380.99580000000003</v>
      </c>
      <c r="F34" s="1">
        <f>C34*D34</f>
        <v>112012.76520000001</v>
      </c>
      <c r="G34" s="55">
        <v>19</v>
      </c>
      <c r="H34" s="55">
        <v>23</v>
      </c>
      <c r="I34" s="57">
        <f>-F34</f>
        <v>-112012.76520000001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nuevo'!E16</f>
        <v>-2240.2553040000003</v>
      </c>
      <c r="AC34" s="58">
        <f>'evolucion certificaciones nuevo'!F16</f>
        <v>-10641.212694000002</v>
      </c>
      <c r="AD34" s="58">
        <f>'evolucion certificaciones nuevo'!G16</f>
        <v>-34163.893386000003</v>
      </c>
      <c r="AE34" s="58">
        <f>'evolucion certificaciones nuevo'!H16</f>
        <v>-50965.808166000003</v>
      </c>
      <c r="AF34" s="58">
        <f>'evolucion certificaciones nuevo'!I16</f>
        <v>-14001.595650000001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67914</v>
      </c>
      <c r="F36" s="1">
        <f>D36*C36</f>
        <v>14261.939999999999</v>
      </c>
      <c r="G36" s="55">
        <v>16</v>
      </c>
      <c r="H36" s="55">
        <v>18</v>
      </c>
      <c r="I36" s="57">
        <f t="shared" si="0"/>
        <v>-14261.939999999999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-5704.7759999999998</v>
      </c>
      <c r="AA36" s="58">
        <f>AA30*0.21</f>
        <v>-8557.1640000000007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2036589.8508000001</v>
      </c>
      <c r="F37" s="1">
        <f>D37*C37</f>
        <v>203658.98508000001</v>
      </c>
      <c r="G37" s="55">
        <v>19</v>
      </c>
      <c r="H37" s="55">
        <v>32</v>
      </c>
      <c r="I37" s="57">
        <f t="shared" si="0"/>
        <v>-203658.98508000001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-2148.6026160000001</v>
      </c>
      <c r="AC37" s="58">
        <f t="shared" si="12"/>
        <v>-5875.5639834000012</v>
      </c>
      <c r="AD37" s="58">
        <f t="shared" si="12"/>
        <v>-10537.324555320003</v>
      </c>
      <c r="AE37" s="58">
        <f t="shared" si="12"/>
        <v>-16259.127913080003</v>
      </c>
      <c r="AF37" s="58">
        <f t="shared" si="12"/>
        <v>-13332.53749572</v>
      </c>
      <c r="AG37" s="58">
        <f t="shared" si="12"/>
        <v>-11932.377930720002</v>
      </c>
      <c r="AH37" s="58">
        <f t="shared" si="12"/>
        <v>-11547.462513600001</v>
      </c>
      <c r="AI37" s="58">
        <f t="shared" si="12"/>
        <v>-11739.920222160001</v>
      </c>
      <c r="AJ37" s="58">
        <f t="shared" si="12"/>
        <v>-14049.412724880001</v>
      </c>
      <c r="AK37" s="58">
        <f t="shared" si="12"/>
        <v>-24057.213570000004</v>
      </c>
      <c r="AL37" s="58">
        <f t="shared" si="12"/>
        <v>-31755.521912400007</v>
      </c>
      <c r="AM37" s="58">
        <f t="shared" si="12"/>
        <v>-23287.382735760002</v>
      </c>
      <c r="AN37" s="58">
        <f t="shared" si="12"/>
        <v>-15781.532101920004</v>
      </c>
      <c r="AO37" s="58">
        <f t="shared" si="12"/>
        <v>-11355.00480504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2036589.8508000001</v>
      </c>
      <c r="F41" s="1">
        <f>C41*D41</f>
        <v>101829.49254000001</v>
      </c>
      <c r="G41" s="70">
        <v>10</v>
      </c>
      <c r="H41" s="70">
        <v>14</v>
      </c>
      <c r="I41" s="71">
        <f t="shared" si="0"/>
        <v>-101829.49254000001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-20365.898508000002</v>
      </c>
      <c r="T41" s="72">
        <v>0</v>
      </c>
      <c r="U41" s="72">
        <v>0</v>
      </c>
      <c r="V41" s="72">
        <f>I41*0.8</f>
        <v>-81463.594032000008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67914</v>
      </c>
      <c r="F42" s="1">
        <f>C42*D42</f>
        <v>3395.7000000000003</v>
      </c>
      <c r="G42" s="55">
        <v>7</v>
      </c>
      <c r="H42" s="55">
        <v>9</v>
      </c>
      <c r="I42" s="57">
        <f t="shared" si="0"/>
        <v>-3395.7000000000003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-679.1400000000001</v>
      </c>
      <c r="Q42" s="58">
        <v>0</v>
      </c>
      <c r="R42" s="58">
        <f>I42*0.8</f>
        <v>-2716.5600000000004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2036589.8508000001</v>
      </c>
      <c r="F44" s="1">
        <f>C44*D44</f>
        <v>610.97695523999994</v>
      </c>
      <c r="G44" s="55">
        <v>33</v>
      </c>
      <c r="H44" s="55">
        <v>33</v>
      </c>
      <c r="I44" s="57">
        <f t="shared" si="0"/>
        <v>-610.97695523999994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-610.97695523999994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2036589.8508000001</v>
      </c>
      <c r="F45" s="1">
        <f>C45*D45</f>
        <v>407.31797016000007</v>
      </c>
      <c r="G45" s="55">
        <v>33</v>
      </c>
      <c r="H45" s="55">
        <v>33</v>
      </c>
      <c r="I45" s="57">
        <f t="shared" si="0"/>
        <v>-407.31797016000007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-407.31797016000007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2036589.8508000001</v>
      </c>
      <c r="F48" s="1">
        <f>C48*D48</f>
        <v>610.97695523999994</v>
      </c>
      <c r="G48" s="55">
        <v>33</v>
      </c>
      <c r="H48" s="55">
        <v>33</v>
      </c>
      <c r="I48" s="57">
        <f t="shared" si="0"/>
        <v>-610.97695523999994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-610.97695523999994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2036589.8508000001</v>
      </c>
      <c r="F49" s="1">
        <f>C49*D49</f>
        <v>407.31797016000007</v>
      </c>
      <c r="G49" s="55">
        <v>33</v>
      </c>
      <c r="H49" s="55">
        <v>33</v>
      </c>
      <c r="I49" s="57">
        <f t="shared" si="0"/>
        <v>-407.31797016000007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-407.31797016000007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2036589.8508000001</v>
      </c>
      <c r="F51" s="1">
        <f>C51*D51</f>
        <v>18329.308657199999</v>
      </c>
      <c r="G51" s="55">
        <v>17</v>
      </c>
      <c r="H51" s="55">
        <v>32</v>
      </c>
      <c r="I51" s="57">
        <f t="shared" si="0"/>
        <v>-18329.308657199999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-1145.581791075</v>
      </c>
      <c r="AA51" s="58">
        <f t="shared" ref="AA51:AO51" si="15">$I$51/16</f>
        <v>-1145.581791075</v>
      </c>
      <c r="AB51" s="58">
        <f t="shared" si="15"/>
        <v>-1145.581791075</v>
      </c>
      <c r="AC51" s="58">
        <f t="shared" si="15"/>
        <v>-1145.581791075</v>
      </c>
      <c r="AD51" s="58">
        <f t="shared" si="15"/>
        <v>-1145.581791075</v>
      </c>
      <c r="AE51" s="58">
        <f t="shared" si="15"/>
        <v>-1145.581791075</v>
      </c>
      <c r="AF51" s="58">
        <f t="shared" si="15"/>
        <v>-1145.581791075</v>
      </c>
      <c r="AG51" s="58">
        <f t="shared" si="15"/>
        <v>-1145.581791075</v>
      </c>
      <c r="AH51" s="58">
        <f t="shared" si="15"/>
        <v>-1145.581791075</v>
      </c>
      <c r="AI51" s="58">
        <f t="shared" si="15"/>
        <v>-1145.581791075</v>
      </c>
      <c r="AJ51" s="58">
        <f t="shared" si="15"/>
        <v>-1145.581791075</v>
      </c>
      <c r="AK51" s="58">
        <f t="shared" si="15"/>
        <v>-1145.581791075</v>
      </c>
      <c r="AL51" s="58">
        <f t="shared" si="15"/>
        <v>-1145.581791075</v>
      </c>
      <c r="AM51" s="58">
        <f t="shared" si="15"/>
        <v>-1145.581791075</v>
      </c>
      <c r="AN51" s="58">
        <f t="shared" si="15"/>
        <v>-1145.581791075</v>
      </c>
      <c r="AO51" s="58">
        <f t="shared" si="15"/>
        <v>-1145.581791075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12*65*1.2*725.71</f>
        <v>679264.56</v>
      </c>
      <c r="F52" s="1">
        <f>C52*D52</f>
        <v>1698.1614000000002</v>
      </c>
      <c r="G52" s="55">
        <v>33</v>
      </c>
      <c r="H52" s="55">
        <v>33</v>
      </c>
      <c r="I52" s="57">
        <f>-F52</f>
        <v>-1698.1614000000002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-1698.1614000000002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2510451.5306710522</v>
      </c>
      <c r="E56" s="19"/>
      <c r="F56" s="19">
        <f>C56*D56</f>
        <v>6276.128826677631</v>
      </c>
      <c r="G56" s="55">
        <v>16</v>
      </c>
      <c r="H56" s="55">
        <v>16</v>
      </c>
      <c r="I56" s="57">
        <f t="shared" si="0"/>
        <v>-6276.128826677631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-6276.128826677631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2510451.5306710522</v>
      </c>
      <c r="E58" s="19"/>
      <c r="F58" s="19">
        <f>C58*D58</f>
        <v>6276.128826677631</v>
      </c>
      <c r="G58" s="55">
        <v>16</v>
      </c>
      <c r="H58" s="55">
        <v>16</v>
      </c>
      <c r="I58" s="57">
        <f t="shared" si="0"/>
        <v>-6276.128826677631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-6276.128826677631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2510451.5306710522</v>
      </c>
      <c r="E59" s="19"/>
      <c r="F59" s="19">
        <f>C59*D59</f>
        <v>2510.4515306710523</v>
      </c>
      <c r="G59" s="55">
        <v>16</v>
      </c>
      <c r="H59" s="55">
        <v>16</v>
      </c>
      <c r="I59" s="57">
        <f t="shared" si="0"/>
        <v>-2510.4515306710523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-2510.4515306710523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121</v>
      </c>
      <c r="C60" s="20">
        <f>intereses!C5</f>
        <v>3.5000000000000003E-2</v>
      </c>
      <c r="D60" s="19">
        <f>0.8*(F8-F68)</f>
        <v>758523.52907961537</v>
      </c>
      <c r="E60" s="19"/>
      <c r="F60" s="19">
        <v>81267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-2590.3602958333336</v>
      </c>
      <c r="AQ60" s="58">
        <v>-2550.7923394799695</v>
      </c>
      <c r="AR60" s="58">
        <v>-2511.1089765872416</v>
      </c>
      <c r="AS60" s="58">
        <v>-2471.3098705527432</v>
      </c>
      <c r="AT60" s="58">
        <v>-2431.3946837923108</v>
      </c>
      <c r="AU60" s="58">
        <v>-2391.3630777371604</v>
      </c>
      <c r="AV60" s="58">
        <v>-2351.2147128310162</v>
      </c>
      <c r="AW60" s="58">
        <v>-2310.9492485272285</v>
      </c>
      <c r="AX60" s="58">
        <v>-2270.5663432858883</v>
      </c>
      <c r="AY60" s="58">
        <v>-2230.065654570928</v>
      </c>
      <c r="AZ60" s="58">
        <v>-2189.4468388472146</v>
      </c>
      <c r="BA60" s="58">
        <v>-2148.7095515776414</v>
      </c>
      <c r="BB60" s="58">
        <v>-2107.8534472201977</v>
      </c>
      <c r="BC60" s="58">
        <v>-2066.8781792250461</v>
      </c>
      <c r="BD60" s="58">
        <v>-2025.7834000315743</v>
      </c>
      <c r="BE60" s="58">
        <v>-1984.568761065455</v>
      </c>
      <c r="BF60" s="113">
        <v>-1943.2339127356845</v>
      </c>
      <c r="BG60" s="113">
        <v>-1901.7785044316195</v>
      </c>
      <c r="BH60" s="113">
        <v>-1860.2021845200002</v>
      </c>
      <c r="BI60" s="113">
        <v>-1818.5046003419723</v>
      </c>
      <c r="BJ60" s="113">
        <v>-1776.6853982100913</v>
      </c>
      <c r="BK60" s="113">
        <v>-1734.7442234053262</v>
      </c>
      <c r="BL60" s="113">
        <v>-1692.6807201740473</v>
      </c>
      <c r="BM60" s="113">
        <v>-1650.4945317250103</v>
      </c>
      <c r="BN60" s="113">
        <v>-1608.1853002263304</v>
      </c>
      <c r="BO60" s="113">
        <v>-1565.7526668024459</v>
      </c>
      <c r="BP60" s="113">
        <v>-1523.1962715310751</v>
      </c>
      <c r="BQ60" s="113">
        <v>-1480.5157534401628</v>
      </c>
      <c r="BR60" s="113">
        <v>-1437.7107505048191</v>
      </c>
      <c r="BS60" s="113">
        <v>-1394.7808996442466</v>
      </c>
      <c r="BT60" s="113">
        <v>-1351.7258367186641</v>
      </c>
      <c r="BU60" s="113">
        <v>-1308.5451965262159</v>
      </c>
      <c r="BV60" s="113">
        <v>-1265.2386127998725</v>
      </c>
      <c r="BW60" s="113">
        <v>-1221.8057182043278</v>
      </c>
      <c r="BX60" s="113">
        <v>-1178.2461443328791</v>
      </c>
      <c r="BY60" s="113">
        <v>-1134.5595217043056</v>
      </c>
      <c r="BZ60" s="113">
        <v>-1090.7454797597316</v>
      </c>
      <c r="CA60" s="113">
        <v>-1046.8036468594864</v>
      </c>
      <c r="CB60" s="113">
        <v>-1002.7336502799484</v>
      </c>
      <c r="CC60" s="113">
        <v>-958.53511621038695</v>
      </c>
      <c r="CD60" s="113">
        <v>-914.20766974978937</v>
      </c>
      <c r="CE60" s="113">
        <v>-869.7509349036817</v>
      </c>
      <c r="CF60" s="113">
        <v>-825.16453458093952</v>
      </c>
      <c r="CG60" s="113">
        <v>-780.44809059058923</v>
      </c>
      <c r="CH60" s="113">
        <v>-735.60122363860057</v>
      </c>
      <c r="CI60" s="113">
        <v>-690.62355332466859</v>
      </c>
      <c r="CJ60" s="113">
        <v>-645.51469813898757</v>
      </c>
      <c r="CK60" s="113">
        <v>-600.27427545901503</v>
      </c>
      <c r="CL60" s="113">
        <v>-554.90190154622587</v>
      </c>
      <c r="CM60" s="113">
        <v>-509.3971915428578</v>
      </c>
      <c r="CN60" s="113">
        <v>-463.75975946864656</v>
      </c>
      <c r="CO60" s="113">
        <v>-417.98921821755209</v>
      </c>
      <c r="CP60" s="113">
        <v>-372.08517955447542</v>
      </c>
      <c r="CQ60" s="113">
        <v>-326.04725411196478</v>
      </c>
      <c r="CR60" s="113">
        <v>-279.87505138691336</v>
      </c>
      <c r="CS60" s="113">
        <v>-233.56817973724722</v>
      </c>
      <c r="CT60" s="113">
        <v>-187.12624637860293</v>
      </c>
      <c r="CU60" s="113">
        <v>-140.54885738099594</v>
      </c>
      <c r="CV60" s="113">
        <v>-93.835617665479262</v>
      </c>
      <c r="CW60" s="113">
        <v>-46.986131000792291</v>
      </c>
      <c r="CX60" s="115"/>
    </row>
    <row r="61" spans="2:102" x14ac:dyDescent="0.25">
      <c r="B61" s="17" t="s">
        <v>53</v>
      </c>
      <c r="C61" s="21">
        <f>intereses!E5</f>
        <v>0.05</v>
      </c>
      <c r="D61" s="19">
        <f>-0.8*SUM(I10:I52,I65:I66)</f>
        <v>2510451.5306710522</v>
      </c>
      <c r="E61" s="19"/>
      <c r="F61" s="19">
        <v>90905.36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-10460.214708333333</v>
      </c>
      <c r="AA61" s="58">
        <v>-9834.7256629172716</v>
      </c>
      <c r="AB61" s="58">
        <v>-9206.6304131453053</v>
      </c>
      <c r="AC61" s="58">
        <v>-8575.9180998326265</v>
      </c>
      <c r="AD61" s="58">
        <v>-7942.5778185478093</v>
      </c>
      <c r="AE61" s="58">
        <v>-7306.598619424306</v>
      </c>
      <c r="AF61" s="58">
        <v>-6667.9695069711197</v>
      </c>
      <c r="AG61" s="58">
        <v>-6026.6794398827142</v>
      </c>
      <c r="AH61" s="58">
        <v>-5382.717330848106</v>
      </c>
      <c r="AI61" s="58">
        <v>-4736.0720463591861</v>
      </c>
      <c r="AJ61" s="58">
        <v>-4086.7324065182306</v>
      </c>
      <c r="AK61" s="58">
        <v>-3434.6871848446035</v>
      </c>
      <c r="AL61" s="58">
        <v>-2779.9251080806703</v>
      </c>
      <c r="AM61" s="58">
        <v>-2122.4348559968867</v>
      </c>
      <c r="AN61" s="58">
        <v>-1462.2050611960874</v>
      </c>
      <c r="AO61" s="58">
        <v>-799.22430891695137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2510451.5306710522</v>
      </c>
      <c r="E62" s="19"/>
      <c r="F62" s="19">
        <f>C62*D62</f>
        <v>6276.128826677631</v>
      </c>
      <c r="G62" s="55">
        <v>32</v>
      </c>
      <c r="H62" s="55">
        <v>33</v>
      </c>
      <c r="I62" s="57">
        <f t="shared" si="0"/>
        <v>-6276.128826677631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-6276.128826677631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22</v>
      </c>
      <c r="D65" s="1">
        <v>16</v>
      </c>
      <c r="E65" s="1">
        <v>700</v>
      </c>
      <c r="F65" s="1">
        <f>C65*D65*E65</f>
        <v>246400</v>
      </c>
      <c r="G65" s="70">
        <v>17</v>
      </c>
      <c r="H65" s="70">
        <v>32</v>
      </c>
      <c r="I65" s="71">
        <f t="shared" si="0"/>
        <v>-246400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-15400</v>
      </c>
      <c r="AA65" s="72">
        <f t="shared" ref="AA65:AO65" si="16">$I$65/16</f>
        <v>-15400</v>
      </c>
      <c r="AB65" s="72">
        <f t="shared" si="16"/>
        <v>-15400</v>
      </c>
      <c r="AC65" s="72">
        <f t="shared" si="16"/>
        <v>-15400</v>
      </c>
      <c r="AD65" s="72">
        <f t="shared" si="16"/>
        <v>-15400</v>
      </c>
      <c r="AE65" s="72">
        <f t="shared" si="16"/>
        <v>-15400</v>
      </c>
      <c r="AF65" s="72">
        <f t="shared" si="16"/>
        <v>-15400</v>
      </c>
      <c r="AG65" s="72">
        <f t="shared" si="16"/>
        <v>-15400</v>
      </c>
      <c r="AH65" s="72">
        <f t="shared" si="16"/>
        <v>-15400</v>
      </c>
      <c r="AI65" s="72">
        <f t="shared" si="16"/>
        <v>-15400</v>
      </c>
      <c r="AJ65" s="72">
        <f t="shared" si="16"/>
        <v>-15400</v>
      </c>
      <c r="AK65" s="72">
        <f t="shared" si="16"/>
        <v>-15400</v>
      </c>
      <c r="AL65" s="72">
        <f t="shared" si="16"/>
        <v>-15400</v>
      </c>
      <c r="AM65" s="72">
        <f t="shared" si="16"/>
        <v>-15400</v>
      </c>
      <c r="AN65" s="72">
        <f t="shared" si="16"/>
        <v>-15400</v>
      </c>
      <c r="AO65" s="72">
        <f t="shared" si="16"/>
        <v>-15400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22</v>
      </c>
      <c r="D66" s="1">
        <v>16</v>
      </c>
      <c r="E66" s="1">
        <v>200</v>
      </c>
      <c r="F66" s="1">
        <f>C66*D66*E66</f>
        <v>70400</v>
      </c>
      <c r="G66" s="55">
        <v>17</v>
      </c>
      <c r="H66" s="55">
        <v>32</v>
      </c>
      <c r="I66" s="57">
        <f>-$F$66</f>
        <v>-70400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-4400</v>
      </c>
      <c r="AA66" s="58">
        <f t="shared" ref="AA66:AO66" si="17">$I$66/16</f>
        <v>-4400</v>
      </c>
      <c r="AB66" s="58">
        <f t="shared" si="17"/>
        <v>-4400</v>
      </c>
      <c r="AC66" s="58">
        <f t="shared" si="17"/>
        <v>-4400</v>
      </c>
      <c r="AD66" s="58">
        <f t="shared" si="17"/>
        <v>-4400</v>
      </c>
      <c r="AE66" s="58">
        <f t="shared" si="17"/>
        <v>-4400</v>
      </c>
      <c r="AF66" s="58">
        <f t="shared" si="17"/>
        <v>-4400</v>
      </c>
      <c r="AG66" s="58">
        <f t="shared" si="17"/>
        <v>-4400</v>
      </c>
      <c r="AH66" s="58">
        <f t="shared" si="17"/>
        <v>-4400</v>
      </c>
      <c r="AI66" s="58">
        <f t="shared" si="17"/>
        <v>-4400</v>
      </c>
      <c r="AJ66" s="58">
        <f t="shared" si="17"/>
        <v>-4400</v>
      </c>
      <c r="AK66" s="58">
        <f t="shared" si="17"/>
        <v>-4400</v>
      </c>
      <c r="AL66" s="58">
        <f t="shared" si="17"/>
        <v>-4400</v>
      </c>
      <c r="AM66" s="58">
        <f t="shared" si="17"/>
        <v>-4400</v>
      </c>
      <c r="AN66" s="58">
        <f t="shared" si="17"/>
        <v>-4400</v>
      </c>
      <c r="AO66" s="58">
        <f t="shared" si="17"/>
        <v>-4400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2386171.2000000002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12</v>
      </c>
      <c r="D69" s="1">
        <f>65*2183.04</f>
        <v>141897.60000000001</v>
      </c>
      <c r="F69" s="1">
        <f>C69*D69</f>
        <v>1702771.2000000002</v>
      </c>
      <c r="G69" s="55">
        <v>33</v>
      </c>
      <c r="H69" s="55">
        <v>33</v>
      </c>
      <c r="I69" s="57">
        <f>F69</f>
        <v>1702771.2000000002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/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1702771.2</v>
      </c>
      <c r="CX69" s="115"/>
    </row>
    <row r="70" spans="2:102" x14ac:dyDescent="0.25">
      <c r="B70" t="s">
        <v>220</v>
      </c>
      <c r="C70">
        <v>22</v>
      </c>
      <c r="D70" s="1">
        <v>12700</v>
      </c>
      <c r="F70" s="1">
        <f>C70*D70</f>
        <v>279400</v>
      </c>
      <c r="G70" s="55">
        <v>33</v>
      </c>
      <c r="H70" s="55">
        <v>33</v>
      </c>
      <c r="I70" s="57">
        <f>F70</f>
        <v>279400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279400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22</v>
      </c>
      <c r="D71" s="1">
        <v>11000</v>
      </c>
      <c r="F71" s="1">
        <f>C71*D71</f>
        <v>242000</v>
      </c>
      <c r="G71" s="55">
        <v>33</v>
      </c>
      <c r="H71" s="55">
        <v>33</v>
      </c>
      <c r="I71" s="57">
        <f>F71</f>
        <v>242000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242000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210</v>
      </c>
      <c r="C72">
        <v>6</v>
      </c>
      <c r="D72" s="1">
        <f>5*12</f>
        <v>60</v>
      </c>
      <c r="E72" s="1">
        <v>450</v>
      </c>
      <c r="F72" s="1">
        <f>C72*D72*E72</f>
        <v>162000</v>
      </c>
      <c r="G72" s="55">
        <v>33</v>
      </c>
      <c r="H72" s="55">
        <v>92</v>
      </c>
      <c r="I72" s="57">
        <f>F72</f>
        <v>162000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2700</v>
      </c>
      <c r="AQ72" s="58">
        <f t="shared" ref="AQ72:CV72" si="18">$C$72*$E$72</f>
        <v>2700</v>
      </c>
      <c r="AR72" s="58">
        <f t="shared" si="18"/>
        <v>2700</v>
      </c>
      <c r="AS72" s="58">
        <f t="shared" si="18"/>
        <v>2700</v>
      </c>
      <c r="AT72" s="58">
        <f t="shared" si="18"/>
        <v>2700</v>
      </c>
      <c r="AU72" s="58">
        <f t="shared" si="18"/>
        <v>2700</v>
      </c>
      <c r="AV72" s="58">
        <f t="shared" si="18"/>
        <v>2700</v>
      </c>
      <c r="AW72" s="58">
        <f t="shared" si="18"/>
        <v>2700</v>
      </c>
      <c r="AX72" s="58">
        <f t="shared" si="18"/>
        <v>2700</v>
      </c>
      <c r="AY72" s="58">
        <f t="shared" si="18"/>
        <v>2700</v>
      </c>
      <c r="AZ72" s="58">
        <f t="shared" si="18"/>
        <v>2700</v>
      </c>
      <c r="BA72" s="58">
        <f t="shared" si="18"/>
        <v>2700</v>
      </c>
      <c r="BB72" s="58">
        <f t="shared" si="18"/>
        <v>2700</v>
      </c>
      <c r="BC72" s="58">
        <f t="shared" si="18"/>
        <v>2700</v>
      </c>
      <c r="BD72" s="58">
        <f t="shared" si="18"/>
        <v>2700</v>
      </c>
      <c r="BE72" s="58">
        <f t="shared" si="18"/>
        <v>2700</v>
      </c>
      <c r="BF72" s="58">
        <f t="shared" si="18"/>
        <v>2700</v>
      </c>
      <c r="BG72" s="58">
        <f t="shared" si="18"/>
        <v>2700</v>
      </c>
      <c r="BH72" s="58">
        <f t="shared" si="18"/>
        <v>2700</v>
      </c>
      <c r="BI72" s="58">
        <f t="shared" si="18"/>
        <v>2700</v>
      </c>
      <c r="BJ72" s="58">
        <f t="shared" si="18"/>
        <v>2700</v>
      </c>
      <c r="BK72" s="58">
        <f t="shared" si="18"/>
        <v>2700</v>
      </c>
      <c r="BL72" s="58">
        <f t="shared" si="18"/>
        <v>2700</v>
      </c>
      <c r="BM72" s="58">
        <f t="shared" si="18"/>
        <v>2700</v>
      </c>
      <c r="BN72" s="58">
        <f t="shared" si="18"/>
        <v>2700</v>
      </c>
      <c r="BO72" s="58">
        <f t="shared" si="18"/>
        <v>2700</v>
      </c>
      <c r="BP72" s="58">
        <f t="shared" si="18"/>
        <v>2700</v>
      </c>
      <c r="BQ72" s="58">
        <f t="shared" si="18"/>
        <v>2700</v>
      </c>
      <c r="BR72" s="58">
        <f t="shared" si="18"/>
        <v>2700</v>
      </c>
      <c r="BS72" s="58">
        <f t="shared" si="18"/>
        <v>2700</v>
      </c>
      <c r="BT72" s="58">
        <f t="shared" si="18"/>
        <v>2700</v>
      </c>
      <c r="BU72" s="58">
        <f t="shared" si="18"/>
        <v>2700</v>
      </c>
      <c r="BV72" s="58">
        <f t="shared" si="18"/>
        <v>2700</v>
      </c>
      <c r="BW72" s="58">
        <f t="shared" si="18"/>
        <v>2700</v>
      </c>
      <c r="BX72" s="58">
        <f t="shared" si="18"/>
        <v>2700</v>
      </c>
      <c r="BY72" s="58">
        <f t="shared" si="18"/>
        <v>2700</v>
      </c>
      <c r="BZ72" s="58">
        <f t="shared" si="18"/>
        <v>2700</v>
      </c>
      <c r="CA72" s="58">
        <f t="shared" si="18"/>
        <v>2700</v>
      </c>
      <c r="CB72" s="58">
        <f t="shared" si="18"/>
        <v>2700</v>
      </c>
      <c r="CC72" s="58">
        <f t="shared" si="18"/>
        <v>2700</v>
      </c>
      <c r="CD72" s="58">
        <f t="shared" si="18"/>
        <v>2700</v>
      </c>
      <c r="CE72" s="58">
        <f t="shared" si="18"/>
        <v>2700</v>
      </c>
      <c r="CF72" s="58">
        <f t="shared" si="18"/>
        <v>2700</v>
      </c>
      <c r="CG72" s="58">
        <f t="shared" si="18"/>
        <v>2700</v>
      </c>
      <c r="CH72" s="58">
        <f t="shared" si="18"/>
        <v>2700</v>
      </c>
      <c r="CI72" s="58">
        <f t="shared" si="18"/>
        <v>2700</v>
      </c>
      <c r="CJ72" s="58">
        <f t="shared" si="18"/>
        <v>2700</v>
      </c>
      <c r="CK72" s="58">
        <f t="shared" si="18"/>
        <v>2700</v>
      </c>
      <c r="CL72" s="58">
        <f t="shared" si="18"/>
        <v>2700</v>
      </c>
      <c r="CM72" s="58">
        <f t="shared" si="18"/>
        <v>2700</v>
      </c>
      <c r="CN72" s="58">
        <f t="shared" si="18"/>
        <v>2700</v>
      </c>
      <c r="CO72" s="58">
        <f t="shared" si="18"/>
        <v>2700</v>
      </c>
      <c r="CP72" s="58">
        <f t="shared" si="18"/>
        <v>2700</v>
      </c>
      <c r="CQ72" s="58">
        <f t="shared" si="18"/>
        <v>2700</v>
      </c>
      <c r="CR72" s="58">
        <f t="shared" si="18"/>
        <v>2700</v>
      </c>
      <c r="CS72" s="58">
        <f t="shared" si="18"/>
        <v>2700</v>
      </c>
      <c r="CT72" s="58">
        <f t="shared" si="18"/>
        <v>2700</v>
      </c>
      <c r="CU72" s="58">
        <f t="shared" si="18"/>
        <v>2700</v>
      </c>
      <c r="CV72" s="58">
        <f t="shared" si="18"/>
        <v>2700</v>
      </c>
      <c r="CW72" s="58">
        <f>$C$72*$E$72</f>
        <v>2700</v>
      </c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-948154.41134951916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169</v>
      </c>
      <c r="F76" s="1">
        <f>F74/22</f>
        <v>-43097.927788614506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170</v>
      </c>
      <c r="F77" s="1">
        <f>(-F8+F69)/22</f>
        <v>-74161.564152250867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3" t="s">
        <v>9</v>
      </c>
      <c r="F81" s="134"/>
      <c r="G81" s="116"/>
      <c r="H81" s="117"/>
      <c r="I81" s="106">
        <f>F68</f>
        <v>2386171.2000000002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3" t="s">
        <v>111</v>
      </c>
      <c r="F82" s="134"/>
      <c r="G82" s="116"/>
      <c r="H82" s="117"/>
      <c r="I82" s="106">
        <f>-F8</f>
        <v>-3334325.6113495193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3" t="s">
        <v>112</v>
      </c>
      <c r="F83" s="134"/>
      <c r="G83" s="116"/>
      <c r="H83" s="117"/>
      <c r="I83" s="106">
        <f>SUM(I81:I82)</f>
        <v>-948154.41134951916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-0.28436167365363202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113</v>
      </c>
      <c r="F86" s="108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-9443.4496594680004</v>
      </c>
      <c r="N86" s="49">
        <f t="shared" si="19"/>
        <v>0</v>
      </c>
      <c r="O86" s="49">
        <f t="shared" si="19"/>
        <v>-59908.372498861936</v>
      </c>
      <c r="P86" s="49">
        <f t="shared" si="19"/>
        <v>-679.1400000000001</v>
      </c>
      <c r="Q86" s="49">
        <f t="shared" si="19"/>
        <v>0</v>
      </c>
      <c r="R86" s="49">
        <f t="shared" si="19"/>
        <v>-93303.362375696874</v>
      </c>
      <c r="S86" s="49">
        <f t="shared" si="19"/>
        <v>-20365.898508000002</v>
      </c>
      <c r="T86" s="49">
        <f t="shared" si="19"/>
        <v>-2546.4496594680004</v>
      </c>
      <c r="U86" s="49">
        <f t="shared" si="19"/>
        <v>0</v>
      </c>
      <c r="V86" s="49">
        <f t="shared" si="19"/>
        <v>-81463.594032000008</v>
      </c>
      <c r="W86" s="49">
        <f t="shared" si="19"/>
        <v>0</v>
      </c>
      <c r="X86" s="49">
        <f t="shared" si="19"/>
        <v>0</v>
      </c>
      <c r="Y86" s="49">
        <f t="shared" si="19"/>
        <v>-17812.709184026317</v>
      </c>
      <c r="Z86" s="49">
        <f t="shared" si="19"/>
        <v>-74676.885718382735</v>
      </c>
      <c r="AA86" s="49">
        <f t="shared" si="19"/>
        <v>-95504.501608166684</v>
      </c>
      <c r="AB86" s="49">
        <f t="shared" si="19"/>
        <v>-65888.68227974468</v>
      </c>
      <c r="AC86" s="49">
        <f t="shared" si="19"/>
        <v>-106254.54500783203</v>
      </c>
      <c r="AD86" s="49">
        <f t="shared" si="19"/>
        <v>-156900.57101766719</v>
      </c>
      <c r="AE86" s="49">
        <f t="shared" si="19"/>
        <v>-219204.42875390372</v>
      </c>
      <c r="AF86" s="49">
        <f t="shared" si="19"/>
        <v>-186373.30505049051</v>
      </c>
      <c r="AG86" s="49">
        <f t="shared" si="19"/>
        <v>-170330.25976840212</v>
      </c>
      <c r="AH86" s="49">
        <f t="shared" si="19"/>
        <v>-165452.22807104749</v>
      </c>
      <c r="AI86" s="49">
        <f t="shared" si="19"/>
        <v>-166922.61758071856</v>
      </c>
      <c r="AJ86" s="49">
        <f t="shared" si="19"/>
        <v>-191677.69547079763</v>
      </c>
      <c r="AK86" s="49">
        <f t="shared" si="19"/>
        <v>-301111.45954544406</v>
      </c>
      <c r="AL86" s="49">
        <f t="shared" si="19"/>
        <v>-385138.08923508012</v>
      </c>
      <c r="AM86" s="49">
        <f t="shared" si="19"/>
        <v>-291331.06803995627</v>
      </c>
      <c r="AN86" s="49">
        <f t="shared" si="19"/>
        <v>-208106.48127291549</v>
      </c>
      <c r="AO86" s="49">
        <f t="shared" si="19"/>
        <v>-159451.70025495632</v>
      </c>
      <c r="AP86" s="49">
        <f t="shared" si="19"/>
        <v>511672.69920253707</v>
      </c>
      <c r="AQ86" s="49">
        <f t="shared" si="19"/>
        <v>149.20766052003046</v>
      </c>
      <c r="AR86" s="49">
        <f t="shared" si="19"/>
        <v>188.89102341275839</v>
      </c>
      <c r="AS86" s="49">
        <f t="shared" si="19"/>
        <v>228.69012944725682</v>
      </c>
      <c r="AT86" s="49">
        <f t="shared" si="19"/>
        <v>268.60531620768916</v>
      </c>
      <c r="AU86" s="49">
        <f t="shared" si="19"/>
        <v>308.63692226283956</v>
      </c>
      <c r="AV86" s="49">
        <f t="shared" si="19"/>
        <v>348.78528716898381</v>
      </c>
      <c r="AW86" s="49">
        <f t="shared" si="19"/>
        <v>389.05075147277148</v>
      </c>
      <c r="AX86" s="49">
        <f t="shared" si="19"/>
        <v>429.43365671411175</v>
      </c>
      <c r="AY86" s="49">
        <f t="shared" si="19"/>
        <v>469.93434542907198</v>
      </c>
      <c r="AZ86" s="49">
        <f t="shared" si="19"/>
        <v>510.55316115278538</v>
      </c>
      <c r="BA86" s="49">
        <f t="shared" si="19"/>
        <v>551.29044842235862</v>
      </c>
      <c r="BB86" s="49">
        <f t="shared" si="19"/>
        <v>592.14655277980228</v>
      </c>
      <c r="BC86" s="49">
        <f t="shared" si="19"/>
        <v>633.1218207749539</v>
      </c>
      <c r="BD86" s="49">
        <f t="shared" si="19"/>
        <v>674.21659996842573</v>
      </c>
      <c r="BE86" s="49">
        <f t="shared" si="19"/>
        <v>715.43123893454504</v>
      </c>
      <c r="BF86" s="49">
        <f t="shared" si="19"/>
        <v>756.7660872643155</v>
      </c>
      <c r="BG86" s="49">
        <f t="shared" si="19"/>
        <v>798.22149556838053</v>
      </c>
      <c r="BH86" s="49">
        <f t="shared" si="19"/>
        <v>839.79781547999983</v>
      </c>
      <c r="BI86" s="49">
        <f t="shared" si="19"/>
        <v>881.49539965802774</v>
      </c>
      <c r="BJ86" s="49">
        <f t="shared" si="19"/>
        <v>923.31460178990869</v>
      </c>
      <c r="BK86" s="49">
        <f t="shared" si="19"/>
        <v>965.25577659467376</v>
      </c>
      <c r="BL86" s="49">
        <f t="shared" si="19"/>
        <v>1007.3192798259527</v>
      </c>
      <c r="BM86" s="49">
        <f t="shared" si="19"/>
        <v>1049.5054682749897</v>
      </c>
      <c r="BN86" s="49">
        <f t="shared" si="19"/>
        <v>1091.8146997736696</v>
      </c>
      <c r="BO86" s="49">
        <f t="shared" si="19"/>
        <v>1134.2473331975541</v>
      </c>
      <c r="BP86" s="49">
        <f t="shared" si="19"/>
        <v>1176.8037284689249</v>
      </c>
      <c r="BQ86" s="49">
        <f t="shared" si="19"/>
        <v>1219.4842465598372</v>
      </c>
      <c r="BR86" s="49">
        <f t="shared" si="19"/>
        <v>1262.2892494951809</v>
      </c>
      <c r="BS86" s="49">
        <f t="shared" si="19"/>
        <v>1305.2191003557534</v>
      </c>
      <c r="BT86" s="49">
        <f t="shared" si="19"/>
        <v>1348.2741632813359</v>
      </c>
      <c r="BU86" s="49">
        <f t="shared" si="19"/>
        <v>1391.4548034737841</v>
      </c>
      <c r="BV86" s="49">
        <f t="shared" si="19"/>
        <v>1434.7613872001275</v>
      </c>
      <c r="BW86" s="49">
        <f t="shared" ref="BW86:CW86" si="20">SUM(BW10:BW76)</f>
        <v>1478.1942817956722</v>
      </c>
      <c r="BX86" s="49">
        <f t="shared" si="20"/>
        <v>1521.7538556671209</v>
      </c>
      <c r="BY86" s="49">
        <f t="shared" si="20"/>
        <v>1565.4404782956944</v>
      </c>
      <c r="BZ86" s="49">
        <f t="shared" si="20"/>
        <v>1609.2545202402684</v>
      </c>
      <c r="CA86" s="49">
        <f t="shared" si="20"/>
        <v>1653.1963531405136</v>
      </c>
      <c r="CB86" s="49">
        <f t="shared" si="20"/>
        <v>1697.2663497200515</v>
      </c>
      <c r="CC86" s="49">
        <f t="shared" si="20"/>
        <v>1741.4648837896129</v>
      </c>
      <c r="CD86" s="49">
        <f t="shared" si="20"/>
        <v>1785.7923302502106</v>
      </c>
      <c r="CE86" s="49">
        <f t="shared" si="20"/>
        <v>1830.2490650963182</v>
      </c>
      <c r="CF86" s="49">
        <f t="shared" si="20"/>
        <v>1874.8354654190605</v>
      </c>
      <c r="CG86" s="49">
        <f t="shared" si="20"/>
        <v>1919.5519094094107</v>
      </c>
      <c r="CH86" s="49">
        <f t="shared" si="20"/>
        <v>1964.3987763613995</v>
      </c>
      <c r="CI86" s="49">
        <f t="shared" si="20"/>
        <v>2009.3764466753314</v>
      </c>
      <c r="CJ86" s="49">
        <f t="shared" si="20"/>
        <v>2054.4853018610124</v>
      </c>
      <c r="CK86" s="49">
        <f t="shared" si="20"/>
        <v>2099.7257245409851</v>
      </c>
      <c r="CL86" s="49">
        <f t="shared" si="20"/>
        <v>2145.0980984537741</v>
      </c>
      <c r="CM86" s="49">
        <f t="shared" si="20"/>
        <v>2190.6028084571421</v>
      </c>
      <c r="CN86" s="49">
        <f t="shared" si="20"/>
        <v>2236.2402405313533</v>
      </c>
      <c r="CO86" s="49">
        <f t="shared" si="20"/>
        <v>2282.0107817824478</v>
      </c>
      <c r="CP86" s="49">
        <f t="shared" si="20"/>
        <v>2327.9148204455246</v>
      </c>
      <c r="CQ86" s="49">
        <f t="shared" si="20"/>
        <v>2373.9527458880352</v>
      </c>
      <c r="CR86" s="49">
        <f t="shared" si="20"/>
        <v>2420.1249486130864</v>
      </c>
      <c r="CS86" s="49">
        <f t="shared" si="20"/>
        <v>2466.4318202627528</v>
      </c>
      <c r="CT86" s="49">
        <f t="shared" si="20"/>
        <v>2512.8737536213971</v>
      </c>
      <c r="CU86" s="49">
        <f t="shared" si="20"/>
        <v>2559.4511426190043</v>
      </c>
      <c r="CV86" s="49">
        <f t="shared" si="20"/>
        <v>2606.1643823345207</v>
      </c>
      <c r="CW86" s="49">
        <f t="shared" si="20"/>
        <v>1699148.0850423216</v>
      </c>
    </row>
    <row r="87" spans="5:101" x14ac:dyDescent="0.25">
      <c r="E87" s="133" t="s">
        <v>114</v>
      </c>
      <c r="F87" s="134"/>
      <c r="G87" s="116"/>
      <c r="H87" s="116"/>
      <c r="I87" s="109">
        <f>SUM(J86:CW86)</f>
        <v>-948074.83951196726</v>
      </c>
      <c r="J87" s="136">
        <f>SUM(J86:U86)</f>
        <v>-193264.67270149483</v>
      </c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6">
        <f>SUM(V86:AG86)</f>
        <v>-1174409.4824206161</v>
      </c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6">
        <f>SUM(AH86:AS86)</f>
        <v>-1356951.8514549988</v>
      </c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6">
        <f>SUM(AT86:BE86)</f>
        <v>5891.2061012883387</v>
      </c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6">
        <f>SUM(BF86:BQ86)</f>
        <v>11844.025932456236</v>
      </c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6">
        <f>SUM(BR86:CC86)</f>
        <v>18008.569426455117</v>
      </c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6">
        <f>SUM(CD86:CO86)</f>
        <v>24392.36694883844</v>
      </c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>
        <f>SUM(CP86:CW86)</f>
        <v>1716414.9986561059</v>
      </c>
      <c r="CQ87" s="138"/>
      <c r="CR87" s="138"/>
      <c r="CS87" s="138"/>
      <c r="CT87" s="138"/>
      <c r="CU87" s="138"/>
      <c r="CV87" s="138"/>
      <c r="CW87" s="139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3" t="s">
        <v>115</v>
      </c>
      <c r="F90" s="13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3" t="s">
        <v>116</v>
      </c>
      <c r="F91" s="13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3" t="s">
        <v>117</v>
      </c>
      <c r="F92" s="13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3" t="s">
        <v>118</v>
      </c>
      <c r="F93" s="134"/>
      <c r="G93" s="121"/>
      <c r="H93" s="122"/>
      <c r="I93" s="106">
        <f>NPV(I91,S86:CW86)+SUM(J86:R86)</f>
        <v>-1353880.3275902478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49" t="s">
        <v>119</v>
      </c>
      <c r="F94" s="150"/>
      <c r="G94" s="121"/>
      <c r="H94" s="122"/>
      <c r="I94" s="105">
        <f>CW94</f>
        <v>-2.8520442236610322E-3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-5.5669904111915414E-2</v>
      </c>
      <c r="AQ94" s="125">
        <f>MIRR($J$86:AQ86,$I$92,$I$91)</f>
        <v>-5.388184446181965E-2</v>
      </c>
      <c r="AR94" s="125">
        <f>MIRR($J$86:AR86,$I$92,$I$91)</f>
        <v>-5.2193773867496351E-2</v>
      </c>
      <c r="AS94" s="125">
        <f>MIRR($J$86:AS86,$I$92,$I$91)</f>
        <v>-5.0597380333864517E-2</v>
      </c>
      <c r="AT94" s="125">
        <f>MIRR($J$86:AT86,$I$92,$I$91)</f>
        <v>-4.9085250153660609E-2</v>
      </c>
      <c r="AU94" s="125">
        <f>MIRR($J$86:AU86,$I$92,$I$91)</f>
        <v>-4.7650749816502525E-2</v>
      </c>
      <c r="AV94" s="125">
        <f>MIRR($J$86:AV86,$I$92,$I$91)</f>
        <v>-4.628792606362464E-2</v>
      </c>
      <c r="AW94" s="125">
        <f>MIRR($J$86:AW86,$I$92,$I$91)</f>
        <v>-4.4991420917357305E-2</v>
      </c>
      <c r="AX94" s="125">
        <f>MIRR($J$86:AX86,$I$92,$I$91)</f>
        <v>-4.3756399132126589E-2</v>
      </c>
      <c r="AY94" s="125">
        <f>MIRR($J$86:AY86,$I$92,$I$91)</f>
        <v>-4.2578485999331561E-2</v>
      </c>
      <c r="AZ94" s="125">
        <f>MIRR($J$86:AZ86,$I$92,$I$91)</f>
        <v>-4.1453713822574456E-2</v>
      </c>
      <c r="BA94" s="125">
        <f>MIRR($J$86:BA86,$I$92,$I$91)</f>
        <v>-4.037847568540287E-2</v>
      </c>
      <c r="BB94" s="125">
        <f>MIRR($J$86:BB86,$I$92,$I$91)</f>
        <v>-3.9349485378357807E-2</v>
      </c>
      <c r="BC94" s="125">
        <f>MIRR($J$86:BC86,$I$92,$I$91)</f>
        <v>-3.8363742548965574E-2</v>
      </c>
      <c r="BD94" s="125">
        <f>MIRR($J$86:BD86,$I$92,$I$91)</f>
        <v>-3.7418502297510425E-2</v>
      </c>
      <c r="BE94" s="125">
        <f>MIRR($J$86:BE86,$I$92,$I$91)</f>
        <v>-3.6511248570814669E-2</v>
      </c>
      <c r="BF94" s="125">
        <f>MIRR($J$86:BF86,$I$92,$I$91)</f>
        <v>-3.5639670811904889E-2</v>
      </c>
      <c r="BG94" s="125">
        <f>MIRR($J$86:BG86,$I$92,$I$91)</f>
        <v>-3.4801643410098837E-2</v>
      </c>
      <c r="BH94" s="125">
        <f>MIRR($J$86:BH86,$I$92,$I$91)</f>
        <v>-3.3995207567429353E-2</v>
      </c>
      <c r="BI94" s="125">
        <f>MIRR($J$86:BI86,$I$92,$I$91)</f>
        <v>-3.3218555256360194E-2</v>
      </c>
      <c r="BJ94" s="125">
        <f>MIRR($J$86:BJ86,$I$92,$I$91)</f>
        <v>-3.24700149927728E-2</v>
      </c>
      <c r="BK94" s="125">
        <f>MIRR($J$86:BK86,$I$92,$I$91)</f>
        <v>-3.1748039189062105E-2</v>
      </c>
      <c r="BL94" s="125">
        <f>MIRR($J$86:BL86,$I$92,$I$91)</f>
        <v>-3.1051192886361934E-2</v>
      </c>
      <c r="BM94" s="125">
        <f>MIRR($J$86:BM86,$I$92,$I$91)</f>
        <v>-3.0378143693608917E-2</v>
      </c>
      <c r="BN94" s="125">
        <f>MIRR($J$86:BN86,$I$92,$I$91)</f>
        <v>-2.9727652785321856E-2</v>
      </c>
      <c r="BO94" s="125">
        <f>MIRR($J$86:BO86,$I$92,$I$91)</f>
        <v>-2.9098566830388251E-2</v>
      </c>
      <c r="BP94" s="125">
        <f>MIRR($J$86:BP86,$I$92,$I$91)</f>
        <v>-2.8489810741458621E-2</v>
      </c>
      <c r="BQ94" s="125">
        <f>MIRR($J$86:BQ86,$I$92,$I$91)</f>
        <v>-2.790038114925808E-2</v>
      </c>
      <c r="BR94" s="125">
        <f>MIRR($J$86:BR86,$I$92,$I$91)</f>
        <v>-2.7329340518667755E-2</v>
      </c>
      <c r="BS94" s="125">
        <f>MIRR($J$86:BS86,$I$92,$I$91)</f>
        <v>-2.6775811834153007E-2</v>
      </c>
      <c r="BT94" s="125">
        <f>MIRR($J$86:BT86,$I$92,$I$91)</f>
        <v>-2.6238973791304798E-2</v>
      </c>
      <c r="BU94" s="125">
        <f>MIRR($J$86:BU86,$I$92,$I$91)</f>
        <v>-2.5718056439163584E-2</v>
      </c>
      <c r="BV94" s="125">
        <f>MIRR($J$86:BV86,$I$92,$I$91)</f>
        <v>-2.5212337224798209E-2</v>
      </c>
      <c r="BW94" s="125">
        <f>MIRR($J$86:BW86,$I$92,$I$91)</f>
        <v>-2.472113739749604E-2</v>
      </c>
      <c r="BX94" s="125">
        <f>MIRR($J$86:BX86,$I$92,$I$91)</f>
        <v>-2.4243818735006251E-2</v>
      </c>
      <c r="BY94" s="125">
        <f>MIRR($J$86:BY86,$I$92,$I$91)</f>
        <v>-2.3779780558695562E-2</v>
      </c>
      <c r="BZ94" s="125">
        <f>MIRR($J$86:BZ86,$I$92,$I$91)</f>
        <v>-2.3328457008320092E-2</v>
      </c>
      <c r="CA94" s="125">
        <f>MIRR($J$86:CA86,$I$92,$I$91)</f>
        <v>-2.2889314550456619E-2</v>
      </c>
      <c r="CB94" s="125">
        <f>MIRR($J$86:CB86,$I$92,$I$91)</f>
        <v>-2.246184969756837E-2</v>
      </c>
      <c r="CC94" s="125">
        <f>MIRR($J$86:CC86,$I$92,$I$91)</f>
        <v>-2.2045586917230686E-2</v>
      </c>
      <c r="CD94" s="125">
        <f>MIRR($J$86:CD86,$I$92,$I$91)</f>
        <v>-2.1640076713288492E-2</v>
      </c>
      <c r="CE94" s="125">
        <f>MIRR($J$86:CE86,$I$92,$I$91)</f>
        <v>-2.1244893862687242E-2</v>
      </c>
      <c r="CF94" s="125">
        <f>MIRR($J$86:CF86,$I$92,$I$91)</f>
        <v>-2.085963579345107E-2</v>
      </c>
      <c r="CG94" s="125">
        <f>MIRR($J$86:CG86,$I$92,$I$91)</f>
        <v>-2.0483921090810431E-2</v>
      </c>
      <c r="CH94" s="125">
        <f>MIRR($J$86:CH86,$I$92,$I$91)</f>
        <v>-2.0117388119834434E-2</v>
      </c>
      <c r="CI94" s="125">
        <f>MIRR($J$86:CI86,$I$92,$I$91)</f>
        <v>-1.9759693754111129E-2</v>
      </c>
      <c r="CJ94" s="125">
        <f>MIRR($J$86:CJ86,$I$92,$I$91)</f>
        <v>-1.9410512201084362E-2</v>
      </c>
      <c r="CK94" s="125">
        <f>MIRR($J$86:CK86,$I$92,$I$91)</f>
        <v>-1.9069533915588743E-2</v>
      </c>
      <c r="CL94" s="125">
        <f>MIRR($J$86:CL86,$I$92,$I$91)</f>
        <v>-1.8736464593962388E-2</v>
      </c>
      <c r="CM94" s="125">
        <f>MIRR($J$86:CM86,$I$92,$I$91)</f>
        <v>-1.8411024241860696E-2</v>
      </c>
      <c r="CN94" s="125">
        <f>MIRR($J$86:CN86,$I$92,$I$91)</f>
        <v>-1.809294630955427E-2</v>
      </c>
      <c r="CO94" s="125">
        <f>MIRR($J$86:CO86,$I$92,$I$91)</f>
        <v>-1.7781976889087892E-2</v>
      </c>
      <c r="CP94" s="125">
        <f>MIRR($J$86:CP86,$I$92,$I$91)</f>
        <v>-1.7477873968208102E-2</v>
      </c>
      <c r="CQ94" s="125">
        <f>MIRR($J$86:CQ86,$I$92,$I$91)</f>
        <v>-1.718040673643495E-2</v>
      </c>
      <c r="CR94" s="125">
        <f>MIRR($J$86:CR86,$I$92,$I$91)</f>
        <v>-1.688935493908561E-2</v>
      </c>
      <c r="CS94" s="125">
        <f>MIRR($J$86:CS86,$I$92,$I$91)</f>
        <v>-1.6604508275432472E-2</v>
      </c>
      <c r="CT94" s="125">
        <f>MIRR($J$86:CT86,$I$92,$I$91)</f>
        <v>-1.6325665837524928E-2</v>
      </c>
      <c r="CU94" s="125">
        <f>MIRR($J$86:CU86,$I$92,$I$91)</f>
        <v>-1.6052635586512043E-2</v>
      </c>
      <c r="CV94" s="125">
        <f>MIRR($J$86:CV86,$I$92,$I$91)</f>
        <v>-1.578523386357833E-2</v>
      </c>
      <c r="CW94" s="125">
        <f>MIRR($J$86:CW86,$I$92,$I$91)</f>
        <v>-2.8520442236610322E-3</v>
      </c>
    </row>
    <row r="95" spans="5:101" x14ac:dyDescent="0.25">
      <c r="E95" s="151"/>
      <c r="F95" s="152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Owl/PL18y69aGNtve2udNzdYiFlqsDhPjLMJ+4y3dNw9RgkXwbHnOTfwHkHfIW5NOXKx0p83kBnqifFANfq2Yg==" saltValue="M5bTpRRj5Q2HaDUBkQ9a1w==" spinCount="100000" sheet="1" objects="1" scenarios="1"/>
  <mergeCells count="18">
    <mergeCell ref="BF6:BQ6"/>
    <mergeCell ref="BR6:CC6"/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</mergeCells>
  <conditionalFormatting sqref="AI34 AI38 AL34 AL38 AO34 AO38 AR34 AR38 AI54 AL54 AO54 AR54 AI63 AI67 AL63 AL67 AO63 AO67 AR63 AR67 AI76 AL76 AO76 AR76">
    <cfRule type="cellIs" dxfId="9" priority="3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3:AR75 AJ76:AK76 AM76:AN76 AP76:AQ76 J76:T76 J35:AR37 BF36:CW38 BF29:CW29 BF68:CW68 AS73:BE76 J64:AR64 AS67:BE68 J65:CW66 J55:X61 Y55:CW58 Y60:BE60 AS63:BE64 Y61:CW61 J62:CW62 AS53:BE54 P42:T42 J41:O42 J43:CW52 P41:CW41 J30:Y31 BF32:CW34 AS32:BE40 AA30:CW30 Z31:CW31 J16:Y21 Z19:AA21 AA17:AO17 Z18:AO18 Z16:AO16 AB19:AO19 AB20:CW21 AP16:CW19 J27:BE29 J23:CW26 J32:AR33 AA34:AH34 J69:CW71 J10:CW15">
    <cfRule type="cellIs" dxfId="8" priority="5" stopIfTrue="1" operator="equal">
      <formula>#REF!</formula>
    </cfRule>
  </conditionalFormatting>
  <conditionalFormatting sqref="Z17 Z30 U34:Z34 U38:Z38 U54:Z54 U63:Z63 U67:Z67 U76:Z76 Y59:CW59 U42:CW42">
    <cfRule type="cellIs" dxfId="7" priority="4" stopIfTrue="1" operator="equal">
      <formula>#REF!</formula>
    </cfRule>
  </conditionalFormatting>
  <conditionalFormatting sqref="J22:CW22">
    <cfRule type="cellIs" dxfId="6" priority="2" stopIfTrue="1" operator="equal">
      <formula>#REF!</formula>
    </cfRule>
  </conditionalFormatting>
  <conditionalFormatting sqref="J72:CW72">
    <cfRule type="cellIs" dxfId="5" priority="1" stopIfTrue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 Viabilidad 22 manteniendo+ ESE</vt:lpstr>
      <vt:lpstr> Viabilidad22manteniendo+2plESE</vt:lpstr>
      <vt:lpstr> Viabilidad22manteniendo+1plESE</vt:lpstr>
      <vt:lpstr> Viabilidad 22 manteniendo+2pl</vt:lpstr>
      <vt:lpstr> Viabilidad 22 manteniendo+1pl</vt:lpstr>
      <vt:lpstr> Viabilidad 22 NE</vt:lpstr>
      <vt:lpstr> Viabilidad 22 NE ampliando 2pl</vt:lpstr>
      <vt:lpstr> Viabilidad 22 NE ampliando 1pl</vt:lpstr>
      <vt:lpstr> Viabilidad 22 NE amplia1+aqui</vt:lpstr>
      <vt:lpstr> Viabilidad 22 NE amplia2+alqui</vt:lpstr>
      <vt:lpstr>intereses</vt:lpstr>
      <vt:lpstr>evolucion certificaciones nuevo</vt:lpstr>
      <vt:lpstr>AñosPréstamo</vt:lpstr>
      <vt:lpstr>CantidadPréstamo</vt:lpstr>
      <vt:lpstr>FechaInicioPréstamo</vt:lpstr>
      <vt:lpstr>NúmeroDePagos</vt:lpstr>
      <vt:lpstr>TasaInterés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Mingarro Montori</dc:creator>
  <cp:lastModifiedBy>luism</cp:lastModifiedBy>
  <dcterms:created xsi:type="dcterms:W3CDTF">2019-05-21T15:51:49Z</dcterms:created>
  <dcterms:modified xsi:type="dcterms:W3CDTF">2023-07-25T16:42:26Z</dcterms:modified>
</cp:coreProperties>
</file>