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ism\Dropbox\TESIS\ANEXOS INCLUIDOS\ANEXO 2\"/>
    </mc:Choice>
  </mc:AlternateContent>
  <xr:revisionPtr revIDLastSave="0" documentId="13_ncr:1_{A41218FD-8205-4C55-89EA-DFD0CF6D8BBB}" xr6:coauthVersionLast="47" xr6:coauthVersionMax="47" xr10:uidLastSave="{00000000-0000-0000-0000-000000000000}"/>
  <workbookProtection workbookAlgorithmName="SHA-512" workbookHashValue="nbEmnHMh16HUc/Jco29+dOn8az4xOdESPa1oDearZsjBQV/c5V2I6Pf5s8SgluBJYkFpHdSyR0R0LHRNeswvWA==" workbookSaltValue="pfLCc1gBojFPNUc8r69eiQ==" workbookSpinCount="100000" lockStructure="1"/>
  <bookViews>
    <workbookView xWindow="-28920" yWindow="-9150" windowWidth="29040" windowHeight="15840" tabRatio="806" xr2:uid="{1AFEFC8C-CA45-47C9-A24E-8D73836C6B96}"/>
  </bookViews>
  <sheets>
    <sheet name=" Viabilidad 40 manteniendo+ ESE" sheetId="20" r:id="rId1"/>
    <sheet name=" Viabilidad40manteniendo+2plESE" sheetId="18" r:id="rId2"/>
    <sheet name=" Viabilidad40manteniendo+1plESE" sheetId="16" r:id="rId3"/>
    <sheet name=" Viabilidad 40 manteniendo+2pl" sheetId="14" r:id="rId4"/>
    <sheet name=" Viabilidad 40 manteniendo+1pl" sheetId="13" r:id="rId5"/>
    <sheet name=" Viabilidad 40 NE" sheetId="12" r:id="rId6"/>
    <sheet name=" Viabilidad 40 NE ampliando 2pl" sheetId="11" r:id="rId7"/>
    <sheet name=" Viabilidad 40 NE ampliando 1pl" sheetId="3" r:id="rId8"/>
    <sheet name=" Viabilidad 40 NE ampli1+alquil" sheetId="21" r:id="rId9"/>
    <sheet name=" Viabilidad 40 NE ampli2+alquil" sheetId="22" r:id="rId10"/>
    <sheet name="intereses" sheetId="6" state="hidden" r:id="rId11"/>
    <sheet name="evolucion certificaciones nuevo" sheetId="10" state="hidden" r:id="rId12"/>
  </sheets>
  <externalReferences>
    <externalReference r:id="rId13"/>
  </externalReferences>
  <definedNames>
    <definedName name="AmortizaciónInterés">-IPMT(TasaInterés/12,NúmeroDePago,NúmeroDePagos,CantidadPréstamo)</definedName>
    <definedName name="AñosPréstamo">intereses!$D$6</definedName>
    <definedName name="CantidadPréstamo">intereses!$D$4</definedName>
    <definedName name="FechaInicioPréstamo">intereses!$D$7</definedName>
    <definedName name="FilaEncabezados">ROW(intereses!$9:$9)</definedName>
    <definedName name="NúmeroDePago">ROW()-FilaEncabezados</definedName>
    <definedName name="NúmeroDePagos">intereses!$H$5</definedName>
    <definedName name="PréstamoNoPagado">IF(NúmeroDePago&lt;=NúmeroDePagos,1,0)</definedName>
    <definedName name="PréstamoPagado">IF(CantidadPréstamo*TasaInterés*AñosPréstamo*FechaInicioPréstamo&gt;0,1,0)</definedName>
    <definedName name="TasaInterés">intereses!$D$5</definedName>
    <definedName name="ÚltimaFila">MATCH(9.99E+307,'[1]Calculadora de préstamos'!$B:$B)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8" i="22" l="1"/>
  <c r="CW72" i="22"/>
  <c r="CV72" i="22"/>
  <c r="CU72" i="22"/>
  <c r="CT72" i="22"/>
  <c r="CS72" i="22"/>
  <c r="CR72" i="22"/>
  <c r="CQ72" i="22"/>
  <c r="CQ86" i="22" s="1"/>
  <c r="CP72" i="22"/>
  <c r="CP86" i="22" s="1"/>
  <c r="CO72" i="22"/>
  <c r="CN72" i="22"/>
  <c r="CM72" i="22"/>
  <c r="CL72" i="22"/>
  <c r="CK72" i="22"/>
  <c r="CJ72" i="22"/>
  <c r="CI72" i="22"/>
  <c r="CI86" i="22" s="1"/>
  <c r="CH72" i="22"/>
  <c r="CH86" i="22" s="1"/>
  <c r="CG72" i="22"/>
  <c r="CF72" i="22"/>
  <c r="CE72" i="22"/>
  <c r="CD72" i="22"/>
  <c r="CC72" i="22"/>
  <c r="CB72" i="22"/>
  <c r="CA72" i="22"/>
  <c r="CA86" i="22" s="1"/>
  <c r="BZ72" i="22"/>
  <c r="BZ86" i="22" s="1"/>
  <c r="BY72" i="22"/>
  <c r="BX72" i="22"/>
  <c r="BW72" i="22"/>
  <c r="BV72" i="22"/>
  <c r="BU72" i="22"/>
  <c r="BT72" i="22"/>
  <c r="BS72" i="22"/>
  <c r="BS86" i="22" s="1"/>
  <c r="BR72" i="22"/>
  <c r="BR86" i="22" s="1"/>
  <c r="BR87" i="22" s="1"/>
  <c r="BQ72" i="22"/>
  <c r="BP72" i="22"/>
  <c r="BO72" i="22"/>
  <c r="BN72" i="22"/>
  <c r="BM72" i="22"/>
  <c r="BL72" i="22"/>
  <c r="BK72" i="22"/>
  <c r="BK86" i="22" s="1"/>
  <c r="BJ72" i="22"/>
  <c r="BJ86" i="22" s="1"/>
  <c r="BI72" i="22"/>
  <c r="BH72" i="22"/>
  <c r="BG72" i="22"/>
  <c r="BF72" i="22"/>
  <c r="BE72" i="22"/>
  <c r="BD72" i="22"/>
  <c r="BC72" i="22"/>
  <c r="BB72" i="22"/>
  <c r="BA72" i="22"/>
  <c r="AZ72" i="22"/>
  <c r="AY72" i="22"/>
  <c r="AX72" i="22"/>
  <c r="AW72" i="22"/>
  <c r="AV72" i="22"/>
  <c r="AU72" i="22"/>
  <c r="AT72" i="22"/>
  <c r="AS72" i="22"/>
  <c r="AR72" i="22"/>
  <c r="AQ72" i="22"/>
  <c r="AP72" i="22"/>
  <c r="D72" i="22"/>
  <c r="F72" i="22" s="1"/>
  <c r="I72" i="22" s="1"/>
  <c r="I91" i="22"/>
  <c r="CV86" i="22"/>
  <c r="CU86" i="22"/>
  <c r="CT86" i="22"/>
  <c r="CS86" i="22"/>
  <c r="CR86" i="22"/>
  <c r="CO86" i="22"/>
  <c r="CN86" i="22"/>
  <c r="CM86" i="22"/>
  <c r="CL86" i="22"/>
  <c r="CK86" i="22"/>
  <c r="CJ86" i="22"/>
  <c r="CG86" i="22"/>
  <c r="CF86" i="22"/>
  <c r="CE86" i="22"/>
  <c r="CD86" i="22"/>
  <c r="CC86" i="22"/>
  <c r="CB86" i="22"/>
  <c r="BY86" i="22"/>
  <c r="BX86" i="22"/>
  <c r="BW86" i="22"/>
  <c r="BV86" i="22"/>
  <c r="BU86" i="22"/>
  <c r="BT86" i="22"/>
  <c r="BQ86" i="22"/>
  <c r="BP86" i="22"/>
  <c r="BO86" i="22"/>
  <c r="BN86" i="22"/>
  <c r="BM86" i="22"/>
  <c r="BL86" i="22"/>
  <c r="BI86" i="22"/>
  <c r="BH86" i="22"/>
  <c r="BG86" i="22"/>
  <c r="BF86" i="22"/>
  <c r="BE86" i="22"/>
  <c r="F71" i="22"/>
  <c r="I71" i="22" s="1"/>
  <c r="AP71" i="22" s="1"/>
  <c r="F70" i="22"/>
  <c r="I70" i="22" s="1"/>
  <c r="AP70" i="22" s="1"/>
  <c r="D69" i="22"/>
  <c r="F69" i="22" s="1"/>
  <c r="F66" i="22"/>
  <c r="I66" i="22" s="1"/>
  <c r="I65" i="22"/>
  <c r="AN65" i="22" s="1"/>
  <c r="F65" i="22"/>
  <c r="C61" i="22"/>
  <c r="C60" i="22"/>
  <c r="F57" i="22"/>
  <c r="I57" i="22" s="1"/>
  <c r="Y57" i="22" s="1"/>
  <c r="F55" i="22"/>
  <c r="I55" i="22" s="1"/>
  <c r="Y55" i="22" s="1"/>
  <c r="D52" i="22"/>
  <c r="F52" i="22" s="1"/>
  <c r="I52" i="22" s="1"/>
  <c r="AP52" i="22" s="1"/>
  <c r="F50" i="22"/>
  <c r="I50" i="22" s="1"/>
  <c r="AP50" i="22" s="1"/>
  <c r="F46" i="22"/>
  <c r="I46" i="22" s="1"/>
  <c r="AP46" i="22" s="1"/>
  <c r="C42" i="22"/>
  <c r="C41" i="22"/>
  <c r="K38" i="22"/>
  <c r="I38" i="22"/>
  <c r="AO38" i="22" s="1"/>
  <c r="F38" i="22"/>
  <c r="BD37" i="22"/>
  <c r="BC37" i="22"/>
  <c r="BB37" i="22"/>
  <c r="BA37" i="22"/>
  <c r="AZ37" i="22"/>
  <c r="AY37" i="22"/>
  <c r="AX37" i="22"/>
  <c r="AW37" i="22"/>
  <c r="AV37" i="22"/>
  <c r="AU37" i="22"/>
  <c r="AT37" i="22"/>
  <c r="AS37" i="22"/>
  <c r="AR37" i="22"/>
  <c r="AQ37" i="22"/>
  <c r="AP37" i="22"/>
  <c r="AI37" i="22"/>
  <c r="AH37" i="22"/>
  <c r="AA37" i="22"/>
  <c r="Z37" i="22"/>
  <c r="Y37" i="22"/>
  <c r="X37" i="22"/>
  <c r="W37" i="22"/>
  <c r="V37" i="22"/>
  <c r="U37" i="22"/>
  <c r="T37" i="22"/>
  <c r="S37" i="22"/>
  <c r="R37" i="22"/>
  <c r="Q37" i="22"/>
  <c r="P37" i="22"/>
  <c r="O37" i="22"/>
  <c r="N37" i="22"/>
  <c r="L37" i="22"/>
  <c r="K37" i="22"/>
  <c r="BD36" i="22"/>
  <c r="BC36" i="22"/>
  <c r="BB36" i="22"/>
  <c r="BA36" i="22"/>
  <c r="AZ36" i="22"/>
  <c r="AY36" i="22"/>
  <c r="AX36" i="22"/>
  <c r="AW36" i="22"/>
  <c r="AV36" i="22"/>
  <c r="AU36" i="22"/>
  <c r="AT36" i="22"/>
  <c r="AS36" i="22"/>
  <c r="AR36" i="22"/>
  <c r="AQ36" i="22"/>
  <c r="AP36" i="22"/>
  <c r="AO36" i="22"/>
  <c r="AN36" i="22"/>
  <c r="AM36" i="22"/>
  <c r="AL36" i="22"/>
  <c r="AK36" i="22"/>
  <c r="AJ36" i="22"/>
  <c r="AI36" i="22"/>
  <c r="AH36" i="22"/>
  <c r="AG36" i="22"/>
  <c r="AF36" i="22"/>
  <c r="AE36" i="22"/>
  <c r="AD36" i="22"/>
  <c r="AC36" i="22"/>
  <c r="AB36" i="22"/>
  <c r="Y36" i="22"/>
  <c r="X36" i="22"/>
  <c r="W36" i="22"/>
  <c r="V36" i="22"/>
  <c r="U36" i="22"/>
  <c r="T36" i="22"/>
  <c r="S36" i="22"/>
  <c r="R36" i="22"/>
  <c r="Q36" i="22"/>
  <c r="P36" i="22"/>
  <c r="O36" i="22"/>
  <c r="N36" i="22"/>
  <c r="L36" i="22"/>
  <c r="L38" i="22" s="1"/>
  <c r="K36" i="22"/>
  <c r="AF34" i="22"/>
  <c r="AE34" i="22"/>
  <c r="AD34" i="22"/>
  <c r="AC34" i="22"/>
  <c r="AB34" i="22"/>
  <c r="F34" i="22"/>
  <c r="I34" i="22" s="1"/>
  <c r="D34" i="22"/>
  <c r="C34" i="22"/>
  <c r="BB33" i="22"/>
  <c r="BA33" i="22"/>
  <c r="BA86" i="22" s="1"/>
  <c r="AT33" i="22"/>
  <c r="AS33" i="22"/>
  <c r="AS86" i="22" s="1"/>
  <c r="AO33" i="22"/>
  <c r="AO37" i="22" s="1"/>
  <c r="AN33" i="22"/>
  <c r="AN37" i="22" s="1"/>
  <c r="AM33" i="22"/>
  <c r="AM37" i="22" s="1"/>
  <c r="AL33" i="22"/>
  <c r="AL37" i="22" s="1"/>
  <c r="AK33" i="22"/>
  <c r="AK37" i="22" s="1"/>
  <c r="AJ33" i="22"/>
  <c r="AJ37" i="22" s="1"/>
  <c r="AI33" i="22"/>
  <c r="AH33" i="22"/>
  <c r="AG33" i="22"/>
  <c r="AG37" i="22" s="1"/>
  <c r="AF33" i="22"/>
  <c r="AF37" i="22" s="1"/>
  <c r="AE33" i="22"/>
  <c r="AE37" i="22" s="1"/>
  <c r="AD33" i="22"/>
  <c r="AD37" i="22" s="1"/>
  <c r="AC33" i="22"/>
  <c r="AC37" i="22" s="1"/>
  <c r="AB33" i="22"/>
  <c r="AB37" i="22" s="1"/>
  <c r="AA33" i="22"/>
  <c r="Y33" i="22"/>
  <c r="V33" i="22"/>
  <c r="U33" i="22"/>
  <c r="U86" i="22" s="1"/>
  <c r="S33" i="22"/>
  <c r="Q33" i="22"/>
  <c r="Q86" i="22" s="1"/>
  <c r="N33" i="22"/>
  <c r="N86" i="22" s="1"/>
  <c r="L33" i="22"/>
  <c r="D33" i="22"/>
  <c r="C33" i="22"/>
  <c r="AZ33" i="22" s="1"/>
  <c r="AZ86" i="22" s="1"/>
  <c r="I31" i="22"/>
  <c r="Z31" i="22" s="1"/>
  <c r="F31" i="22"/>
  <c r="C30" i="22"/>
  <c r="F30" i="22" s="1"/>
  <c r="J13" i="22"/>
  <c r="J86" i="22" s="1"/>
  <c r="I13" i="22"/>
  <c r="D13" i="22"/>
  <c r="F13" i="22" s="1"/>
  <c r="M12" i="22"/>
  <c r="F12" i="22"/>
  <c r="M11" i="22"/>
  <c r="M13" i="22" s="1"/>
  <c r="F11" i="22"/>
  <c r="K10" i="22"/>
  <c r="F10" i="22"/>
  <c r="F68" i="21"/>
  <c r="CW72" i="21"/>
  <c r="CV72" i="21"/>
  <c r="CU72" i="21"/>
  <c r="CT72" i="21"/>
  <c r="CT86" i="21" s="1"/>
  <c r="CS72" i="21"/>
  <c r="CS86" i="21" s="1"/>
  <c r="CR72" i="21"/>
  <c r="CQ72" i="21"/>
  <c r="CQ86" i="21" s="1"/>
  <c r="CP72" i="21"/>
  <c r="CP86" i="21" s="1"/>
  <c r="CO72" i="21"/>
  <c r="CN72" i="21"/>
  <c r="CM72" i="21"/>
  <c r="CL72" i="21"/>
  <c r="CL86" i="21" s="1"/>
  <c r="CK72" i="21"/>
  <c r="CK86" i="21" s="1"/>
  <c r="CJ72" i="21"/>
  <c r="CI72" i="21"/>
  <c r="CI86" i="21" s="1"/>
  <c r="CH72" i="21"/>
  <c r="CH86" i="21" s="1"/>
  <c r="CG72" i="21"/>
  <c r="CF72" i="21"/>
  <c r="CE72" i="21"/>
  <c r="CD72" i="21"/>
  <c r="CD86" i="21" s="1"/>
  <c r="CC72" i="21"/>
  <c r="CC86" i="21" s="1"/>
  <c r="CB72" i="21"/>
  <c r="CA72" i="21"/>
  <c r="CA86" i="21" s="1"/>
  <c r="BZ72" i="21"/>
  <c r="BZ86" i="21" s="1"/>
  <c r="BY72" i="21"/>
  <c r="BX72" i="21"/>
  <c r="BW72" i="21"/>
  <c r="BV72" i="21"/>
  <c r="BV86" i="21" s="1"/>
  <c r="BU72" i="21"/>
  <c r="BU86" i="21" s="1"/>
  <c r="BT72" i="21"/>
  <c r="BS72" i="21"/>
  <c r="BS86" i="21" s="1"/>
  <c r="BR72" i="21"/>
  <c r="BR86" i="21" s="1"/>
  <c r="BQ72" i="21"/>
  <c r="BP72" i="21"/>
  <c r="BO72" i="21"/>
  <c r="BN72" i="21"/>
  <c r="BN86" i="21" s="1"/>
  <c r="BM72" i="21"/>
  <c r="BM86" i="21" s="1"/>
  <c r="BL72" i="21"/>
  <c r="BK72" i="21"/>
  <c r="BK86" i="21" s="1"/>
  <c r="BJ72" i="21"/>
  <c r="BJ86" i="21" s="1"/>
  <c r="BI72" i="21"/>
  <c r="BH72" i="21"/>
  <c r="BG72" i="21"/>
  <c r="BF72" i="21"/>
  <c r="BF86" i="21" s="1"/>
  <c r="BE72" i="21"/>
  <c r="BE86" i="21" s="1"/>
  <c r="BD72" i="21"/>
  <c r="BC72" i="21"/>
  <c r="BB72" i="21"/>
  <c r="BA72" i="21"/>
  <c r="AZ72" i="21"/>
  <c r="AY72" i="21"/>
  <c r="AX72" i="21"/>
  <c r="AW72" i="21"/>
  <c r="AV72" i="21"/>
  <c r="AU72" i="21"/>
  <c r="AT72" i="21"/>
  <c r="AS72" i="21"/>
  <c r="AR72" i="21"/>
  <c r="AQ72" i="21"/>
  <c r="AP72" i="21"/>
  <c r="D72" i="21"/>
  <c r="F72" i="21" s="1"/>
  <c r="I72" i="21" s="1"/>
  <c r="I91" i="21"/>
  <c r="CV86" i="21"/>
  <c r="CU86" i="21"/>
  <c r="CR86" i="21"/>
  <c r="CO86" i="21"/>
  <c r="CN86" i="21"/>
  <c r="CM86" i="21"/>
  <c r="CJ86" i="21"/>
  <c r="CG86" i="21"/>
  <c r="CF86" i="21"/>
  <c r="CE86" i="21"/>
  <c r="CB86" i="21"/>
  <c r="BY86" i="21"/>
  <c r="BX86" i="21"/>
  <c r="BW86" i="21"/>
  <c r="BT86" i="21"/>
  <c r="BQ86" i="21"/>
  <c r="BP86" i="21"/>
  <c r="BO86" i="21"/>
  <c r="BL86" i="21"/>
  <c r="BI86" i="21"/>
  <c r="BH86" i="21"/>
  <c r="BG86" i="21"/>
  <c r="U86" i="21"/>
  <c r="F71" i="21"/>
  <c r="I71" i="21" s="1"/>
  <c r="AP71" i="21" s="1"/>
  <c r="F70" i="21"/>
  <c r="I70" i="21" s="1"/>
  <c r="AP70" i="21" s="1"/>
  <c r="D69" i="21"/>
  <c r="F69" i="21" s="1"/>
  <c r="F66" i="21"/>
  <c r="I66" i="21" s="1"/>
  <c r="I65" i="21"/>
  <c r="AO65" i="21" s="1"/>
  <c r="F65" i="21"/>
  <c r="C61" i="21"/>
  <c r="C60" i="21"/>
  <c r="F57" i="21"/>
  <c r="I57" i="21" s="1"/>
  <c r="Y57" i="21" s="1"/>
  <c r="Y55" i="21"/>
  <c r="I55" i="21"/>
  <c r="F55" i="21"/>
  <c r="D52" i="21"/>
  <c r="F52" i="21" s="1"/>
  <c r="I52" i="21" s="1"/>
  <c r="AP52" i="21" s="1"/>
  <c r="F50" i="21"/>
  <c r="I50" i="21" s="1"/>
  <c r="AP50" i="21" s="1"/>
  <c r="F46" i="21"/>
  <c r="I46" i="21" s="1"/>
  <c r="AP46" i="21" s="1"/>
  <c r="C42" i="21"/>
  <c r="C41" i="21"/>
  <c r="K38" i="21"/>
  <c r="I38" i="21"/>
  <c r="AO38" i="21" s="1"/>
  <c r="F38" i="21"/>
  <c r="BD37" i="21"/>
  <c r="BC37" i="21"/>
  <c r="BB37" i="21"/>
  <c r="BA37" i="21"/>
  <c r="AZ37" i="21"/>
  <c r="AY37" i="21"/>
  <c r="AX37" i="21"/>
  <c r="AW37" i="21"/>
  <c r="AV37" i="21"/>
  <c r="AU37" i="21"/>
  <c r="AT37" i="21"/>
  <c r="AS37" i="21"/>
  <c r="AR37" i="21"/>
  <c r="AQ37" i="21"/>
  <c r="AP37" i="21"/>
  <c r="AI37" i="21"/>
  <c r="AH37" i="21"/>
  <c r="AA37" i="21"/>
  <c r="Z37" i="21"/>
  <c r="Y37" i="21"/>
  <c r="X37" i="21"/>
  <c r="W37" i="21"/>
  <c r="V37" i="21"/>
  <c r="U37" i="21"/>
  <c r="T37" i="21"/>
  <c r="S37" i="21"/>
  <c r="R37" i="21"/>
  <c r="Q37" i="21"/>
  <c r="P37" i="21"/>
  <c r="O37" i="21"/>
  <c r="N37" i="21"/>
  <c r="L37" i="21"/>
  <c r="K37" i="21"/>
  <c r="BD36" i="21"/>
  <c r="BC36" i="21"/>
  <c r="BB36" i="21"/>
  <c r="BA36" i="21"/>
  <c r="AZ36" i="21"/>
  <c r="AY36" i="21"/>
  <c r="AX36" i="21"/>
  <c r="AW36" i="21"/>
  <c r="AV36" i="21"/>
  <c r="AU36" i="21"/>
  <c r="AT36" i="21"/>
  <c r="AS36" i="21"/>
  <c r="AR36" i="21"/>
  <c r="AQ36" i="21"/>
  <c r="AP36" i="21"/>
  <c r="AO36" i="21"/>
  <c r="AN36" i="21"/>
  <c r="AM36" i="21"/>
  <c r="AL36" i="21"/>
  <c r="AK36" i="21"/>
  <c r="AJ36" i="21"/>
  <c r="AI36" i="21"/>
  <c r="AH36" i="21"/>
  <c r="AG36" i="21"/>
  <c r="AF36" i="21"/>
  <c r="AE36" i="21"/>
  <c r="AD36" i="21"/>
  <c r="AC36" i="21"/>
  <c r="AB36" i="21"/>
  <c r="Y36" i="21"/>
  <c r="X36" i="21"/>
  <c r="W36" i="21"/>
  <c r="V36" i="21"/>
  <c r="U36" i="21"/>
  <c r="T36" i="21"/>
  <c r="S36" i="21"/>
  <c r="R36" i="21"/>
  <c r="Q36" i="21"/>
  <c r="P36" i="21"/>
  <c r="O36" i="21"/>
  <c r="N36" i="21"/>
  <c r="L36" i="21"/>
  <c r="L38" i="21" s="1"/>
  <c r="K36" i="21"/>
  <c r="F36" i="21"/>
  <c r="I36" i="21" s="1"/>
  <c r="AF34" i="21"/>
  <c r="AE34" i="21"/>
  <c r="AD34" i="21"/>
  <c r="AC34" i="21"/>
  <c r="AB34" i="21"/>
  <c r="D34" i="21"/>
  <c r="C34" i="21"/>
  <c r="F34" i="21" s="1"/>
  <c r="BB33" i="21"/>
  <c r="BA33" i="21"/>
  <c r="AT33" i="21"/>
  <c r="AT86" i="21" s="1"/>
  <c r="AS33" i="21"/>
  <c r="AS86" i="21" s="1"/>
  <c r="AO33" i="21"/>
  <c r="AO37" i="21" s="1"/>
  <c r="AN33" i="21"/>
  <c r="AN37" i="21" s="1"/>
  <c r="AM33" i="21"/>
  <c r="AM37" i="21" s="1"/>
  <c r="AL33" i="21"/>
  <c r="AL37" i="21" s="1"/>
  <c r="AK33" i="21"/>
  <c r="AK37" i="21" s="1"/>
  <c r="AJ33" i="21"/>
  <c r="AJ37" i="21" s="1"/>
  <c r="AI33" i="21"/>
  <c r="AH33" i="21"/>
  <c r="AG33" i="21"/>
  <c r="AG37" i="21" s="1"/>
  <c r="AF33" i="21"/>
  <c r="AF37" i="21" s="1"/>
  <c r="AE33" i="21"/>
  <c r="AE37" i="21" s="1"/>
  <c r="AD33" i="21"/>
  <c r="AD37" i="21" s="1"/>
  <c r="AC33" i="21"/>
  <c r="AC37" i="21" s="1"/>
  <c r="AB33" i="21"/>
  <c r="AB37" i="21" s="1"/>
  <c r="V33" i="21"/>
  <c r="U33" i="21"/>
  <c r="N33" i="21"/>
  <c r="N86" i="21" s="1"/>
  <c r="L33" i="21"/>
  <c r="D33" i="21"/>
  <c r="C33" i="21"/>
  <c r="AZ33" i="21" s="1"/>
  <c r="AZ86" i="21" s="1"/>
  <c r="I31" i="21"/>
  <c r="F31" i="21"/>
  <c r="F30" i="21"/>
  <c r="D36" i="21" s="1"/>
  <c r="C30" i="21"/>
  <c r="D18" i="21"/>
  <c r="F18" i="21" s="1"/>
  <c r="I18" i="21" s="1"/>
  <c r="D17" i="21"/>
  <c r="F17" i="21" s="1"/>
  <c r="I17" i="21" s="1"/>
  <c r="J13" i="21"/>
  <c r="J86" i="21" s="1"/>
  <c r="I13" i="21"/>
  <c r="D13" i="21"/>
  <c r="F13" i="21" s="1"/>
  <c r="M12" i="21"/>
  <c r="F12" i="21"/>
  <c r="M11" i="21"/>
  <c r="M13" i="21" s="1"/>
  <c r="F11" i="21"/>
  <c r="K10" i="21"/>
  <c r="F10" i="21"/>
  <c r="CP87" i="3"/>
  <c r="CD87" i="3"/>
  <c r="BR87" i="3"/>
  <c r="BF87" i="3"/>
  <c r="AT87" i="3"/>
  <c r="AH87" i="3"/>
  <c r="V87" i="3"/>
  <c r="J87" i="3"/>
  <c r="CP87" i="11"/>
  <c r="CD87" i="11"/>
  <c r="BR87" i="11"/>
  <c r="BF87" i="11"/>
  <c r="AT87" i="11"/>
  <c r="AH87" i="11"/>
  <c r="V87" i="11"/>
  <c r="J87" i="11"/>
  <c r="CP87" i="12"/>
  <c r="CD87" i="12"/>
  <c r="BR87" i="12"/>
  <c r="BF87" i="12"/>
  <c r="AT87" i="12"/>
  <c r="AH87" i="12"/>
  <c r="V87" i="12"/>
  <c r="J87" i="12"/>
  <c r="CP87" i="13"/>
  <c r="CD87" i="13"/>
  <c r="BR87" i="13"/>
  <c r="BF87" i="13"/>
  <c r="AT87" i="13"/>
  <c r="AH87" i="13"/>
  <c r="V87" i="13"/>
  <c r="J87" i="13"/>
  <c r="CP87" i="14"/>
  <c r="CD87" i="14"/>
  <c r="BR87" i="14"/>
  <c r="BF87" i="14"/>
  <c r="AT87" i="14"/>
  <c r="AH87" i="14"/>
  <c r="V87" i="14"/>
  <c r="J87" i="14"/>
  <c r="CP87" i="16"/>
  <c r="CD87" i="16"/>
  <c r="BR87" i="16"/>
  <c r="BF87" i="16"/>
  <c r="AT87" i="16"/>
  <c r="J87" i="16"/>
  <c r="CP87" i="18"/>
  <c r="CD87" i="18"/>
  <c r="BR87" i="18"/>
  <c r="BF87" i="18"/>
  <c r="AT87" i="18"/>
  <c r="J87" i="18"/>
  <c r="CP87" i="20"/>
  <c r="CD87" i="20"/>
  <c r="BR87" i="20"/>
  <c r="BF87" i="20"/>
  <c r="AT87" i="20"/>
  <c r="J87" i="20"/>
  <c r="AT86" i="22" l="1"/>
  <c r="CD87" i="22"/>
  <c r="BB86" i="22"/>
  <c r="BF87" i="22"/>
  <c r="I69" i="22"/>
  <c r="D36" i="22"/>
  <c r="F36" i="22" s="1"/>
  <c r="I36" i="22" s="1"/>
  <c r="D16" i="22"/>
  <c r="F16" i="22" s="1"/>
  <c r="I30" i="22"/>
  <c r="D42" i="22"/>
  <c r="F42" i="22" s="1"/>
  <c r="I42" i="22" s="1"/>
  <c r="D17" i="22"/>
  <c r="F17" i="22" s="1"/>
  <c r="I17" i="22" s="1"/>
  <c r="D18" i="22"/>
  <c r="F18" i="22" s="1"/>
  <c r="I18" i="22" s="1"/>
  <c r="AL66" i="22"/>
  <c r="AD66" i="22"/>
  <c r="AE66" i="22"/>
  <c r="AK66" i="22"/>
  <c r="AC66" i="22"/>
  <c r="AN66" i="22"/>
  <c r="AJ66" i="22"/>
  <c r="AB66" i="22"/>
  <c r="AM66" i="22"/>
  <c r="AI66" i="22"/>
  <c r="AA66" i="22"/>
  <c r="AH66" i="22"/>
  <c r="Z66" i="22"/>
  <c r="AO66" i="22"/>
  <c r="AG66" i="22"/>
  <c r="AF66" i="22"/>
  <c r="AA31" i="22"/>
  <c r="O33" i="22"/>
  <c r="W33" i="22"/>
  <c r="W86" i="22" s="1"/>
  <c r="AU33" i="22"/>
  <c r="AU86" i="22" s="1"/>
  <c r="BC33" i="22"/>
  <c r="BC86" i="22" s="1"/>
  <c r="AA65" i="22"/>
  <c r="AI65" i="22"/>
  <c r="AO65" i="22"/>
  <c r="AH65" i="22"/>
  <c r="P33" i="22"/>
  <c r="X33" i="22"/>
  <c r="X86" i="22" s="1"/>
  <c r="AV33" i="22"/>
  <c r="AV86" i="22" s="1"/>
  <c r="BD33" i="22"/>
  <c r="BD86" i="22" s="1"/>
  <c r="AB65" i="22"/>
  <c r="AJ65" i="22"/>
  <c r="L34" i="22"/>
  <c r="L86" i="22" s="1"/>
  <c r="AW33" i="22"/>
  <c r="AW86" i="22" s="1"/>
  <c r="AC65" i="22"/>
  <c r="AK65" i="22"/>
  <c r="AG65" i="22"/>
  <c r="Z65" i="22"/>
  <c r="K13" i="22"/>
  <c r="K86" i="22" s="1"/>
  <c r="F33" i="22"/>
  <c r="R33" i="22"/>
  <c r="Z33" i="22"/>
  <c r="AP33" i="22"/>
  <c r="AX33" i="22"/>
  <c r="AX86" i="22" s="1"/>
  <c r="AD65" i="22"/>
  <c r="AL65" i="22"/>
  <c r="AQ33" i="22"/>
  <c r="AQ86" i="22" s="1"/>
  <c r="AY33" i="22"/>
  <c r="AY86" i="22" s="1"/>
  <c r="AE65" i="22"/>
  <c r="AM65" i="22"/>
  <c r="K33" i="22"/>
  <c r="K34" i="22" s="1"/>
  <c r="T33" i="22"/>
  <c r="AR33" i="22"/>
  <c r="AR86" i="22" s="1"/>
  <c r="AF65" i="22"/>
  <c r="BA86" i="21"/>
  <c r="BB86" i="21"/>
  <c r="CD87" i="21"/>
  <c r="AA18" i="21"/>
  <c r="Z18" i="21"/>
  <c r="L86" i="21"/>
  <c r="L34" i="21"/>
  <c r="AL66" i="21"/>
  <c r="AD66" i="21"/>
  <c r="AK66" i="21"/>
  <c r="AC66" i="21"/>
  <c r="AH66" i="21"/>
  <c r="AJ66" i="21"/>
  <c r="AB66" i="21"/>
  <c r="Z66" i="21"/>
  <c r="AI66" i="21"/>
  <c r="AA66" i="21"/>
  <c r="AO66" i="21"/>
  <c r="AG66" i="21"/>
  <c r="AF66" i="21"/>
  <c r="AN66" i="21"/>
  <c r="AE66" i="21"/>
  <c r="F42" i="21"/>
  <c r="I42" i="21" s="1"/>
  <c r="AM66" i="21"/>
  <c r="BR87" i="21"/>
  <c r="I69" i="21"/>
  <c r="AA17" i="21"/>
  <c r="Z17" i="21"/>
  <c r="Z31" i="21"/>
  <c r="AA31" i="21"/>
  <c r="AN65" i="21"/>
  <c r="AF65" i="21"/>
  <c r="AB65" i="21"/>
  <c r="AM65" i="21"/>
  <c r="AE65" i="21"/>
  <c r="AJ65" i="21"/>
  <c r="AL65" i="21"/>
  <c r="AD65" i="21"/>
  <c r="AK65" i="21"/>
  <c r="AC65" i="21"/>
  <c r="AI65" i="21"/>
  <c r="AA65" i="21"/>
  <c r="Z65" i="21"/>
  <c r="AH65" i="21"/>
  <c r="I34" i="21"/>
  <c r="AG65" i="21"/>
  <c r="BF87" i="21"/>
  <c r="O33" i="21"/>
  <c r="W33" i="21"/>
  <c r="W86" i="21" s="1"/>
  <c r="AU33" i="21"/>
  <c r="AU86" i="21" s="1"/>
  <c r="BC33" i="21"/>
  <c r="BC86" i="21" s="1"/>
  <c r="BD33" i="21"/>
  <c r="BD86" i="21" s="1"/>
  <c r="I30" i="21"/>
  <c r="Q33" i="21"/>
  <c r="Q86" i="21" s="1"/>
  <c r="Y33" i="21"/>
  <c r="AW33" i="21"/>
  <c r="AW86" i="21" s="1"/>
  <c r="X33" i="21"/>
  <c r="X86" i="21" s="1"/>
  <c r="K13" i="21"/>
  <c r="K86" i="21" s="1"/>
  <c r="F33" i="21"/>
  <c r="R33" i="21"/>
  <c r="Z33" i="21"/>
  <c r="AP33" i="21"/>
  <c r="AX33" i="21"/>
  <c r="AX86" i="21" s="1"/>
  <c r="D42" i="21"/>
  <c r="S33" i="21"/>
  <c r="AA33" i="21"/>
  <c r="AQ33" i="21"/>
  <c r="AQ86" i="21" s="1"/>
  <c r="AY33" i="21"/>
  <c r="AY86" i="21" s="1"/>
  <c r="P33" i="21"/>
  <c r="AV33" i="21"/>
  <c r="AV86" i="21" s="1"/>
  <c r="D16" i="21"/>
  <c r="F16" i="21" s="1"/>
  <c r="K33" i="21"/>
  <c r="K34" i="21" s="1"/>
  <c r="T33" i="21"/>
  <c r="AR33" i="21"/>
  <c r="AR86" i="21" s="1"/>
  <c r="D56" i="20"/>
  <c r="D58" i="20"/>
  <c r="D59" i="20"/>
  <c r="D62" i="20"/>
  <c r="D56" i="18"/>
  <c r="D58" i="18"/>
  <c r="D59" i="18"/>
  <c r="D62" i="18"/>
  <c r="D56" i="16"/>
  <c r="D58" i="16"/>
  <c r="D59" i="16"/>
  <c r="D62" i="16"/>
  <c r="D56" i="14"/>
  <c r="D58" i="14"/>
  <c r="D59" i="14"/>
  <c r="D62" i="14"/>
  <c r="D56" i="13"/>
  <c r="D58" i="13"/>
  <c r="D59" i="13"/>
  <c r="D62" i="13"/>
  <c r="D56" i="3"/>
  <c r="D58" i="3"/>
  <c r="D59" i="3"/>
  <c r="D62" i="3"/>
  <c r="D56" i="11"/>
  <c r="D58" i="11"/>
  <c r="D59" i="11"/>
  <c r="D62" i="11"/>
  <c r="D58" i="12"/>
  <c r="D59" i="12"/>
  <c r="D62" i="12"/>
  <c r="AT87" i="22" l="1"/>
  <c r="R42" i="22"/>
  <c r="P42" i="22"/>
  <c r="L94" i="22"/>
  <c r="K94" i="22"/>
  <c r="AA30" i="22"/>
  <c r="AA36" i="22" s="1"/>
  <c r="Z30" i="22"/>
  <c r="Z36" i="22" s="1"/>
  <c r="I16" i="22"/>
  <c r="D24" i="22"/>
  <c r="F24" i="22" s="1"/>
  <c r="I24" i="22" s="1"/>
  <c r="D49" i="22"/>
  <c r="F49" i="22" s="1"/>
  <c r="I49" i="22" s="1"/>
  <c r="AP49" i="22" s="1"/>
  <c r="D37" i="22"/>
  <c r="F37" i="22" s="1"/>
  <c r="I37" i="22" s="1"/>
  <c r="D26" i="22"/>
  <c r="F26" i="22" s="1"/>
  <c r="I26" i="22" s="1"/>
  <c r="D44" i="22"/>
  <c r="F44" i="22" s="1"/>
  <c r="I44" i="22" s="1"/>
  <c r="AP44" i="22" s="1"/>
  <c r="D51" i="22"/>
  <c r="F51" i="22" s="1"/>
  <c r="I51" i="22" s="1"/>
  <c r="I33" i="22"/>
  <c r="D41" i="22"/>
  <c r="F41" i="22" s="1"/>
  <c r="I41" i="22" s="1"/>
  <c r="D19" i="22"/>
  <c r="F19" i="22" s="1"/>
  <c r="D45" i="22"/>
  <c r="F45" i="22" s="1"/>
  <c r="I45" i="22" s="1"/>
  <c r="AP45" i="22" s="1"/>
  <c r="D22" i="22"/>
  <c r="F22" i="22" s="1"/>
  <c r="I22" i="22" s="1"/>
  <c r="D48" i="22"/>
  <c r="F48" i="22" s="1"/>
  <c r="I48" i="22" s="1"/>
  <c r="AP48" i="22" s="1"/>
  <c r="D21" i="22"/>
  <c r="F21" i="22" s="1"/>
  <c r="I21" i="22" s="1"/>
  <c r="D20" i="22"/>
  <c r="F20" i="22" s="1"/>
  <c r="I20" i="22" s="1"/>
  <c r="P86" i="22"/>
  <c r="I81" i="22"/>
  <c r="AA18" i="22"/>
  <c r="Z18" i="22"/>
  <c r="AA17" i="22"/>
  <c r="Z17" i="22"/>
  <c r="AT87" i="21"/>
  <c r="K94" i="21"/>
  <c r="L94" i="21"/>
  <c r="AA30" i="21"/>
  <c r="AA36" i="21" s="1"/>
  <c r="Z30" i="21"/>
  <c r="Z36" i="21" s="1"/>
  <c r="Z24" i="21"/>
  <c r="AA24" i="21"/>
  <c r="D24" i="21"/>
  <c r="F24" i="21" s="1"/>
  <c r="I24" i="21" s="1"/>
  <c r="I16" i="21"/>
  <c r="P86" i="21"/>
  <c r="I81" i="21"/>
  <c r="D49" i="21"/>
  <c r="F49" i="21" s="1"/>
  <c r="I49" i="21" s="1"/>
  <c r="AP49" i="21" s="1"/>
  <c r="D37" i="21"/>
  <c r="F37" i="21" s="1"/>
  <c r="I37" i="21" s="1"/>
  <c r="D48" i="21"/>
  <c r="F48" i="21" s="1"/>
  <c r="I48" i="21" s="1"/>
  <c r="AP48" i="21" s="1"/>
  <c r="D21" i="21"/>
  <c r="F21" i="21" s="1"/>
  <c r="I21" i="21" s="1"/>
  <c r="D51" i="21"/>
  <c r="F51" i="21" s="1"/>
  <c r="I51" i="21" s="1"/>
  <c r="I33" i="21"/>
  <c r="D41" i="21"/>
  <c r="F41" i="21" s="1"/>
  <c r="I41" i="21" s="1"/>
  <c r="D19" i="21"/>
  <c r="F19" i="21" s="1"/>
  <c r="D45" i="21"/>
  <c r="F45" i="21" s="1"/>
  <c r="I45" i="21" s="1"/>
  <c r="AP45" i="21" s="1"/>
  <c r="D20" i="21"/>
  <c r="F20" i="21" s="1"/>
  <c r="I20" i="21" s="1"/>
  <c r="D26" i="21"/>
  <c r="F26" i="21" s="1"/>
  <c r="I26" i="21" s="1"/>
  <c r="D44" i="21"/>
  <c r="F44" i="21" s="1"/>
  <c r="I44" i="21" s="1"/>
  <c r="AP44" i="21" s="1"/>
  <c r="D22" i="21"/>
  <c r="F22" i="21" s="1"/>
  <c r="I22" i="21" s="1"/>
  <c r="R42" i="21"/>
  <c r="P42" i="21"/>
  <c r="D52" i="18"/>
  <c r="C33" i="18"/>
  <c r="C33" i="16"/>
  <c r="D52" i="16"/>
  <c r="D52" i="14"/>
  <c r="C33" i="14"/>
  <c r="D52" i="13"/>
  <c r="C33" i="13"/>
  <c r="D52" i="11"/>
  <c r="C33" i="11"/>
  <c r="AN51" i="22" l="1"/>
  <c r="AF51" i="22"/>
  <c r="AG51" i="22"/>
  <c r="AM51" i="22"/>
  <c r="AE51" i="22"/>
  <c r="AL51" i="22"/>
  <c r="AD51" i="22"/>
  <c r="AH51" i="22"/>
  <c r="Z51" i="22"/>
  <c r="AO51" i="22"/>
  <c r="AK51" i="22"/>
  <c r="AC51" i="22"/>
  <c r="AJ51" i="22"/>
  <c r="AB51" i="22"/>
  <c r="AI51" i="22"/>
  <c r="AA51" i="22"/>
  <c r="Z24" i="22"/>
  <c r="Z86" i="22"/>
  <c r="AK21" i="22"/>
  <c r="AC21" i="22"/>
  <c r="AL21" i="22"/>
  <c r="AJ21" i="22"/>
  <c r="AB21" i="22"/>
  <c r="AI21" i="22"/>
  <c r="AM21" i="22"/>
  <c r="AH21" i="22"/>
  <c r="AE21" i="22"/>
  <c r="AO21" i="22"/>
  <c r="AG21" i="22"/>
  <c r="AD21" i="22"/>
  <c r="AN21" i="22"/>
  <c r="AF21" i="22"/>
  <c r="AA24" i="22"/>
  <c r="AA86" i="22"/>
  <c r="AM26" i="22"/>
  <c r="AE26" i="22"/>
  <c r="AL26" i="22"/>
  <c r="AD26" i="22"/>
  <c r="AO26" i="22"/>
  <c r="AK26" i="22"/>
  <c r="AC26" i="22"/>
  <c r="AF26" i="22"/>
  <c r="AJ26" i="22"/>
  <c r="AB26" i="22"/>
  <c r="AI26" i="22"/>
  <c r="AG26" i="22"/>
  <c r="AH26" i="22"/>
  <c r="AN26" i="22"/>
  <c r="AL20" i="22"/>
  <c r="AD20" i="22"/>
  <c r="AF20" i="22"/>
  <c r="AK20" i="22"/>
  <c r="AC20" i="22"/>
  <c r="AJ20" i="22"/>
  <c r="AB20" i="22"/>
  <c r="AE20" i="22"/>
  <c r="AI20" i="22"/>
  <c r="AH20" i="22"/>
  <c r="AN20" i="22"/>
  <c r="AO20" i="22"/>
  <c r="AG20" i="22"/>
  <c r="AM20" i="22"/>
  <c r="AM22" i="22"/>
  <c r="AE22" i="22"/>
  <c r="M22" i="22"/>
  <c r="AG22" i="22"/>
  <c r="AL22" i="22"/>
  <c r="AD22" i="22"/>
  <c r="AK22" i="22"/>
  <c r="AC22" i="22"/>
  <c r="AF22" i="22"/>
  <c r="AJ22" i="22"/>
  <c r="AB22" i="22"/>
  <c r="R22" i="22"/>
  <c r="AI22" i="22"/>
  <c r="AA22" i="22"/>
  <c r="AA25" i="22" s="1"/>
  <c r="AO22" i="22"/>
  <c r="AP22" i="22"/>
  <c r="AH22" i="22"/>
  <c r="Z22" i="22"/>
  <c r="Z25" i="22" s="1"/>
  <c r="T22" i="22"/>
  <c r="AN22" i="22"/>
  <c r="I19" i="22"/>
  <c r="D25" i="22"/>
  <c r="F25" i="22" s="1"/>
  <c r="I25" i="22" s="1"/>
  <c r="D61" i="22" s="1"/>
  <c r="V41" i="22"/>
  <c r="V86" i="22" s="1"/>
  <c r="S41" i="22"/>
  <c r="S86" i="22" s="1"/>
  <c r="D56" i="22"/>
  <c r="F56" i="22" s="1"/>
  <c r="I56" i="22" s="1"/>
  <c r="Y56" i="22" s="1"/>
  <c r="O16" i="22"/>
  <c r="D58" i="22"/>
  <c r="F58" i="22" s="1"/>
  <c r="I58" i="22" s="1"/>
  <c r="Y58" i="22" s="1"/>
  <c r="D62" i="22"/>
  <c r="F62" i="22" s="1"/>
  <c r="I62" i="22" s="1"/>
  <c r="CW62" i="22" s="1"/>
  <c r="CW86" i="22" s="1"/>
  <c r="CP87" i="22" s="1"/>
  <c r="AK21" i="21"/>
  <c r="AC21" i="21"/>
  <c r="AJ21" i="21"/>
  <c r="AB21" i="21"/>
  <c r="AI21" i="21"/>
  <c r="AG21" i="21"/>
  <c r="AE21" i="21"/>
  <c r="AH21" i="21"/>
  <c r="AO21" i="21"/>
  <c r="AN21" i="21"/>
  <c r="AF21" i="21"/>
  <c r="AD21" i="21"/>
  <c r="AM21" i="21"/>
  <c r="AL21" i="21"/>
  <c r="V41" i="21"/>
  <c r="V86" i="21" s="1"/>
  <c r="S41" i="21"/>
  <c r="S86" i="21" s="1"/>
  <c r="AM22" i="21"/>
  <c r="AE22" i="21"/>
  <c r="M22" i="21"/>
  <c r="AA22" i="21"/>
  <c r="AL22" i="21"/>
  <c r="AD22" i="21"/>
  <c r="AK22" i="21"/>
  <c r="AC22" i="21"/>
  <c r="AJ22" i="21"/>
  <c r="AB22" i="21"/>
  <c r="AI22" i="21"/>
  <c r="AP22" i="21"/>
  <c r="AH22" i="21"/>
  <c r="Z22" i="21"/>
  <c r="AO22" i="21"/>
  <c r="T22" i="21"/>
  <c r="AG22" i="21"/>
  <c r="AN22" i="21"/>
  <c r="AF22" i="21"/>
  <c r="R22" i="21"/>
  <c r="AM26" i="21"/>
  <c r="AE26" i="21"/>
  <c r="AI26" i="21"/>
  <c r="AG26" i="21"/>
  <c r="AL26" i="21"/>
  <c r="AD26" i="21"/>
  <c r="AK26" i="21"/>
  <c r="AC26" i="21"/>
  <c r="AJ26" i="21"/>
  <c r="AB26" i="21"/>
  <c r="AH26" i="21"/>
  <c r="AO26" i="21"/>
  <c r="AN26" i="21"/>
  <c r="AF26" i="21"/>
  <c r="AL20" i="21"/>
  <c r="AD20" i="21"/>
  <c r="AK20" i="21"/>
  <c r="AC20" i="21"/>
  <c r="AH20" i="21"/>
  <c r="AJ20" i="21"/>
  <c r="AB20" i="21"/>
  <c r="AI20" i="21"/>
  <c r="AO20" i="21"/>
  <c r="AG20" i="21"/>
  <c r="AF20" i="21"/>
  <c r="AM20" i="21"/>
  <c r="AE20" i="21"/>
  <c r="AN20" i="21"/>
  <c r="O16" i="21"/>
  <c r="I19" i="21"/>
  <c r="D25" i="21"/>
  <c r="F25" i="21" s="1"/>
  <c r="AN51" i="21"/>
  <c r="AF51" i="21"/>
  <c r="AM51" i="21"/>
  <c r="AE51" i="21"/>
  <c r="AB51" i="21"/>
  <c r="AL51" i="21"/>
  <c r="AD51" i="21"/>
  <c r="AK51" i="21"/>
  <c r="AC51" i="21"/>
  <c r="AJ51" i="21"/>
  <c r="AI51" i="21"/>
  <c r="AA51" i="21"/>
  <c r="Z51" i="21"/>
  <c r="AH51" i="21"/>
  <c r="AG51" i="21"/>
  <c r="AO51" i="21"/>
  <c r="D52" i="3"/>
  <c r="C33" i="3"/>
  <c r="AF25" i="22" l="1"/>
  <c r="AF86" i="22" s="1"/>
  <c r="T86" i="22"/>
  <c r="T25" i="22"/>
  <c r="M25" i="22"/>
  <c r="M86" i="22"/>
  <c r="AI86" i="22"/>
  <c r="AI25" i="22"/>
  <c r="AL25" i="22"/>
  <c r="AL86" i="22" s="1"/>
  <c r="AE25" i="22"/>
  <c r="AE86" i="22"/>
  <c r="AH25" i="22"/>
  <c r="AH86" i="22"/>
  <c r="AD86" i="22"/>
  <c r="AD25" i="22"/>
  <c r="AB86" i="22"/>
  <c r="AB25" i="22"/>
  <c r="D59" i="22"/>
  <c r="F59" i="22" s="1"/>
  <c r="I59" i="22" s="1"/>
  <c r="Y59" i="22" s="1"/>
  <c r="Y86" i="22" s="1"/>
  <c r="AP86" i="22"/>
  <c r="AP25" i="22"/>
  <c r="AM25" i="22"/>
  <c r="AM86" i="22"/>
  <c r="AJ86" i="22"/>
  <c r="AJ25" i="22"/>
  <c r="AN25" i="22"/>
  <c r="AN86" i="22"/>
  <c r="O24" i="22"/>
  <c r="AG25" i="22"/>
  <c r="AG86" i="22"/>
  <c r="AC86" i="22"/>
  <c r="AC25" i="22"/>
  <c r="R19" i="22"/>
  <c r="O19" i="22"/>
  <c r="O25" i="22" s="1"/>
  <c r="AO25" i="22"/>
  <c r="AO86" i="22" s="1"/>
  <c r="AK25" i="22"/>
  <c r="AK86" i="22"/>
  <c r="AB25" i="21"/>
  <c r="AB86" i="21" s="1"/>
  <c r="I25" i="21"/>
  <c r="D56" i="21" s="1"/>
  <c r="F56" i="21" s="1"/>
  <c r="I56" i="21" s="1"/>
  <c r="Y56" i="21" s="1"/>
  <c r="R19" i="21"/>
  <c r="O19" i="21"/>
  <c r="O25" i="21" s="1"/>
  <c r="AH25" i="21"/>
  <c r="AH86" i="21" s="1"/>
  <c r="AM25" i="21"/>
  <c r="AM86" i="21"/>
  <c r="AC25" i="21"/>
  <c r="AC86" i="21" s="1"/>
  <c r="Z25" i="21"/>
  <c r="Z86" i="21"/>
  <c r="AJ25" i="21"/>
  <c r="AJ86" i="21" s="1"/>
  <c r="AE25" i="21"/>
  <c r="AE86" i="21"/>
  <c r="AK25" i="21"/>
  <c r="AK86" i="21"/>
  <c r="AI25" i="21"/>
  <c r="AI86" i="21" s="1"/>
  <c r="AN25" i="21"/>
  <c r="AN86" i="21"/>
  <c r="T25" i="21"/>
  <c r="T86" i="21" s="1"/>
  <c r="AF25" i="21"/>
  <c r="AF86" i="21" s="1"/>
  <c r="AG25" i="21"/>
  <c r="AG86" i="21"/>
  <c r="AD25" i="21"/>
  <c r="AD86" i="21"/>
  <c r="AP25" i="21"/>
  <c r="AP86" i="21" s="1"/>
  <c r="AA25" i="21"/>
  <c r="AA86" i="21" s="1"/>
  <c r="O24" i="21"/>
  <c r="O86" i="21"/>
  <c r="D58" i="21"/>
  <c r="F58" i="21" s="1"/>
  <c r="I58" i="21" s="1"/>
  <c r="Y58" i="21" s="1"/>
  <c r="D61" i="21"/>
  <c r="AO25" i="21"/>
  <c r="AO86" i="21" s="1"/>
  <c r="AL25" i="21"/>
  <c r="AL86" i="21" s="1"/>
  <c r="M25" i="21"/>
  <c r="M86" i="21"/>
  <c r="AO22" i="12"/>
  <c r="V87" i="22" l="1"/>
  <c r="R25" i="22"/>
  <c r="R86" i="22" s="1"/>
  <c r="AH87" i="22"/>
  <c r="F8" i="22"/>
  <c r="N94" i="22"/>
  <c r="M94" i="22"/>
  <c r="O86" i="22"/>
  <c r="AV94" i="22" s="1"/>
  <c r="AH87" i="21"/>
  <c r="P94" i="21"/>
  <c r="N94" i="21"/>
  <c r="S94" i="21"/>
  <c r="Q94" i="21"/>
  <c r="M94" i="21"/>
  <c r="J87" i="21"/>
  <c r="T94" i="21"/>
  <c r="O94" i="21"/>
  <c r="D62" i="21"/>
  <c r="F62" i="21" s="1"/>
  <c r="D59" i="21"/>
  <c r="F59" i="21" s="1"/>
  <c r="I59" i="21" s="1"/>
  <c r="Y59" i="21" s="1"/>
  <c r="Y86" i="21" s="1"/>
  <c r="R25" i="21"/>
  <c r="R86" i="21"/>
  <c r="R94" i="21" s="1"/>
  <c r="AP71" i="3"/>
  <c r="AP70" i="3"/>
  <c r="AP71" i="11"/>
  <c r="AP70" i="11"/>
  <c r="AP71" i="12"/>
  <c r="AP70" i="12"/>
  <c r="AP71" i="13"/>
  <c r="AP70" i="13"/>
  <c r="AP71" i="14"/>
  <c r="AP70" i="14"/>
  <c r="AP71" i="16"/>
  <c r="AP70" i="16"/>
  <c r="AP71" i="18"/>
  <c r="AP70" i="18"/>
  <c r="AP71" i="20"/>
  <c r="AO22" i="20"/>
  <c r="E79" i="6"/>
  <c r="C79" i="6"/>
  <c r="E77" i="6"/>
  <c r="C77" i="6"/>
  <c r="CW73" i="20"/>
  <c r="CV73" i="20"/>
  <c r="CU73" i="20"/>
  <c r="CT73" i="20"/>
  <c r="CS73" i="20"/>
  <c r="CR73" i="20"/>
  <c r="CQ73" i="20"/>
  <c r="CP73" i="20"/>
  <c r="CO73" i="20"/>
  <c r="CO86" i="20" s="1"/>
  <c r="CN73" i="20"/>
  <c r="CM73" i="20"/>
  <c r="CL73" i="20"/>
  <c r="CK73" i="20"/>
  <c r="CJ73" i="20"/>
  <c r="CI73" i="20"/>
  <c r="CH73" i="20"/>
  <c r="CG73" i="20"/>
  <c r="CF73" i="20"/>
  <c r="CE73" i="20"/>
  <c r="CD73" i="20"/>
  <c r="CC73" i="20"/>
  <c r="CB73" i="20"/>
  <c r="CA73" i="20"/>
  <c r="BZ73" i="20"/>
  <c r="BY73" i="20"/>
  <c r="BX73" i="20"/>
  <c r="BW73" i="20"/>
  <c r="BV73" i="20"/>
  <c r="BU73" i="20"/>
  <c r="BT73" i="20"/>
  <c r="BS73" i="20"/>
  <c r="BR73" i="20"/>
  <c r="BQ73" i="20"/>
  <c r="BP73" i="20"/>
  <c r="BO73" i="20"/>
  <c r="BN73" i="20"/>
  <c r="BM73" i="20"/>
  <c r="BL73" i="20"/>
  <c r="BK73" i="20"/>
  <c r="BJ73" i="20"/>
  <c r="BI73" i="20"/>
  <c r="BH73" i="20"/>
  <c r="BG73" i="20"/>
  <c r="BF73" i="20"/>
  <c r="BE73" i="20"/>
  <c r="BD73" i="20"/>
  <c r="BC73" i="20"/>
  <c r="BB73" i="20"/>
  <c r="BA73" i="20"/>
  <c r="AZ73" i="20"/>
  <c r="AY73" i="20"/>
  <c r="AX73" i="20"/>
  <c r="AW73" i="20"/>
  <c r="AV73" i="20"/>
  <c r="AU73" i="20"/>
  <c r="AT73" i="20"/>
  <c r="AS73" i="20"/>
  <c r="AR73" i="20"/>
  <c r="AQ73" i="20"/>
  <c r="AP73" i="20"/>
  <c r="F73" i="20"/>
  <c r="I73" i="20" s="1"/>
  <c r="I91" i="20"/>
  <c r="BY86" i="20"/>
  <c r="BI86" i="20"/>
  <c r="CW72" i="20"/>
  <c r="CV72" i="20"/>
  <c r="CU72" i="20"/>
  <c r="CU86" i="20" s="1"/>
  <c r="CT72" i="20"/>
  <c r="CT86" i="20" s="1"/>
  <c r="CS72" i="20"/>
  <c r="CS86" i="20" s="1"/>
  <c r="CR72" i="20"/>
  <c r="CQ72" i="20"/>
  <c r="CP72" i="20"/>
  <c r="CP86" i="20" s="1"/>
  <c r="CO72" i="20"/>
  <c r="CN72" i="20"/>
  <c r="CM72" i="20"/>
  <c r="CM86" i="20" s="1"/>
  <c r="CL72" i="20"/>
  <c r="CL86" i="20" s="1"/>
  <c r="CK72" i="20"/>
  <c r="CK86" i="20" s="1"/>
  <c r="CJ72" i="20"/>
  <c r="CI72" i="20"/>
  <c r="CH72" i="20"/>
  <c r="CH86" i="20" s="1"/>
  <c r="CG72" i="20"/>
  <c r="CF72" i="20"/>
  <c r="CE72" i="20"/>
  <c r="CE86" i="20" s="1"/>
  <c r="CD72" i="20"/>
  <c r="CD86" i="20" s="1"/>
  <c r="CC72" i="20"/>
  <c r="CC86" i="20" s="1"/>
  <c r="CB72" i="20"/>
  <c r="CA72" i="20"/>
  <c r="BZ72" i="20"/>
  <c r="BZ86" i="20" s="1"/>
  <c r="BY72" i="20"/>
  <c r="BX72" i="20"/>
  <c r="BW72" i="20"/>
  <c r="BW86" i="20" s="1"/>
  <c r="BV72" i="20"/>
  <c r="BV86" i="20" s="1"/>
  <c r="BU72" i="20"/>
  <c r="BU86" i="20" s="1"/>
  <c r="BT72" i="20"/>
  <c r="BS72" i="20"/>
  <c r="BR72" i="20"/>
  <c r="BR86" i="20" s="1"/>
  <c r="BQ72" i="20"/>
  <c r="BP72" i="20"/>
  <c r="BO72" i="20"/>
  <c r="BO86" i="20" s="1"/>
  <c r="BN72" i="20"/>
  <c r="BN86" i="20" s="1"/>
  <c r="BM72" i="20"/>
  <c r="BM86" i="20" s="1"/>
  <c r="BL72" i="20"/>
  <c r="BK72" i="20"/>
  <c r="BJ72" i="20"/>
  <c r="BJ86" i="20" s="1"/>
  <c r="BI72" i="20"/>
  <c r="BH72" i="20"/>
  <c r="BG72" i="20"/>
  <c r="BG86" i="20" s="1"/>
  <c r="BF72" i="20"/>
  <c r="BF86" i="20" s="1"/>
  <c r="BE72" i="20"/>
  <c r="BE86" i="20" s="1"/>
  <c r="BD72" i="20"/>
  <c r="BC72" i="20"/>
  <c r="BB72" i="20"/>
  <c r="BA72" i="20"/>
  <c r="AZ72" i="20"/>
  <c r="AY72" i="20"/>
  <c r="AX72" i="20"/>
  <c r="AW72" i="20"/>
  <c r="AV72" i="20"/>
  <c r="AU72" i="20"/>
  <c r="AT72" i="20"/>
  <c r="AS72" i="20"/>
  <c r="AR72" i="20"/>
  <c r="AQ72" i="20"/>
  <c r="AP72" i="20"/>
  <c r="F72" i="20"/>
  <c r="I72" i="20" s="1"/>
  <c r="D72" i="20"/>
  <c r="I71" i="20"/>
  <c r="F71" i="20"/>
  <c r="F70" i="20"/>
  <c r="I70" i="20" s="1"/>
  <c r="AP70" i="20" s="1"/>
  <c r="F69" i="20"/>
  <c r="D69" i="20"/>
  <c r="I66" i="20"/>
  <c r="AI66" i="20" s="1"/>
  <c r="F66" i="20"/>
  <c r="F65" i="20"/>
  <c r="I65" i="20" s="1"/>
  <c r="C61" i="20"/>
  <c r="C60" i="20"/>
  <c r="F58" i="20"/>
  <c r="I58" i="20" s="1"/>
  <c r="Y58" i="20" s="1"/>
  <c r="I57" i="20"/>
  <c r="Y57" i="20" s="1"/>
  <c r="F57" i="20"/>
  <c r="F55" i="20"/>
  <c r="I55" i="20" s="1"/>
  <c r="Y55" i="20" s="1"/>
  <c r="F52" i="20"/>
  <c r="I52" i="20" s="1"/>
  <c r="AP52" i="20" s="1"/>
  <c r="I50" i="20"/>
  <c r="AP50" i="20" s="1"/>
  <c r="F50" i="20"/>
  <c r="F46" i="20"/>
  <c r="I46" i="20" s="1"/>
  <c r="AP46" i="20" s="1"/>
  <c r="C42" i="20"/>
  <c r="C41" i="20"/>
  <c r="I38" i="20"/>
  <c r="AO38" i="20" s="1"/>
  <c r="F38" i="20"/>
  <c r="BD37" i="20"/>
  <c r="BC37" i="20"/>
  <c r="BB37" i="20"/>
  <c r="BA37" i="20"/>
  <c r="AZ37" i="20"/>
  <c r="AY37" i="20"/>
  <c r="AX37" i="20"/>
  <c r="AW37" i="20"/>
  <c r="AV37" i="20"/>
  <c r="AU37" i="20"/>
  <c r="AT37" i="20"/>
  <c r="AS37" i="20"/>
  <c r="AR37" i="20"/>
  <c r="AQ37" i="20"/>
  <c r="AP37" i="20"/>
  <c r="AA37" i="20"/>
  <c r="Z37" i="20"/>
  <c r="Y37" i="20"/>
  <c r="X37" i="20"/>
  <c r="W37" i="20"/>
  <c r="V37" i="20"/>
  <c r="U37" i="20"/>
  <c r="T37" i="20"/>
  <c r="S37" i="20"/>
  <c r="R37" i="20"/>
  <c r="Q37" i="20"/>
  <c r="P37" i="20"/>
  <c r="O37" i="20"/>
  <c r="N37" i="20"/>
  <c r="L37" i="20"/>
  <c r="K37" i="20"/>
  <c r="Y36" i="20"/>
  <c r="F34" i="20"/>
  <c r="AO37" i="20"/>
  <c r="D33" i="20"/>
  <c r="F31" i="20"/>
  <c r="I31" i="20" s="1"/>
  <c r="F30" i="20"/>
  <c r="D42" i="20" s="1"/>
  <c r="F42" i="20" s="1"/>
  <c r="I42" i="20" s="1"/>
  <c r="D18" i="20"/>
  <c r="F18" i="20" s="1"/>
  <c r="I18" i="20" s="1"/>
  <c r="J13" i="20"/>
  <c r="J86" i="20" s="1"/>
  <c r="I13" i="20"/>
  <c r="M12" i="20"/>
  <c r="F12" i="20"/>
  <c r="M11" i="20"/>
  <c r="F11" i="20"/>
  <c r="D13" i="20" s="1"/>
  <c r="F13" i="20" s="1"/>
  <c r="K10" i="20"/>
  <c r="F10" i="20"/>
  <c r="CW73" i="18"/>
  <c r="CV73" i="18"/>
  <c r="CU73" i="18"/>
  <c r="CT73" i="18"/>
  <c r="CS73" i="18"/>
  <c r="CR73" i="18"/>
  <c r="CR86" i="18" s="1"/>
  <c r="CQ73" i="18"/>
  <c r="CQ86" i="18" s="1"/>
  <c r="CP73" i="18"/>
  <c r="CO73" i="18"/>
  <c r="CN73" i="18"/>
  <c r="CM73" i="18"/>
  <c r="CL73" i="18"/>
  <c r="CK73" i="18"/>
  <c r="CJ73" i="18"/>
  <c r="CJ86" i="18" s="1"/>
  <c r="CI73" i="18"/>
  <c r="CI86" i="18" s="1"/>
  <c r="CH73" i="18"/>
  <c r="CH86" i="18" s="1"/>
  <c r="CG73" i="18"/>
  <c r="CG86" i="18" s="1"/>
  <c r="CF73" i="18"/>
  <c r="CE73" i="18"/>
  <c r="CD73" i="18"/>
  <c r="CC73" i="18"/>
  <c r="CB73" i="18"/>
  <c r="CA73" i="18"/>
  <c r="BZ73" i="18"/>
  <c r="BY73" i="18"/>
  <c r="BX73" i="18"/>
  <c r="BW73" i="18"/>
  <c r="BV73" i="18"/>
  <c r="BU73" i="18"/>
  <c r="BT73" i="18"/>
  <c r="BT86" i="18" s="1"/>
  <c r="BS73" i="18"/>
  <c r="BS86" i="18" s="1"/>
  <c r="BR73" i="18"/>
  <c r="BQ73" i="18"/>
  <c r="BP73" i="18"/>
  <c r="BO73" i="18"/>
  <c r="BN73" i="18"/>
  <c r="BM73" i="18"/>
  <c r="BL73" i="18"/>
  <c r="BL86" i="18" s="1"/>
  <c r="BK73" i="18"/>
  <c r="BK86" i="18" s="1"/>
  <c r="BJ73" i="18"/>
  <c r="BI73" i="18"/>
  <c r="BI86" i="18" s="1"/>
  <c r="BH73" i="18"/>
  <c r="BG73" i="18"/>
  <c r="BF73" i="18"/>
  <c r="BE73" i="18"/>
  <c r="BD73" i="18"/>
  <c r="BC73" i="18"/>
  <c r="BB73" i="18"/>
  <c r="BA73" i="18"/>
  <c r="AZ73" i="18"/>
  <c r="AY73" i="18"/>
  <c r="AX73" i="18"/>
  <c r="AW73" i="18"/>
  <c r="AV73" i="18"/>
  <c r="AU73" i="18"/>
  <c r="AT73" i="18"/>
  <c r="AS73" i="18"/>
  <c r="AR73" i="18"/>
  <c r="AQ73" i="18"/>
  <c r="AP73" i="18"/>
  <c r="F73" i="18"/>
  <c r="I73" i="18" s="1"/>
  <c r="I91" i="18"/>
  <c r="BZ86" i="18"/>
  <c r="BR86" i="18"/>
  <c r="BJ86" i="18"/>
  <c r="CW72" i="18"/>
  <c r="CV72" i="18"/>
  <c r="CV86" i="18" s="1"/>
  <c r="CU72" i="18"/>
  <c r="CU86" i="18" s="1"/>
  <c r="CT72" i="18"/>
  <c r="CS72" i="18"/>
  <c r="CR72" i="18"/>
  <c r="CQ72" i="18"/>
  <c r="CP72" i="18"/>
  <c r="CP86" i="18" s="1"/>
  <c r="CO72" i="18"/>
  <c r="CN72" i="18"/>
  <c r="CN86" i="18" s="1"/>
  <c r="CM72" i="18"/>
  <c r="CM86" i="18" s="1"/>
  <c r="CL72" i="18"/>
  <c r="CK72" i="18"/>
  <c r="CK86" i="18" s="1"/>
  <c r="CJ72" i="18"/>
  <c r="CI72" i="18"/>
  <c r="CH72" i="18"/>
  <c r="CG72" i="18"/>
  <c r="CF72" i="18"/>
  <c r="CE72" i="18"/>
  <c r="CD72" i="18"/>
  <c r="CD86" i="18" s="1"/>
  <c r="CC72" i="18"/>
  <c r="CC86" i="18" s="1"/>
  <c r="CB72" i="18"/>
  <c r="CA72" i="18"/>
  <c r="BZ72" i="18"/>
  <c r="BY72" i="18"/>
  <c r="BX72" i="18"/>
  <c r="BX86" i="18" s="1"/>
  <c r="BW72" i="18"/>
  <c r="BW86" i="18" s="1"/>
  <c r="BV72" i="18"/>
  <c r="BU72" i="18"/>
  <c r="BT72" i="18"/>
  <c r="BS72" i="18"/>
  <c r="BR72" i="18"/>
  <c r="BQ72" i="18"/>
  <c r="BQ86" i="18" s="1"/>
  <c r="BP72" i="18"/>
  <c r="BP86" i="18" s="1"/>
  <c r="BO72" i="18"/>
  <c r="BO86" i="18" s="1"/>
  <c r="BN72" i="18"/>
  <c r="BN86" i="18" s="1"/>
  <c r="BM72" i="18"/>
  <c r="BM86" i="18" s="1"/>
  <c r="BL72" i="18"/>
  <c r="BK72" i="18"/>
  <c r="BJ72" i="18"/>
  <c r="BI72" i="18"/>
  <c r="BH72" i="18"/>
  <c r="BG72" i="18"/>
  <c r="BF72" i="18"/>
  <c r="BF86" i="18" s="1"/>
  <c r="BE72" i="18"/>
  <c r="BE86" i="18" s="1"/>
  <c r="BD72" i="18"/>
  <c r="BC72" i="18"/>
  <c r="BB72" i="18"/>
  <c r="BA72" i="18"/>
  <c r="AZ72" i="18"/>
  <c r="AY72" i="18"/>
  <c r="AX72" i="18"/>
  <c r="AW72" i="18"/>
  <c r="AV72" i="18"/>
  <c r="AU72" i="18"/>
  <c r="AT72" i="18"/>
  <c r="AS72" i="18"/>
  <c r="AR72" i="18"/>
  <c r="AR86" i="18" s="1"/>
  <c r="AQ72" i="18"/>
  <c r="AP72" i="18"/>
  <c r="I72" i="18"/>
  <c r="F72" i="18"/>
  <c r="D72" i="18"/>
  <c r="F71" i="18"/>
  <c r="I71" i="18" s="1"/>
  <c r="F70" i="18"/>
  <c r="F69" i="18"/>
  <c r="I69" i="18" s="1"/>
  <c r="CW69" i="18" s="1"/>
  <c r="D69" i="18"/>
  <c r="F66" i="18"/>
  <c r="I66" i="18" s="1"/>
  <c r="F65" i="18"/>
  <c r="I65" i="18" s="1"/>
  <c r="AF65" i="18" s="1"/>
  <c r="C61" i="18"/>
  <c r="C60" i="18"/>
  <c r="F57" i="18"/>
  <c r="I57" i="18" s="1"/>
  <c r="Y57" i="18" s="1"/>
  <c r="I55" i="18"/>
  <c r="Y55" i="18" s="1"/>
  <c r="F55" i="18"/>
  <c r="F52" i="18"/>
  <c r="I52" i="18" s="1"/>
  <c r="AP52" i="18" s="1"/>
  <c r="F50" i="18"/>
  <c r="I50" i="18" s="1"/>
  <c r="I46" i="18"/>
  <c r="AP46" i="18" s="1"/>
  <c r="F46" i="18"/>
  <c r="C42" i="18"/>
  <c r="C41" i="18"/>
  <c r="F38" i="18"/>
  <c r="I38" i="18" s="1"/>
  <c r="AO38" i="18" s="1"/>
  <c r="BD37" i="18"/>
  <c r="BC37" i="18"/>
  <c r="BB37" i="18"/>
  <c r="BA37" i="18"/>
  <c r="AZ37" i="18"/>
  <c r="AY37" i="18"/>
  <c r="AX37" i="18"/>
  <c r="AW37" i="18"/>
  <c r="AV37" i="18"/>
  <c r="AU37" i="18"/>
  <c r="AT37" i="18"/>
  <c r="AS37" i="18"/>
  <c r="AR37" i="18"/>
  <c r="AQ37" i="18"/>
  <c r="AP37" i="18"/>
  <c r="AA37" i="18"/>
  <c r="Z37" i="18"/>
  <c r="Y37" i="18"/>
  <c r="X37" i="18"/>
  <c r="W37" i="18"/>
  <c r="V37" i="18"/>
  <c r="U37" i="18"/>
  <c r="T37" i="18"/>
  <c r="S37" i="18"/>
  <c r="R37" i="18"/>
  <c r="Q37" i="18"/>
  <c r="P37" i="18"/>
  <c r="O37" i="18"/>
  <c r="N37" i="18"/>
  <c r="L37" i="18"/>
  <c r="K37" i="18"/>
  <c r="K38" i="18" s="1"/>
  <c r="BD36" i="18"/>
  <c r="BC36" i="18"/>
  <c r="BB36" i="18"/>
  <c r="BA36" i="18"/>
  <c r="AZ36" i="18"/>
  <c r="AY36" i="18"/>
  <c r="AX36" i="18"/>
  <c r="AW36" i="18"/>
  <c r="AV36" i="18"/>
  <c r="AU36" i="18"/>
  <c r="AT36" i="18"/>
  <c r="AS36" i="18"/>
  <c r="AR36" i="18"/>
  <c r="AQ36" i="18"/>
  <c r="AP36" i="18"/>
  <c r="AO36" i="18"/>
  <c r="AN36" i="18"/>
  <c r="AM36" i="18"/>
  <c r="AL36" i="18"/>
  <c r="AK36" i="18"/>
  <c r="AJ36" i="18"/>
  <c r="AI36" i="18"/>
  <c r="AH36" i="18"/>
  <c r="AG36" i="18"/>
  <c r="AF36" i="18"/>
  <c r="AE36" i="18"/>
  <c r="AD36" i="18"/>
  <c r="AC36" i="18"/>
  <c r="AB36" i="18"/>
  <c r="Y36" i="18"/>
  <c r="X36" i="18"/>
  <c r="W36" i="18"/>
  <c r="V36" i="18"/>
  <c r="U36" i="18"/>
  <c r="T36" i="18"/>
  <c r="S36" i="18"/>
  <c r="R36" i="18"/>
  <c r="Q36" i="18"/>
  <c r="P36" i="18"/>
  <c r="O36" i="18"/>
  <c r="N36" i="18"/>
  <c r="L36" i="18"/>
  <c r="K36" i="18"/>
  <c r="D36" i="18"/>
  <c r="F34" i="18"/>
  <c r="I34" i="18" s="1"/>
  <c r="AZ33" i="18"/>
  <c r="AX33" i="18"/>
  <c r="AW33" i="18"/>
  <c r="AR33" i="18"/>
  <c r="AA33" i="18"/>
  <c r="V33" i="18"/>
  <c r="T33" i="18"/>
  <c r="S33" i="18"/>
  <c r="N33" i="18"/>
  <c r="K33" i="18"/>
  <c r="K34" i="18" s="1"/>
  <c r="D33" i="18"/>
  <c r="BD33" i="18"/>
  <c r="F31" i="18"/>
  <c r="I31" i="18" s="1"/>
  <c r="F30" i="18"/>
  <c r="I30" i="18" s="1"/>
  <c r="Z30" i="18" s="1"/>
  <c r="Z36" i="18" s="1"/>
  <c r="C30" i="18"/>
  <c r="F18" i="18"/>
  <c r="I18" i="18" s="1"/>
  <c r="D18" i="18"/>
  <c r="D17" i="18"/>
  <c r="F17" i="18" s="1"/>
  <c r="I17" i="18" s="1"/>
  <c r="AA17" i="18" s="1"/>
  <c r="D16" i="18"/>
  <c r="F16" i="18" s="1"/>
  <c r="M13" i="18"/>
  <c r="J13" i="18"/>
  <c r="I13" i="18"/>
  <c r="M12" i="18"/>
  <c r="F12" i="18"/>
  <c r="D13" i="18" s="1"/>
  <c r="F13" i="18" s="1"/>
  <c r="M11" i="18"/>
  <c r="F11" i="18"/>
  <c r="K10" i="18"/>
  <c r="F10" i="18"/>
  <c r="AQ73" i="16"/>
  <c r="AR73" i="16"/>
  <c r="AS73" i="16"/>
  <c r="AT73" i="16"/>
  <c r="AU73" i="16"/>
  <c r="AV73" i="16"/>
  <c r="AW73" i="16"/>
  <c r="AX73" i="16"/>
  <c r="AY73" i="16"/>
  <c r="AZ73" i="16"/>
  <c r="BA73" i="16"/>
  <c r="BB73" i="16"/>
  <c r="BC73" i="16"/>
  <c r="BD73" i="16"/>
  <c r="BE73" i="16"/>
  <c r="BF73" i="16"/>
  <c r="BG73" i="16"/>
  <c r="BH73" i="16"/>
  <c r="BI73" i="16"/>
  <c r="BI86" i="16" s="1"/>
  <c r="BJ73" i="16"/>
  <c r="BK73" i="16"/>
  <c r="BL73" i="16"/>
  <c r="BM73" i="16"/>
  <c r="BN73" i="16"/>
  <c r="BO73" i="16"/>
  <c r="BP73" i="16"/>
  <c r="BQ73" i="16"/>
  <c r="BR73" i="16"/>
  <c r="BS73" i="16"/>
  <c r="BT73" i="16"/>
  <c r="BU73" i="16"/>
  <c r="BV73" i="16"/>
  <c r="BW73" i="16"/>
  <c r="BX73" i="16"/>
  <c r="BY73" i="16"/>
  <c r="BZ73" i="16"/>
  <c r="CA73" i="16"/>
  <c r="CB73" i="16"/>
  <c r="CC73" i="16"/>
  <c r="CD73" i="16"/>
  <c r="CE73" i="16"/>
  <c r="CF73" i="16"/>
  <c r="CG73" i="16"/>
  <c r="CH73" i="16"/>
  <c r="CI73" i="16"/>
  <c r="CJ73" i="16"/>
  <c r="CK73" i="16"/>
  <c r="CL73" i="16"/>
  <c r="CM73" i="16"/>
  <c r="CN73" i="16"/>
  <c r="CO73" i="16"/>
  <c r="CO86" i="16" s="1"/>
  <c r="CP73" i="16"/>
  <c r="CQ73" i="16"/>
  <c r="CR73" i="16"/>
  <c r="CS73" i="16"/>
  <c r="CT73" i="16"/>
  <c r="CU73" i="16"/>
  <c r="CV73" i="16"/>
  <c r="CW73" i="16"/>
  <c r="AP73" i="16"/>
  <c r="F73" i="16"/>
  <c r="I73" i="16" s="1"/>
  <c r="D33" i="16"/>
  <c r="I91" i="16"/>
  <c r="CW72" i="16"/>
  <c r="CV72" i="16"/>
  <c r="CU72" i="16"/>
  <c r="CU86" i="16" s="1"/>
  <c r="CT72" i="16"/>
  <c r="CS72" i="16"/>
  <c r="CS86" i="16" s="1"/>
  <c r="CR72" i="16"/>
  <c r="CQ72" i="16"/>
  <c r="CP72" i="16"/>
  <c r="CO72" i="16"/>
  <c r="CN72" i="16"/>
  <c r="CM72" i="16"/>
  <c r="CL72" i="16"/>
  <c r="CK72" i="16"/>
  <c r="CJ72" i="16"/>
  <c r="CI72" i="16"/>
  <c r="CH72" i="16"/>
  <c r="CG72" i="16"/>
  <c r="CG86" i="16" s="1"/>
  <c r="CF72" i="16"/>
  <c r="CE72" i="16"/>
  <c r="CD72" i="16"/>
  <c r="CC72" i="16"/>
  <c r="CC86" i="16" s="1"/>
  <c r="CB72" i="16"/>
  <c r="CA72" i="16"/>
  <c r="BZ72" i="16"/>
  <c r="BY72" i="16"/>
  <c r="BX72" i="16"/>
  <c r="BW72" i="16"/>
  <c r="BW86" i="16" s="1"/>
  <c r="BV72" i="16"/>
  <c r="BU72" i="16"/>
  <c r="BU86" i="16" s="1"/>
  <c r="BT72" i="16"/>
  <c r="BS72" i="16"/>
  <c r="BR72" i="16"/>
  <c r="BQ72" i="16"/>
  <c r="BQ86" i="16" s="1"/>
  <c r="BP72" i="16"/>
  <c r="BO72" i="16"/>
  <c r="BN72" i="16"/>
  <c r="BM72" i="16"/>
  <c r="BL72" i="16"/>
  <c r="BK72" i="16"/>
  <c r="BK86" i="16" s="1"/>
  <c r="BJ72" i="16"/>
  <c r="BI72" i="16"/>
  <c r="BH72" i="16"/>
  <c r="BG72" i="16"/>
  <c r="BF72" i="16"/>
  <c r="BE72" i="16"/>
  <c r="BE86" i="16" s="1"/>
  <c r="BD72" i="16"/>
  <c r="BC72" i="16"/>
  <c r="BB72" i="16"/>
  <c r="BA72" i="16"/>
  <c r="AZ72" i="16"/>
  <c r="AY72" i="16"/>
  <c r="AX72" i="16"/>
  <c r="AW72" i="16"/>
  <c r="AV72" i="16"/>
  <c r="AU72" i="16"/>
  <c r="AT72" i="16"/>
  <c r="AS72" i="16"/>
  <c r="AR72" i="16"/>
  <c r="AQ72" i="16"/>
  <c r="AP72" i="16"/>
  <c r="F72" i="16"/>
  <c r="I72" i="16" s="1"/>
  <c r="D72" i="16"/>
  <c r="F71" i="16"/>
  <c r="I71" i="16" s="1"/>
  <c r="F70" i="16"/>
  <c r="I70" i="16" s="1"/>
  <c r="D69" i="16"/>
  <c r="F69" i="16" s="1"/>
  <c r="F66" i="16"/>
  <c r="I66" i="16" s="1"/>
  <c r="F65" i="16"/>
  <c r="I65" i="16" s="1"/>
  <c r="C61" i="16"/>
  <c r="C60" i="16"/>
  <c r="I57" i="16"/>
  <c r="Y57" i="16" s="1"/>
  <c r="F57" i="16"/>
  <c r="F55" i="16"/>
  <c r="I55" i="16" s="1"/>
  <c r="Y55" i="16" s="1"/>
  <c r="F52" i="16"/>
  <c r="I52" i="16" s="1"/>
  <c r="AP52" i="16" s="1"/>
  <c r="F50" i="16"/>
  <c r="I50" i="16" s="1"/>
  <c r="F46" i="16"/>
  <c r="I46" i="16" s="1"/>
  <c r="AP46" i="16" s="1"/>
  <c r="C42" i="16"/>
  <c r="C41" i="16"/>
  <c r="I38" i="16"/>
  <c r="AO38" i="16" s="1"/>
  <c r="F38" i="16"/>
  <c r="BD37" i="16"/>
  <c r="BC37" i="16"/>
  <c r="BB37" i="16"/>
  <c r="BA37" i="16"/>
  <c r="AZ37" i="16"/>
  <c r="AY37" i="16"/>
  <c r="AX37" i="16"/>
  <c r="AW37" i="16"/>
  <c r="AV37" i="16"/>
  <c r="AU37" i="16"/>
  <c r="AT37" i="16"/>
  <c r="AS37" i="16"/>
  <c r="AR37" i="16"/>
  <c r="AQ37" i="16"/>
  <c r="AP37" i="16"/>
  <c r="AA37" i="16"/>
  <c r="Z37" i="16"/>
  <c r="Y37" i="16"/>
  <c r="X37" i="16"/>
  <c r="W37" i="16"/>
  <c r="V37" i="16"/>
  <c r="U37" i="16"/>
  <c r="T37" i="16"/>
  <c r="S37" i="16"/>
  <c r="R37" i="16"/>
  <c r="Q37" i="16"/>
  <c r="P37" i="16"/>
  <c r="O37" i="16"/>
  <c r="N37" i="16"/>
  <c r="L37" i="16"/>
  <c r="K37" i="16"/>
  <c r="BD36" i="16"/>
  <c r="BC36" i="16"/>
  <c r="BB36" i="16"/>
  <c r="BA36" i="16"/>
  <c r="AZ36" i="16"/>
  <c r="AY36" i="16"/>
  <c r="AX36" i="16"/>
  <c r="AW36" i="16"/>
  <c r="AV36" i="16"/>
  <c r="AU36" i="16"/>
  <c r="AT36" i="16"/>
  <c r="AS36" i="16"/>
  <c r="AR36" i="16"/>
  <c r="AQ36" i="16"/>
  <c r="AP36" i="16"/>
  <c r="AO36" i="16"/>
  <c r="AN36" i="16"/>
  <c r="AM36" i="16"/>
  <c r="AL36" i="16"/>
  <c r="AK36" i="16"/>
  <c r="AJ36" i="16"/>
  <c r="AI36" i="16"/>
  <c r="AH36" i="16"/>
  <c r="AG36" i="16"/>
  <c r="AF36" i="16"/>
  <c r="AE36" i="16"/>
  <c r="AD36" i="16"/>
  <c r="AC36" i="16"/>
  <c r="AB36" i="16"/>
  <c r="Y36" i="16"/>
  <c r="X36" i="16"/>
  <c r="W36" i="16"/>
  <c r="V36" i="16"/>
  <c r="U36" i="16"/>
  <c r="T36" i="16"/>
  <c r="S36" i="16"/>
  <c r="R36" i="16"/>
  <c r="Q36" i="16"/>
  <c r="P36" i="16"/>
  <c r="O36" i="16"/>
  <c r="N36" i="16"/>
  <c r="L36" i="16"/>
  <c r="L38" i="16" s="1"/>
  <c r="K36" i="16"/>
  <c r="F34" i="16"/>
  <c r="I34" i="16" s="1"/>
  <c r="F31" i="16"/>
  <c r="I31" i="16" s="1"/>
  <c r="C30" i="16"/>
  <c r="F30" i="16" s="1"/>
  <c r="J13" i="16"/>
  <c r="J86" i="16" s="1"/>
  <c r="I13" i="16"/>
  <c r="M12" i="16"/>
  <c r="F12" i="16"/>
  <c r="M11" i="16"/>
  <c r="F11" i="16"/>
  <c r="D13" i="16" s="1"/>
  <c r="F13" i="16" s="1"/>
  <c r="M13" i="16"/>
  <c r="K10" i="16"/>
  <c r="F10" i="16"/>
  <c r="I91" i="14"/>
  <c r="E65" i="6"/>
  <c r="C65" i="6"/>
  <c r="E63" i="6"/>
  <c r="C63" i="6"/>
  <c r="D35" i="10"/>
  <c r="CL72" i="14"/>
  <c r="I87" i="22" l="1"/>
  <c r="BK94" i="22"/>
  <c r="BX94" i="22"/>
  <c r="AX94" i="22"/>
  <c r="BC94" i="22"/>
  <c r="AN94" i="22"/>
  <c r="CG94" i="22"/>
  <c r="BF94" i="22"/>
  <c r="CD94" i="22"/>
  <c r="AJ94" i="22"/>
  <c r="BG94" i="22"/>
  <c r="CW94" i="22"/>
  <c r="I94" i="22" s="1"/>
  <c r="BR94" i="22"/>
  <c r="Y94" i="22"/>
  <c r="BD94" i="22"/>
  <c r="AZ94" i="22"/>
  <c r="AA94" i="22"/>
  <c r="CB94" i="22"/>
  <c r="AG94" i="22"/>
  <c r="CR94" i="22"/>
  <c r="BN94" i="22"/>
  <c r="AI94" i="22"/>
  <c r="BB94" i="22"/>
  <c r="CN94" i="22"/>
  <c r="AD94" i="22"/>
  <c r="CS94" i="22"/>
  <c r="O94" i="22"/>
  <c r="CT94" i="22"/>
  <c r="F77" i="22"/>
  <c r="D60" i="22"/>
  <c r="I82" i="22"/>
  <c r="I83" i="22" s="1"/>
  <c r="I84" i="22" s="1"/>
  <c r="F74" i="22"/>
  <c r="F76" i="22" s="1"/>
  <c r="W94" i="22"/>
  <c r="CP94" i="22"/>
  <c r="AF94" i="22"/>
  <c r="AH94" i="22"/>
  <c r="AQ94" i="22"/>
  <c r="AL94" i="22"/>
  <c r="BI94" i="22"/>
  <c r="BM94" i="22"/>
  <c r="CQ94" i="22"/>
  <c r="BJ94" i="22"/>
  <c r="T94" i="22"/>
  <c r="BA94" i="22"/>
  <c r="BS94" i="22"/>
  <c r="AR94" i="22"/>
  <c r="AW94" i="22"/>
  <c r="BU94" i="22"/>
  <c r="U94" i="22"/>
  <c r="BQ94" i="22"/>
  <c r="CK94" i="22"/>
  <c r="BH94" i="22"/>
  <c r="Q94" i="22"/>
  <c r="AE94" i="22"/>
  <c r="AC94" i="22"/>
  <c r="J87" i="22"/>
  <c r="AO94" i="22"/>
  <c r="BZ94" i="22"/>
  <c r="BO94" i="22"/>
  <c r="CM94" i="22"/>
  <c r="AP94" i="22"/>
  <c r="BE94" i="22"/>
  <c r="CF94" i="22"/>
  <c r="CU94" i="22"/>
  <c r="CI94" i="22"/>
  <c r="AU94" i="22"/>
  <c r="Z94" i="22"/>
  <c r="R94" i="22"/>
  <c r="S94" i="22"/>
  <c r="X94" i="22"/>
  <c r="CL94" i="22"/>
  <c r="BT94" i="22"/>
  <c r="AM94" i="22"/>
  <c r="BL94" i="22"/>
  <c r="BY94" i="22"/>
  <c r="AS94" i="22"/>
  <c r="BW94" i="22"/>
  <c r="AY94" i="22"/>
  <c r="CE94" i="22"/>
  <c r="AK94" i="22"/>
  <c r="I93" i="22"/>
  <c r="V94" i="22"/>
  <c r="CA94" i="22"/>
  <c r="BV94" i="22"/>
  <c r="CC94" i="22"/>
  <c r="P94" i="22"/>
  <c r="CO94" i="22"/>
  <c r="AT94" i="22"/>
  <c r="CV94" i="22"/>
  <c r="BP94" i="22"/>
  <c r="AB94" i="22"/>
  <c r="CH94" i="22"/>
  <c r="CJ94" i="22"/>
  <c r="V94" i="21"/>
  <c r="BJ94" i="21"/>
  <c r="V87" i="21"/>
  <c r="CF94" i="21"/>
  <c r="CN94" i="21"/>
  <c r="BP94" i="21"/>
  <c r="CS94" i="21"/>
  <c r="BH94" i="21"/>
  <c r="CM94" i="21"/>
  <c r="CT94" i="21"/>
  <c r="AV94" i="21"/>
  <c r="AJ94" i="21"/>
  <c r="BQ94" i="21"/>
  <c r="AE94" i="21"/>
  <c r="AF94" i="21"/>
  <c r="AS94" i="21"/>
  <c r="CD94" i="21"/>
  <c r="BY94" i="21"/>
  <c r="BG94" i="21"/>
  <c r="CC94" i="21"/>
  <c r="AM94" i="21"/>
  <c r="CA94" i="21"/>
  <c r="BN94" i="21"/>
  <c r="BD94" i="21"/>
  <c r="BV94" i="21"/>
  <c r="AW94" i="21"/>
  <c r="CV94" i="21"/>
  <c r="AY94" i="21"/>
  <c r="U94" i="21"/>
  <c r="BX94" i="21"/>
  <c r="AT94" i="21"/>
  <c r="CP94" i="21"/>
  <c r="AX94" i="21"/>
  <c r="CU94" i="21"/>
  <c r="X94" i="21"/>
  <c r="I62" i="21"/>
  <c r="CW62" i="21" s="1"/>
  <c r="CW86" i="21" s="1"/>
  <c r="CP87" i="21" s="1"/>
  <c r="F8" i="21"/>
  <c r="AB94" i="21"/>
  <c r="AZ94" i="21"/>
  <c r="BZ94" i="21"/>
  <c r="CQ94" i="21"/>
  <c r="AR94" i="21"/>
  <c r="Y94" i="21"/>
  <c r="BW94" i="21"/>
  <c r="BB94" i="21"/>
  <c r="Z94" i="21"/>
  <c r="BR94" i="21"/>
  <c r="AC94" i="21"/>
  <c r="CO94" i="21"/>
  <c r="BO94" i="21"/>
  <c r="BA94" i="21"/>
  <c r="AH94" i="21"/>
  <c r="CR94" i="21"/>
  <c r="BI94" i="21"/>
  <c r="CJ94" i="21"/>
  <c r="CK94" i="21"/>
  <c r="AI94" i="21"/>
  <c r="AG94" i="21"/>
  <c r="AD94" i="21"/>
  <c r="BK94" i="21"/>
  <c r="AO94" i="21"/>
  <c r="BE94" i="21"/>
  <c r="W94" i="21"/>
  <c r="AQ94" i="21"/>
  <c r="AN94" i="21"/>
  <c r="AU94" i="21"/>
  <c r="CE94" i="21"/>
  <c r="AP94" i="21"/>
  <c r="BL94" i="21"/>
  <c r="BT94" i="21"/>
  <c r="BS94" i="21"/>
  <c r="BC94" i="21"/>
  <c r="CH94" i="21"/>
  <c r="CL94" i="21"/>
  <c r="CG94" i="21"/>
  <c r="CI94" i="21"/>
  <c r="AL94" i="21"/>
  <c r="BM94" i="21"/>
  <c r="AA94" i="21"/>
  <c r="BU94" i="21"/>
  <c r="BF94" i="21"/>
  <c r="AK94" i="21"/>
  <c r="CB94" i="21"/>
  <c r="O35" i="10"/>
  <c r="G35" i="10"/>
  <c r="N35" i="10"/>
  <c r="F35" i="10"/>
  <c r="M35" i="10"/>
  <c r="E35" i="10"/>
  <c r="L35" i="10"/>
  <c r="K35" i="10"/>
  <c r="J35" i="10"/>
  <c r="Q35" i="10"/>
  <c r="I35" i="10"/>
  <c r="P35" i="10"/>
  <c r="H35" i="10"/>
  <c r="BG86" i="18"/>
  <c r="CE86" i="18"/>
  <c r="BH86" i="18"/>
  <c r="CF86" i="18"/>
  <c r="BU86" i="18"/>
  <c r="CS86" i="18"/>
  <c r="BV86" i="18"/>
  <c r="BY86" i="18"/>
  <c r="CA86" i="18"/>
  <c r="CB86" i="18"/>
  <c r="CO86" i="18"/>
  <c r="F68" i="18"/>
  <c r="I81" i="18" s="1"/>
  <c r="AK66" i="18"/>
  <c r="AM66" i="18"/>
  <c r="AL66" i="18"/>
  <c r="AE66" i="18"/>
  <c r="AD66" i="18"/>
  <c r="BY86" i="16"/>
  <c r="CK86" i="16"/>
  <c r="BM86" i="16"/>
  <c r="BO86" i="16"/>
  <c r="CA86" i="16"/>
  <c r="CM86" i="16"/>
  <c r="BG86" i="16"/>
  <c r="CE86" i="16"/>
  <c r="BS86" i="16"/>
  <c r="F68" i="16"/>
  <c r="F68" i="20"/>
  <c r="I81" i="20" s="1"/>
  <c r="BL86" i="20"/>
  <c r="BT86" i="20"/>
  <c r="CB86" i="20"/>
  <c r="CJ86" i="20"/>
  <c r="CR86" i="20"/>
  <c r="BH86" i="20"/>
  <c r="BP86" i="20"/>
  <c r="BX86" i="20"/>
  <c r="CF86" i="20"/>
  <c r="CN86" i="20"/>
  <c r="CV86" i="20"/>
  <c r="BQ86" i="20"/>
  <c r="CG86" i="20"/>
  <c r="BK86" i="20"/>
  <c r="BS86" i="20"/>
  <c r="CA86" i="20"/>
  <c r="CI86" i="20"/>
  <c r="CQ86" i="20"/>
  <c r="I69" i="20"/>
  <c r="CW69" i="20" s="1"/>
  <c r="AL66" i="20"/>
  <c r="Z66" i="20"/>
  <c r="AB66" i="20"/>
  <c r="AC66" i="20"/>
  <c r="AD66" i="20"/>
  <c r="AH66" i="20"/>
  <c r="AJ66" i="20"/>
  <c r="AK66" i="20"/>
  <c r="D16" i="20"/>
  <c r="F16" i="20" s="1"/>
  <c r="D17" i="20"/>
  <c r="F17" i="20" s="1"/>
  <c r="I17" i="20" s="1"/>
  <c r="AA17" i="20" s="1"/>
  <c r="P42" i="20"/>
  <c r="R42" i="20"/>
  <c r="AA18" i="20"/>
  <c r="AA24" i="20" s="1"/>
  <c r="Z18" i="20"/>
  <c r="AA31" i="20"/>
  <c r="Z31" i="20"/>
  <c r="M13" i="20"/>
  <c r="I16" i="20"/>
  <c r="O16" i="20" s="1"/>
  <c r="O24" i="20" s="1"/>
  <c r="AL65" i="20"/>
  <c r="AD65" i="20"/>
  <c r="AK65" i="20"/>
  <c r="AC65" i="20"/>
  <c r="AN65" i="20"/>
  <c r="AJ65" i="20"/>
  <c r="AB65" i="20"/>
  <c r="AE65" i="20"/>
  <c r="AI65" i="20"/>
  <c r="AA65" i="20"/>
  <c r="AH65" i="20"/>
  <c r="Z65" i="20"/>
  <c r="AF65" i="20"/>
  <c r="AM65" i="20"/>
  <c r="AO65" i="20"/>
  <c r="AG65" i="20"/>
  <c r="Z17" i="20"/>
  <c r="I34" i="20"/>
  <c r="D36" i="20"/>
  <c r="AE66" i="20"/>
  <c r="AM66" i="20"/>
  <c r="AF66" i="20"/>
  <c r="AN66" i="20"/>
  <c r="O33" i="20"/>
  <c r="AG66" i="20"/>
  <c r="AO66" i="20"/>
  <c r="AS33" i="20"/>
  <c r="K13" i="20"/>
  <c r="I30" i="20"/>
  <c r="AA66" i="20"/>
  <c r="F33" i="20"/>
  <c r="BJ86" i="16"/>
  <c r="BR86" i="16"/>
  <c r="BZ86" i="16"/>
  <c r="CH86" i="16"/>
  <c r="CP86" i="16"/>
  <c r="AX86" i="18"/>
  <c r="CL86" i="18"/>
  <c r="CT86" i="18"/>
  <c r="K13" i="18"/>
  <c r="K86" i="18" s="1"/>
  <c r="AZ86" i="18"/>
  <c r="L38" i="18"/>
  <c r="BD86" i="18"/>
  <c r="Z31" i="18"/>
  <c r="AA31" i="18"/>
  <c r="AM65" i="18"/>
  <c r="AE65" i="18"/>
  <c r="AL65" i="18"/>
  <c r="AD65" i="18"/>
  <c r="AK65" i="18"/>
  <c r="AC65" i="18"/>
  <c r="AA65" i="18"/>
  <c r="AJ65" i="18"/>
  <c r="AB65" i="18"/>
  <c r="AI65" i="18"/>
  <c r="AH65" i="18"/>
  <c r="Z65" i="18"/>
  <c r="AO65" i="18"/>
  <c r="AG65" i="18"/>
  <c r="D24" i="18"/>
  <c r="F24" i="18" s="1"/>
  <c r="I24" i="18" s="1"/>
  <c r="I16" i="18"/>
  <c r="AN65" i="18"/>
  <c r="AW86" i="18"/>
  <c r="F36" i="18"/>
  <c r="I36" i="18" s="1"/>
  <c r="AA30" i="18"/>
  <c r="AA36" i="18" s="1"/>
  <c r="Z17" i="18"/>
  <c r="Z24" i="18" s="1"/>
  <c r="AP50" i="18"/>
  <c r="AA18" i="18"/>
  <c r="AA24" i="18" s="1"/>
  <c r="Z18" i="18"/>
  <c r="L33" i="18"/>
  <c r="L34" i="18" s="1"/>
  <c r="U33" i="18"/>
  <c r="AQ33" i="18"/>
  <c r="AQ86" i="18" s="1"/>
  <c r="AY33" i="18"/>
  <c r="AY86" i="18" s="1"/>
  <c r="AF66" i="18"/>
  <c r="AN66" i="18"/>
  <c r="I70" i="18"/>
  <c r="AO66" i="18"/>
  <c r="O33" i="18"/>
  <c r="W33" i="18"/>
  <c r="AS33" i="18"/>
  <c r="AS86" i="18" s="1"/>
  <c r="BA33" i="18"/>
  <c r="BA86" i="18" s="1"/>
  <c r="Z66" i="18"/>
  <c r="AH66" i="18"/>
  <c r="AG66" i="18"/>
  <c r="P33" i="18"/>
  <c r="X33" i="18"/>
  <c r="AT33" i="18"/>
  <c r="AT86" i="18" s="1"/>
  <c r="BB33" i="18"/>
  <c r="BB86" i="18" s="1"/>
  <c r="D42" i="18"/>
  <c r="F42" i="18" s="1"/>
  <c r="I42" i="18" s="1"/>
  <c r="AA66" i="18"/>
  <c r="AI66" i="18"/>
  <c r="Q33" i="18"/>
  <c r="Y33" i="18"/>
  <c r="AU33" i="18"/>
  <c r="AU86" i="18" s="1"/>
  <c r="BC33" i="18"/>
  <c r="BC86" i="18" s="1"/>
  <c r="AB66" i="18"/>
  <c r="AJ66" i="18"/>
  <c r="F33" i="18"/>
  <c r="R33" i="18"/>
  <c r="Z33" i="18"/>
  <c r="AV33" i="18"/>
  <c r="AV86" i="18" s="1"/>
  <c r="AC66" i="18"/>
  <c r="BH86" i="16"/>
  <c r="BP86" i="16"/>
  <c r="BX86" i="16"/>
  <c r="CF86" i="16"/>
  <c r="CN86" i="16"/>
  <c r="CV86" i="16"/>
  <c r="CI86" i="16"/>
  <c r="CQ86" i="16"/>
  <c r="BL86" i="16"/>
  <c r="BT86" i="16"/>
  <c r="CB86" i="16"/>
  <c r="CJ86" i="16"/>
  <c r="CR86" i="16"/>
  <c r="BF86" i="16"/>
  <c r="BN86" i="16"/>
  <c r="BV86" i="16"/>
  <c r="CD86" i="16"/>
  <c r="CL86" i="16"/>
  <c r="CT86" i="16"/>
  <c r="K38" i="16"/>
  <c r="AL65" i="16"/>
  <c r="AM65" i="16"/>
  <c r="AE65" i="16"/>
  <c r="F42" i="16"/>
  <c r="I42" i="16" s="1"/>
  <c r="I69" i="16"/>
  <c r="CW69" i="16" s="1"/>
  <c r="D42" i="16"/>
  <c r="I30" i="16"/>
  <c r="D17" i="16"/>
  <c r="F17" i="16" s="1"/>
  <c r="I17" i="16" s="1"/>
  <c r="D36" i="16"/>
  <c r="D18" i="16"/>
  <c r="F18" i="16" s="1"/>
  <c r="I18" i="16" s="1"/>
  <c r="D16" i="16"/>
  <c r="F16" i="16" s="1"/>
  <c r="AP50" i="16"/>
  <c r="AJ66" i="16"/>
  <c r="AB66" i="16"/>
  <c r="AI66" i="16"/>
  <c r="AA66" i="16"/>
  <c r="AH66" i="16"/>
  <c r="Z66" i="16"/>
  <c r="AO66" i="16"/>
  <c r="AG66" i="16"/>
  <c r="AN66" i="16"/>
  <c r="AF66" i="16"/>
  <c r="AM66" i="16"/>
  <c r="AE66" i="16"/>
  <c r="AK66" i="16"/>
  <c r="AL66" i="16"/>
  <c r="AD66" i="16"/>
  <c r="AC66" i="16"/>
  <c r="AA31" i="16"/>
  <c r="Z31" i="16"/>
  <c r="T33" i="16"/>
  <c r="AW33" i="16"/>
  <c r="AW86" i="16" s="1"/>
  <c r="AF65" i="16"/>
  <c r="AN65" i="16"/>
  <c r="L33" i="16"/>
  <c r="L34" i="16" s="1"/>
  <c r="U33" i="16"/>
  <c r="U86" i="16" s="1"/>
  <c r="AG65" i="16"/>
  <c r="AO65" i="16"/>
  <c r="V33" i="16"/>
  <c r="AQ33" i="16"/>
  <c r="AQ86" i="16" s="1"/>
  <c r="AY33" i="16"/>
  <c r="AY86" i="16" s="1"/>
  <c r="Z65" i="16"/>
  <c r="AH65" i="16"/>
  <c r="AR33" i="16"/>
  <c r="AR86" i="16" s="1"/>
  <c r="AZ33" i="16"/>
  <c r="AZ86" i="16" s="1"/>
  <c r="AA65" i="16"/>
  <c r="AI65" i="16"/>
  <c r="P33" i="16"/>
  <c r="X33" i="16"/>
  <c r="X86" i="16" s="1"/>
  <c r="AB65" i="16"/>
  <c r="AJ65" i="16"/>
  <c r="K13" i="16"/>
  <c r="Q33" i="16"/>
  <c r="Q86" i="16" s="1"/>
  <c r="Y33" i="16"/>
  <c r="AT33" i="16"/>
  <c r="AT86" i="16" s="1"/>
  <c r="AC65" i="16"/>
  <c r="AK65" i="16"/>
  <c r="F33" i="16"/>
  <c r="R33" i="16"/>
  <c r="Z33" i="16"/>
  <c r="AU33" i="16"/>
  <c r="AU86" i="16" s="1"/>
  <c r="AD65" i="16"/>
  <c r="D28" i="10"/>
  <c r="L28" i="10" s="1"/>
  <c r="CH86" i="14"/>
  <c r="CW72" i="14"/>
  <c r="CV72" i="14"/>
  <c r="CV86" i="14" s="1"/>
  <c r="CU72" i="14"/>
  <c r="CU86" i="14" s="1"/>
  <c r="CT72" i="14"/>
  <c r="CT86" i="14" s="1"/>
  <c r="CS72" i="14"/>
  <c r="CS86" i="14" s="1"/>
  <c r="CR72" i="14"/>
  <c r="CR86" i="14" s="1"/>
  <c r="CQ72" i="14"/>
  <c r="CQ86" i="14" s="1"/>
  <c r="CP72" i="14"/>
  <c r="CP86" i="14" s="1"/>
  <c r="CO72" i="14"/>
  <c r="CO86" i="14" s="1"/>
  <c r="CN72" i="14"/>
  <c r="CN86" i="14" s="1"/>
  <c r="CM72" i="14"/>
  <c r="CM86" i="14" s="1"/>
  <c r="CL86" i="14"/>
  <c r="CK72" i="14"/>
  <c r="CK86" i="14" s="1"/>
  <c r="CJ72" i="14"/>
  <c r="CJ86" i="14" s="1"/>
  <c r="CI72" i="14"/>
  <c r="CI86" i="14" s="1"/>
  <c r="CH72" i="14"/>
  <c r="CG72" i="14"/>
  <c r="CG86" i="14" s="1"/>
  <c r="CF72" i="14"/>
  <c r="CF86" i="14" s="1"/>
  <c r="CE72" i="14"/>
  <c r="CE86" i="14" s="1"/>
  <c r="CD72" i="14"/>
  <c r="CD86" i="14" s="1"/>
  <c r="CC72" i="14"/>
  <c r="CC86" i="14" s="1"/>
  <c r="CB72" i="14"/>
  <c r="CB86" i="14" s="1"/>
  <c r="CA72" i="14"/>
  <c r="CA86" i="14" s="1"/>
  <c r="BZ72" i="14"/>
  <c r="BZ86" i="14" s="1"/>
  <c r="BY72" i="14"/>
  <c r="BY86" i="14" s="1"/>
  <c r="BX72" i="14"/>
  <c r="BX86" i="14" s="1"/>
  <c r="BW72" i="14"/>
  <c r="BW86" i="14" s="1"/>
  <c r="BV72" i="14"/>
  <c r="BV86" i="14" s="1"/>
  <c r="BU72" i="14"/>
  <c r="BU86" i="14" s="1"/>
  <c r="BT72" i="14"/>
  <c r="BT86" i="14" s="1"/>
  <c r="BS72" i="14"/>
  <c r="BS86" i="14" s="1"/>
  <c r="BR72" i="14"/>
  <c r="BR86" i="14" s="1"/>
  <c r="BQ72" i="14"/>
  <c r="BQ86" i="14" s="1"/>
  <c r="BP72" i="14"/>
  <c r="BP86" i="14" s="1"/>
  <c r="BO72" i="14"/>
  <c r="BO86" i="14" s="1"/>
  <c r="BN72" i="14"/>
  <c r="BN86" i="14" s="1"/>
  <c r="BM72" i="14"/>
  <c r="BM86" i="14" s="1"/>
  <c r="BL72" i="14"/>
  <c r="BL86" i="14" s="1"/>
  <c r="BK72" i="14"/>
  <c r="BK86" i="14" s="1"/>
  <c r="BJ72" i="14"/>
  <c r="BJ86" i="14" s="1"/>
  <c r="BI72" i="14"/>
  <c r="BI86" i="14" s="1"/>
  <c r="BH72" i="14"/>
  <c r="BH86" i="14" s="1"/>
  <c r="BG72" i="14"/>
  <c r="BG86" i="14" s="1"/>
  <c r="BF72" i="14"/>
  <c r="BF86" i="14" s="1"/>
  <c r="BE72" i="14"/>
  <c r="BE86" i="14" s="1"/>
  <c r="BD72" i="14"/>
  <c r="BC72" i="14"/>
  <c r="BB72" i="14"/>
  <c r="BA72" i="14"/>
  <c r="AZ72" i="14"/>
  <c r="AY72" i="14"/>
  <c r="AX72" i="14"/>
  <c r="AW72" i="14"/>
  <c r="AV72" i="14"/>
  <c r="AU72" i="14"/>
  <c r="AT72" i="14"/>
  <c r="AS72" i="14"/>
  <c r="AR72" i="14"/>
  <c r="AQ72" i="14"/>
  <c r="AP72" i="14"/>
  <c r="F72" i="14"/>
  <c r="I72" i="14" s="1"/>
  <c r="D72" i="14"/>
  <c r="F71" i="14"/>
  <c r="I71" i="14" s="1"/>
  <c r="F70" i="14"/>
  <c r="I70" i="14" s="1"/>
  <c r="D69" i="14"/>
  <c r="F69" i="14" s="1"/>
  <c r="F66" i="14"/>
  <c r="I66" i="14" s="1"/>
  <c r="F65" i="14"/>
  <c r="I65" i="14" s="1"/>
  <c r="C61" i="14"/>
  <c r="C60" i="14"/>
  <c r="I57" i="14"/>
  <c r="Y57" i="14" s="1"/>
  <c r="F57" i="14"/>
  <c r="F55" i="14"/>
  <c r="I55" i="14" s="1"/>
  <c r="Y55" i="14" s="1"/>
  <c r="F52" i="14"/>
  <c r="I52" i="14" s="1"/>
  <c r="AP52" i="14" s="1"/>
  <c r="F50" i="14"/>
  <c r="I50" i="14" s="1"/>
  <c r="I46" i="14"/>
  <c r="AP46" i="14" s="1"/>
  <c r="F46" i="14"/>
  <c r="C42" i="14"/>
  <c r="C41" i="14"/>
  <c r="F38" i="14"/>
  <c r="I38" i="14" s="1"/>
  <c r="AO38" i="14" s="1"/>
  <c r="BD37" i="14"/>
  <c r="BC37" i="14"/>
  <c r="BB37" i="14"/>
  <c r="BA37" i="14"/>
  <c r="AZ37" i="14"/>
  <c r="AY37" i="14"/>
  <c r="AX37" i="14"/>
  <c r="AW37" i="14"/>
  <c r="AV37" i="14"/>
  <c r="AU37" i="14"/>
  <c r="AT37" i="14"/>
  <c r="AS37" i="14"/>
  <c r="AR37" i="14"/>
  <c r="AQ37" i="14"/>
  <c r="AP37" i="14"/>
  <c r="AA37" i="14"/>
  <c r="Z37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L37" i="14"/>
  <c r="K37" i="14"/>
  <c r="BD36" i="14"/>
  <c r="BC36" i="14"/>
  <c r="BB36" i="14"/>
  <c r="BA36" i="14"/>
  <c r="AZ36" i="14"/>
  <c r="AY36" i="14"/>
  <c r="AX36" i="14"/>
  <c r="AW36" i="14"/>
  <c r="AV36" i="14"/>
  <c r="AU36" i="14"/>
  <c r="AT36" i="14"/>
  <c r="AS36" i="14"/>
  <c r="AR36" i="14"/>
  <c r="AQ36" i="14"/>
  <c r="AP36" i="14"/>
  <c r="AO36" i="14"/>
  <c r="AN36" i="14"/>
  <c r="AM36" i="14"/>
  <c r="AL36" i="14"/>
  <c r="AK36" i="14"/>
  <c r="AJ36" i="14"/>
  <c r="AI36" i="14"/>
  <c r="AH36" i="14"/>
  <c r="AG36" i="14"/>
  <c r="AF36" i="14"/>
  <c r="AE36" i="14"/>
  <c r="AD36" i="14"/>
  <c r="AC36" i="14"/>
  <c r="AB36" i="14"/>
  <c r="Y36" i="14"/>
  <c r="X36" i="14"/>
  <c r="W36" i="14"/>
  <c r="V36" i="14"/>
  <c r="U36" i="14"/>
  <c r="T36" i="14"/>
  <c r="S36" i="14"/>
  <c r="R36" i="14"/>
  <c r="Q36" i="14"/>
  <c r="P36" i="14"/>
  <c r="O36" i="14"/>
  <c r="N36" i="14"/>
  <c r="L36" i="14"/>
  <c r="L38" i="14" s="1"/>
  <c r="K36" i="14"/>
  <c r="F34" i="14"/>
  <c r="I34" i="14" s="1"/>
  <c r="D33" i="14"/>
  <c r="F31" i="14"/>
  <c r="I31" i="14" s="1"/>
  <c r="F30" i="14"/>
  <c r="I30" i="14" s="1"/>
  <c r="C30" i="14"/>
  <c r="D17" i="14"/>
  <c r="F17" i="14" s="1"/>
  <c r="I17" i="14" s="1"/>
  <c r="J13" i="14"/>
  <c r="I13" i="14"/>
  <c r="M12" i="14"/>
  <c r="F12" i="14"/>
  <c r="M11" i="14"/>
  <c r="F11" i="14"/>
  <c r="M13" i="14"/>
  <c r="K10" i="14"/>
  <c r="F10" i="14"/>
  <c r="D72" i="13"/>
  <c r="CW72" i="13"/>
  <c r="AQ72" i="13"/>
  <c r="AR72" i="13"/>
  <c r="AS72" i="13"/>
  <c r="AT72" i="13"/>
  <c r="AU72" i="13"/>
  <c r="AV72" i="13"/>
  <c r="AW72" i="13"/>
  <c r="AX72" i="13"/>
  <c r="AY72" i="13"/>
  <c r="AZ72" i="13"/>
  <c r="BA72" i="13"/>
  <c r="BB72" i="13"/>
  <c r="BC72" i="13"/>
  <c r="BD72" i="13"/>
  <c r="BE72" i="13"/>
  <c r="BF72" i="13"/>
  <c r="BG72" i="13"/>
  <c r="BH72" i="13"/>
  <c r="BI72" i="13"/>
  <c r="BJ72" i="13"/>
  <c r="BK72" i="13"/>
  <c r="BL72" i="13"/>
  <c r="BM72" i="13"/>
  <c r="BN72" i="13"/>
  <c r="BO72" i="13"/>
  <c r="BP72" i="13"/>
  <c r="BQ72" i="13"/>
  <c r="BR72" i="13"/>
  <c r="BS72" i="13"/>
  <c r="BT72" i="13"/>
  <c r="BU72" i="13"/>
  <c r="BV72" i="13"/>
  <c r="BW72" i="13"/>
  <c r="BX72" i="13"/>
  <c r="BY72" i="13"/>
  <c r="BZ72" i="13"/>
  <c r="CA72" i="13"/>
  <c r="CB72" i="13"/>
  <c r="CC72" i="13"/>
  <c r="CD72" i="13"/>
  <c r="CE72" i="13"/>
  <c r="CF72" i="13"/>
  <c r="CG72" i="13"/>
  <c r="CH72" i="13"/>
  <c r="CI72" i="13"/>
  <c r="CJ72" i="13"/>
  <c r="CK72" i="13"/>
  <c r="CL72" i="13"/>
  <c r="CM72" i="13"/>
  <c r="CN72" i="13"/>
  <c r="CO72" i="13"/>
  <c r="CP72" i="13"/>
  <c r="CQ72" i="13"/>
  <c r="CR72" i="13"/>
  <c r="CS72" i="13"/>
  <c r="CT72" i="13"/>
  <c r="CU72" i="13"/>
  <c r="CV72" i="13"/>
  <c r="AP72" i="13"/>
  <c r="I82" i="21" l="1"/>
  <c r="I83" i="21" s="1"/>
  <c r="I84" i="21" s="1"/>
  <c r="F77" i="21"/>
  <c r="D60" i="21"/>
  <c r="F74" i="21"/>
  <c r="F76" i="21" s="1"/>
  <c r="CW94" i="21"/>
  <c r="I94" i="21" s="1"/>
  <c r="I87" i="21"/>
  <c r="I93" i="21"/>
  <c r="O28" i="10"/>
  <c r="AL34" i="20" s="1"/>
  <c r="AL37" i="20" s="1"/>
  <c r="G28" i="10"/>
  <c r="AD34" i="20" s="1"/>
  <c r="AD37" i="20" s="1"/>
  <c r="P28" i="10"/>
  <c r="AM34" i="16" s="1"/>
  <c r="N28" i="10"/>
  <c r="AK34" i="16" s="1"/>
  <c r="M28" i="10"/>
  <c r="AJ34" i="16" s="1"/>
  <c r="H28" i="10"/>
  <c r="AE34" i="16" s="1"/>
  <c r="AE37" i="16" s="1"/>
  <c r="F28" i="10"/>
  <c r="AC34" i="13" s="1"/>
  <c r="D51" i="18"/>
  <c r="D49" i="18"/>
  <c r="D48" i="18"/>
  <c r="D45" i="18"/>
  <c r="D44" i="18"/>
  <c r="D22" i="18"/>
  <c r="F22" i="18" s="1"/>
  <c r="I22" i="18" s="1"/>
  <c r="AO22" i="18" s="1"/>
  <c r="D51" i="16"/>
  <c r="F51" i="16" s="1"/>
  <c r="I51" i="16" s="1"/>
  <c r="D49" i="16"/>
  <c r="F49" i="16" s="1"/>
  <c r="I49" i="16" s="1"/>
  <c r="AP49" i="16" s="1"/>
  <c r="D48" i="16"/>
  <c r="D45" i="16"/>
  <c r="D44" i="16"/>
  <c r="AJ66" i="14"/>
  <c r="AK66" i="14"/>
  <c r="AE66" i="14"/>
  <c r="AD66" i="14"/>
  <c r="AC66" i="14"/>
  <c r="AM66" i="14"/>
  <c r="AL66" i="14"/>
  <c r="K94" i="18"/>
  <c r="L94" i="18"/>
  <c r="AI34" i="20"/>
  <c r="AI37" i="20" s="1"/>
  <c r="AI34" i="16"/>
  <c r="AI34" i="13"/>
  <c r="K28" i="10"/>
  <c r="E28" i="10"/>
  <c r="J28" i="10"/>
  <c r="Q28" i="10"/>
  <c r="I28" i="10"/>
  <c r="K38" i="14"/>
  <c r="D22" i="20"/>
  <c r="F22" i="20" s="1"/>
  <c r="I22" i="20" s="1"/>
  <c r="T33" i="20"/>
  <c r="S33" i="20"/>
  <c r="K33" i="20"/>
  <c r="K34" i="20" s="1"/>
  <c r="BD33" i="20"/>
  <c r="AW33" i="20"/>
  <c r="BC33" i="20"/>
  <c r="AV33" i="20"/>
  <c r="AA33" i="20"/>
  <c r="AR33" i="20"/>
  <c r="N33" i="20"/>
  <c r="L33" i="20"/>
  <c r="L34" i="20" s="1"/>
  <c r="BA33" i="20"/>
  <c r="W33" i="20"/>
  <c r="X33" i="20"/>
  <c r="AT33" i="20"/>
  <c r="P33" i="20"/>
  <c r="AU33" i="20"/>
  <c r="Y33" i="20"/>
  <c r="AY33" i="20"/>
  <c r="AX33" i="20"/>
  <c r="BB33" i="20"/>
  <c r="Z33" i="20"/>
  <c r="Q33" i="20"/>
  <c r="AQ33" i="20"/>
  <c r="AP33" i="20"/>
  <c r="R33" i="20"/>
  <c r="AZ33" i="20"/>
  <c r="V33" i="20"/>
  <c r="U33" i="20"/>
  <c r="D24" i="20"/>
  <c r="F24" i="20" s="1"/>
  <c r="I24" i="20" s="1"/>
  <c r="Z24" i="20"/>
  <c r="Z30" i="20"/>
  <c r="Z36" i="20" s="1"/>
  <c r="AA30" i="20"/>
  <c r="AA36" i="20" s="1"/>
  <c r="F62" i="20"/>
  <c r="I62" i="20" s="1"/>
  <c r="CW62" i="20" s="1"/>
  <c r="CW86" i="20" s="1"/>
  <c r="F36" i="20"/>
  <c r="F45" i="20"/>
  <c r="I45" i="20" s="1"/>
  <c r="AP45" i="20" s="1"/>
  <c r="D19" i="20"/>
  <c r="F19" i="20" s="1"/>
  <c r="F48" i="20"/>
  <c r="I48" i="20" s="1"/>
  <c r="AP48" i="20" s="1"/>
  <c r="D21" i="20"/>
  <c r="F21" i="20" s="1"/>
  <c r="I21" i="20" s="1"/>
  <c r="D20" i="20"/>
  <c r="F20" i="20" s="1"/>
  <c r="I20" i="20" s="1"/>
  <c r="D51" i="20"/>
  <c r="F51" i="20" s="1"/>
  <c r="I51" i="20" s="1"/>
  <c r="F44" i="20"/>
  <c r="I44" i="20" s="1"/>
  <c r="D26" i="20"/>
  <c r="F26" i="20" s="1"/>
  <c r="I26" i="20" s="1"/>
  <c r="F49" i="20"/>
  <c r="I49" i="20" s="1"/>
  <c r="AP49" i="20" s="1"/>
  <c r="D37" i="20"/>
  <c r="I33" i="20"/>
  <c r="D41" i="20"/>
  <c r="F41" i="20" s="1"/>
  <c r="I41" i="20" s="1"/>
  <c r="R42" i="18"/>
  <c r="P42" i="18"/>
  <c r="P86" i="18" s="1"/>
  <c r="O16" i="18"/>
  <c r="D41" i="18"/>
  <c r="F41" i="18" s="1"/>
  <c r="I41" i="18" s="1"/>
  <c r="D19" i="18"/>
  <c r="F19" i="18" s="1"/>
  <c r="F45" i="18"/>
  <c r="I45" i="18" s="1"/>
  <c r="AP45" i="18" s="1"/>
  <c r="F48" i="18"/>
  <c r="I48" i="18" s="1"/>
  <c r="AP48" i="18" s="1"/>
  <c r="D21" i="18"/>
  <c r="F21" i="18" s="1"/>
  <c r="I21" i="18" s="1"/>
  <c r="D20" i="18"/>
  <c r="F20" i="18" s="1"/>
  <c r="I20" i="18" s="1"/>
  <c r="F44" i="18"/>
  <c r="I44" i="18" s="1"/>
  <c r="AP44" i="18" s="1"/>
  <c r="F51" i="18"/>
  <c r="I51" i="18" s="1"/>
  <c r="F49" i="18"/>
  <c r="I49" i="18" s="1"/>
  <c r="AP49" i="18" s="1"/>
  <c r="I33" i="18"/>
  <c r="D37" i="18"/>
  <c r="F58" i="18" s="1"/>
  <c r="I58" i="18" s="1"/>
  <c r="Y58" i="18" s="1"/>
  <c r="D26" i="18"/>
  <c r="F26" i="18" s="1"/>
  <c r="I26" i="18" s="1"/>
  <c r="AV33" i="16"/>
  <c r="AV86" i="16" s="1"/>
  <c r="AA33" i="16"/>
  <c r="W33" i="16"/>
  <c r="W86" i="16" s="1"/>
  <c r="S33" i="16"/>
  <c r="BC33" i="16"/>
  <c r="BC86" i="16" s="1"/>
  <c r="O33" i="16"/>
  <c r="K33" i="16"/>
  <c r="K34" i="16" s="1"/>
  <c r="BD33" i="16"/>
  <c r="BD86" i="16" s="1"/>
  <c r="K86" i="16"/>
  <c r="K94" i="16" s="1"/>
  <c r="N33" i="16"/>
  <c r="N86" i="16" s="1"/>
  <c r="L86" i="16"/>
  <c r="BA33" i="16"/>
  <c r="BA86" i="16" s="1"/>
  <c r="AX33" i="16"/>
  <c r="AX86" i="16" s="1"/>
  <c r="BB33" i="16"/>
  <c r="BB86" i="16" s="1"/>
  <c r="AS33" i="16"/>
  <c r="AS86" i="16" s="1"/>
  <c r="AP33" i="16"/>
  <c r="P86" i="16"/>
  <c r="R42" i="16"/>
  <c r="P42" i="16"/>
  <c r="Z30" i="16"/>
  <c r="Z36" i="16" s="1"/>
  <c r="AA30" i="16"/>
  <c r="AA36" i="16" s="1"/>
  <c r="Z17" i="16"/>
  <c r="AA17" i="16"/>
  <c r="D24" i="16"/>
  <c r="F24" i="16" s="1"/>
  <c r="I24" i="16" s="1"/>
  <c r="I16" i="16"/>
  <c r="F45" i="16"/>
  <c r="I45" i="16" s="1"/>
  <c r="AP45" i="16" s="1"/>
  <c r="D19" i="16"/>
  <c r="F19" i="16" s="1"/>
  <c r="F48" i="16"/>
  <c r="I48" i="16" s="1"/>
  <c r="AP48" i="16" s="1"/>
  <c r="D22" i="16"/>
  <c r="F22" i="16" s="1"/>
  <c r="D21" i="16"/>
  <c r="F21" i="16" s="1"/>
  <c r="I21" i="16" s="1"/>
  <c r="D20" i="16"/>
  <c r="F20" i="16" s="1"/>
  <c r="I20" i="16" s="1"/>
  <c r="I33" i="16"/>
  <c r="F44" i="16"/>
  <c r="I44" i="16" s="1"/>
  <c r="AP44" i="16" s="1"/>
  <c r="D26" i="16"/>
  <c r="F26" i="16" s="1"/>
  <c r="I26" i="16" s="1"/>
  <c r="D37" i="16"/>
  <c r="F58" i="16" s="1"/>
  <c r="I58" i="16" s="1"/>
  <c r="Y58" i="16" s="1"/>
  <c r="D41" i="16"/>
  <c r="F41" i="16" s="1"/>
  <c r="I41" i="16" s="1"/>
  <c r="AA18" i="16"/>
  <c r="Z18" i="16"/>
  <c r="I81" i="16"/>
  <c r="F36" i="16"/>
  <c r="I36" i="16" s="1"/>
  <c r="D13" i="14"/>
  <c r="F13" i="14" s="1"/>
  <c r="AA17" i="14"/>
  <c r="Z17" i="14"/>
  <c r="AA30" i="14"/>
  <c r="AA36" i="14" s="1"/>
  <c r="Z30" i="14"/>
  <c r="Z36" i="14" s="1"/>
  <c r="AP50" i="14"/>
  <c r="AL65" i="14"/>
  <c r="AD65" i="14"/>
  <c r="AK65" i="14"/>
  <c r="AC65" i="14"/>
  <c r="AJ65" i="14"/>
  <c r="AB65" i="14"/>
  <c r="AM65" i="14"/>
  <c r="AI65" i="14"/>
  <c r="AA65" i="14"/>
  <c r="AF65" i="14"/>
  <c r="AH65" i="14"/>
  <c r="Z65" i="14"/>
  <c r="AN65" i="14"/>
  <c r="AO65" i="14"/>
  <c r="AG65" i="14"/>
  <c r="AE65" i="14"/>
  <c r="AA31" i="14"/>
  <c r="Z31" i="14"/>
  <c r="I69" i="14"/>
  <c r="CW69" i="14" s="1"/>
  <c r="F68" i="14"/>
  <c r="K13" i="14"/>
  <c r="BC33" i="14"/>
  <c r="BC86" i="14" s="1"/>
  <c r="AU33" i="14"/>
  <c r="AU86" i="14" s="1"/>
  <c r="W33" i="14"/>
  <c r="O33" i="14"/>
  <c r="Y33" i="14"/>
  <c r="AV33" i="14"/>
  <c r="AV86" i="14" s="1"/>
  <c r="P33" i="14"/>
  <c r="BB33" i="14"/>
  <c r="BB86" i="14" s="1"/>
  <c r="AT33" i="14"/>
  <c r="AT86" i="14" s="1"/>
  <c r="V33" i="14"/>
  <c r="N33" i="14"/>
  <c r="AW33" i="14"/>
  <c r="AW86" i="14" s="1"/>
  <c r="BA33" i="14"/>
  <c r="BA86" i="14" s="1"/>
  <c r="AS33" i="14"/>
  <c r="AS86" i="14" s="1"/>
  <c r="U33" i="14"/>
  <c r="L33" i="14"/>
  <c r="L34" i="14" s="1"/>
  <c r="AZ33" i="14"/>
  <c r="AZ86" i="14" s="1"/>
  <c r="AR33" i="14"/>
  <c r="AR86" i="14" s="1"/>
  <c r="T33" i="14"/>
  <c r="K33" i="14"/>
  <c r="K34" i="14" s="1"/>
  <c r="AY33" i="14"/>
  <c r="AY86" i="14" s="1"/>
  <c r="AQ33" i="14"/>
  <c r="AQ86" i="14" s="1"/>
  <c r="AA33" i="14"/>
  <c r="S33" i="14"/>
  <c r="BD33" i="14"/>
  <c r="BD86" i="14" s="1"/>
  <c r="X33" i="14"/>
  <c r="AX33" i="14"/>
  <c r="AX86" i="14" s="1"/>
  <c r="Z33" i="14"/>
  <c r="R33" i="14"/>
  <c r="F33" i="14"/>
  <c r="Q33" i="14"/>
  <c r="D36" i="14"/>
  <c r="AF66" i="14"/>
  <c r="AN66" i="14"/>
  <c r="D16" i="14"/>
  <c r="F16" i="14" s="1"/>
  <c r="AG66" i="14"/>
  <c r="AO66" i="14"/>
  <c r="D18" i="14"/>
  <c r="F18" i="14" s="1"/>
  <c r="I18" i="14" s="1"/>
  <c r="Z66" i="14"/>
  <c r="AH66" i="14"/>
  <c r="D42" i="14"/>
  <c r="F42" i="14" s="1"/>
  <c r="I42" i="14" s="1"/>
  <c r="AA66" i="14"/>
  <c r="AI66" i="14"/>
  <c r="AB66" i="14"/>
  <c r="F72" i="13"/>
  <c r="E51" i="6"/>
  <c r="C51" i="6"/>
  <c r="E49" i="6"/>
  <c r="C49" i="6"/>
  <c r="C30" i="13"/>
  <c r="AP33" i="13"/>
  <c r="I91" i="13"/>
  <c r="CV86" i="13"/>
  <c r="CU86" i="13"/>
  <c r="CT86" i="13"/>
  <c r="CS86" i="13"/>
  <c r="CR86" i="13"/>
  <c r="CQ86" i="13"/>
  <c r="CP86" i="13"/>
  <c r="CO86" i="13"/>
  <c r="CN86" i="13"/>
  <c r="CM86" i="13"/>
  <c r="CL86" i="13"/>
  <c r="CK86" i="13"/>
  <c r="CJ86" i="13"/>
  <c r="CI86" i="13"/>
  <c r="CH86" i="13"/>
  <c r="CG86" i="13"/>
  <c r="CF86" i="13"/>
  <c r="CE86" i="13"/>
  <c r="CD86" i="13"/>
  <c r="CC86" i="13"/>
  <c r="CB86" i="13"/>
  <c r="CA86" i="13"/>
  <c r="BZ86" i="13"/>
  <c r="BY86" i="13"/>
  <c r="BX86" i="13"/>
  <c r="BW86" i="13"/>
  <c r="BV86" i="13"/>
  <c r="BU86" i="13"/>
  <c r="BT86" i="13"/>
  <c r="BS86" i="13"/>
  <c r="BR86" i="13"/>
  <c r="BQ86" i="13"/>
  <c r="BP86" i="13"/>
  <c r="BO86" i="13"/>
  <c r="BN86" i="13"/>
  <c r="BM86" i="13"/>
  <c r="BL86" i="13"/>
  <c r="BK86" i="13"/>
  <c r="BJ86" i="13"/>
  <c r="BI86" i="13"/>
  <c r="BH86" i="13"/>
  <c r="BG86" i="13"/>
  <c r="BF86" i="13"/>
  <c r="BE86" i="13"/>
  <c r="F71" i="13"/>
  <c r="I71" i="13" s="1"/>
  <c r="F70" i="13"/>
  <c r="I70" i="13" s="1"/>
  <c r="D69" i="13"/>
  <c r="F69" i="13" s="1"/>
  <c r="F66" i="13"/>
  <c r="I66" i="13" s="1"/>
  <c r="F65" i="13"/>
  <c r="I65" i="13" s="1"/>
  <c r="C61" i="13"/>
  <c r="C60" i="13"/>
  <c r="I57" i="13"/>
  <c r="Y57" i="13" s="1"/>
  <c r="F57" i="13"/>
  <c r="F55" i="13"/>
  <c r="I55" i="13" s="1"/>
  <c r="Y55" i="13" s="1"/>
  <c r="F52" i="13"/>
  <c r="I52" i="13" s="1"/>
  <c r="AP52" i="13" s="1"/>
  <c r="F50" i="13"/>
  <c r="I50" i="13" s="1"/>
  <c r="F46" i="13"/>
  <c r="I46" i="13" s="1"/>
  <c r="AP46" i="13" s="1"/>
  <c r="C42" i="13"/>
  <c r="C41" i="13"/>
  <c r="F38" i="13"/>
  <c r="I38" i="13" s="1"/>
  <c r="AO38" i="13" s="1"/>
  <c r="BD37" i="13"/>
  <c r="BC37" i="13"/>
  <c r="BB37" i="13"/>
  <c r="BA37" i="13"/>
  <c r="AZ37" i="13"/>
  <c r="AY37" i="13"/>
  <c r="AX37" i="13"/>
  <c r="AW37" i="13"/>
  <c r="AV37" i="13"/>
  <c r="AU37" i="13"/>
  <c r="AT37" i="13"/>
  <c r="AS37" i="13"/>
  <c r="AR37" i="13"/>
  <c r="AQ37" i="13"/>
  <c r="AP37" i="13"/>
  <c r="AA37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L37" i="13"/>
  <c r="K37" i="13"/>
  <c r="BD36" i="13"/>
  <c r="BC36" i="13"/>
  <c r="BB36" i="13"/>
  <c r="BA36" i="13"/>
  <c r="AZ36" i="13"/>
  <c r="AY36" i="13"/>
  <c r="AX36" i="13"/>
  <c r="AW36" i="13"/>
  <c r="AV36" i="13"/>
  <c r="AU36" i="13"/>
  <c r="AT36" i="13"/>
  <c r="AS36" i="13"/>
  <c r="AR36" i="13"/>
  <c r="AQ36" i="13"/>
  <c r="AP36" i="13"/>
  <c r="AO36" i="13"/>
  <c r="AN36" i="13"/>
  <c r="AM36" i="13"/>
  <c r="AL36" i="13"/>
  <c r="AK36" i="13"/>
  <c r="AJ36" i="13"/>
  <c r="AI36" i="13"/>
  <c r="AH36" i="13"/>
  <c r="AG36" i="13"/>
  <c r="AF36" i="13"/>
  <c r="AE36" i="13"/>
  <c r="AD36" i="13"/>
  <c r="AC36" i="13"/>
  <c r="AB36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L36" i="13"/>
  <c r="K36" i="13"/>
  <c r="F34" i="13"/>
  <c r="AZ33" i="13"/>
  <c r="AX33" i="13"/>
  <c r="AR33" i="13"/>
  <c r="Z33" i="13"/>
  <c r="T33" i="13"/>
  <c r="L33" i="13"/>
  <c r="L34" i="13" s="1"/>
  <c r="K33" i="13"/>
  <c r="K34" i="13" s="1"/>
  <c r="F33" i="13"/>
  <c r="D33" i="13"/>
  <c r="AW33" i="13"/>
  <c r="F31" i="13"/>
  <c r="I31" i="13" s="1"/>
  <c r="F30" i="13"/>
  <c r="J13" i="13"/>
  <c r="J86" i="13" s="1"/>
  <c r="I13" i="13"/>
  <c r="M12" i="13"/>
  <c r="F12" i="13"/>
  <c r="M11" i="13"/>
  <c r="F11" i="13"/>
  <c r="D13" i="13" s="1"/>
  <c r="F13" i="13" s="1"/>
  <c r="K10" i="13"/>
  <c r="F10" i="13"/>
  <c r="E37" i="6"/>
  <c r="C37" i="6"/>
  <c r="E35" i="6"/>
  <c r="C35" i="6"/>
  <c r="C33" i="12"/>
  <c r="BA33" i="12" s="1"/>
  <c r="I91" i="12"/>
  <c r="CV86" i="12"/>
  <c r="CU86" i="12"/>
  <c r="CT86" i="12"/>
  <c r="CS86" i="12"/>
  <c r="CR86" i="12"/>
  <c r="CQ86" i="12"/>
  <c r="CP86" i="12"/>
  <c r="CO86" i="12"/>
  <c r="CN86" i="12"/>
  <c r="CM86" i="12"/>
  <c r="CL86" i="12"/>
  <c r="CK86" i="12"/>
  <c r="CJ86" i="12"/>
  <c r="CI86" i="12"/>
  <c r="CH86" i="12"/>
  <c r="CG86" i="12"/>
  <c r="CF86" i="12"/>
  <c r="CE86" i="12"/>
  <c r="CD86" i="12"/>
  <c r="CC86" i="12"/>
  <c r="CB86" i="12"/>
  <c r="CA86" i="12"/>
  <c r="BZ86" i="12"/>
  <c r="BY86" i="12"/>
  <c r="BX86" i="12"/>
  <c r="BW86" i="12"/>
  <c r="BV86" i="12"/>
  <c r="BU86" i="12"/>
  <c r="BT86" i="12"/>
  <c r="BS86" i="12"/>
  <c r="BR86" i="12"/>
  <c r="BQ86" i="12"/>
  <c r="BP86" i="12"/>
  <c r="BO86" i="12"/>
  <c r="BN86" i="12"/>
  <c r="BM86" i="12"/>
  <c r="BL86" i="12"/>
  <c r="BK86" i="12"/>
  <c r="BJ86" i="12"/>
  <c r="BI86" i="12"/>
  <c r="BH86" i="12"/>
  <c r="BG86" i="12"/>
  <c r="BF86" i="12"/>
  <c r="BE86" i="12"/>
  <c r="I71" i="12"/>
  <c r="F71" i="12"/>
  <c r="F70" i="12"/>
  <c r="I70" i="12" s="1"/>
  <c r="F69" i="12"/>
  <c r="I69" i="12" s="1"/>
  <c r="AP69" i="12" s="1"/>
  <c r="D69" i="12"/>
  <c r="AM66" i="12"/>
  <c r="AK66" i="12"/>
  <c r="AJ66" i="12"/>
  <c r="AH66" i="12"/>
  <c r="AE66" i="12"/>
  <c r="AC66" i="12"/>
  <c r="AB66" i="12"/>
  <c r="Z66" i="12"/>
  <c r="I66" i="12"/>
  <c r="AI66" i="12" s="1"/>
  <c r="F66" i="12"/>
  <c r="I65" i="12"/>
  <c r="AM65" i="12" s="1"/>
  <c r="F65" i="12"/>
  <c r="C61" i="12"/>
  <c r="C60" i="12"/>
  <c r="F58" i="12"/>
  <c r="I58" i="12" s="1"/>
  <c r="Y58" i="12" s="1"/>
  <c r="F57" i="12"/>
  <c r="I57" i="12" s="1"/>
  <c r="Y57" i="12" s="1"/>
  <c r="F55" i="12"/>
  <c r="I55" i="12" s="1"/>
  <c r="Y55" i="12" s="1"/>
  <c r="F52" i="12"/>
  <c r="I52" i="12" s="1"/>
  <c r="AP52" i="12" s="1"/>
  <c r="D52" i="12"/>
  <c r="I50" i="12"/>
  <c r="F50" i="12"/>
  <c r="F46" i="12"/>
  <c r="I46" i="12" s="1"/>
  <c r="AP46" i="12" s="1"/>
  <c r="C42" i="12"/>
  <c r="C41" i="12"/>
  <c r="F38" i="12"/>
  <c r="I38" i="12" s="1"/>
  <c r="AO38" i="12" s="1"/>
  <c r="BD37" i="12"/>
  <c r="BC37" i="12"/>
  <c r="BB37" i="12"/>
  <c r="BA37" i="12"/>
  <c r="AZ37" i="12"/>
  <c r="AY37" i="12"/>
  <c r="AX37" i="12"/>
  <c r="AW37" i="12"/>
  <c r="AV37" i="12"/>
  <c r="AU37" i="12"/>
  <c r="AT37" i="12"/>
  <c r="AS37" i="12"/>
  <c r="AR37" i="12"/>
  <c r="AQ37" i="12"/>
  <c r="AP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L37" i="12"/>
  <c r="K37" i="12"/>
  <c r="BD36" i="12"/>
  <c r="BC36" i="12"/>
  <c r="BB36" i="12"/>
  <c r="BA36" i="12"/>
  <c r="AZ36" i="12"/>
  <c r="AY36" i="12"/>
  <c r="AX36" i="12"/>
  <c r="AW36" i="12"/>
  <c r="AV36" i="12"/>
  <c r="AU36" i="12"/>
  <c r="AT36" i="12"/>
  <c r="AS36" i="12"/>
  <c r="AR36" i="12"/>
  <c r="AQ36" i="12"/>
  <c r="AP36" i="12"/>
  <c r="AO36" i="12"/>
  <c r="AN36" i="12"/>
  <c r="AM36" i="12"/>
  <c r="AL36" i="12"/>
  <c r="AK36" i="12"/>
  <c r="AJ36" i="12"/>
  <c r="AI36" i="12"/>
  <c r="AH36" i="12"/>
  <c r="AG36" i="12"/>
  <c r="AF36" i="12"/>
  <c r="AE36" i="12"/>
  <c r="AD36" i="12"/>
  <c r="AC36" i="12"/>
  <c r="AB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L36" i="12"/>
  <c r="K36" i="12"/>
  <c r="D36" i="12"/>
  <c r="D34" i="12"/>
  <c r="F34" i="12"/>
  <c r="L33" i="12"/>
  <c r="L34" i="12" s="1"/>
  <c r="D33" i="12"/>
  <c r="I31" i="12"/>
  <c r="AA31" i="12" s="1"/>
  <c r="F31" i="12"/>
  <c r="F30" i="12"/>
  <c r="D42" i="12" s="1"/>
  <c r="F42" i="12" s="1"/>
  <c r="I42" i="12" s="1"/>
  <c r="C30" i="12"/>
  <c r="D18" i="12"/>
  <c r="F18" i="12" s="1"/>
  <c r="I18" i="12" s="1"/>
  <c r="D17" i="12"/>
  <c r="F17" i="12" s="1"/>
  <c r="I17" i="12" s="1"/>
  <c r="F16" i="12"/>
  <c r="D24" i="12" s="1"/>
  <c r="F24" i="12" s="1"/>
  <c r="I24" i="12" s="1"/>
  <c r="D16" i="12"/>
  <c r="J13" i="12"/>
  <c r="J86" i="12" s="1"/>
  <c r="I13" i="12"/>
  <c r="D13" i="12"/>
  <c r="F13" i="12" s="1"/>
  <c r="M12" i="12"/>
  <c r="F12" i="12"/>
  <c r="M11" i="12"/>
  <c r="F11" i="12"/>
  <c r="M13" i="12"/>
  <c r="K10" i="12"/>
  <c r="F10" i="12"/>
  <c r="AK34" i="13" l="1"/>
  <c r="AJ34" i="20"/>
  <c r="AJ37" i="20" s="1"/>
  <c r="AM34" i="20"/>
  <c r="AM37" i="20" s="1"/>
  <c r="AE34" i="13"/>
  <c r="AE34" i="20"/>
  <c r="AE37" i="20" s="1"/>
  <c r="AC34" i="16"/>
  <c r="AC37" i="16" s="1"/>
  <c r="AC34" i="20"/>
  <c r="AC37" i="20" s="1"/>
  <c r="AL34" i="13"/>
  <c r="AD34" i="16"/>
  <c r="AD37" i="16" s="1"/>
  <c r="AK34" i="20"/>
  <c r="AK37" i="20" s="1"/>
  <c r="AL34" i="16"/>
  <c r="AD34" i="13"/>
  <c r="AJ34" i="13"/>
  <c r="AM34" i="13"/>
  <c r="D51" i="14"/>
  <c r="D49" i="14"/>
  <c r="D48" i="14"/>
  <c r="D45" i="14"/>
  <c r="F45" i="14" s="1"/>
  <c r="I45" i="14" s="1"/>
  <c r="AP45" i="14" s="1"/>
  <c r="D44" i="14"/>
  <c r="D48" i="13"/>
  <c r="F48" i="13" s="1"/>
  <c r="I48" i="13" s="1"/>
  <c r="AP48" i="13" s="1"/>
  <c r="D44" i="13"/>
  <c r="D45" i="13"/>
  <c r="D49" i="13"/>
  <c r="D51" i="13"/>
  <c r="D19" i="13"/>
  <c r="F19" i="13" s="1"/>
  <c r="L38" i="13"/>
  <c r="L86" i="13" s="1"/>
  <c r="D37" i="13"/>
  <c r="F58" i="13" s="1"/>
  <c r="I58" i="13" s="1"/>
  <c r="Y58" i="13" s="1"/>
  <c r="L94" i="16"/>
  <c r="AP44" i="20"/>
  <c r="D61" i="20"/>
  <c r="E73" i="6" s="1"/>
  <c r="E78" i="6" s="1"/>
  <c r="E80" i="6" s="1"/>
  <c r="AF34" i="20"/>
  <c r="AF37" i="20" s="1"/>
  <c r="AF34" i="16"/>
  <c r="AF37" i="16" s="1"/>
  <c r="AF34" i="13"/>
  <c r="AL34" i="18"/>
  <c r="AL34" i="14"/>
  <c r="AN34" i="20"/>
  <c r="AN37" i="20" s="1"/>
  <c r="AN34" i="16"/>
  <c r="AN34" i="13"/>
  <c r="AH34" i="20"/>
  <c r="AH37" i="20" s="1"/>
  <c r="AH34" i="16"/>
  <c r="AH34" i="13"/>
  <c r="AE34" i="18"/>
  <c r="AE37" i="18" s="1"/>
  <c r="AE34" i="14"/>
  <c r="AB34" i="14"/>
  <c r="AB34" i="18"/>
  <c r="AB37" i="18" s="1"/>
  <c r="AM34" i="18"/>
  <c r="AM34" i="14"/>
  <c r="AJ34" i="14"/>
  <c r="AJ34" i="18"/>
  <c r="AD34" i="18"/>
  <c r="AD37" i="18" s="1"/>
  <c r="AD34" i="14"/>
  <c r="AG34" i="20"/>
  <c r="AG37" i="20" s="1"/>
  <c r="AG34" i="16"/>
  <c r="AG34" i="13"/>
  <c r="AG34" i="18"/>
  <c r="AG34" i="14"/>
  <c r="AF34" i="18"/>
  <c r="AF37" i="18" s="1"/>
  <c r="AF34" i="14"/>
  <c r="AB34" i="20"/>
  <c r="AB37" i="20" s="1"/>
  <c r="AB34" i="16"/>
  <c r="AB37" i="16" s="1"/>
  <c r="AB34" i="13"/>
  <c r="AC34" i="14"/>
  <c r="AC34" i="18"/>
  <c r="AC37" i="18" s="1"/>
  <c r="AN34" i="18"/>
  <c r="AN34" i="14"/>
  <c r="AK34" i="14"/>
  <c r="AK34" i="18"/>
  <c r="AH34" i="18"/>
  <c r="AH34" i="14"/>
  <c r="AI34" i="18"/>
  <c r="AI34" i="14"/>
  <c r="I36" i="20"/>
  <c r="AX36" i="20"/>
  <c r="AX86" i="20" s="1"/>
  <c r="AP36" i="20"/>
  <c r="AH36" i="20"/>
  <c r="X36" i="20"/>
  <c r="X86" i="20" s="1"/>
  <c r="P36" i="20"/>
  <c r="AY36" i="20"/>
  <c r="AY86" i="20" s="1"/>
  <c r="AW36" i="20"/>
  <c r="AW86" i="20" s="1"/>
  <c r="AO36" i="20"/>
  <c r="AG36" i="20"/>
  <c r="W36" i="20"/>
  <c r="W86" i="20" s="1"/>
  <c r="O36" i="20"/>
  <c r="AI36" i="20"/>
  <c r="BD36" i="20"/>
  <c r="AV36" i="20"/>
  <c r="AV86" i="20" s="1"/>
  <c r="AN36" i="20"/>
  <c r="AF36" i="20"/>
  <c r="V36" i="20"/>
  <c r="N36" i="20"/>
  <c r="N86" i="20" s="1"/>
  <c r="BC36" i="20"/>
  <c r="BC86" i="20" s="1"/>
  <c r="AU36" i="20"/>
  <c r="AU86" i="20" s="1"/>
  <c r="AM36" i="20"/>
  <c r="AE36" i="20"/>
  <c r="U36" i="20"/>
  <c r="U86" i="20" s="1"/>
  <c r="L36" i="20"/>
  <c r="BB36" i="20"/>
  <c r="BB86" i="20" s="1"/>
  <c r="AT36" i="20"/>
  <c r="AT86" i="20" s="1"/>
  <c r="AL36" i="20"/>
  <c r="AD36" i="20"/>
  <c r="T36" i="20"/>
  <c r="K36" i="20"/>
  <c r="AQ36" i="20"/>
  <c r="AQ86" i="20" s="1"/>
  <c r="BA36" i="20"/>
  <c r="BA86" i="20" s="1"/>
  <c r="AS36" i="20"/>
  <c r="AS86" i="20" s="1"/>
  <c r="AK36" i="20"/>
  <c r="AC36" i="20"/>
  <c r="S36" i="20"/>
  <c r="Q36" i="20"/>
  <c r="Q86" i="20" s="1"/>
  <c r="AZ36" i="20"/>
  <c r="AZ86" i="20" s="1"/>
  <c r="AR36" i="20"/>
  <c r="AR86" i="20" s="1"/>
  <c r="AJ36" i="20"/>
  <c r="AB36" i="20"/>
  <c r="R36" i="20"/>
  <c r="BD86" i="20"/>
  <c r="P86" i="20"/>
  <c r="AK51" i="20"/>
  <c r="AC51" i="20"/>
  <c r="AJ51" i="20"/>
  <c r="AB51" i="20"/>
  <c r="AM51" i="20"/>
  <c r="AI51" i="20"/>
  <c r="AA51" i="20"/>
  <c r="AH51" i="20"/>
  <c r="Z51" i="20"/>
  <c r="AO51" i="20"/>
  <c r="AG51" i="20"/>
  <c r="AE51" i="20"/>
  <c r="AN51" i="20"/>
  <c r="AF51" i="20"/>
  <c r="AL51" i="20"/>
  <c r="AD51" i="20"/>
  <c r="AJ20" i="20"/>
  <c r="AB20" i="20"/>
  <c r="AI20" i="20"/>
  <c r="AH20" i="20"/>
  <c r="AL20" i="20"/>
  <c r="AO20" i="20"/>
  <c r="AG20" i="20"/>
  <c r="AN20" i="20"/>
  <c r="AF20" i="20"/>
  <c r="AM20" i="20"/>
  <c r="AE20" i="20"/>
  <c r="AD20" i="20"/>
  <c r="AK20" i="20"/>
  <c r="AC20" i="20"/>
  <c r="V41" i="20"/>
  <c r="V86" i="20" s="1"/>
  <c r="S41" i="20"/>
  <c r="AI21" i="20"/>
  <c r="AH21" i="20"/>
  <c r="AC21" i="20"/>
  <c r="AO21" i="20"/>
  <c r="AG21" i="20"/>
  <c r="AN21" i="20"/>
  <c r="AF21" i="20"/>
  <c r="AM21" i="20"/>
  <c r="AE21" i="20"/>
  <c r="AK21" i="20"/>
  <c r="AL21" i="20"/>
  <c r="AD21" i="20"/>
  <c r="AJ21" i="20"/>
  <c r="AB21" i="20"/>
  <c r="F59" i="20"/>
  <c r="I59" i="20" s="1"/>
  <c r="Y59" i="20" s="1"/>
  <c r="F56" i="20"/>
  <c r="I56" i="20" s="1"/>
  <c r="Y56" i="20" s="1"/>
  <c r="F37" i="20"/>
  <c r="I37" i="20" s="1"/>
  <c r="I19" i="20"/>
  <c r="D25" i="20"/>
  <c r="F25" i="20" s="1"/>
  <c r="I25" i="20" s="1"/>
  <c r="AK22" i="20"/>
  <c r="AC22" i="20"/>
  <c r="AJ22" i="20"/>
  <c r="AB22" i="20"/>
  <c r="AI22" i="20"/>
  <c r="AA22" i="20"/>
  <c r="AM22" i="20"/>
  <c r="AP22" i="20"/>
  <c r="AH22" i="20"/>
  <c r="Z22" i="20"/>
  <c r="AE22" i="20"/>
  <c r="AG22" i="20"/>
  <c r="T22" i="20"/>
  <c r="AN22" i="20"/>
  <c r="AF22" i="20"/>
  <c r="R22" i="20"/>
  <c r="M22" i="20"/>
  <c r="AD22" i="20"/>
  <c r="AL22" i="20"/>
  <c r="AK26" i="20"/>
  <c r="AC26" i="20"/>
  <c r="AJ26" i="20"/>
  <c r="AB26" i="20"/>
  <c r="AE26" i="20"/>
  <c r="AI26" i="20"/>
  <c r="AH26" i="20"/>
  <c r="AO26" i="20"/>
  <c r="AG26" i="20"/>
  <c r="AN26" i="20"/>
  <c r="AF26" i="20"/>
  <c r="AM26" i="20"/>
  <c r="AL26" i="20"/>
  <c r="AD26" i="20"/>
  <c r="D25" i="18"/>
  <c r="F25" i="18" s="1"/>
  <c r="I25" i="18" s="1"/>
  <c r="I19" i="18"/>
  <c r="V41" i="18"/>
  <c r="V86" i="18" s="1"/>
  <c r="S41" i="18"/>
  <c r="S86" i="18" s="1"/>
  <c r="AL51" i="18"/>
  <c r="AD51" i="18"/>
  <c r="AH51" i="18"/>
  <c r="Z51" i="18"/>
  <c r="AK51" i="18"/>
  <c r="AC51" i="18"/>
  <c r="AJ51" i="18"/>
  <c r="AB51" i="18"/>
  <c r="AI51" i="18"/>
  <c r="AA51" i="18"/>
  <c r="AO51" i="18"/>
  <c r="AG51" i="18"/>
  <c r="AN51" i="18"/>
  <c r="AF51" i="18"/>
  <c r="AE51" i="18"/>
  <c r="AM51" i="18"/>
  <c r="AK22" i="18"/>
  <c r="AC22" i="18"/>
  <c r="AJ22" i="18"/>
  <c r="AB22" i="18"/>
  <c r="AI22" i="18"/>
  <c r="AA22" i="18"/>
  <c r="AG22" i="18"/>
  <c r="AP22" i="18"/>
  <c r="AH22" i="18"/>
  <c r="Z22" i="18"/>
  <c r="T22" i="18"/>
  <c r="AN22" i="18"/>
  <c r="AF22" i="18"/>
  <c r="R22" i="18"/>
  <c r="AE22" i="18"/>
  <c r="AD22" i="18"/>
  <c r="AM22" i="18"/>
  <c r="AL22" i="18"/>
  <c r="M22" i="18"/>
  <c r="AJ20" i="18"/>
  <c r="AB20" i="18"/>
  <c r="AI20" i="18"/>
  <c r="AH20" i="18"/>
  <c r="AF20" i="18"/>
  <c r="AO20" i="18"/>
  <c r="AG20" i="18"/>
  <c r="AN20" i="18"/>
  <c r="AM20" i="18"/>
  <c r="AE20" i="18"/>
  <c r="AL20" i="18"/>
  <c r="AK20" i="18"/>
  <c r="AD20" i="18"/>
  <c r="AC20" i="18"/>
  <c r="AI21" i="18"/>
  <c r="AE21" i="18"/>
  <c r="AH21" i="18"/>
  <c r="AO21" i="18"/>
  <c r="AG21" i="18"/>
  <c r="AM21" i="18"/>
  <c r="AN21" i="18"/>
  <c r="AF21" i="18"/>
  <c r="AL21" i="18"/>
  <c r="AD21" i="18"/>
  <c r="AK21" i="18"/>
  <c r="AC21" i="18"/>
  <c r="AB21" i="18"/>
  <c r="AJ21" i="18"/>
  <c r="AK26" i="18"/>
  <c r="AC26" i="18"/>
  <c r="AG26" i="18"/>
  <c r="AJ26" i="18"/>
  <c r="AB26" i="18"/>
  <c r="AI26" i="18"/>
  <c r="AH26" i="18"/>
  <c r="AO26" i="18"/>
  <c r="AN26" i="18"/>
  <c r="AF26" i="18"/>
  <c r="AD26" i="18"/>
  <c r="AM26" i="18"/>
  <c r="AL26" i="18"/>
  <c r="AE26" i="18"/>
  <c r="F59" i="18"/>
  <c r="I59" i="18" s="1"/>
  <c r="Y59" i="18" s="1"/>
  <c r="F56" i="18"/>
  <c r="I56" i="18" s="1"/>
  <c r="Y56" i="18" s="1"/>
  <c r="F37" i="18"/>
  <c r="I37" i="18" s="1"/>
  <c r="F62" i="18"/>
  <c r="I62" i="18" s="1"/>
  <c r="CW62" i="18" s="1"/>
  <c r="CW86" i="18" s="1"/>
  <c r="O24" i="18"/>
  <c r="AK51" i="16"/>
  <c r="AC51" i="16"/>
  <c r="AJ51" i="16"/>
  <c r="AB51" i="16"/>
  <c r="AI51" i="16"/>
  <c r="AA51" i="16"/>
  <c r="AH51" i="16"/>
  <c r="Z51" i="16"/>
  <c r="AD51" i="16"/>
  <c r="AO51" i="16"/>
  <c r="AG51" i="16"/>
  <c r="AL51" i="16"/>
  <c r="AN51" i="16"/>
  <c r="AF51" i="16"/>
  <c r="AM51" i="16"/>
  <c r="AE51" i="16"/>
  <c r="I22" i="16"/>
  <c r="AO22" i="16" s="1"/>
  <c r="AA24" i="16"/>
  <c r="V41" i="16"/>
  <c r="V86" i="16" s="1"/>
  <c r="S41" i="16"/>
  <c r="S86" i="16" s="1"/>
  <c r="AI21" i="16"/>
  <c r="AH21" i="16"/>
  <c r="AO21" i="16"/>
  <c r="AG21" i="16"/>
  <c r="AN21" i="16"/>
  <c r="AF21" i="16"/>
  <c r="AM21" i="16"/>
  <c r="AE21" i="16"/>
  <c r="AJ21" i="16"/>
  <c r="AL21" i="16"/>
  <c r="AD21" i="16"/>
  <c r="AK21" i="16"/>
  <c r="AC21" i="16"/>
  <c r="AB21" i="16"/>
  <c r="F59" i="16"/>
  <c r="I59" i="16" s="1"/>
  <c r="Y59" i="16" s="1"/>
  <c r="F56" i="16"/>
  <c r="I56" i="16" s="1"/>
  <c r="Y56" i="16" s="1"/>
  <c r="F37" i="16"/>
  <c r="I37" i="16" s="1"/>
  <c r="Z24" i="16"/>
  <c r="D25" i="16"/>
  <c r="F25" i="16" s="1"/>
  <c r="I25" i="16" s="1"/>
  <c r="I19" i="16"/>
  <c r="AK26" i="16"/>
  <c r="AC26" i="16"/>
  <c r="AJ26" i="16"/>
  <c r="AB26" i="16"/>
  <c r="AI26" i="16"/>
  <c r="AD26" i="16"/>
  <c r="AH26" i="16"/>
  <c r="AO26" i="16"/>
  <c r="AG26" i="16"/>
  <c r="AN26" i="16"/>
  <c r="AF26" i="16"/>
  <c r="AM26" i="16"/>
  <c r="AE26" i="16"/>
  <c r="AL26" i="16"/>
  <c r="F62" i="16"/>
  <c r="I62" i="16" s="1"/>
  <c r="CW62" i="16" s="1"/>
  <c r="CW86" i="16" s="1"/>
  <c r="O16" i="16"/>
  <c r="AJ20" i="16"/>
  <c r="AB20" i="16"/>
  <c r="AI20" i="16"/>
  <c r="AH20" i="16"/>
  <c r="AK20" i="16"/>
  <c r="AO20" i="16"/>
  <c r="AG20" i="16"/>
  <c r="AN20" i="16"/>
  <c r="AF20" i="16"/>
  <c r="AM20" i="16"/>
  <c r="AE20" i="16"/>
  <c r="AC20" i="16"/>
  <c r="AL20" i="16"/>
  <c r="AD20" i="16"/>
  <c r="P42" i="14"/>
  <c r="P86" i="14" s="1"/>
  <c r="R42" i="14"/>
  <c r="AA18" i="14"/>
  <c r="Z18" i="14"/>
  <c r="I81" i="14"/>
  <c r="I16" i="14"/>
  <c r="D24" i="14"/>
  <c r="F24" i="14" s="1"/>
  <c r="I24" i="14" s="1"/>
  <c r="K86" i="14"/>
  <c r="AA24" i="14"/>
  <c r="D20" i="14"/>
  <c r="F20" i="14" s="1"/>
  <c r="I20" i="14" s="1"/>
  <c r="D22" i="14"/>
  <c r="F22" i="14" s="1"/>
  <c r="F48" i="14"/>
  <c r="I48" i="14" s="1"/>
  <c r="AP48" i="14" s="1"/>
  <c r="D26" i="14"/>
  <c r="F26" i="14" s="1"/>
  <c r="I26" i="14" s="1"/>
  <c r="F44" i="14"/>
  <c r="I44" i="14" s="1"/>
  <c r="AP44" i="14" s="1"/>
  <c r="I33" i="14"/>
  <c r="D33" i="10" s="1"/>
  <c r="F49" i="14"/>
  <c r="I49" i="14" s="1"/>
  <c r="AP49" i="14" s="1"/>
  <c r="D37" i="14"/>
  <c r="F58" i="14" s="1"/>
  <c r="I58" i="14" s="1"/>
  <c r="Y58" i="14" s="1"/>
  <c r="D19" i="14"/>
  <c r="F19" i="14" s="1"/>
  <c r="F51" i="14"/>
  <c r="I51" i="14" s="1"/>
  <c r="D41" i="14"/>
  <c r="F41" i="14" s="1"/>
  <c r="I41" i="14" s="1"/>
  <c r="D21" i="14"/>
  <c r="F21" i="14" s="1"/>
  <c r="I21" i="14" s="1"/>
  <c r="F62" i="14"/>
  <c r="I62" i="14" s="1"/>
  <c r="CW62" i="14" s="1"/>
  <c r="CW86" i="14" s="1"/>
  <c r="F36" i="14"/>
  <c r="I36" i="14" s="1"/>
  <c r="F68" i="13"/>
  <c r="I72" i="13"/>
  <c r="AL65" i="13"/>
  <c r="AM65" i="13"/>
  <c r="AE65" i="13"/>
  <c r="AR86" i="13"/>
  <c r="AZ86" i="13"/>
  <c r="AX86" i="13"/>
  <c r="D41" i="13"/>
  <c r="F41" i="13" s="1"/>
  <c r="I41" i="13" s="1"/>
  <c r="V41" i="13" s="1"/>
  <c r="AW86" i="13"/>
  <c r="K38" i="13"/>
  <c r="R33" i="13"/>
  <c r="I30" i="13"/>
  <c r="D36" i="13"/>
  <c r="D42" i="13"/>
  <c r="F42" i="13" s="1"/>
  <c r="I42" i="13" s="1"/>
  <c r="D17" i="13"/>
  <c r="F17" i="13" s="1"/>
  <c r="I17" i="13" s="1"/>
  <c r="D16" i="13"/>
  <c r="F16" i="13" s="1"/>
  <c r="D18" i="13"/>
  <c r="F18" i="13" s="1"/>
  <c r="I18" i="13" s="1"/>
  <c r="I69" i="13"/>
  <c r="CW69" i="13" s="1"/>
  <c r="AJ66" i="13"/>
  <c r="AB66" i="13"/>
  <c r="AE66" i="13"/>
  <c r="AI66" i="13"/>
  <c r="AA66" i="13"/>
  <c r="AH66" i="13"/>
  <c r="Z66" i="13"/>
  <c r="AM66" i="13"/>
  <c r="AO66" i="13"/>
  <c r="AG66" i="13"/>
  <c r="AN66" i="13"/>
  <c r="AF66" i="13"/>
  <c r="AL66" i="13"/>
  <c r="AD66" i="13"/>
  <c r="AK66" i="13"/>
  <c r="AC66" i="13"/>
  <c r="AP50" i="13"/>
  <c r="I19" i="13"/>
  <c r="F45" i="13"/>
  <c r="I45" i="13" s="1"/>
  <c r="AP45" i="13" s="1"/>
  <c r="F49" i="13"/>
  <c r="I49" i="13" s="1"/>
  <c r="AP49" i="13" s="1"/>
  <c r="D21" i="13"/>
  <c r="F21" i="13" s="1"/>
  <c r="I21" i="13" s="1"/>
  <c r="D20" i="13"/>
  <c r="F20" i="13" s="1"/>
  <c r="I20" i="13" s="1"/>
  <c r="D26" i="13"/>
  <c r="F26" i="13" s="1"/>
  <c r="I26" i="13" s="1"/>
  <c r="F44" i="13"/>
  <c r="I44" i="13" s="1"/>
  <c r="AP44" i="13" s="1"/>
  <c r="F51" i="13"/>
  <c r="I51" i="13" s="1"/>
  <c r="I33" i="13"/>
  <c r="D26" i="10" s="1"/>
  <c r="D22" i="13"/>
  <c r="F22" i="13" s="1"/>
  <c r="I34" i="13"/>
  <c r="BD86" i="13"/>
  <c r="AA31" i="13"/>
  <c r="Z31" i="13"/>
  <c r="M13" i="13"/>
  <c r="S33" i="13"/>
  <c r="AA33" i="13"/>
  <c r="AQ33" i="13"/>
  <c r="AQ86" i="13" s="1"/>
  <c r="AY33" i="13"/>
  <c r="AY86" i="13" s="1"/>
  <c r="AF65" i="13"/>
  <c r="AN65" i="13"/>
  <c r="U33" i="13"/>
  <c r="U86" i="13" s="1"/>
  <c r="AS33" i="13"/>
  <c r="AS86" i="13" s="1"/>
  <c r="BA33" i="13"/>
  <c r="BA86" i="13" s="1"/>
  <c r="Z65" i="13"/>
  <c r="AH65" i="13"/>
  <c r="AO65" i="13"/>
  <c r="N33" i="13"/>
  <c r="N86" i="13" s="1"/>
  <c r="V33" i="13"/>
  <c r="AT33" i="13"/>
  <c r="AT86" i="13" s="1"/>
  <c r="BB33" i="13"/>
  <c r="BB86" i="13" s="1"/>
  <c r="AA65" i="13"/>
  <c r="AI65" i="13"/>
  <c r="AG65" i="13"/>
  <c r="O33" i="13"/>
  <c r="W33" i="13"/>
  <c r="W86" i="13" s="1"/>
  <c r="AU33" i="13"/>
  <c r="AU86" i="13" s="1"/>
  <c r="BC33" i="13"/>
  <c r="BC86" i="13" s="1"/>
  <c r="AB65" i="13"/>
  <c r="AJ65" i="13"/>
  <c r="P33" i="13"/>
  <c r="X33" i="13"/>
  <c r="X86" i="13" s="1"/>
  <c r="AV33" i="13"/>
  <c r="AV86" i="13" s="1"/>
  <c r="BD33" i="13"/>
  <c r="AC65" i="13"/>
  <c r="AK65" i="13"/>
  <c r="K13" i="13"/>
  <c r="Q33" i="13"/>
  <c r="Q86" i="13" s="1"/>
  <c r="Y33" i="13"/>
  <c r="AD65" i="13"/>
  <c r="K38" i="12"/>
  <c r="L38" i="12"/>
  <c r="R33" i="12"/>
  <c r="S33" i="12"/>
  <c r="U33" i="12"/>
  <c r="U86" i="12" s="1"/>
  <c r="Z33" i="12"/>
  <c r="AP33" i="12"/>
  <c r="AY33" i="12"/>
  <c r="AY86" i="12" s="1"/>
  <c r="AA33" i="12"/>
  <c r="AQ33" i="12"/>
  <c r="AQ86" i="12"/>
  <c r="AS33" i="12"/>
  <c r="AS86" i="12" s="1"/>
  <c r="BA86" i="12"/>
  <c r="F33" i="12"/>
  <c r="D41" i="12" s="1"/>
  <c r="F41" i="12" s="1"/>
  <c r="I41" i="12" s="1"/>
  <c r="AA18" i="12"/>
  <c r="Z18" i="12"/>
  <c r="I34" i="12"/>
  <c r="D21" i="12"/>
  <c r="F21" i="12" s="1"/>
  <c r="I21" i="12" s="1"/>
  <c r="AZ86" i="12"/>
  <c r="Z17" i="12"/>
  <c r="AA17" i="12"/>
  <c r="R42" i="12"/>
  <c r="P42" i="12"/>
  <c r="K33" i="12"/>
  <c r="K34" i="12" s="1"/>
  <c r="T33" i="12"/>
  <c r="AR33" i="12"/>
  <c r="AR86" i="12" s="1"/>
  <c r="AZ33" i="12"/>
  <c r="AF65" i="12"/>
  <c r="AN65" i="12"/>
  <c r="AD66" i="12"/>
  <c r="AL66" i="12"/>
  <c r="AG65" i="12"/>
  <c r="I16" i="12"/>
  <c r="Z31" i="12"/>
  <c r="N33" i="12"/>
  <c r="N86" i="12" s="1"/>
  <c r="V33" i="12"/>
  <c r="AT33" i="12"/>
  <c r="AT86" i="12" s="1"/>
  <c r="BB33" i="12"/>
  <c r="BB86" i="12" s="1"/>
  <c r="F36" i="12"/>
  <c r="I36" i="12" s="1"/>
  <c r="Z65" i="12"/>
  <c r="AH65" i="12"/>
  <c r="AF66" i="12"/>
  <c r="AN66" i="12"/>
  <c r="O33" i="12"/>
  <c r="W33" i="12"/>
  <c r="W86" i="12" s="1"/>
  <c r="AU33" i="12"/>
  <c r="AU86" i="12" s="1"/>
  <c r="BC33" i="12"/>
  <c r="BC86" i="12" s="1"/>
  <c r="AA65" i="12"/>
  <c r="AI65" i="12"/>
  <c r="AG66" i="12"/>
  <c r="AO66" i="12"/>
  <c r="P33" i="12"/>
  <c r="X33" i="12"/>
  <c r="X86" i="12" s="1"/>
  <c r="AV33" i="12"/>
  <c r="AV86" i="12" s="1"/>
  <c r="BD33" i="12"/>
  <c r="BD86" i="12" s="1"/>
  <c r="AB65" i="12"/>
  <c r="AJ65" i="12"/>
  <c r="F68" i="12"/>
  <c r="K13" i="12"/>
  <c r="I30" i="12"/>
  <c r="Q33" i="12"/>
  <c r="Q86" i="12" s="1"/>
  <c r="Y33" i="12"/>
  <c r="AW33" i="12"/>
  <c r="AW86" i="12" s="1"/>
  <c r="AC65" i="12"/>
  <c r="AK65" i="12"/>
  <c r="AA66" i="12"/>
  <c r="AO65" i="12"/>
  <c r="AX33" i="12"/>
  <c r="AX86" i="12" s="1"/>
  <c r="AD65" i="12"/>
  <c r="AL65" i="12"/>
  <c r="AP50" i="12"/>
  <c r="AE65" i="12"/>
  <c r="D16" i="10"/>
  <c r="F16" i="10" s="1"/>
  <c r="AC34" i="11" s="1"/>
  <c r="D25" i="13" l="1"/>
  <c r="F25" i="13" s="1"/>
  <c r="I25" i="13" s="1"/>
  <c r="Z24" i="12"/>
  <c r="L86" i="12"/>
  <c r="AA24" i="12"/>
  <c r="P86" i="12"/>
  <c r="O16" i="12"/>
  <c r="O24" i="12" s="1"/>
  <c r="O26" i="10"/>
  <c r="P26" i="10"/>
  <c r="Q26" i="10"/>
  <c r="R26" i="10"/>
  <c r="K26" i="10"/>
  <c r="J26" i="10"/>
  <c r="M26" i="10"/>
  <c r="N26" i="10"/>
  <c r="L26" i="10"/>
  <c r="M33" i="10"/>
  <c r="J33" i="10"/>
  <c r="N33" i="10"/>
  <c r="O33" i="10"/>
  <c r="P33" i="10"/>
  <c r="Q33" i="10"/>
  <c r="R33" i="10"/>
  <c r="K33" i="10"/>
  <c r="L33" i="10"/>
  <c r="L94" i="14"/>
  <c r="S86" i="20"/>
  <c r="L38" i="20"/>
  <c r="L86" i="20" s="1"/>
  <c r="K38" i="20"/>
  <c r="K86" i="20"/>
  <c r="Y86" i="20"/>
  <c r="R19" i="20"/>
  <c r="O19" i="20"/>
  <c r="AJ25" i="20"/>
  <c r="AJ86" i="20" s="1"/>
  <c r="T25" i="20"/>
  <c r="T86" i="20" s="1"/>
  <c r="F8" i="20"/>
  <c r="AE25" i="20"/>
  <c r="AE86" i="20" s="1"/>
  <c r="AI25" i="20"/>
  <c r="AI86" i="20" s="1"/>
  <c r="AM25" i="20"/>
  <c r="AM86" i="20" s="1"/>
  <c r="Z25" i="20"/>
  <c r="Z86" i="20" s="1"/>
  <c r="AN25" i="20"/>
  <c r="AN86" i="20" s="1"/>
  <c r="AB25" i="20"/>
  <c r="AB86" i="20" s="1"/>
  <c r="M25" i="20"/>
  <c r="M86" i="20" s="1"/>
  <c r="AG25" i="20"/>
  <c r="AG86" i="20" s="1"/>
  <c r="AP25" i="20"/>
  <c r="AP86" i="20" s="1"/>
  <c r="AC25" i="20"/>
  <c r="AC86" i="20" s="1"/>
  <c r="AO25" i="20"/>
  <c r="AF25" i="20"/>
  <c r="AF86" i="20" s="1"/>
  <c r="AK25" i="20"/>
  <c r="AK86" i="20" s="1"/>
  <c r="AL25" i="20"/>
  <c r="AL86" i="20" s="1"/>
  <c r="AA25" i="20"/>
  <c r="AA86" i="20" s="1"/>
  <c r="AD25" i="20"/>
  <c r="AD86" i="20" s="1"/>
  <c r="AH25" i="20"/>
  <c r="AH86" i="20" s="1"/>
  <c r="AN25" i="18"/>
  <c r="AG25" i="18"/>
  <c r="AC25" i="18"/>
  <c r="AC86" i="18"/>
  <c r="AO25" i="18"/>
  <c r="M25" i="18"/>
  <c r="M86" i="18" s="1"/>
  <c r="T25" i="18"/>
  <c r="T86" i="18" s="1"/>
  <c r="AD25" i="18"/>
  <c r="AD86" i="18" s="1"/>
  <c r="AF25" i="18"/>
  <c r="AF86" i="18" s="1"/>
  <c r="Z25" i="18"/>
  <c r="Z86" i="18"/>
  <c r="F8" i="18"/>
  <c r="AK25" i="18"/>
  <c r="AH25" i="18"/>
  <c r="AL25" i="18"/>
  <c r="AI25" i="18"/>
  <c r="AP25" i="18"/>
  <c r="AP86" i="18" s="1"/>
  <c r="R19" i="18"/>
  <c r="O19" i="18"/>
  <c r="D61" i="18"/>
  <c r="AE25" i="18"/>
  <c r="AE86" i="18" s="1"/>
  <c r="AB25" i="18"/>
  <c r="AB86" i="18"/>
  <c r="Y86" i="18"/>
  <c r="AM25" i="18"/>
  <c r="AJ25" i="18"/>
  <c r="AA25" i="18"/>
  <c r="AA86" i="18" s="1"/>
  <c r="R19" i="16"/>
  <c r="O19" i="16"/>
  <c r="O25" i="16" s="1"/>
  <c r="O86" i="16" s="1"/>
  <c r="F8" i="16"/>
  <c r="AO25" i="16"/>
  <c r="D61" i="16"/>
  <c r="AK22" i="16"/>
  <c r="AK25" i="16" s="1"/>
  <c r="AC22" i="16"/>
  <c r="AJ22" i="16"/>
  <c r="AJ25" i="16" s="1"/>
  <c r="AB22" i="16"/>
  <c r="AI22" i="16"/>
  <c r="AI25" i="16" s="1"/>
  <c r="AA22" i="16"/>
  <c r="AL22" i="16"/>
  <c r="AL25" i="16" s="1"/>
  <c r="AP22" i="16"/>
  <c r="AH22" i="16"/>
  <c r="AH25" i="16" s="1"/>
  <c r="Z22" i="16"/>
  <c r="AG22" i="16"/>
  <c r="T22" i="16"/>
  <c r="AN22" i="16"/>
  <c r="AN25" i="16" s="1"/>
  <c r="AF22" i="16"/>
  <c r="AF25" i="16" s="1"/>
  <c r="R22" i="16"/>
  <c r="AM22" i="16"/>
  <c r="AM25" i="16" s="1"/>
  <c r="AE22" i="16"/>
  <c r="AE25" i="16" s="1"/>
  <c r="AE86" i="16" s="1"/>
  <c r="M22" i="16"/>
  <c r="AD22" i="16"/>
  <c r="O24" i="16"/>
  <c r="Y86" i="16"/>
  <c r="E16" i="10"/>
  <c r="AB34" i="11" s="1"/>
  <c r="H16" i="10"/>
  <c r="AE34" i="11" s="1"/>
  <c r="I16" i="10"/>
  <c r="AF34" i="11" s="1"/>
  <c r="G16" i="10"/>
  <c r="AD34" i="11" s="1"/>
  <c r="AN21" i="14"/>
  <c r="AF21" i="14"/>
  <c r="AM21" i="14"/>
  <c r="AE21" i="14"/>
  <c r="AH21" i="14"/>
  <c r="AL21" i="14"/>
  <c r="AD21" i="14"/>
  <c r="AK21" i="14"/>
  <c r="AC21" i="14"/>
  <c r="AJ21" i="14"/>
  <c r="AB21" i="14"/>
  <c r="AI21" i="14"/>
  <c r="AG21" i="14"/>
  <c r="AO21" i="14"/>
  <c r="V41" i="14"/>
  <c r="V86" i="14" s="1"/>
  <c r="S41" i="14"/>
  <c r="S86" i="14" s="1"/>
  <c r="AK51" i="14"/>
  <c r="AC51" i="14"/>
  <c r="AJ51" i="14"/>
  <c r="AB51" i="14"/>
  <c r="AI51" i="14"/>
  <c r="AA51" i="14"/>
  <c r="AH51" i="14"/>
  <c r="Z51" i="14"/>
  <c r="AE51" i="14"/>
  <c r="AO51" i="14"/>
  <c r="AG51" i="14"/>
  <c r="AM51" i="14"/>
  <c r="AL51" i="14"/>
  <c r="AN51" i="14"/>
  <c r="AF51" i="14"/>
  <c r="AD51" i="14"/>
  <c r="I22" i="14"/>
  <c r="AO22" i="14" s="1"/>
  <c r="K94" i="14"/>
  <c r="AH26" i="14"/>
  <c r="AO26" i="14"/>
  <c r="AG26" i="14"/>
  <c r="AB26" i="14"/>
  <c r="AN26" i="14"/>
  <c r="AF26" i="14"/>
  <c r="AM26" i="14"/>
  <c r="AE26" i="14"/>
  <c r="AL26" i="14"/>
  <c r="AD26" i="14"/>
  <c r="AJ26" i="14"/>
  <c r="AK26" i="14"/>
  <c r="AC26" i="14"/>
  <c r="AI26" i="14"/>
  <c r="D25" i="14"/>
  <c r="F25" i="14" s="1"/>
  <c r="I25" i="14" s="1"/>
  <c r="I19" i="14"/>
  <c r="AO20" i="14"/>
  <c r="AG20" i="14"/>
  <c r="AN20" i="14"/>
  <c r="AF20" i="14"/>
  <c r="AM20" i="14"/>
  <c r="AE20" i="14"/>
  <c r="AI20" i="14"/>
  <c r="AL20" i="14"/>
  <c r="AD20" i="14"/>
  <c r="AK20" i="14"/>
  <c r="AC20" i="14"/>
  <c r="AJ20" i="14"/>
  <c r="AB20" i="14"/>
  <c r="AH20" i="14"/>
  <c r="Z24" i="14"/>
  <c r="F59" i="14"/>
  <c r="I59" i="14" s="1"/>
  <c r="Y59" i="14" s="1"/>
  <c r="F56" i="14"/>
  <c r="I56" i="14" s="1"/>
  <c r="Y56" i="14" s="1"/>
  <c r="F37" i="14"/>
  <c r="I37" i="14" s="1"/>
  <c r="O16" i="14"/>
  <c r="S41" i="13"/>
  <c r="S86" i="13" s="1"/>
  <c r="V86" i="13"/>
  <c r="K86" i="13"/>
  <c r="AA30" i="13"/>
  <c r="AA36" i="13" s="1"/>
  <c r="Z30" i="13"/>
  <c r="Z36" i="13" s="1"/>
  <c r="F59" i="13"/>
  <c r="I59" i="13" s="1"/>
  <c r="Y59" i="13" s="1"/>
  <c r="F56" i="13"/>
  <c r="I56" i="13" s="1"/>
  <c r="F37" i="13"/>
  <c r="I37" i="13" s="1"/>
  <c r="AJ26" i="13"/>
  <c r="AB26" i="13"/>
  <c r="AE26" i="13"/>
  <c r="AI26" i="13"/>
  <c r="AH26" i="13"/>
  <c r="AO26" i="13"/>
  <c r="AG26" i="13"/>
  <c r="AM26" i="13"/>
  <c r="AN26" i="13"/>
  <c r="AF26" i="13"/>
  <c r="AL26" i="13"/>
  <c r="AD26" i="13"/>
  <c r="AC26" i="13"/>
  <c r="AK26" i="13"/>
  <c r="I81" i="13"/>
  <c r="AI20" i="13"/>
  <c r="AD20" i="13"/>
  <c r="AH20" i="13"/>
  <c r="AL20" i="13"/>
  <c r="AO20" i="13"/>
  <c r="AG20" i="13"/>
  <c r="AN20" i="13"/>
  <c r="AF20" i="13"/>
  <c r="AM20" i="13"/>
  <c r="AE20" i="13"/>
  <c r="AK20" i="13"/>
  <c r="AC20" i="13"/>
  <c r="AB20" i="13"/>
  <c r="AJ20" i="13"/>
  <c r="AA18" i="13"/>
  <c r="Z18" i="13"/>
  <c r="AH21" i="13"/>
  <c r="AC21" i="13"/>
  <c r="AO21" i="13"/>
  <c r="AG21" i="13"/>
  <c r="AN21" i="13"/>
  <c r="AF21" i="13"/>
  <c r="AM21" i="13"/>
  <c r="AE21" i="13"/>
  <c r="AK21" i="13"/>
  <c r="AL21" i="13"/>
  <c r="AD21" i="13"/>
  <c r="AJ21" i="13"/>
  <c r="AB21" i="13"/>
  <c r="AI21" i="13"/>
  <c r="D24" i="13"/>
  <c r="F24" i="13" s="1"/>
  <c r="I16" i="13"/>
  <c r="R42" i="13"/>
  <c r="P42" i="13"/>
  <c r="P86" i="13" s="1"/>
  <c r="I22" i="13"/>
  <c r="AO22" i="13" s="1"/>
  <c r="AA17" i="13"/>
  <c r="Z17" i="13"/>
  <c r="AK51" i="13"/>
  <c r="AC51" i="13"/>
  <c r="AJ51" i="13"/>
  <c r="AB51" i="13"/>
  <c r="AI51" i="13"/>
  <c r="AA51" i="13"/>
  <c r="AF51" i="13"/>
  <c r="AH51" i="13"/>
  <c r="Z51" i="13"/>
  <c r="AN51" i="13"/>
  <c r="AO51" i="13"/>
  <c r="AG51" i="13"/>
  <c r="AM51" i="13"/>
  <c r="AE51" i="13"/>
  <c r="AD51" i="13"/>
  <c r="AL51" i="13"/>
  <c r="R19" i="13"/>
  <c r="O19" i="13"/>
  <c r="O25" i="13" s="1"/>
  <c r="F62" i="13"/>
  <c r="I62" i="13" s="1"/>
  <c r="CW62" i="13" s="1"/>
  <c r="F36" i="13"/>
  <c r="I36" i="13" s="1"/>
  <c r="V41" i="12"/>
  <c r="V86" i="12" s="1"/>
  <c r="S41" i="12"/>
  <c r="S86" i="12" s="1"/>
  <c r="D22" i="12"/>
  <c r="F22" i="12" s="1"/>
  <c r="K86" i="12"/>
  <c r="D49" i="12"/>
  <c r="F49" i="12" s="1"/>
  <c r="I49" i="12" s="1"/>
  <c r="AP49" i="12" s="1"/>
  <c r="I33" i="12"/>
  <c r="D21" i="10" s="1"/>
  <c r="D19" i="12"/>
  <c r="F19" i="12" s="1"/>
  <c r="D25" i="12" s="1"/>
  <c r="F25" i="12" s="1"/>
  <c r="I25" i="12" s="1"/>
  <c r="D51" i="12"/>
  <c r="F51" i="12" s="1"/>
  <c r="I51" i="12" s="1"/>
  <c r="AL51" i="12" s="1"/>
  <c r="D48" i="12"/>
  <c r="F48" i="12" s="1"/>
  <c r="I48" i="12" s="1"/>
  <c r="AP48" i="12" s="1"/>
  <c r="D26" i="12"/>
  <c r="F26" i="12" s="1"/>
  <c r="I26" i="12" s="1"/>
  <c r="D20" i="12"/>
  <c r="F20" i="12" s="1"/>
  <c r="I20" i="12" s="1"/>
  <c r="AC20" i="12" s="1"/>
  <c r="D45" i="12"/>
  <c r="F45" i="12" s="1"/>
  <c r="I45" i="12" s="1"/>
  <c r="AP45" i="12" s="1"/>
  <c r="D44" i="12"/>
  <c r="F44" i="12" s="1"/>
  <c r="I44" i="12" s="1"/>
  <c r="AP44" i="12" s="1"/>
  <c r="D37" i="12"/>
  <c r="F62" i="12" s="1"/>
  <c r="I62" i="12" s="1"/>
  <c r="CW62" i="12" s="1"/>
  <c r="CW86" i="12" s="1"/>
  <c r="AK20" i="12"/>
  <c r="AJ20" i="12"/>
  <c r="AB20" i="12"/>
  <c r="AI20" i="12"/>
  <c r="AH20" i="12"/>
  <c r="AO20" i="12"/>
  <c r="AG20" i="12"/>
  <c r="AM20" i="12"/>
  <c r="AL20" i="12"/>
  <c r="AD20" i="12"/>
  <c r="F59" i="12"/>
  <c r="I59" i="12" s="1"/>
  <c r="Y59" i="12" s="1"/>
  <c r="D56" i="12"/>
  <c r="F56" i="12" s="1"/>
  <c r="I56" i="12" s="1"/>
  <c r="F37" i="12"/>
  <c r="I37" i="12" s="1"/>
  <c r="I81" i="12"/>
  <c r="AJ21" i="12"/>
  <c r="AB21" i="12"/>
  <c r="AI21" i="12"/>
  <c r="AL21" i="12"/>
  <c r="AH21" i="12"/>
  <c r="AO21" i="12"/>
  <c r="AG21" i="12"/>
  <c r="AN21" i="12"/>
  <c r="AF21" i="12"/>
  <c r="AM21" i="12"/>
  <c r="AE21" i="12"/>
  <c r="AK21" i="12"/>
  <c r="AC21" i="12"/>
  <c r="AD21" i="12"/>
  <c r="AL26" i="12"/>
  <c r="AD26" i="12"/>
  <c r="AK26" i="12"/>
  <c r="AC26" i="12"/>
  <c r="AN26" i="12"/>
  <c r="AJ26" i="12"/>
  <c r="AB26" i="12"/>
  <c r="AF26" i="12"/>
  <c r="AI26" i="12"/>
  <c r="AH26" i="12"/>
  <c r="AO26" i="12"/>
  <c r="AG26" i="12"/>
  <c r="AM26" i="12"/>
  <c r="AE26" i="12"/>
  <c r="K94" i="12"/>
  <c r="I22" i="12"/>
  <c r="AA30" i="12"/>
  <c r="AA36" i="12" s="1"/>
  <c r="Z30" i="12"/>
  <c r="Z36" i="12" s="1"/>
  <c r="AD51" i="12"/>
  <c r="AF51" i="12"/>
  <c r="AK51" i="12"/>
  <c r="AJ51" i="12"/>
  <c r="Z51" i="12"/>
  <c r="AN51" i="12"/>
  <c r="AG51" i="12"/>
  <c r="I91" i="11"/>
  <c r="CV86" i="11"/>
  <c r="CU86" i="11"/>
  <c r="CT86" i="11"/>
  <c r="CS86" i="11"/>
  <c r="CR86" i="11"/>
  <c r="CQ86" i="11"/>
  <c r="CP86" i="11"/>
  <c r="CO86" i="11"/>
  <c r="CN86" i="11"/>
  <c r="CM86" i="11"/>
  <c r="CL86" i="11"/>
  <c r="CK86" i="11"/>
  <c r="CJ86" i="11"/>
  <c r="CI86" i="11"/>
  <c r="CH86" i="11"/>
  <c r="CG86" i="11"/>
  <c r="CF86" i="11"/>
  <c r="CE86" i="11"/>
  <c r="CD86" i="11"/>
  <c r="CC86" i="11"/>
  <c r="CB86" i="11"/>
  <c r="CA86" i="11"/>
  <c r="BZ86" i="11"/>
  <c r="BY86" i="11"/>
  <c r="BX86" i="11"/>
  <c r="BW86" i="11"/>
  <c r="BV86" i="11"/>
  <c r="BU86" i="11"/>
  <c r="BT86" i="11"/>
  <c r="BS86" i="11"/>
  <c r="BR86" i="11"/>
  <c r="BQ86" i="11"/>
  <c r="BP86" i="11"/>
  <c r="BO86" i="11"/>
  <c r="BN86" i="11"/>
  <c r="BM86" i="11"/>
  <c r="BL86" i="11"/>
  <c r="BK86" i="11"/>
  <c r="BJ86" i="11"/>
  <c r="BI86" i="11"/>
  <c r="BH86" i="11"/>
  <c r="BG86" i="11"/>
  <c r="BF86" i="11"/>
  <c r="BE86" i="11"/>
  <c r="F71" i="11"/>
  <c r="I71" i="11" s="1"/>
  <c r="F70" i="11"/>
  <c r="I70" i="11" s="1"/>
  <c r="F69" i="11"/>
  <c r="F68" i="11" s="1"/>
  <c r="D69" i="11"/>
  <c r="AM66" i="11"/>
  <c r="AL66" i="11"/>
  <c r="AE66" i="11"/>
  <c r="AD66" i="11"/>
  <c r="I66" i="11"/>
  <c r="AK66" i="11" s="1"/>
  <c r="F66" i="11"/>
  <c r="F65" i="11"/>
  <c r="I65" i="11" s="1"/>
  <c r="C61" i="11"/>
  <c r="C60" i="11"/>
  <c r="I57" i="11"/>
  <c r="Y57" i="11" s="1"/>
  <c r="F57" i="11"/>
  <c r="I55" i="11"/>
  <c r="Y55" i="11" s="1"/>
  <c r="F55" i="11"/>
  <c r="F52" i="11"/>
  <c r="I52" i="11" s="1"/>
  <c r="AP52" i="11" s="1"/>
  <c r="I50" i="11"/>
  <c r="AP50" i="11" s="1"/>
  <c r="F50" i="11"/>
  <c r="I46" i="11"/>
  <c r="AP46" i="11" s="1"/>
  <c r="F46" i="11"/>
  <c r="C42" i="11"/>
  <c r="C41" i="11"/>
  <c r="F38" i="11"/>
  <c r="I38" i="11" s="1"/>
  <c r="AO38" i="11" s="1"/>
  <c r="BD37" i="11"/>
  <c r="BC37" i="11"/>
  <c r="BB37" i="11"/>
  <c r="BA37" i="11"/>
  <c r="AZ37" i="11"/>
  <c r="AY37" i="11"/>
  <c r="AX37" i="11"/>
  <c r="AW37" i="11"/>
  <c r="AV37" i="11"/>
  <c r="AU37" i="11"/>
  <c r="AT37" i="11"/>
  <c r="AS37" i="11"/>
  <c r="AR37" i="11"/>
  <c r="AQ37" i="11"/>
  <c r="AP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L37" i="11"/>
  <c r="K37" i="11"/>
  <c r="BD36" i="11"/>
  <c r="BC36" i="11"/>
  <c r="BB36" i="11"/>
  <c r="BA36" i="11"/>
  <c r="AZ36" i="11"/>
  <c r="AY36" i="11"/>
  <c r="AX36" i="11"/>
  <c r="AW36" i="11"/>
  <c r="AV36" i="11"/>
  <c r="AU36" i="11"/>
  <c r="AT36" i="11"/>
  <c r="AS36" i="11"/>
  <c r="AR36" i="11"/>
  <c r="AQ36" i="11"/>
  <c r="AP36" i="11"/>
  <c r="AO36" i="11"/>
  <c r="AN36" i="11"/>
  <c r="AM36" i="11"/>
  <c r="AL36" i="11"/>
  <c r="AK36" i="11"/>
  <c r="AJ36" i="11"/>
  <c r="AI36" i="11"/>
  <c r="AH36" i="11"/>
  <c r="AG36" i="11"/>
  <c r="AF36" i="11"/>
  <c r="AE36" i="11"/>
  <c r="AD36" i="11"/>
  <c r="AC36" i="11"/>
  <c r="AB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L36" i="11"/>
  <c r="K36" i="11"/>
  <c r="F34" i="11"/>
  <c r="D34" i="11"/>
  <c r="C34" i="11"/>
  <c r="BC33" i="11"/>
  <c r="BA33" i="11"/>
  <c r="AZ33" i="11"/>
  <c r="AY33" i="11"/>
  <c r="AU33" i="11"/>
  <c r="AS33" i="11"/>
  <c r="AR33" i="11"/>
  <c r="AR86" i="11" s="1"/>
  <c r="AQ33" i="11"/>
  <c r="AA33" i="11"/>
  <c r="Z33" i="11"/>
  <c r="W33" i="11"/>
  <c r="U33" i="11"/>
  <c r="T33" i="11"/>
  <c r="S33" i="11"/>
  <c r="R33" i="11"/>
  <c r="O33" i="11"/>
  <c r="L33" i="11"/>
  <c r="L34" i="11" s="1"/>
  <c r="K33" i="11"/>
  <c r="K34" i="11" s="1"/>
  <c r="F33" i="11"/>
  <c r="D33" i="11"/>
  <c r="AX33" i="11"/>
  <c r="F31" i="11"/>
  <c r="I31" i="11" s="1"/>
  <c r="C30" i="11"/>
  <c r="F30" i="11" s="1"/>
  <c r="J13" i="11"/>
  <c r="J86" i="11" s="1"/>
  <c r="I13" i="11"/>
  <c r="M12" i="11"/>
  <c r="F12" i="11"/>
  <c r="M11" i="11"/>
  <c r="F11" i="11"/>
  <c r="D13" i="11" s="1"/>
  <c r="F13" i="11" s="1"/>
  <c r="M13" i="11"/>
  <c r="K10" i="11"/>
  <c r="K13" i="11" s="1"/>
  <c r="F10" i="11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CK86" i="3"/>
  <c r="CL86" i="3"/>
  <c r="CM86" i="3"/>
  <c r="CN86" i="3"/>
  <c r="CO86" i="3"/>
  <c r="CP86" i="3"/>
  <c r="CQ86" i="3"/>
  <c r="CR86" i="3"/>
  <c r="CS86" i="3"/>
  <c r="CT86" i="3"/>
  <c r="CU86" i="3"/>
  <c r="CV86" i="3"/>
  <c r="AH87" i="20" l="1"/>
  <c r="V87" i="20"/>
  <c r="CW86" i="13"/>
  <c r="D61" i="14"/>
  <c r="E59" i="6" s="1"/>
  <c r="E64" i="6" s="1"/>
  <c r="E66" i="6" s="1"/>
  <c r="D41" i="11"/>
  <c r="F41" i="11" s="1"/>
  <c r="I41" i="11" s="1"/>
  <c r="D22" i="11"/>
  <c r="F22" i="11" s="1"/>
  <c r="I22" i="11" s="1"/>
  <c r="AO22" i="11" s="1"/>
  <c r="M94" i="18"/>
  <c r="N94" i="18"/>
  <c r="V94" i="18"/>
  <c r="K38" i="11"/>
  <c r="W86" i="11"/>
  <c r="L94" i="12"/>
  <c r="AE51" i="12"/>
  <c r="AI51" i="12"/>
  <c r="AF20" i="12"/>
  <c r="AE20" i="12"/>
  <c r="AH51" i="12"/>
  <c r="AM51" i="12"/>
  <c r="AB51" i="12"/>
  <c r="AN20" i="12"/>
  <c r="AO51" i="12"/>
  <c r="AC51" i="12"/>
  <c r="Q21" i="10"/>
  <c r="AN33" i="12" s="1"/>
  <c r="AN37" i="12" s="1"/>
  <c r="N21" i="10"/>
  <c r="AK33" i="12" s="1"/>
  <c r="AK37" i="12" s="1"/>
  <c r="P21" i="10"/>
  <c r="AM33" i="12" s="1"/>
  <c r="AM37" i="12" s="1"/>
  <c r="H21" i="10"/>
  <c r="AE33" i="12" s="1"/>
  <c r="AE37" i="12" s="1"/>
  <c r="M21" i="10"/>
  <c r="AJ33" i="12" s="1"/>
  <c r="AJ37" i="12" s="1"/>
  <c r="K21" i="10"/>
  <c r="AH33" i="12" s="1"/>
  <c r="AH37" i="12" s="1"/>
  <c r="O21" i="10"/>
  <c r="AL33" i="12" s="1"/>
  <c r="AL37" i="12" s="1"/>
  <c r="J21" i="10"/>
  <c r="AG33" i="12" s="1"/>
  <c r="AG37" i="12" s="1"/>
  <c r="I21" i="10"/>
  <c r="AF33" i="12" s="1"/>
  <c r="AF37" i="12" s="1"/>
  <c r="F21" i="10"/>
  <c r="AC33" i="12" s="1"/>
  <c r="AC37" i="12" s="1"/>
  <c r="E21" i="10"/>
  <c r="AB33" i="12" s="1"/>
  <c r="AB37" i="12" s="1"/>
  <c r="L21" i="10"/>
  <c r="AI33" i="12" s="1"/>
  <c r="AI37" i="12" s="1"/>
  <c r="R21" i="10"/>
  <c r="AO33" i="12" s="1"/>
  <c r="AO37" i="12" s="1"/>
  <c r="G21" i="10"/>
  <c r="AD33" i="12" s="1"/>
  <c r="AD37" i="12" s="1"/>
  <c r="AA51" i="12"/>
  <c r="AM33" i="16"/>
  <c r="AM37" i="16" s="1"/>
  <c r="AM33" i="13"/>
  <c r="AK33" i="16"/>
  <c r="AK37" i="16" s="1"/>
  <c r="AK33" i="13"/>
  <c r="K94" i="13"/>
  <c r="L94" i="13"/>
  <c r="AJ33" i="16"/>
  <c r="AJ37" i="16" s="1"/>
  <c r="AJ33" i="13"/>
  <c r="AG33" i="16"/>
  <c r="AG37" i="16" s="1"/>
  <c r="AG33" i="13"/>
  <c r="AH33" i="16"/>
  <c r="AH37" i="16" s="1"/>
  <c r="AH33" i="13"/>
  <c r="AO33" i="16"/>
  <c r="AO37" i="16" s="1"/>
  <c r="AO33" i="13"/>
  <c r="AN33" i="16"/>
  <c r="AN37" i="16" s="1"/>
  <c r="AN33" i="13"/>
  <c r="AI33" i="16"/>
  <c r="AI37" i="16" s="1"/>
  <c r="AI33" i="13"/>
  <c r="AL33" i="16"/>
  <c r="AL37" i="16" s="1"/>
  <c r="AL33" i="13"/>
  <c r="AO33" i="18"/>
  <c r="AO37" i="18" s="1"/>
  <c r="AO33" i="14"/>
  <c r="AN33" i="14"/>
  <c r="AN33" i="18"/>
  <c r="AM33" i="14"/>
  <c r="AM33" i="18"/>
  <c r="AL33" i="14"/>
  <c r="AL33" i="18"/>
  <c r="AL37" i="18" s="1"/>
  <c r="AK33" i="18"/>
  <c r="AK37" i="18" s="1"/>
  <c r="AK33" i="14"/>
  <c r="AK37" i="14" s="1"/>
  <c r="AG33" i="14"/>
  <c r="AG33" i="18"/>
  <c r="AG37" i="18" s="1"/>
  <c r="AG86" i="18" s="1"/>
  <c r="V87" i="18" s="1"/>
  <c r="AI33" i="14"/>
  <c r="AI33" i="18"/>
  <c r="AJ33" i="18"/>
  <c r="AJ37" i="18" s="1"/>
  <c r="AJ86" i="18" s="1"/>
  <c r="AJ33" i="14"/>
  <c r="AH33" i="18"/>
  <c r="AH37" i="18" s="1"/>
  <c r="AH33" i="14"/>
  <c r="AO86" i="20"/>
  <c r="K94" i="20"/>
  <c r="L94" i="20"/>
  <c r="F77" i="20"/>
  <c r="I82" i="20"/>
  <c r="I83" i="20" s="1"/>
  <c r="I84" i="20" s="1"/>
  <c r="D60" i="20"/>
  <c r="C73" i="6" s="1"/>
  <c r="C78" i="6" s="1"/>
  <c r="C80" i="6" s="1"/>
  <c r="F74" i="20"/>
  <c r="F76" i="20" s="1"/>
  <c r="N94" i="20"/>
  <c r="M94" i="20"/>
  <c r="O25" i="20"/>
  <c r="O86" i="20" s="1"/>
  <c r="R25" i="20"/>
  <c r="R86" i="20" s="1"/>
  <c r="O25" i="18"/>
  <c r="O86" i="18" s="1"/>
  <c r="R25" i="18"/>
  <c r="R86" i="18"/>
  <c r="S94" i="18" s="1"/>
  <c r="F77" i="18"/>
  <c r="I82" i="18"/>
  <c r="D60" i="18"/>
  <c r="F74" i="18"/>
  <c r="F76" i="18" s="1"/>
  <c r="AD25" i="16"/>
  <c r="AD86" i="16" s="1"/>
  <c r="AG25" i="16"/>
  <c r="R25" i="16"/>
  <c r="R86" i="16" s="1"/>
  <c r="AF86" i="16"/>
  <c r="AB25" i="16"/>
  <c r="AB86" i="16" s="1"/>
  <c r="AC25" i="16"/>
  <c r="AC86" i="16" s="1"/>
  <c r="F77" i="16"/>
  <c r="I82" i="16"/>
  <c r="D60" i="16"/>
  <c r="F74" i="16"/>
  <c r="F76" i="16" s="1"/>
  <c r="AP25" i="16"/>
  <c r="AP86" i="16"/>
  <c r="M25" i="16"/>
  <c r="M86" i="16"/>
  <c r="Z25" i="16"/>
  <c r="Z86" i="16" s="1"/>
  <c r="T25" i="16"/>
  <c r="T86" i="16"/>
  <c r="AA25" i="16"/>
  <c r="AA86" i="16" s="1"/>
  <c r="Y86" i="14"/>
  <c r="AO25" i="14"/>
  <c r="AP22" i="14"/>
  <c r="AH22" i="14"/>
  <c r="AH25" i="14" s="1"/>
  <c r="Z22" i="14"/>
  <c r="AG22" i="14"/>
  <c r="AG25" i="14" s="1"/>
  <c r="T22" i="14"/>
  <c r="AN22" i="14"/>
  <c r="AN25" i="14" s="1"/>
  <c r="AF22" i="14"/>
  <c r="R22" i="14"/>
  <c r="AM22" i="14"/>
  <c r="AE22" i="14"/>
  <c r="AE25" i="14" s="1"/>
  <c r="M22" i="14"/>
  <c r="AL22" i="14"/>
  <c r="AD22" i="14"/>
  <c r="AD25" i="14" s="1"/>
  <c r="AJ22" i="14"/>
  <c r="AK22" i="14"/>
  <c r="AC22" i="14"/>
  <c r="AB22" i="14"/>
  <c r="AI22" i="14"/>
  <c r="AI25" i="14" s="1"/>
  <c r="AA22" i="14"/>
  <c r="R19" i="14"/>
  <c r="O19" i="14"/>
  <c r="O25" i="14" s="1"/>
  <c r="O24" i="14"/>
  <c r="AM25" i="14"/>
  <c r="Y56" i="13"/>
  <c r="AJ22" i="13"/>
  <c r="AJ25" i="13" s="1"/>
  <c r="AB22" i="13"/>
  <c r="AB25" i="13" s="1"/>
  <c r="M22" i="13"/>
  <c r="AI22" i="13"/>
  <c r="AI25" i="13" s="1"/>
  <c r="AA22" i="13"/>
  <c r="AA25" i="13" s="1"/>
  <c r="AE22" i="13"/>
  <c r="AE25" i="13" s="1"/>
  <c r="AP22" i="13"/>
  <c r="AH22" i="13"/>
  <c r="AH25" i="13" s="1"/>
  <c r="Z22" i="13"/>
  <c r="Z25" i="13" s="1"/>
  <c r="AG22" i="13"/>
  <c r="AG25" i="13" s="1"/>
  <c r="T22" i="13"/>
  <c r="AN22" i="13"/>
  <c r="AN25" i="13" s="1"/>
  <c r="AF22" i="13"/>
  <c r="R22" i="13"/>
  <c r="R25" i="13" s="1"/>
  <c r="R86" i="13" s="1"/>
  <c r="AM22" i="13"/>
  <c r="AM25" i="13" s="1"/>
  <c r="AL22" i="13"/>
  <c r="AL25" i="13" s="1"/>
  <c r="AD22" i="13"/>
  <c r="AD25" i="13" s="1"/>
  <c r="AC22" i="13"/>
  <c r="AC25" i="13" s="1"/>
  <c r="AK22" i="13"/>
  <c r="AK25" i="13" s="1"/>
  <c r="AO25" i="13"/>
  <c r="O16" i="13"/>
  <c r="Z24" i="13"/>
  <c r="I24" i="13"/>
  <c r="D61" i="13" s="1"/>
  <c r="F8" i="13"/>
  <c r="AA24" i="13"/>
  <c r="I19" i="12"/>
  <c r="D61" i="12" s="1"/>
  <c r="E31" i="6" s="1"/>
  <c r="E36" i="6" s="1"/>
  <c r="E38" i="6" s="1"/>
  <c r="Y56" i="12"/>
  <c r="Y86" i="12" s="1"/>
  <c r="AO25" i="12"/>
  <c r="F8" i="12"/>
  <c r="F77" i="12" s="1"/>
  <c r="AL22" i="12"/>
  <c r="AD22" i="12"/>
  <c r="AD25" i="12" s="1"/>
  <c r="AK22" i="12"/>
  <c r="AC22" i="12"/>
  <c r="AJ22" i="12"/>
  <c r="AJ25" i="12" s="1"/>
  <c r="AB22" i="12"/>
  <c r="AF22" i="12"/>
  <c r="AI22" i="12"/>
  <c r="AI25" i="12" s="1"/>
  <c r="AA22" i="12"/>
  <c r="R22" i="12"/>
  <c r="AP22" i="12"/>
  <c r="AH22" i="12"/>
  <c r="Z22" i="12"/>
  <c r="AN22" i="12"/>
  <c r="AG22" i="12"/>
  <c r="AG25" i="12" s="1"/>
  <c r="T22" i="12"/>
  <c r="AM22" i="12"/>
  <c r="AM25" i="12" s="1"/>
  <c r="AE22" i="12"/>
  <c r="M22" i="12"/>
  <c r="AC25" i="12"/>
  <c r="AS86" i="11"/>
  <c r="AZ86" i="11"/>
  <c r="U86" i="11"/>
  <c r="M86" i="11"/>
  <c r="BA86" i="11"/>
  <c r="AN22" i="11"/>
  <c r="AF22" i="11"/>
  <c r="R22" i="11"/>
  <c r="AL22" i="11"/>
  <c r="AD22" i="11"/>
  <c r="AI22" i="11"/>
  <c r="AP22" i="11"/>
  <c r="AP25" i="11" s="1"/>
  <c r="Z22" i="11"/>
  <c r="Z25" i="11" s="1"/>
  <c r="AG22" i="11"/>
  <c r="T22" i="11"/>
  <c r="T25" i="11" s="1"/>
  <c r="AM22" i="11"/>
  <c r="AE22" i="11"/>
  <c r="M22" i="11"/>
  <c r="M25" i="11" s="1"/>
  <c r="AA22" i="11"/>
  <c r="AA25" i="11" s="1"/>
  <c r="AH22" i="11"/>
  <c r="AK22" i="11"/>
  <c r="AC22" i="11"/>
  <c r="AJ22" i="11"/>
  <c r="AB22" i="11"/>
  <c r="I69" i="11"/>
  <c r="AP69" i="11" s="1"/>
  <c r="AU86" i="11"/>
  <c r="BC86" i="11"/>
  <c r="I33" i="11"/>
  <c r="D14" i="10" s="1"/>
  <c r="D21" i="11"/>
  <c r="F21" i="11" s="1"/>
  <c r="I21" i="11" s="1"/>
  <c r="AE21" i="11" s="1"/>
  <c r="L38" i="11"/>
  <c r="AQ86" i="11"/>
  <c r="AY86" i="11"/>
  <c r="D20" i="11"/>
  <c r="F20" i="11" s="1"/>
  <c r="I20" i="11" s="1"/>
  <c r="AH20" i="11" s="1"/>
  <c r="V41" i="11"/>
  <c r="S41" i="11"/>
  <c r="S86" i="11" s="1"/>
  <c r="I81" i="11"/>
  <c r="AM65" i="11"/>
  <c r="AE65" i="11"/>
  <c r="AL65" i="11"/>
  <c r="AD65" i="11"/>
  <c r="AG65" i="11"/>
  <c r="AK65" i="11"/>
  <c r="AC65" i="11"/>
  <c r="AO65" i="11"/>
  <c r="AF65" i="11"/>
  <c r="AJ65" i="11"/>
  <c r="AB65" i="11"/>
  <c r="AI65" i="11"/>
  <c r="AA65" i="11"/>
  <c r="AN65" i="11"/>
  <c r="AH65" i="11"/>
  <c r="Z65" i="11"/>
  <c r="AX86" i="11"/>
  <c r="D42" i="11"/>
  <c r="F42" i="11" s="1"/>
  <c r="I42" i="11" s="1"/>
  <c r="I30" i="11"/>
  <c r="D18" i="11"/>
  <c r="F18" i="11" s="1"/>
  <c r="I18" i="11" s="1"/>
  <c r="D16" i="11"/>
  <c r="F16" i="11" s="1"/>
  <c r="D36" i="11"/>
  <c r="D17" i="11"/>
  <c r="F17" i="11" s="1"/>
  <c r="I17" i="11" s="1"/>
  <c r="AA31" i="11"/>
  <c r="Z31" i="11"/>
  <c r="D37" i="11"/>
  <c r="F58" i="11" s="1"/>
  <c r="I58" i="11" s="1"/>
  <c r="Y58" i="11" s="1"/>
  <c r="L86" i="11"/>
  <c r="D19" i="11"/>
  <c r="F19" i="11" s="1"/>
  <c r="D26" i="11"/>
  <c r="F26" i="11" s="1"/>
  <c r="I26" i="11" s="1"/>
  <c r="N33" i="11"/>
  <c r="N86" i="11" s="1"/>
  <c r="V33" i="11"/>
  <c r="V86" i="11" s="1"/>
  <c r="AT33" i="11"/>
  <c r="AT86" i="11" s="1"/>
  <c r="BB33" i="11"/>
  <c r="BB86" i="11" s="1"/>
  <c r="D44" i="11"/>
  <c r="F44" i="11" s="1"/>
  <c r="I44" i="11" s="1"/>
  <c r="AP44" i="11" s="1"/>
  <c r="AF66" i="11"/>
  <c r="AN66" i="11"/>
  <c r="I34" i="11"/>
  <c r="AG66" i="11"/>
  <c r="AO66" i="11"/>
  <c r="P33" i="11"/>
  <c r="X33" i="11"/>
  <c r="X86" i="11" s="1"/>
  <c r="AV33" i="11"/>
  <c r="AV86" i="11" s="1"/>
  <c r="BD33" i="11"/>
  <c r="BD86" i="11" s="1"/>
  <c r="Z66" i="11"/>
  <c r="AH66" i="11"/>
  <c r="D51" i="11"/>
  <c r="F51" i="11" s="1"/>
  <c r="I51" i="11" s="1"/>
  <c r="Q33" i="11"/>
  <c r="Q86" i="11" s="1"/>
  <c r="Y33" i="11"/>
  <c r="AW33" i="11"/>
  <c r="AW86" i="11" s="1"/>
  <c r="D48" i="11"/>
  <c r="F48" i="11" s="1"/>
  <c r="I48" i="11" s="1"/>
  <c r="AP48" i="11" s="1"/>
  <c r="AA66" i="11"/>
  <c r="AI66" i="11"/>
  <c r="AP33" i="11"/>
  <c r="D45" i="11"/>
  <c r="F45" i="11" s="1"/>
  <c r="I45" i="11" s="1"/>
  <c r="AP45" i="11" s="1"/>
  <c r="AB66" i="11"/>
  <c r="AJ66" i="11"/>
  <c r="K86" i="11"/>
  <c r="D49" i="11"/>
  <c r="F49" i="11" s="1"/>
  <c r="I49" i="11" s="1"/>
  <c r="AP49" i="11" s="1"/>
  <c r="AC66" i="11"/>
  <c r="C9" i="6"/>
  <c r="E9" i="6"/>
  <c r="AN86" i="16" l="1"/>
  <c r="AM86" i="16"/>
  <c r="AO86" i="18"/>
  <c r="Y94" i="18"/>
  <c r="AK86" i="18"/>
  <c r="AH86" i="18"/>
  <c r="AG86" i="16"/>
  <c r="AG94" i="16" s="1"/>
  <c r="AJ86" i="16"/>
  <c r="AK86" i="16"/>
  <c r="AL86" i="16"/>
  <c r="AI21" i="11"/>
  <c r="T86" i="11"/>
  <c r="AK21" i="11"/>
  <c r="AN21" i="11"/>
  <c r="AC21" i="11"/>
  <c r="D25" i="11"/>
  <c r="F25" i="11" s="1"/>
  <c r="I25" i="11" s="1"/>
  <c r="T94" i="18"/>
  <c r="O94" i="18"/>
  <c r="W94" i="18"/>
  <c r="AF94" i="18"/>
  <c r="R94" i="18"/>
  <c r="AE94" i="18"/>
  <c r="Q94" i="18"/>
  <c r="AD94" i="18"/>
  <c r="X94" i="18"/>
  <c r="AC94" i="18"/>
  <c r="AA94" i="18"/>
  <c r="P94" i="18"/>
  <c r="AB94" i="18"/>
  <c r="Z94" i="18"/>
  <c r="U94" i="18"/>
  <c r="Q94" i="16"/>
  <c r="U94" i="16"/>
  <c r="R94" i="16"/>
  <c r="S94" i="16"/>
  <c r="N94" i="16"/>
  <c r="P94" i="16"/>
  <c r="T94" i="16"/>
  <c r="V94" i="16"/>
  <c r="W94" i="16"/>
  <c r="O94" i="16"/>
  <c r="X94" i="16"/>
  <c r="M94" i="16"/>
  <c r="Y94" i="16"/>
  <c r="Z94" i="16"/>
  <c r="AA94" i="16"/>
  <c r="N94" i="11"/>
  <c r="M94" i="11"/>
  <c r="L94" i="11"/>
  <c r="K94" i="11"/>
  <c r="AM21" i="11"/>
  <c r="J14" i="10"/>
  <c r="AG33" i="11" s="1"/>
  <c r="G14" i="10"/>
  <c r="AD33" i="11" s="1"/>
  <c r="H14" i="10"/>
  <c r="AE33" i="11" s="1"/>
  <c r="Q14" i="10"/>
  <c r="AN33" i="11" s="1"/>
  <c r="I14" i="10"/>
  <c r="AF33" i="11" s="1"/>
  <c r="L14" i="10"/>
  <c r="AI33" i="11" s="1"/>
  <c r="O14" i="10"/>
  <c r="AL33" i="11" s="1"/>
  <c r="P14" i="10"/>
  <c r="AM33" i="11" s="1"/>
  <c r="K14" i="10"/>
  <c r="AH33" i="11" s="1"/>
  <c r="F14" i="10"/>
  <c r="AC33" i="11" s="1"/>
  <c r="N14" i="10"/>
  <c r="AK33" i="11" s="1"/>
  <c r="R14" i="10"/>
  <c r="AO33" i="11" s="1"/>
  <c r="M14" i="10"/>
  <c r="AJ33" i="11" s="1"/>
  <c r="E14" i="10"/>
  <c r="AB33" i="11" s="1"/>
  <c r="AF25" i="12"/>
  <c r="AO86" i="12"/>
  <c r="E45" i="6"/>
  <c r="E50" i="6" s="1"/>
  <c r="E52" i="6" s="1"/>
  <c r="AO86" i="16"/>
  <c r="AH86" i="16"/>
  <c r="AB94" i="16"/>
  <c r="AC94" i="16"/>
  <c r="AD94" i="16"/>
  <c r="AE94" i="16"/>
  <c r="AF94" i="16"/>
  <c r="AI86" i="16"/>
  <c r="AL86" i="18"/>
  <c r="AM37" i="18"/>
  <c r="AM86" i="18" s="1"/>
  <c r="AN37" i="18"/>
  <c r="AN86" i="18" s="1"/>
  <c r="AI37" i="18"/>
  <c r="AI86" i="18" s="1"/>
  <c r="AG94" i="18"/>
  <c r="I93" i="20"/>
  <c r="CI94" i="20"/>
  <c r="BT94" i="20"/>
  <c r="AO94" i="20"/>
  <c r="AE94" i="20"/>
  <c r="BA94" i="20"/>
  <c r="BR94" i="20"/>
  <c r="CF94" i="20"/>
  <c r="AS94" i="20"/>
  <c r="CQ94" i="20"/>
  <c r="CE94" i="20"/>
  <c r="AM94" i="20"/>
  <c r="X94" i="20"/>
  <c r="BZ94" i="20"/>
  <c r="AG94" i="20"/>
  <c r="BG94" i="20"/>
  <c r="AB94" i="20"/>
  <c r="CB94" i="20"/>
  <c r="S94" i="20"/>
  <c r="AK94" i="20"/>
  <c r="BJ94" i="20"/>
  <c r="BL94" i="20"/>
  <c r="CG94" i="20"/>
  <c r="AI94" i="20"/>
  <c r="CJ94" i="20"/>
  <c r="BV94" i="20"/>
  <c r="AD94" i="20"/>
  <c r="CA94" i="20"/>
  <c r="P94" i="20"/>
  <c r="AH94" i="20"/>
  <c r="I87" i="20"/>
  <c r="Z94" i="20"/>
  <c r="CW94" i="20"/>
  <c r="I94" i="20" s="1"/>
  <c r="AV94" i="20"/>
  <c r="CO94" i="20"/>
  <c r="CU94" i="20"/>
  <c r="BO94" i="20"/>
  <c r="Q94" i="20"/>
  <c r="AX94" i="20"/>
  <c r="AN94" i="20"/>
  <c r="V94" i="20"/>
  <c r="BK94" i="20"/>
  <c r="AW94" i="20"/>
  <c r="BQ94" i="20"/>
  <c r="CK94" i="20"/>
  <c r="AA94" i="20"/>
  <c r="BI94" i="20"/>
  <c r="CM94" i="20"/>
  <c r="AC94" i="20"/>
  <c r="AU94" i="20"/>
  <c r="BP94" i="20"/>
  <c r="CL94" i="20"/>
  <c r="CV94" i="20"/>
  <c r="BY94" i="20"/>
  <c r="BX94" i="20"/>
  <c r="AF94" i="20"/>
  <c r="CN94" i="20"/>
  <c r="U94" i="20"/>
  <c r="CD94" i="20"/>
  <c r="Y94" i="20"/>
  <c r="BB94" i="20"/>
  <c r="BM94" i="20"/>
  <c r="CC94" i="20"/>
  <c r="T94" i="20"/>
  <c r="R94" i="20"/>
  <c r="BD94" i="20"/>
  <c r="BF94" i="20"/>
  <c r="AR94" i="20"/>
  <c r="AL94" i="20"/>
  <c r="BC94" i="20"/>
  <c r="BN94" i="20"/>
  <c r="W94" i="20"/>
  <c r="BU94" i="20"/>
  <c r="CP94" i="20"/>
  <c r="AJ94" i="20"/>
  <c r="CR94" i="20"/>
  <c r="AP94" i="20"/>
  <c r="CS94" i="20"/>
  <c r="AZ94" i="20"/>
  <c r="AY94" i="20"/>
  <c r="CH94" i="20"/>
  <c r="BS94" i="20"/>
  <c r="BW94" i="20"/>
  <c r="AT94" i="20"/>
  <c r="O94" i="20"/>
  <c r="CT94" i="20"/>
  <c r="BE94" i="20"/>
  <c r="BH94" i="20"/>
  <c r="AQ94" i="20"/>
  <c r="I83" i="18"/>
  <c r="I83" i="16"/>
  <c r="I84" i="16" s="1"/>
  <c r="D60" i="13"/>
  <c r="C45" i="6" s="1"/>
  <c r="C50" i="6" s="1"/>
  <c r="C52" i="6" s="1"/>
  <c r="AB25" i="14"/>
  <c r="O86" i="14"/>
  <c r="AL25" i="14"/>
  <c r="AF25" i="14"/>
  <c r="T25" i="14"/>
  <c r="T86" i="14"/>
  <c r="AJ25" i="14"/>
  <c r="AA25" i="14"/>
  <c r="AA86" i="14"/>
  <c r="M25" i="14"/>
  <c r="M86" i="14" s="1"/>
  <c r="Z25" i="14"/>
  <c r="Z86" i="14"/>
  <c r="AC25" i="14"/>
  <c r="AP25" i="14"/>
  <c r="AP86" i="14" s="1"/>
  <c r="R25" i="14"/>
  <c r="R86" i="14" s="1"/>
  <c r="AK25" i="14"/>
  <c r="AF25" i="13"/>
  <c r="AA86" i="13"/>
  <c r="AP25" i="13"/>
  <c r="AP86" i="13" s="1"/>
  <c r="Z86" i="13"/>
  <c r="I82" i="13"/>
  <c r="F77" i="13"/>
  <c r="F74" i="13"/>
  <c r="F76" i="13" s="1"/>
  <c r="O24" i="13"/>
  <c r="O86" i="13" s="1"/>
  <c r="T25" i="13"/>
  <c r="T86" i="13" s="1"/>
  <c r="M25" i="13"/>
  <c r="M86" i="13" s="1"/>
  <c r="Y86" i="13"/>
  <c r="C31" i="6"/>
  <c r="C36" i="6" s="1"/>
  <c r="C38" i="6" s="1"/>
  <c r="D60" i="12"/>
  <c r="R19" i="12"/>
  <c r="R25" i="12" s="1"/>
  <c r="R86" i="12" s="1"/>
  <c r="O19" i="12"/>
  <c r="AN25" i="12"/>
  <c r="AN86" i="12" s="1"/>
  <c r="AC86" i="12"/>
  <c r="Z25" i="12"/>
  <c r="Z86" i="12" s="1"/>
  <c r="AE25" i="12"/>
  <c r="AE86" i="12" s="1"/>
  <c r="I82" i="12"/>
  <c r="F74" i="12"/>
  <c r="F76" i="12" s="1"/>
  <c r="AB25" i="12"/>
  <c r="AB86" i="12" s="1"/>
  <c r="AH25" i="12"/>
  <c r="AH86" i="12" s="1"/>
  <c r="AK25" i="12"/>
  <c r="AK86" i="12" s="1"/>
  <c r="AF86" i="12"/>
  <c r="AL25" i="12"/>
  <c r="AL86" i="12" s="1"/>
  <c r="AG86" i="12"/>
  <c r="M25" i="12"/>
  <c r="M86" i="12" s="1"/>
  <c r="AP25" i="12"/>
  <c r="AP86" i="12" s="1"/>
  <c r="AA25" i="12"/>
  <c r="AA86" i="12"/>
  <c r="AJ86" i="12"/>
  <c r="AI86" i="12"/>
  <c r="T25" i="12"/>
  <c r="T86" i="12" s="1"/>
  <c r="AM86" i="12"/>
  <c r="AD86" i="12"/>
  <c r="O25" i="12"/>
  <c r="O86" i="12"/>
  <c r="AE20" i="11"/>
  <c r="AE25" i="11" s="1"/>
  <c r="AG20" i="11"/>
  <c r="AG25" i="11" s="1"/>
  <c r="AO20" i="11"/>
  <c r="AH21" i="11"/>
  <c r="AH25" i="11" s="1"/>
  <c r="AJ21" i="11"/>
  <c r="AD21" i="11"/>
  <c r="AK20" i="11"/>
  <c r="AG21" i="11"/>
  <c r="AO21" i="11"/>
  <c r="AD20" i="11"/>
  <c r="AB21" i="11"/>
  <c r="AF21" i="11"/>
  <c r="AP86" i="11"/>
  <c r="AL20" i="11"/>
  <c r="AI20" i="11"/>
  <c r="AI25" i="11" s="1"/>
  <c r="AM20" i="11"/>
  <c r="AM25" i="11" s="1"/>
  <c r="AB20" i="11"/>
  <c r="AB25" i="11" s="1"/>
  <c r="AF20" i="11"/>
  <c r="AF25" i="11" s="1"/>
  <c r="AJ20" i="11"/>
  <c r="AN20" i="11"/>
  <c r="AL21" i="11"/>
  <c r="AC20" i="11"/>
  <c r="AC25" i="11" s="1"/>
  <c r="AL51" i="11"/>
  <c r="AD51" i="11"/>
  <c r="AN51" i="11"/>
  <c r="AK51" i="11"/>
  <c r="AC51" i="11"/>
  <c r="AF51" i="11"/>
  <c r="AJ51" i="11"/>
  <c r="AB51" i="11"/>
  <c r="AM51" i="11"/>
  <c r="AI51" i="11"/>
  <c r="AA51" i="11"/>
  <c r="AH51" i="11"/>
  <c r="Z51" i="11"/>
  <c r="AO51" i="11"/>
  <c r="AG51" i="11"/>
  <c r="AE51" i="11"/>
  <c r="AA30" i="11"/>
  <c r="AA36" i="11" s="1"/>
  <c r="Z30" i="11"/>
  <c r="Z36" i="11" s="1"/>
  <c r="AL26" i="11"/>
  <c r="AD26" i="11"/>
  <c r="AF26" i="11"/>
  <c r="AE26" i="11"/>
  <c r="AK26" i="11"/>
  <c r="AC26" i="11"/>
  <c r="AJ26" i="11"/>
  <c r="AB26" i="11"/>
  <c r="AN26" i="11"/>
  <c r="AM26" i="11"/>
  <c r="AI26" i="11"/>
  <c r="AH26" i="11"/>
  <c r="AO26" i="11"/>
  <c r="AG26" i="11"/>
  <c r="R42" i="11"/>
  <c r="P42" i="11"/>
  <c r="P86" i="11" s="1"/>
  <c r="I19" i="11"/>
  <c r="AA17" i="11"/>
  <c r="Z17" i="11"/>
  <c r="F59" i="11"/>
  <c r="I59" i="11" s="1"/>
  <c r="Y59" i="11" s="1"/>
  <c r="F56" i="11"/>
  <c r="I56" i="11" s="1"/>
  <c r="F37" i="11"/>
  <c r="I37" i="11" s="1"/>
  <c r="F62" i="11"/>
  <c r="I62" i="11" s="1"/>
  <c r="CW62" i="11" s="1"/>
  <c r="CW86" i="11" s="1"/>
  <c r="F36" i="11"/>
  <c r="I36" i="11" s="1"/>
  <c r="D24" i="11"/>
  <c r="F24" i="11" s="1"/>
  <c r="I24" i="11" s="1"/>
  <c r="I16" i="11"/>
  <c r="AA18" i="11"/>
  <c r="Z18" i="11"/>
  <c r="M11" i="3"/>
  <c r="K10" i="3"/>
  <c r="AH87" i="16" l="1"/>
  <c r="V87" i="16"/>
  <c r="AH94" i="18"/>
  <c r="AH87" i="18"/>
  <c r="AI94" i="18"/>
  <c r="I93" i="16"/>
  <c r="AD25" i="11"/>
  <c r="AN25" i="11"/>
  <c r="AK25" i="11"/>
  <c r="AO94" i="16"/>
  <c r="CU94" i="16"/>
  <c r="CQ94" i="16"/>
  <c r="CI94" i="16"/>
  <c r="BG94" i="16"/>
  <c r="BC94" i="16"/>
  <c r="CV94" i="16"/>
  <c r="AW94" i="16"/>
  <c r="CN94" i="16"/>
  <c r="CW94" i="16"/>
  <c r="I94" i="16" s="1"/>
  <c r="CR94" i="16"/>
  <c r="CP94" i="16"/>
  <c r="AL94" i="16"/>
  <c r="CM94" i="16"/>
  <c r="BA94" i="16"/>
  <c r="AQ94" i="16"/>
  <c r="CO94" i="16"/>
  <c r="CF94" i="16"/>
  <c r="CT94" i="16"/>
  <c r="CJ94" i="16"/>
  <c r="CH94" i="16"/>
  <c r="AP94" i="16"/>
  <c r="AH94" i="16"/>
  <c r="I87" i="16"/>
  <c r="CS94" i="16"/>
  <c r="BM94" i="16"/>
  <c r="AZ94" i="16"/>
  <c r="BN94" i="16"/>
  <c r="BD94" i="16"/>
  <c r="BB94" i="16"/>
  <c r="CG94" i="16"/>
  <c r="AX94" i="16"/>
  <c r="BY94" i="16"/>
  <c r="AM94" i="16"/>
  <c r="AJ25" i="11"/>
  <c r="AO25" i="11"/>
  <c r="AL25" i="11"/>
  <c r="S94" i="12"/>
  <c r="V94" i="12"/>
  <c r="AE94" i="12"/>
  <c r="T94" i="12"/>
  <c r="AB94" i="12"/>
  <c r="N94" i="12"/>
  <c r="P94" i="12"/>
  <c r="AO94" i="12"/>
  <c r="AJ94" i="12"/>
  <c r="R94" i="12"/>
  <c r="AD94" i="12"/>
  <c r="AF94" i="12"/>
  <c r="O94" i="12"/>
  <c r="AC94" i="12"/>
  <c r="Q94" i="12"/>
  <c r="AK94" i="12"/>
  <c r="AM94" i="12"/>
  <c r="AG94" i="12"/>
  <c r="X94" i="12"/>
  <c r="M94" i="12"/>
  <c r="AL94" i="12"/>
  <c r="AN94" i="12"/>
  <c r="U94" i="12"/>
  <c r="AA94" i="12"/>
  <c r="W94" i="12"/>
  <c r="AI94" i="12"/>
  <c r="Y94" i="12"/>
  <c r="AH94" i="12"/>
  <c r="Z94" i="12"/>
  <c r="CL94" i="16"/>
  <c r="BQ94" i="16"/>
  <c r="BP94" i="16"/>
  <c r="BW94" i="16"/>
  <c r="CD94" i="16"/>
  <c r="CC94" i="16"/>
  <c r="BT94" i="16"/>
  <c r="BS94" i="16"/>
  <c r="BR94" i="16"/>
  <c r="AK94" i="16"/>
  <c r="O94" i="13"/>
  <c r="W94" i="13"/>
  <c r="Q94" i="13"/>
  <c r="M94" i="13"/>
  <c r="U94" i="13"/>
  <c r="AA94" i="13"/>
  <c r="Y94" i="13"/>
  <c r="S94" i="13"/>
  <c r="N94" i="13"/>
  <c r="P94" i="13"/>
  <c r="V94" i="13"/>
  <c r="X94" i="13"/>
  <c r="R94" i="13"/>
  <c r="Z94" i="13"/>
  <c r="T94" i="13"/>
  <c r="BI94" i="16"/>
  <c r="BH94" i="16"/>
  <c r="BO94" i="16"/>
  <c r="BV94" i="16"/>
  <c r="BU94" i="16"/>
  <c r="BL94" i="16"/>
  <c r="BK94" i="16"/>
  <c r="BJ94" i="16"/>
  <c r="AN94" i="16"/>
  <c r="AJ94" i="16"/>
  <c r="AS94" i="16"/>
  <c r="AR94" i="16"/>
  <c r="AY94" i="16"/>
  <c r="BF94" i="16"/>
  <c r="BE94" i="16"/>
  <c r="AV94" i="16"/>
  <c r="AU94" i="16"/>
  <c r="AT94" i="16"/>
  <c r="AI94" i="16"/>
  <c r="BX94" i="16"/>
  <c r="CE94" i="16"/>
  <c r="CK94" i="16"/>
  <c r="CB94" i="16"/>
  <c r="CA94" i="16"/>
  <c r="BZ94" i="16"/>
  <c r="BP94" i="18"/>
  <c r="BM94" i="18"/>
  <c r="BF94" i="18"/>
  <c r="BH94" i="18"/>
  <c r="BK94" i="18"/>
  <c r="BJ94" i="18"/>
  <c r="BU94" i="18"/>
  <c r="AY94" i="18"/>
  <c r="BL94" i="18"/>
  <c r="BI94" i="18"/>
  <c r="BR94" i="18"/>
  <c r="CR94" i="18"/>
  <c r="CI94" i="18"/>
  <c r="CT94" i="18"/>
  <c r="AS94" i="18"/>
  <c r="AU94" i="18"/>
  <c r="AM94" i="18"/>
  <c r="CU94" i="18"/>
  <c r="CJ94" i="18"/>
  <c r="CQ94" i="18"/>
  <c r="CH94" i="18"/>
  <c r="X94" i="14"/>
  <c r="R94" i="14"/>
  <c r="S94" i="14"/>
  <c r="Z94" i="14"/>
  <c r="M94" i="14"/>
  <c r="O94" i="14"/>
  <c r="U94" i="14"/>
  <c r="W94" i="14"/>
  <c r="AA94" i="14"/>
  <c r="Q94" i="14"/>
  <c r="T94" i="14"/>
  <c r="N94" i="14"/>
  <c r="Y94" i="14"/>
  <c r="V94" i="14"/>
  <c r="P94" i="14"/>
  <c r="BQ94" i="18"/>
  <c r="CE94" i="18"/>
  <c r="AN94" i="18"/>
  <c r="BC94" i="18"/>
  <c r="BZ94" i="18"/>
  <c r="CM94" i="18"/>
  <c r="AT94" i="18"/>
  <c r="AL94" i="18"/>
  <c r="CC94" i="18"/>
  <c r="CA94" i="18"/>
  <c r="AX94" i="18"/>
  <c r="CD94" i="18"/>
  <c r="CN94" i="18"/>
  <c r="CW94" i="18"/>
  <c r="AQ94" i="18"/>
  <c r="AO94" i="18"/>
  <c r="BX94" i="18"/>
  <c r="I87" i="18"/>
  <c r="AR94" i="18"/>
  <c r="BT94" i="18"/>
  <c r="CO94" i="18"/>
  <c r="CV94" i="18"/>
  <c r="BD94" i="18"/>
  <c r="AK94" i="18"/>
  <c r="BN94" i="18"/>
  <c r="CK94" i="18"/>
  <c r="CB94" i="18"/>
  <c r="BW94" i="18"/>
  <c r="AV94" i="18"/>
  <c r="BB94" i="18"/>
  <c r="CS94" i="18"/>
  <c r="AZ94" i="18"/>
  <c r="AJ94" i="18"/>
  <c r="BG94" i="18"/>
  <c r="BV94" i="18"/>
  <c r="BY94" i="18"/>
  <c r="CF94" i="18"/>
  <c r="CP94" i="18"/>
  <c r="BE94" i="18"/>
  <c r="BS94" i="18"/>
  <c r="I93" i="18"/>
  <c r="BO94" i="18"/>
  <c r="CL94" i="18"/>
  <c r="CG94" i="18"/>
  <c r="AW94" i="18"/>
  <c r="AP94" i="18"/>
  <c r="BA94" i="18"/>
  <c r="AS94" i="12"/>
  <c r="BA94" i="12"/>
  <c r="BI94" i="12"/>
  <c r="BQ94" i="12"/>
  <c r="BY94" i="12"/>
  <c r="CG94" i="12"/>
  <c r="CO94" i="12"/>
  <c r="BH94" i="12"/>
  <c r="AT94" i="12"/>
  <c r="BB94" i="12"/>
  <c r="BJ94" i="12"/>
  <c r="BR94" i="12"/>
  <c r="BZ94" i="12"/>
  <c r="CH94" i="12"/>
  <c r="CP94" i="12"/>
  <c r="CW94" i="12"/>
  <c r="CN94" i="12"/>
  <c r="AU94" i="12"/>
  <c r="BC94" i="12"/>
  <c r="BK94" i="12"/>
  <c r="BS94" i="12"/>
  <c r="CA94" i="12"/>
  <c r="CI94" i="12"/>
  <c r="CQ94" i="12"/>
  <c r="BP94" i="12"/>
  <c r="AV94" i="12"/>
  <c r="BD94" i="12"/>
  <c r="BL94" i="12"/>
  <c r="BT94" i="12"/>
  <c r="CB94" i="12"/>
  <c r="CJ94" i="12"/>
  <c r="CR94" i="12"/>
  <c r="CF94" i="12"/>
  <c r="AW94" i="12"/>
  <c r="BE94" i="12"/>
  <c r="BM94" i="12"/>
  <c r="BU94" i="12"/>
  <c r="CC94" i="12"/>
  <c r="CK94" i="12"/>
  <c r="CS94" i="12"/>
  <c r="AR94" i="12"/>
  <c r="CV94" i="12"/>
  <c r="AP94" i="12"/>
  <c r="AX94" i="12"/>
  <c r="BF94" i="12"/>
  <c r="BN94" i="12"/>
  <c r="BV94" i="12"/>
  <c r="CD94" i="12"/>
  <c r="CL94" i="12"/>
  <c r="CT94" i="12"/>
  <c r="BX94" i="12"/>
  <c r="AQ94" i="12"/>
  <c r="AY94" i="12"/>
  <c r="BG94" i="12"/>
  <c r="BO94" i="12"/>
  <c r="BW94" i="12"/>
  <c r="CE94" i="12"/>
  <c r="CM94" i="12"/>
  <c r="CU94" i="12"/>
  <c r="AZ94" i="12"/>
  <c r="I84" i="18"/>
  <c r="I83" i="13"/>
  <c r="I87" i="12"/>
  <c r="I93" i="12"/>
  <c r="I83" i="12"/>
  <c r="F8" i="11"/>
  <c r="C17" i="6" s="1"/>
  <c r="R19" i="11"/>
  <c r="R25" i="11" s="1"/>
  <c r="O19" i="11"/>
  <c r="O25" i="11" s="1"/>
  <c r="O16" i="11"/>
  <c r="D61" i="11"/>
  <c r="E17" i="6" s="1"/>
  <c r="Z24" i="11"/>
  <c r="Z86" i="11" s="1"/>
  <c r="AA24" i="11"/>
  <c r="AA86" i="11" s="1"/>
  <c r="Y56" i="11"/>
  <c r="I13" i="3"/>
  <c r="I91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L37" i="3"/>
  <c r="K37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X36" i="3"/>
  <c r="W36" i="3"/>
  <c r="V36" i="3"/>
  <c r="U36" i="3"/>
  <c r="T36" i="3"/>
  <c r="S36" i="3"/>
  <c r="R36" i="3"/>
  <c r="Q36" i="3"/>
  <c r="P36" i="3"/>
  <c r="O36" i="3"/>
  <c r="N36" i="3"/>
  <c r="L36" i="3"/>
  <c r="K36" i="3"/>
  <c r="M12" i="3"/>
  <c r="I94" i="18" l="1"/>
  <c r="I84" i="13"/>
  <c r="I84" i="12"/>
  <c r="I94" i="12"/>
  <c r="R86" i="11"/>
  <c r="O24" i="11"/>
  <c r="O86" i="11" s="1"/>
  <c r="D60" i="11"/>
  <c r="F77" i="11"/>
  <c r="I82" i="11"/>
  <c r="F74" i="11"/>
  <c r="F76" i="11" s="1"/>
  <c r="Y86" i="11"/>
  <c r="M13" i="3"/>
  <c r="J13" i="3"/>
  <c r="L38" i="3"/>
  <c r="K13" i="3"/>
  <c r="K38" i="3"/>
  <c r="AA94" i="11" l="1"/>
  <c r="Q94" i="11"/>
  <c r="U94" i="11"/>
  <c r="V94" i="11"/>
  <c r="P94" i="11"/>
  <c r="R94" i="11"/>
  <c r="X94" i="11"/>
  <c r="Z94" i="11"/>
  <c r="T94" i="11"/>
  <c r="O94" i="11"/>
  <c r="W94" i="11"/>
  <c r="Y94" i="11"/>
  <c r="S94" i="11"/>
  <c r="I83" i="11"/>
  <c r="E23" i="6"/>
  <c r="C23" i="6"/>
  <c r="E21" i="6"/>
  <c r="E22" i="6" s="1"/>
  <c r="E24" i="6" s="1"/>
  <c r="C21" i="6"/>
  <c r="D34" i="3"/>
  <c r="D33" i="3"/>
  <c r="C60" i="3"/>
  <c r="C61" i="3"/>
  <c r="F71" i="3"/>
  <c r="I71" i="3" s="1"/>
  <c r="I84" i="11" l="1"/>
  <c r="E7" i="6"/>
  <c r="C7" i="6"/>
  <c r="F10" i="3"/>
  <c r="C22" i="6" l="1"/>
  <c r="C24" i="6" s="1"/>
  <c r="D69" i="3" l="1"/>
  <c r="C34" i="3" l="1"/>
  <c r="F34" i="3" s="1"/>
  <c r="I34" i="3" s="1"/>
  <c r="D9" i="10" s="1"/>
  <c r="C30" i="3"/>
  <c r="F30" i="3" s="1"/>
  <c r="F70" i="3"/>
  <c r="I70" i="3" s="1"/>
  <c r="F69" i="3"/>
  <c r="I69" i="3" s="1"/>
  <c r="AP69" i="3" s="1"/>
  <c r="F66" i="3"/>
  <c r="I66" i="3" s="1"/>
  <c r="F65" i="3"/>
  <c r="I65" i="3" s="1"/>
  <c r="F57" i="3"/>
  <c r="I57" i="3" s="1"/>
  <c r="Y57" i="3" s="1"/>
  <c r="F55" i="3"/>
  <c r="I55" i="3" s="1"/>
  <c r="Y55" i="3" s="1"/>
  <c r="F52" i="3"/>
  <c r="I52" i="3" s="1"/>
  <c r="AP52" i="3" s="1"/>
  <c r="F50" i="3"/>
  <c r="I50" i="3" s="1"/>
  <c r="AP50" i="3" s="1"/>
  <c r="F46" i="3"/>
  <c r="I46" i="3" s="1"/>
  <c r="AP46" i="3" s="1"/>
  <c r="C42" i="3"/>
  <c r="C41" i="3"/>
  <c r="F38" i="3"/>
  <c r="I38" i="3" s="1"/>
  <c r="AO38" i="3" s="1"/>
  <c r="F12" i="3"/>
  <c r="F11" i="3"/>
  <c r="D13" i="3" s="1"/>
  <c r="AG65" i="3" l="1"/>
  <c r="AO65" i="3"/>
  <c r="AH65" i="3"/>
  <c r="Z65" i="3"/>
  <c r="AA65" i="3"/>
  <c r="AI65" i="3"/>
  <c r="AD65" i="3"/>
  <c r="AL65" i="3"/>
  <c r="AB65" i="3"/>
  <c r="AJ65" i="3"/>
  <c r="AC65" i="3"/>
  <c r="AK65" i="3"/>
  <c r="AE65" i="3"/>
  <c r="AM65" i="3"/>
  <c r="AF65" i="3"/>
  <c r="AN65" i="3"/>
  <c r="AH66" i="3"/>
  <c r="Z66" i="3"/>
  <c r="AA66" i="3"/>
  <c r="AI66" i="3"/>
  <c r="AB66" i="3"/>
  <c r="AJ66" i="3"/>
  <c r="AE66" i="3"/>
  <c r="AM66" i="3"/>
  <c r="AC66" i="3"/>
  <c r="AK66" i="3"/>
  <c r="AD66" i="3"/>
  <c r="AL66" i="3"/>
  <c r="AF66" i="3"/>
  <c r="AN66" i="3"/>
  <c r="AG66" i="3"/>
  <c r="AO66" i="3"/>
  <c r="D36" i="3"/>
  <c r="I30" i="3"/>
  <c r="D17" i="3"/>
  <c r="F17" i="3" s="1"/>
  <c r="I17" i="3" s="1"/>
  <c r="Z17" i="3" s="1"/>
  <c r="G9" i="10"/>
  <c r="H9" i="10"/>
  <c r="I9" i="10"/>
  <c r="F9" i="10"/>
  <c r="E9" i="10"/>
  <c r="F33" i="3"/>
  <c r="BB33" i="3"/>
  <c r="BB86" i="3" s="1"/>
  <c r="AT33" i="3"/>
  <c r="AT86" i="3" s="1"/>
  <c r="X33" i="3"/>
  <c r="X86" i="3" s="1"/>
  <c r="P33" i="3"/>
  <c r="AV33" i="3"/>
  <c r="AV86" i="3" s="1"/>
  <c r="Y33" i="3"/>
  <c r="BA33" i="3"/>
  <c r="BA86" i="3" s="1"/>
  <c r="AS33" i="3"/>
  <c r="AS86" i="3" s="1"/>
  <c r="W33" i="3"/>
  <c r="W86" i="3" s="1"/>
  <c r="O33" i="3"/>
  <c r="Z33" i="3"/>
  <c r="AZ33" i="3"/>
  <c r="AZ86" i="3" s="1"/>
  <c r="AR33" i="3"/>
  <c r="AR86" i="3" s="1"/>
  <c r="V33" i="3"/>
  <c r="N33" i="3"/>
  <c r="N86" i="3" s="1"/>
  <c r="AY33" i="3"/>
  <c r="AY86" i="3" s="1"/>
  <c r="AQ33" i="3"/>
  <c r="AQ86" i="3" s="1"/>
  <c r="U33" i="3"/>
  <c r="U86" i="3" s="1"/>
  <c r="L33" i="3"/>
  <c r="L34" i="3" s="1"/>
  <c r="L86" i="3" s="1"/>
  <c r="BD33" i="3"/>
  <c r="BD86" i="3" s="1"/>
  <c r="BC33" i="3"/>
  <c r="BC86" i="3" s="1"/>
  <c r="AX33" i="3"/>
  <c r="AX86" i="3" s="1"/>
  <c r="AP33" i="3"/>
  <c r="T33" i="3"/>
  <c r="K33" i="3"/>
  <c r="R33" i="3"/>
  <c r="AU33" i="3"/>
  <c r="AU86" i="3" s="1"/>
  <c r="AW33" i="3"/>
  <c r="AW86" i="3" s="1"/>
  <c r="AA33" i="3"/>
  <c r="S33" i="3"/>
  <c r="Q33" i="3"/>
  <c r="Q86" i="3" s="1"/>
  <c r="D16" i="3"/>
  <c r="F16" i="3" s="1"/>
  <c r="D18" i="3"/>
  <c r="F18" i="3" s="1"/>
  <c r="I18" i="3" s="1"/>
  <c r="D42" i="3"/>
  <c r="F42" i="3" s="1"/>
  <c r="I42" i="3" s="1"/>
  <c r="F68" i="3"/>
  <c r="I81" i="3" s="1"/>
  <c r="F13" i="3"/>
  <c r="D51" i="3"/>
  <c r="F51" i="3" s="1"/>
  <c r="I51" i="3" s="1"/>
  <c r="D41" i="3"/>
  <c r="F41" i="3" s="1"/>
  <c r="I41" i="3" s="1"/>
  <c r="D44" i="3"/>
  <c r="F44" i="3" s="1"/>
  <c r="I44" i="3" s="1"/>
  <c r="AP44" i="3" s="1"/>
  <c r="D45" i="3"/>
  <c r="F45" i="3" s="1"/>
  <c r="I45" i="3" s="1"/>
  <c r="AP45" i="3" s="1"/>
  <c r="D20" i="3"/>
  <c r="F20" i="3" s="1"/>
  <c r="I20" i="3" s="1"/>
  <c r="I33" i="3" l="1"/>
  <c r="D7" i="10" s="1"/>
  <c r="Q7" i="10" s="1"/>
  <c r="D22" i="3"/>
  <c r="F22" i="3" s="1"/>
  <c r="I22" i="3" s="1"/>
  <c r="AB34" i="3"/>
  <c r="AE34" i="3"/>
  <c r="AC34" i="3"/>
  <c r="AF34" i="3"/>
  <c r="AD34" i="3"/>
  <c r="AG51" i="3"/>
  <c r="AO51" i="3"/>
  <c r="AH51" i="3"/>
  <c r="Z51" i="3"/>
  <c r="AA51" i="3"/>
  <c r="AI51" i="3"/>
  <c r="AL51" i="3"/>
  <c r="AB51" i="3"/>
  <c r="AJ51" i="3"/>
  <c r="AC51" i="3"/>
  <c r="AK51" i="3"/>
  <c r="AD51" i="3"/>
  <c r="AE51" i="3"/>
  <c r="AM51" i="3"/>
  <c r="AF51" i="3"/>
  <c r="AN51" i="3"/>
  <c r="Z30" i="3"/>
  <c r="Z36" i="3" s="1"/>
  <c r="AA30" i="3"/>
  <c r="AA36" i="3" s="1"/>
  <c r="AE20" i="3"/>
  <c r="AM20" i="3"/>
  <c r="AF20" i="3"/>
  <c r="AN20" i="3"/>
  <c r="AG20" i="3"/>
  <c r="AO20" i="3"/>
  <c r="AH20" i="3"/>
  <c r="AB20" i="3"/>
  <c r="AJ20" i="3"/>
  <c r="AI20" i="3"/>
  <c r="AC20" i="3"/>
  <c r="AK20" i="3"/>
  <c r="AD20" i="3"/>
  <c r="AL20" i="3"/>
  <c r="AA18" i="3"/>
  <c r="Z18" i="3"/>
  <c r="Z24" i="3" s="1"/>
  <c r="K34" i="3"/>
  <c r="K86" i="3" s="1"/>
  <c r="J86" i="3"/>
  <c r="D37" i="3"/>
  <c r="K7" i="10"/>
  <c r="H7" i="10"/>
  <c r="I7" i="10"/>
  <c r="V41" i="3"/>
  <c r="V86" i="3" s="1"/>
  <c r="S41" i="3"/>
  <c r="S86" i="3" s="1"/>
  <c r="D19" i="3"/>
  <c r="F19" i="3" s="1"/>
  <c r="D24" i="3"/>
  <c r="F24" i="3" s="1"/>
  <c r="I24" i="3" s="1"/>
  <c r="I16" i="3"/>
  <c r="D26" i="3"/>
  <c r="F26" i="3" s="1"/>
  <c r="I26" i="3" s="1"/>
  <c r="AA17" i="3"/>
  <c r="D21" i="3"/>
  <c r="F21" i="3" s="1"/>
  <c r="I21" i="3" s="1"/>
  <c r="D49" i="3"/>
  <c r="F49" i="3" s="1"/>
  <c r="I49" i="3" s="1"/>
  <c r="AP49" i="3" s="1"/>
  <c r="R42" i="3"/>
  <c r="P42" i="3"/>
  <c r="P86" i="3" s="1"/>
  <c r="Y36" i="3"/>
  <c r="D48" i="3"/>
  <c r="F48" i="3" s="1"/>
  <c r="I48" i="3" s="1"/>
  <c r="AP48" i="3" s="1"/>
  <c r="L7" i="10" l="1"/>
  <c r="E7" i="10"/>
  <c r="AB33" i="3" s="1"/>
  <c r="AB37" i="3" s="1"/>
  <c r="O7" i="10"/>
  <c r="J7" i="10"/>
  <c r="AG33" i="3" s="1"/>
  <c r="AG37" i="3" s="1"/>
  <c r="R7" i="10"/>
  <c r="F37" i="3"/>
  <c r="I37" i="3" s="1"/>
  <c r="M7" i="10"/>
  <c r="AJ33" i="3" s="1"/>
  <c r="AJ37" i="3" s="1"/>
  <c r="G7" i="10"/>
  <c r="AD33" i="3" s="1"/>
  <c r="AD37" i="3" s="1"/>
  <c r="P7" i="10"/>
  <c r="AM33" i="3" s="1"/>
  <c r="AM37" i="3" s="1"/>
  <c r="N7" i="10"/>
  <c r="AK33" i="3" s="1"/>
  <c r="AK37" i="3" s="1"/>
  <c r="F7" i="10"/>
  <c r="AC33" i="3" s="1"/>
  <c r="AC37" i="3" s="1"/>
  <c r="AO22" i="3"/>
  <c r="AJ22" i="3"/>
  <c r="R22" i="3"/>
  <c r="AI22" i="3"/>
  <c r="M22" i="3"/>
  <c r="AH22" i="3"/>
  <c r="AE22" i="3"/>
  <c r="AA22" i="3"/>
  <c r="AA25" i="3" s="1"/>
  <c r="AK22" i="3"/>
  <c r="AD22" i="3"/>
  <c r="AC22" i="3"/>
  <c r="AB22" i="3"/>
  <c r="AL22" i="3"/>
  <c r="T22" i="3"/>
  <c r="AF22" i="3"/>
  <c r="AP22" i="3"/>
  <c r="AP25" i="3" s="1"/>
  <c r="AN22" i="3"/>
  <c r="AM22" i="3"/>
  <c r="Z22" i="3"/>
  <c r="Z25" i="3" s="1"/>
  <c r="AG22" i="3"/>
  <c r="I19" i="3"/>
  <c r="R19" i="3" s="1"/>
  <c r="D25" i="3"/>
  <c r="L94" i="3"/>
  <c r="AF25" i="3"/>
  <c r="AL33" i="3"/>
  <c r="AL37" i="3" s="1"/>
  <c r="AI33" i="3"/>
  <c r="AI37" i="3" s="1"/>
  <c r="AO33" i="3"/>
  <c r="AO37" i="3" s="1"/>
  <c r="AF33" i="3"/>
  <c r="AF37" i="3" s="1"/>
  <c r="AF37" i="11"/>
  <c r="AE33" i="3"/>
  <c r="AE37" i="3" s="1"/>
  <c r="AH33" i="3"/>
  <c r="AH37" i="3" s="1"/>
  <c r="AN33" i="3"/>
  <c r="AN37" i="3" s="1"/>
  <c r="K94" i="3"/>
  <c r="AC21" i="3"/>
  <c r="AC25" i="3" s="1"/>
  <c r="AK21" i="3"/>
  <c r="AK25" i="3" s="1"/>
  <c r="AD21" i="3"/>
  <c r="AL21" i="3"/>
  <c r="AL25" i="3" s="1"/>
  <c r="AE21" i="3"/>
  <c r="AE25" i="3" s="1"/>
  <c r="AM21" i="3"/>
  <c r="AM25" i="3" s="1"/>
  <c r="AB21" i="3"/>
  <c r="AB25" i="3" s="1"/>
  <c r="AF21" i="3"/>
  <c r="AN21" i="3"/>
  <c r="AN25" i="3" s="1"/>
  <c r="AG21" i="3"/>
  <c r="AG25" i="3" s="1"/>
  <c r="AO21" i="3"/>
  <c r="AO25" i="3" s="1"/>
  <c r="AI21" i="3"/>
  <c r="AJ21" i="3"/>
  <c r="AJ25" i="3" s="1"/>
  <c r="AH21" i="3"/>
  <c r="AH25" i="3" s="1"/>
  <c r="AA24" i="3"/>
  <c r="AI26" i="3"/>
  <c r="AJ26" i="3"/>
  <c r="AC26" i="3"/>
  <c r="AK26" i="3"/>
  <c r="AF26" i="3"/>
  <c r="AN26" i="3"/>
  <c r="AD26" i="3"/>
  <c r="AL26" i="3"/>
  <c r="AE26" i="3"/>
  <c r="AM26" i="3"/>
  <c r="AG26" i="3"/>
  <c r="AO26" i="3"/>
  <c r="AH26" i="3"/>
  <c r="AB26" i="3"/>
  <c r="O16" i="3"/>
  <c r="O24" i="3" s="1"/>
  <c r="F25" i="3"/>
  <c r="O19" i="3"/>
  <c r="O25" i="3" s="1"/>
  <c r="F31" i="3"/>
  <c r="I31" i="3" s="1"/>
  <c r="T25" i="3" l="1"/>
  <c r="T86" i="3"/>
  <c r="AD25" i="3"/>
  <c r="AD86" i="3" s="1"/>
  <c r="AI25" i="3"/>
  <c r="M25" i="3"/>
  <c r="M86" i="3"/>
  <c r="AP86" i="3"/>
  <c r="R86" i="3"/>
  <c r="R25" i="3"/>
  <c r="AF86" i="3"/>
  <c r="AM86" i="3"/>
  <c r="AE37" i="13"/>
  <c r="AE86" i="13" s="1"/>
  <c r="AB37" i="14"/>
  <c r="AB86" i="14" s="1"/>
  <c r="AH37" i="13"/>
  <c r="AH86" i="13" s="1"/>
  <c r="AG37" i="13"/>
  <c r="AG86" i="13" s="1"/>
  <c r="AB37" i="13"/>
  <c r="AB86" i="13" s="1"/>
  <c r="AH37" i="14"/>
  <c r="AH86" i="14" s="1"/>
  <c r="AG37" i="14"/>
  <c r="AG86" i="14" s="1"/>
  <c r="AC37" i="13"/>
  <c r="AC86" i="13" s="1"/>
  <c r="AL37" i="13"/>
  <c r="AL86" i="13" s="1"/>
  <c r="AM37" i="13"/>
  <c r="AM86" i="13" s="1"/>
  <c r="AC37" i="14"/>
  <c r="AC86" i="14" s="1"/>
  <c r="AL37" i="14"/>
  <c r="AL86" i="14" s="1"/>
  <c r="AM37" i="14"/>
  <c r="AM86" i="14" s="1"/>
  <c r="AK37" i="13"/>
  <c r="AK86" i="13" s="1"/>
  <c r="AD37" i="14"/>
  <c r="AD86" i="14" s="1"/>
  <c r="AI37" i="14"/>
  <c r="AI86" i="14"/>
  <c r="AF37" i="14"/>
  <c r="AF86" i="14" s="1"/>
  <c r="AD37" i="13"/>
  <c r="AD86" i="13" s="1"/>
  <c r="AI37" i="13"/>
  <c r="AI86" i="13" s="1"/>
  <c r="AF37" i="13"/>
  <c r="AF86" i="13" s="1"/>
  <c r="AK86" i="14"/>
  <c r="AJ37" i="13"/>
  <c r="AJ86" i="13" s="1"/>
  <c r="AN37" i="13"/>
  <c r="AN86" i="13" s="1"/>
  <c r="AO37" i="13"/>
  <c r="AO86" i="13" s="1"/>
  <c r="AE37" i="14"/>
  <c r="AE86" i="14" s="1"/>
  <c r="AJ37" i="14"/>
  <c r="AJ86" i="14" s="1"/>
  <c r="AN37" i="14"/>
  <c r="AN86" i="14" s="1"/>
  <c r="AO37" i="14"/>
  <c r="AO86" i="14" s="1"/>
  <c r="I25" i="3"/>
  <c r="AM37" i="11"/>
  <c r="AM86" i="11" s="1"/>
  <c r="AB86" i="3"/>
  <c r="AB37" i="11"/>
  <c r="AB86" i="11" s="1"/>
  <c r="AI37" i="11"/>
  <c r="AI86" i="11" s="1"/>
  <c r="AD37" i="11"/>
  <c r="AD86" i="11" s="1"/>
  <c r="AI86" i="3"/>
  <c r="AC86" i="3"/>
  <c r="AG86" i="3"/>
  <c r="AO86" i="3"/>
  <c r="AE86" i="3"/>
  <c r="AC37" i="11"/>
  <c r="AC86" i="11" s="1"/>
  <c r="AG37" i="11"/>
  <c r="AG86" i="11" s="1"/>
  <c r="AN37" i="11"/>
  <c r="AN86" i="11" s="1"/>
  <c r="AK37" i="11"/>
  <c r="AK86" i="11" s="1"/>
  <c r="AL86" i="3"/>
  <c r="AH86" i="3"/>
  <c r="AJ86" i="3"/>
  <c r="AJ37" i="11"/>
  <c r="AJ86" i="11" s="1"/>
  <c r="AN86" i="3"/>
  <c r="AE37" i="11"/>
  <c r="AE86" i="11" s="1"/>
  <c r="AF86" i="11"/>
  <c r="AO37" i="11"/>
  <c r="AO86" i="11" s="1"/>
  <c r="AL37" i="11"/>
  <c r="AL86" i="11" s="1"/>
  <c r="AH37" i="11"/>
  <c r="AH86" i="11" s="1"/>
  <c r="AK86" i="3"/>
  <c r="O86" i="3"/>
  <c r="AA31" i="3"/>
  <c r="AA86" i="3" s="1"/>
  <c r="Z31" i="3"/>
  <c r="Z86" i="3" s="1"/>
  <c r="F62" i="3"/>
  <c r="I62" i="3" s="1"/>
  <c r="CW62" i="3" s="1"/>
  <c r="CW86" i="3" s="1"/>
  <c r="F36" i="3"/>
  <c r="F56" i="3"/>
  <c r="I56" i="3" s="1"/>
  <c r="Y56" i="3" s="1"/>
  <c r="F59" i="3"/>
  <c r="I59" i="3" s="1"/>
  <c r="Y59" i="3" s="1"/>
  <c r="M94" i="3" l="1"/>
  <c r="N94" i="3"/>
  <c r="X94" i="3"/>
  <c r="U94" i="3"/>
  <c r="S94" i="3"/>
  <c r="W94" i="3"/>
  <c r="Q94" i="3"/>
  <c r="R94" i="3"/>
  <c r="T94" i="3"/>
  <c r="P94" i="3"/>
  <c r="V94" i="3"/>
  <c r="O94" i="3"/>
  <c r="BR94" i="11"/>
  <c r="AP94" i="11"/>
  <c r="CV94" i="11"/>
  <c r="AX94" i="11"/>
  <c r="AG94" i="11"/>
  <c r="BM94" i="11"/>
  <c r="BO94" i="11"/>
  <c r="CS94" i="11"/>
  <c r="AH94" i="11"/>
  <c r="BN94" i="11"/>
  <c r="CE94" i="11"/>
  <c r="CQ94" i="11"/>
  <c r="CP94" i="11"/>
  <c r="AO94" i="11"/>
  <c r="AD94" i="11"/>
  <c r="BH94" i="11"/>
  <c r="CK94" i="11"/>
  <c r="AY94" i="11"/>
  <c r="CG94" i="11"/>
  <c r="AB94" i="11"/>
  <c r="BA94" i="11"/>
  <c r="BP94" i="11"/>
  <c r="BW94" i="11"/>
  <c r="AQ94" i="11"/>
  <c r="BB94" i="11"/>
  <c r="BI94" i="11"/>
  <c r="CW94" i="11"/>
  <c r="I94" i="11" s="1"/>
  <c r="CF94" i="11"/>
  <c r="CD94" i="11"/>
  <c r="AJ94" i="11"/>
  <c r="AK94" i="11"/>
  <c r="AC94" i="11"/>
  <c r="AU94" i="11"/>
  <c r="BJ94" i="11"/>
  <c r="BX94" i="11"/>
  <c r="BY94" i="11"/>
  <c r="CH94" i="11"/>
  <c r="CI94" i="11"/>
  <c r="CR94" i="11"/>
  <c r="CL94" i="11"/>
  <c r="BD94" i="11"/>
  <c r="CB94" i="11"/>
  <c r="AS94" i="11"/>
  <c r="BG94" i="11"/>
  <c r="BK94" i="11"/>
  <c r="BU94" i="11"/>
  <c r="AT94" i="11"/>
  <c r="AM94" i="11"/>
  <c r="BL94" i="11"/>
  <c r="CM94" i="11"/>
  <c r="BF94" i="11"/>
  <c r="CN94" i="11"/>
  <c r="AI94" i="11"/>
  <c r="AN94" i="11"/>
  <c r="AV94" i="11"/>
  <c r="BC94" i="11"/>
  <c r="BQ94" i="11"/>
  <c r="BZ94" i="11"/>
  <c r="CA94" i="11"/>
  <c r="CJ94" i="11"/>
  <c r="AZ94" i="11"/>
  <c r="AE94" i="11"/>
  <c r="AL94" i="11"/>
  <c r="CU94" i="11"/>
  <c r="BS94" i="11"/>
  <c r="CC94" i="11"/>
  <c r="AF94" i="11"/>
  <c r="AW94" i="11"/>
  <c r="BT94" i="11"/>
  <c r="BV94" i="11"/>
  <c r="CT94" i="11"/>
  <c r="AR94" i="11"/>
  <c r="BE94" i="11"/>
  <c r="CO94" i="11"/>
  <c r="AT94" i="13"/>
  <c r="CO94" i="13"/>
  <c r="CG94" i="13"/>
  <c r="AM94" i="13"/>
  <c r="BF94" i="13"/>
  <c r="CT94" i="13"/>
  <c r="BI94" i="13"/>
  <c r="CD94" i="13"/>
  <c r="BV94" i="13"/>
  <c r="BB94" i="13"/>
  <c r="CW94" i="13"/>
  <c r="I94" i="13" s="1"/>
  <c r="CI94" i="13"/>
  <c r="CP94" i="13"/>
  <c r="CH94" i="13"/>
  <c r="AO94" i="13"/>
  <c r="BH94" i="13"/>
  <c r="BY94" i="13"/>
  <c r="CE94" i="13"/>
  <c r="BA94" i="13"/>
  <c r="BW94" i="13"/>
  <c r="BJ94" i="13"/>
  <c r="CN94" i="13"/>
  <c r="AW94" i="13"/>
  <c r="CQ94" i="13"/>
  <c r="CF94" i="13"/>
  <c r="AI94" i="13"/>
  <c r="AQ94" i="13"/>
  <c r="BR94" i="13"/>
  <c r="CM94" i="13"/>
  <c r="BQ94" i="13"/>
  <c r="BZ94" i="13"/>
  <c r="AU94" i="13"/>
  <c r="BM94" i="13"/>
  <c r="BX94" i="13"/>
  <c r="BE94" i="13"/>
  <c r="CA94" i="13"/>
  <c r="AY94" i="13"/>
  <c r="AD94" i="13"/>
  <c r="CU94" i="13"/>
  <c r="AC94" i="13"/>
  <c r="BC94" i="13"/>
  <c r="AX94" i="13"/>
  <c r="AV94" i="13"/>
  <c r="BU94" i="13"/>
  <c r="CJ94" i="13"/>
  <c r="AK94" i="13"/>
  <c r="BG94" i="13"/>
  <c r="AF94" i="13"/>
  <c r="BP94" i="13"/>
  <c r="AJ94" i="13"/>
  <c r="BK94" i="13"/>
  <c r="AE94" i="13"/>
  <c r="BD94" i="13"/>
  <c r="BN94" i="13"/>
  <c r="CS94" i="13"/>
  <c r="CB94" i="13"/>
  <c r="AL94" i="13"/>
  <c r="CV94" i="13"/>
  <c r="BO94" i="13"/>
  <c r="BS94" i="13"/>
  <c r="BL94" i="13"/>
  <c r="CR94" i="13"/>
  <c r="AR94" i="13"/>
  <c r="CK94" i="13"/>
  <c r="AB94" i="13"/>
  <c r="AN94" i="13"/>
  <c r="AZ94" i="13"/>
  <c r="AG94" i="13"/>
  <c r="BT94" i="13"/>
  <c r="AP94" i="13"/>
  <c r="CL94" i="13"/>
  <c r="AS94" i="13"/>
  <c r="CC94" i="13"/>
  <c r="AH94" i="13"/>
  <c r="AN94" i="14"/>
  <c r="CP94" i="14"/>
  <c r="CI94" i="14"/>
  <c r="CJ94" i="14"/>
  <c r="CK94" i="14"/>
  <c r="CD94" i="14"/>
  <c r="BW94" i="14"/>
  <c r="BP94" i="14"/>
  <c r="CC94" i="14"/>
  <c r="AH94" i="14"/>
  <c r="AO94" i="14"/>
  <c r="BI94" i="14"/>
  <c r="CQ94" i="14"/>
  <c r="CR94" i="14"/>
  <c r="CS94" i="14"/>
  <c r="CL94" i="14"/>
  <c r="CE94" i="14"/>
  <c r="BX94" i="14"/>
  <c r="BO94" i="14"/>
  <c r="AL94" i="14"/>
  <c r="AG94" i="14"/>
  <c r="AI94" i="14"/>
  <c r="AT94" i="14"/>
  <c r="CW94" i="14"/>
  <c r="I94" i="14" s="1"/>
  <c r="BA94" i="14"/>
  <c r="AS94" i="14"/>
  <c r="CO94" i="14"/>
  <c r="CT94" i="14"/>
  <c r="CM94" i="14"/>
  <c r="CF94" i="14"/>
  <c r="BB94" i="14"/>
  <c r="AV94" i="14"/>
  <c r="AW94" i="14"/>
  <c r="CG94" i="14"/>
  <c r="CN94" i="14"/>
  <c r="AF94" i="14"/>
  <c r="AK94" i="14"/>
  <c r="AU94" i="14"/>
  <c r="AP94" i="14"/>
  <c r="CU94" i="14"/>
  <c r="AM94" i="14"/>
  <c r="BJ94" i="14"/>
  <c r="BC94" i="14"/>
  <c r="BD94" i="14"/>
  <c r="BE94" i="14"/>
  <c r="AX94" i="14"/>
  <c r="AQ94" i="14"/>
  <c r="BY94" i="14"/>
  <c r="CV94" i="14"/>
  <c r="CB94" i="14"/>
  <c r="BH94" i="14"/>
  <c r="AJ94" i="14"/>
  <c r="BR94" i="14"/>
  <c r="BK94" i="14"/>
  <c r="BL94" i="14"/>
  <c r="BM94" i="14"/>
  <c r="BF94" i="14"/>
  <c r="AY94" i="14"/>
  <c r="AR94" i="14"/>
  <c r="BQ94" i="14"/>
  <c r="CA94" i="14"/>
  <c r="AD94" i="14"/>
  <c r="AC94" i="14"/>
  <c r="AB94" i="14"/>
  <c r="BZ94" i="14"/>
  <c r="BS94" i="14"/>
  <c r="BT94" i="14"/>
  <c r="BU94" i="14"/>
  <c r="BN94" i="14"/>
  <c r="BG94" i="14"/>
  <c r="AZ94" i="14"/>
  <c r="I93" i="14"/>
  <c r="AE94" i="14"/>
  <c r="CH94" i="14"/>
  <c r="BV94" i="14"/>
  <c r="I87" i="14"/>
  <c r="I93" i="13"/>
  <c r="I87" i="13"/>
  <c r="I93" i="11"/>
  <c r="I87" i="11"/>
  <c r="I36" i="3"/>
  <c r="D61" i="3" s="1"/>
  <c r="E3" i="6" l="1"/>
  <c r="E8" i="6" s="1"/>
  <c r="E10" i="6" s="1"/>
  <c r="F58" i="3"/>
  <c r="F8" i="3" s="1"/>
  <c r="I58" i="3" l="1"/>
  <c r="Y58" i="3" s="1"/>
  <c r="F74" i="3"/>
  <c r="F76" i="3" s="1"/>
  <c r="C3" i="6"/>
  <c r="F77" i="3"/>
  <c r="D60" i="3"/>
  <c r="I82" i="3"/>
  <c r="I83" i="3" s="1"/>
  <c r="I84" i="3" s="1"/>
  <c r="Y86" i="3" l="1"/>
  <c r="C8" i="6"/>
  <c r="C10" i="6" s="1"/>
  <c r="CJ94" i="3" l="1"/>
  <c r="BP94" i="3"/>
  <c r="CK94" i="3"/>
  <c r="BM94" i="3"/>
  <c r="BJ94" i="3"/>
  <c r="AU94" i="3"/>
  <c r="BW94" i="3"/>
  <c r="BC94" i="3"/>
  <c r="AI94" i="3"/>
  <c r="CA94" i="3"/>
  <c r="AQ94" i="3"/>
  <c r="CV94" i="3"/>
  <c r="AR94" i="3"/>
  <c r="AG94" i="3"/>
  <c r="AJ94" i="3"/>
  <c r="CO94" i="3"/>
  <c r="AT94" i="3"/>
  <c r="BA94" i="3"/>
  <c r="BL94" i="3"/>
  <c r="CC94" i="3"/>
  <c r="AY94" i="3"/>
  <c r="CD94" i="3"/>
  <c r="CR94" i="3"/>
  <c r="BX94" i="3"/>
  <c r="CQ94" i="3"/>
  <c r="CN94" i="3"/>
  <c r="BN94" i="3"/>
  <c r="BB94" i="3"/>
  <c r="BR94" i="3"/>
  <c r="AK94" i="3"/>
  <c r="AV94" i="3"/>
  <c r="BE94" i="3"/>
  <c r="CM94" i="3"/>
  <c r="CP94" i="3"/>
  <c r="CH94" i="3"/>
  <c r="AC94" i="3"/>
  <c r="Y94" i="3"/>
  <c r="CS94" i="3"/>
  <c r="BI94" i="3"/>
  <c r="BO94" i="3"/>
  <c r="AO94" i="3"/>
  <c r="AF94" i="3"/>
  <c r="AL94" i="3"/>
  <c r="AX94" i="3"/>
  <c r="CB94" i="3"/>
  <c r="AM94" i="3"/>
  <c r="CF94" i="3"/>
  <c r="Z94" i="3"/>
  <c r="AS94" i="3"/>
  <c r="BZ94" i="3"/>
  <c r="BH94" i="3"/>
  <c r="CW94" i="3"/>
  <c r="I94" i="3" s="1"/>
  <c r="CG94" i="3"/>
  <c r="AA94" i="3"/>
  <c r="CL94" i="3"/>
  <c r="BD94" i="3"/>
  <c r="BT94" i="3"/>
  <c r="AE94" i="3"/>
  <c r="AW94" i="3"/>
  <c r="AB94" i="3"/>
  <c r="BQ94" i="3"/>
  <c r="AP94" i="3"/>
  <c r="CE94" i="3"/>
  <c r="CT94" i="3"/>
  <c r="BS94" i="3"/>
  <c r="BU94" i="3"/>
  <c r="CI94" i="3"/>
  <c r="BV94" i="3"/>
  <c r="BY94" i="3"/>
  <c r="AD94" i="3"/>
  <c r="BK94" i="3"/>
  <c r="AZ94" i="3"/>
  <c r="CU94" i="3"/>
  <c r="AN94" i="3"/>
  <c r="BG94" i="3"/>
  <c r="AH94" i="3"/>
  <c r="BF94" i="3"/>
  <c r="I93" i="3"/>
  <c r="I87" i="3"/>
  <c r="F8" i="14"/>
  <c r="I82" i="14" l="1"/>
  <c r="D60" i="14"/>
  <c r="C59" i="6" s="1"/>
  <c r="C64" i="6" s="1"/>
  <c r="C66" i="6" s="1"/>
  <c r="F74" i="14"/>
  <c r="F76" i="14" s="1"/>
  <c r="F77" i="14"/>
  <c r="I83" i="14" l="1"/>
  <c r="I84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luism</author>
  </authors>
  <commentList>
    <comment ref="P42" authorId="0" shapeId="0" xr:uid="{E33766B5-2E34-4E7C-B648-58F2A54D755B}">
      <text>
        <r>
          <rPr>
            <sz val="9"/>
            <color indexed="81"/>
            <rFont val="Tahoma"/>
            <family val="2"/>
          </rPr>
          <t>se paga el 1% sobre pem de tasa urbanistica. Corresponde al 20% del importe total de licencia</t>
        </r>
      </text>
    </comment>
    <comment ref="R42" authorId="0" shapeId="0" xr:uid="{9875C006-CEA8-4CB6-9063-11230AE6A1CE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paga el 4% sobre pem de impuesto de construcciones. Corresponde al 8
0% del importe total de licencia</t>
        </r>
      </text>
    </comment>
    <comment ref="D60" authorId="0" shapeId="0" xr:uid="{0F8CD6EE-5FB7-4D89-A24F-D5826CA8FD6C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calcula sobre el 80% de los gastos - ingresos
</t>
        </r>
      </text>
    </comment>
    <comment ref="D61" authorId="0" shapeId="0" xr:uid="{74FFD281-D311-4780-86DB-9D53313668DB}">
      <text>
        <r>
          <rPr>
            <b/>
            <sz val="9"/>
            <color indexed="81"/>
            <rFont val="Tahoma"/>
            <family val="2"/>
          </rPr>
          <t xml:space="preserve">se calcula sobre el 80% de los gastos sin los intereses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0" authorId="0" shapeId="0" xr:uid="{5BA707B4-9D4C-4F22-B818-B3560A67B77D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Las ayudas serán el 75% del coste de las obras de rehabilitación, suponiendo la media del coste de obras para los grupos estudiados de 40 viviendas, repartidas entre DGA y AYTO (1,444,538,92 € coste total obras)
</t>
        </r>
      </text>
    </comment>
    <comment ref="E73" authorId="0" shapeId="0" xr:uid="{313DAC33-78B6-4820-A077-A90D2C72C732}">
      <text>
        <r>
          <rPr>
            <b/>
            <sz val="9"/>
            <color indexed="81"/>
            <rFont val="Tahoma"/>
            <family val="2"/>
          </rPr>
          <t xml:space="preserve">Ahorro energetico de las viviendas tras rehabilitacion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Mingarro Montori</author>
    <author>luism</author>
  </authors>
  <commentList>
    <comment ref="C34" authorId="0" shapeId="0" xr:uid="{CE3B34B6-53FA-4542-B56F-380569C6A4FF}">
      <text>
        <r>
          <rPr>
            <b/>
            <sz val="9"/>
            <color indexed="81"/>
            <rFont val="Tahoma"/>
            <family val="2"/>
          </rPr>
          <t>Solamente la huellla del edificio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42" authorId="1" shapeId="0" xr:uid="{AF4416DA-3CC1-4271-8761-ED859CA19348}">
      <text>
        <r>
          <rPr>
            <sz val="9"/>
            <color indexed="81"/>
            <rFont val="Tahoma"/>
            <family val="2"/>
          </rPr>
          <t>se paga el 1% sobre pem de tasa urbanistica. Corresponde al 20% del importe total de licencia</t>
        </r>
      </text>
    </comment>
    <comment ref="R42" authorId="1" shapeId="0" xr:uid="{6CE2D380-3707-4386-860F-6862FC2BFBA6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paga el 4% sobre pem de impuesto de construcciones. Corresponde al 8
0% del importe total de licencia</t>
        </r>
      </text>
    </comment>
    <comment ref="D60" authorId="1" shapeId="0" xr:uid="{C81950CE-E18A-4029-A46B-4005943A21C6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calcula sobre el 80% de los gastos - ingresos
</t>
        </r>
      </text>
    </comment>
    <comment ref="D61" authorId="1" shapeId="0" xr:uid="{99E1CEA8-A4DB-45B6-A9ED-02884159147C}">
      <text>
        <r>
          <rPr>
            <b/>
            <sz val="9"/>
            <color indexed="81"/>
            <rFont val="Tahoma"/>
            <family val="2"/>
          </rPr>
          <t xml:space="preserve">se calcula sobre el 80% de los gastos sin los intereses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0" authorId="1" shapeId="0" xr:uid="{37320436-5A89-4C2C-9B7C-8C44C9EDBADD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Las ayudas serán el 75% del coste de las obras de rehabilitación, suponiendo la media del coste de obras para los grupos estudiados de 40 viviendas, repartidas entre DGA y AYTO (1,444,538,92 € coste total obras)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luism</author>
  </authors>
  <commentList>
    <comment ref="P42" authorId="0" shapeId="0" xr:uid="{E4C0FA39-6A69-4FBD-A56C-F2BEFAAF602E}">
      <text>
        <r>
          <rPr>
            <sz val="9"/>
            <color indexed="81"/>
            <rFont val="Tahoma"/>
            <family val="2"/>
          </rPr>
          <t>se paga el 1% sobre pem de tasa urbanistica. Corresponde al 20% del importe total de licencia</t>
        </r>
      </text>
    </comment>
    <comment ref="R42" authorId="0" shapeId="0" xr:uid="{AFEE0214-F09C-451D-97D1-6901FAF4FA21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paga el 4% sobre pem de impuesto de construcciones. Corresponde al 8
0% del importe total de licencia</t>
        </r>
      </text>
    </comment>
    <comment ref="D60" authorId="0" shapeId="0" xr:uid="{A41BD1A8-7F9D-46E1-9887-AEDF52380926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calcula sobre el 80% de los gastos - ingresos
</t>
        </r>
      </text>
    </comment>
    <comment ref="D61" authorId="0" shapeId="0" xr:uid="{FA071946-DD51-48FF-985B-AB604737E6EF}">
      <text>
        <r>
          <rPr>
            <b/>
            <sz val="9"/>
            <color indexed="81"/>
            <rFont val="Tahoma"/>
            <family val="2"/>
          </rPr>
          <t xml:space="preserve">se calcula sobre el 80% de los gastos sin los intereses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0" authorId="0" shapeId="0" xr:uid="{2A498F64-560E-45F7-9F16-CD6CEF03ABD8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Las ayudas serán el 75% del coste de las obras de rehabilitación, suponiendo la media del coste de obras para los grupos estudiados de 40 viviendas, repartidas entre DGA y AYTO (1,444,538,92 € coste total obras)
</t>
        </r>
      </text>
    </comment>
    <comment ref="E73" authorId="0" shapeId="0" xr:uid="{4829F17B-2EE7-42B6-8798-200245F14071}">
      <text>
        <r>
          <rPr>
            <b/>
            <sz val="9"/>
            <color indexed="81"/>
            <rFont val="Tahoma"/>
            <family val="2"/>
          </rPr>
          <t xml:space="preserve">Ahorro energetico de las viviendas tras rehabilitacion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luism</author>
  </authors>
  <commentList>
    <comment ref="P42" authorId="0" shapeId="0" xr:uid="{22832B96-5E33-4222-A984-D0C8FDAC5791}">
      <text>
        <r>
          <rPr>
            <sz val="9"/>
            <color indexed="81"/>
            <rFont val="Tahoma"/>
            <family val="2"/>
          </rPr>
          <t>se paga el 1% sobre pem de tasa urbanistica. Corresponde al 20% del importe total de licencia</t>
        </r>
      </text>
    </comment>
    <comment ref="R42" authorId="0" shapeId="0" xr:uid="{F22FC91A-7DE7-4D9C-A1D3-5D20C3D4F363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paga el 4% sobre pem de impuesto de construcciones. Corresponde al 8
0% del importe total de licencia</t>
        </r>
      </text>
    </comment>
    <comment ref="D60" authorId="0" shapeId="0" xr:uid="{90DBFBD6-4D9F-4819-AD2C-844C832A46CC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calcula sobre el 80% de los gastos - ingresos
</t>
        </r>
      </text>
    </comment>
    <comment ref="D61" authorId="0" shapeId="0" xr:uid="{553592C6-C85F-4509-A799-E30C149E45C6}">
      <text>
        <r>
          <rPr>
            <b/>
            <sz val="9"/>
            <color indexed="81"/>
            <rFont val="Tahoma"/>
            <family val="2"/>
          </rPr>
          <t xml:space="preserve">se calcula sobre el 80% de los gastos sin los intereses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0" authorId="0" shapeId="0" xr:uid="{5E035767-6148-487B-9493-755A3928179C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Las ayudas serán el 75% del coste de las obras de rehabilitación, suponiendo la media del coste de obras para los grupos estudiados de 40 viviendas, repartidas entre DGA y AYTO (1,444,538,92 € coste total obras)
</t>
        </r>
      </text>
    </comment>
    <comment ref="E73" authorId="0" shapeId="0" xr:uid="{1016C6E8-AA2A-4E6E-9D1D-8E2949E4EEF7}">
      <text>
        <r>
          <rPr>
            <b/>
            <sz val="9"/>
            <color indexed="81"/>
            <rFont val="Tahoma"/>
            <family val="2"/>
          </rPr>
          <t xml:space="preserve">Ahorro energetico de las viviendas tras rehabilitacion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luism</author>
  </authors>
  <commentList>
    <comment ref="P42" authorId="0" shapeId="0" xr:uid="{88499BF8-D98D-4220-AD02-3125F638336A}">
      <text>
        <r>
          <rPr>
            <sz val="9"/>
            <color indexed="81"/>
            <rFont val="Tahoma"/>
            <family val="2"/>
          </rPr>
          <t>se paga el 1% sobre pem de tasa urbanistica. Corresponde al 20% del importe total de licencia</t>
        </r>
      </text>
    </comment>
    <comment ref="R42" authorId="0" shapeId="0" xr:uid="{C8EE224C-D018-4509-BE40-2A3FFAADBF9F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paga el 4% sobre pem de impuesto de construcciones. Corresponde al 8
0% del importe total de licencia</t>
        </r>
      </text>
    </comment>
    <comment ref="D60" authorId="0" shapeId="0" xr:uid="{CE730DA5-1DCE-4232-A7AE-2054AD328193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calcula sobre el 80% de los gastos - ingresos
</t>
        </r>
      </text>
    </comment>
    <comment ref="D61" authorId="0" shapeId="0" xr:uid="{4BA61F9D-0A56-4572-9F41-3DCB5998DE26}">
      <text>
        <r>
          <rPr>
            <b/>
            <sz val="9"/>
            <color indexed="81"/>
            <rFont val="Tahoma"/>
            <family val="2"/>
          </rPr>
          <t xml:space="preserve">se calcula sobre el 80% de los gastos sin los intereses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0" authorId="0" shapeId="0" xr:uid="{29C32562-A36F-4B71-BD51-928DA4874C27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Las ayudas serán el 75% del coste de las obras de rehabilitación, suponiendo la media del coste de obras para los grupos estudiados de 40 viviendas, repartidas entre DGA y AYTO (1,444,538,92 € coste total obras)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luism</author>
  </authors>
  <commentList>
    <comment ref="P42" authorId="0" shapeId="0" xr:uid="{84A599F3-6F07-413F-8822-86EEF2CA4E68}">
      <text>
        <r>
          <rPr>
            <sz val="9"/>
            <color indexed="81"/>
            <rFont val="Tahoma"/>
            <family val="2"/>
          </rPr>
          <t>se paga el 1% sobre pem de tasa urbanistica. Corresponde al 20% del importe total de licencia</t>
        </r>
      </text>
    </comment>
    <comment ref="R42" authorId="0" shapeId="0" xr:uid="{CE1D8C07-60C8-4920-B2C3-0C5F84A899B5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paga el 4% sobre pem de impuesto de construcciones. Corresponde al 8
0% del importe total de licencia</t>
        </r>
      </text>
    </comment>
    <comment ref="D60" authorId="0" shapeId="0" xr:uid="{3257F720-950A-4D10-A731-F3022DC4CDE6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calcula sobre el 80% de los gastos - ingresos
</t>
        </r>
      </text>
    </comment>
    <comment ref="D61" authorId="0" shapeId="0" xr:uid="{8F75E7C6-ACFB-401D-BC36-5BA1DFB5A8B7}">
      <text>
        <r>
          <rPr>
            <b/>
            <sz val="9"/>
            <color indexed="81"/>
            <rFont val="Tahoma"/>
            <family val="2"/>
          </rPr>
          <t xml:space="preserve">se calcula sobre el 80% de los gastos sin los intereses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0" authorId="0" shapeId="0" xr:uid="{A3B6A4C5-84E4-4175-B07D-E3785C0FFC4B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Las ayudas serán el 75% del coste de las obras de rehabilitación, suponiendo la media del coste de obras para los grupos estudiados de 40 viviendas, repartidas entre DGA y AYTO (1,444,538,92 € coste total obras)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Mingarro Montori</author>
    <author>luism</author>
  </authors>
  <commentList>
    <comment ref="C34" authorId="0" shapeId="0" xr:uid="{7AE3450D-79DA-4BFE-8EFF-239EB4D176B0}">
      <text>
        <r>
          <rPr>
            <b/>
            <sz val="9"/>
            <color indexed="81"/>
            <rFont val="Tahoma"/>
            <family val="2"/>
          </rPr>
          <t>Solamente la huellla del edificio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42" authorId="1" shapeId="0" xr:uid="{EECB3344-3B1C-4307-8E9E-257AC69276E4}">
      <text>
        <r>
          <rPr>
            <sz val="9"/>
            <color indexed="81"/>
            <rFont val="Tahoma"/>
            <family val="2"/>
          </rPr>
          <t>se paga el 1% sobre pem de tasa urbanistica. Corresponde al 20% del importe total de licencia</t>
        </r>
      </text>
    </comment>
    <comment ref="R42" authorId="1" shapeId="0" xr:uid="{E327938D-D241-488C-94C2-53EEB2C2AC9E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paga el 4% sobre pem de impuesto de construcciones. Corresponde al 8
0% del importe total de licencia</t>
        </r>
      </text>
    </comment>
    <comment ref="D60" authorId="1" shapeId="0" xr:uid="{0DBAA309-6012-4563-B7E5-740526E30864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calcula sobre el 80% de los gastos - ingresos
</t>
        </r>
      </text>
    </comment>
    <comment ref="D61" authorId="1" shapeId="0" xr:uid="{63E90879-5D4A-4E2A-94A0-D5CD75E1FB98}">
      <text>
        <r>
          <rPr>
            <b/>
            <sz val="9"/>
            <color indexed="81"/>
            <rFont val="Tahoma"/>
            <family val="2"/>
          </rPr>
          <t xml:space="preserve">se calcula sobre el 80% de los gastos sin los intereses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0" authorId="1" shapeId="0" xr:uid="{8E1607CD-223A-4ECF-A900-244835A22441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Las ayudas serán el 75% del coste de las obras de rehabilitación, suponiendo la media del coste de obras para los grupos estudiados de 40 viviendas, repartidas entre DGA y AYTO (1,444,538,92 € coste total obras)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Mingarro Montori</author>
    <author>luism</author>
  </authors>
  <commentList>
    <comment ref="C34" authorId="0" shapeId="0" xr:uid="{CF71FC6F-F95A-42AA-97FB-08F4509B4B81}">
      <text>
        <r>
          <rPr>
            <b/>
            <sz val="9"/>
            <color indexed="81"/>
            <rFont val="Tahoma"/>
            <family val="2"/>
          </rPr>
          <t>Solamente la huellla del edificio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42" authorId="1" shapeId="0" xr:uid="{F1FFF56C-07E0-4058-BD1C-DCCB430C8EE3}">
      <text>
        <r>
          <rPr>
            <sz val="9"/>
            <color indexed="81"/>
            <rFont val="Tahoma"/>
            <family val="2"/>
          </rPr>
          <t>se paga el 1% sobre pem de tasa urbanistica. Corresponde al 20% del importe total de licencia</t>
        </r>
      </text>
    </comment>
    <comment ref="R42" authorId="1" shapeId="0" xr:uid="{6513E4F1-3EE7-41AD-B755-BB0F24843572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paga el 4% sobre pem de impuesto de construcciones. Corresponde al 8
0% del importe total de licencia</t>
        </r>
      </text>
    </comment>
    <comment ref="D60" authorId="1" shapeId="0" xr:uid="{A1806492-E8C5-45F0-9F9C-4DDD82466120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calcula sobre el 80% de los gastos - ingresos
</t>
        </r>
      </text>
    </comment>
    <comment ref="D61" authorId="1" shapeId="0" xr:uid="{82308351-EE58-4E02-9B53-8C6DABF4B64B}">
      <text>
        <r>
          <rPr>
            <b/>
            <sz val="9"/>
            <color indexed="81"/>
            <rFont val="Tahoma"/>
            <family val="2"/>
          </rPr>
          <t xml:space="preserve">se calcula sobre el 80% de los gastos sin los intereses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0" authorId="1" shapeId="0" xr:uid="{7F95AB44-48F1-40B4-8AAD-54962555A88F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Las ayudas serán el 75% del coste de las obras de rehabilitación, suponiendo la media del coste de obras para los grupos estudiados de 40 viviendas, repartidas entre DGA y AYTO (1,444,538,92 € coste total obras)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Mingarro Montori</author>
    <author>luism</author>
  </authors>
  <commentList>
    <comment ref="C34" authorId="0" shapeId="0" xr:uid="{AA9B5314-0243-4B56-A53E-FC629FB9E41F}">
      <text>
        <r>
          <rPr>
            <b/>
            <sz val="9"/>
            <color indexed="81"/>
            <rFont val="Tahoma"/>
            <family val="2"/>
          </rPr>
          <t>Solamente la huellla del edificio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42" authorId="1" shapeId="0" xr:uid="{5E3AB018-34B9-41ED-811E-E442B90B6B6C}">
      <text>
        <r>
          <rPr>
            <sz val="9"/>
            <color indexed="81"/>
            <rFont val="Tahoma"/>
            <family val="2"/>
          </rPr>
          <t>se paga el 1% sobre pem de tasa urbanistica. Corresponde al 20% del importe total de licencia</t>
        </r>
      </text>
    </comment>
    <comment ref="R42" authorId="1" shapeId="0" xr:uid="{65C394B6-3E45-4B94-BD96-FB48BCBBD100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paga el 4% sobre pem de impuesto de construcciones. Corresponde al 8
0% del importe total de licencia</t>
        </r>
      </text>
    </comment>
    <comment ref="D60" authorId="1" shapeId="0" xr:uid="{3583446A-BA00-46DC-A533-A3F84ADEA046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calcula sobre el 80% de los gastos - ingresos
</t>
        </r>
      </text>
    </comment>
    <comment ref="D61" authorId="1" shapeId="0" xr:uid="{2AB776AE-A2BC-4138-8D70-C7D30DE13DBA}">
      <text>
        <r>
          <rPr>
            <b/>
            <sz val="9"/>
            <color indexed="81"/>
            <rFont val="Tahoma"/>
            <family val="2"/>
          </rPr>
          <t xml:space="preserve">se calcula sobre el 80% de los gastos sin los intereses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0" authorId="1" shapeId="0" xr:uid="{A21A290F-4D1C-4336-BA1F-DABF14429AB0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Las ayudas serán el 75% del coste de las obras de rehabilitación, suponiendo la media del coste de obras para los grupos estudiados de 40 viviendas, repartidas entre DGA y AYTO (1,444,538,92 € coste total obras)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Mingarro Montori</author>
    <author>luism</author>
  </authors>
  <commentList>
    <comment ref="C34" authorId="0" shapeId="0" xr:uid="{A2DB94DD-3D9E-4189-9708-995F47ABF9A4}">
      <text>
        <r>
          <rPr>
            <b/>
            <sz val="9"/>
            <color indexed="81"/>
            <rFont val="Tahoma"/>
            <family val="2"/>
          </rPr>
          <t>Solamente la huellla del edificio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42" authorId="1" shapeId="0" xr:uid="{986D0467-9D67-43A0-AAB3-8A2DF66432B3}">
      <text>
        <r>
          <rPr>
            <sz val="9"/>
            <color indexed="81"/>
            <rFont val="Tahoma"/>
            <family val="2"/>
          </rPr>
          <t>se paga el 1% sobre pem de tasa urbanistica. Corresponde al 20% del importe total de licencia</t>
        </r>
      </text>
    </comment>
    <comment ref="R42" authorId="1" shapeId="0" xr:uid="{99146D21-D6A1-4A18-B4A2-FF2C94307C8A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paga el 4% sobre pem de impuesto de construcciones. Corresponde al 8
0% del importe total de licencia</t>
        </r>
      </text>
    </comment>
    <comment ref="D60" authorId="1" shapeId="0" xr:uid="{2660BDA9-F9D6-4BEF-AFF3-9A4470A1D3E8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se calcula sobre el 80% de los gastos - ingresos
</t>
        </r>
      </text>
    </comment>
    <comment ref="D61" authorId="1" shapeId="0" xr:uid="{FEDE4CFE-B3C8-4C81-9A36-6C9D1C22BF16}">
      <text>
        <r>
          <rPr>
            <b/>
            <sz val="9"/>
            <color indexed="81"/>
            <rFont val="Tahoma"/>
            <family val="2"/>
          </rPr>
          <t xml:space="preserve">se calcula sobre el 80% de los gastos sin los intereses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0" authorId="1" shapeId="0" xr:uid="{68D6B7AB-2116-4227-A719-7BE788B07F12}">
      <text>
        <r>
          <rPr>
            <b/>
            <sz val="9"/>
            <color indexed="81"/>
            <rFont val="Tahoma"/>
            <family val="2"/>
          </rPr>
          <t>luism:</t>
        </r>
        <r>
          <rPr>
            <sz val="9"/>
            <color indexed="81"/>
            <rFont val="Tahoma"/>
            <family val="2"/>
          </rPr>
          <t xml:space="preserve">
Las ayudas serán el 75% del coste de las obras de rehabilitación, suponiendo la media del coste de obras para los grupos estudiados de 40 viviendas, repartidas entre DGA y AYTO (1,444,538,92 € coste total obras)
</t>
        </r>
      </text>
    </comment>
  </commentList>
</comments>
</file>

<file path=xl/sharedStrings.xml><?xml version="1.0" encoding="utf-8"?>
<sst xmlns="http://schemas.openxmlformats.org/spreadsheetml/2006/main" count="1866" uniqueCount="222">
  <si>
    <t>COSTE CONSTRUCCIÓN</t>
  </si>
  <si>
    <t>COSTE TECNICOS</t>
  </si>
  <si>
    <t>COSTE ADMINISTRATIVO</t>
  </si>
  <si>
    <t>COSTE REALOJO</t>
  </si>
  <si>
    <t>Demolicion</t>
  </si>
  <si>
    <t>Nueva ejecución</t>
  </si>
  <si>
    <t>Vivienda</t>
  </si>
  <si>
    <t>Garaje</t>
  </si>
  <si>
    <t>COSTES</t>
  </si>
  <si>
    <t>INGRESOS</t>
  </si>
  <si>
    <t>TOTAL</t>
  </si>
  <si>
    <t>LICENCIA derribo</t>
  </si>
  <si>
    <t>LICENCIA nueva ejecución</t>
  </si>
  <si>
    <t>Demolición</t>
  </si>
  <si>
    <t>IVA</t>
  </si>
  <si>
    <t>Nueva edificacion</t>
  </si>
  <si>
    <t>Derribo</t>
  </si>
  <si>
    <t>Impuestos (IVA)</t>
  </si>
  <si>
    <t>Gestión residuo-canon</t>
  </si>
  <si>
    <t>Proyecto nueva ejecución</t>
  </si>
  <si>
    <t>D.O. nueva ejecución</t>
  </si>
  <si>
    <t>Proyecto demolición</t>
  </si>
  <si>
    <t>D.O. demolición</t>
  </si>
  <si>
    <t>Alquiler guardamuebles</t>
  </si>
  <si>
    <t>CSSE</t>
  </si>
  <si>
    <t>PREVIOS</t>
  </si>
  <si>
    <t>Topografia</t>
  </si>
  <si>
    <t>Geotecnico</t>
  </si>
  <si>
    <t>OCT</t>
  </si>
  <si>
    <t>Legalizaciones-OCA</t>
  </si>
  <si>
    <t>Mes alquiler</t>
  </si>
  <si>
    <t>Declaracion obra nueva</t>
  </si>
  <si>
    <t>Notaria</t>
  </si>
  <si>
    <t xml:space="preserve">Registro </t>
  </si>
  <si>
    <t>AJD</t>
  </si>
  <si>
    <t>División horizontal</t>
  </si>
  <si>
    <t>Seguro decenal</t>
  </si>
  <si>
    <t>COSTES FINANCIEROS</t>
  </si>
  <si>
    <t>Banco comisión apertura</t>
  </si>
  <si>
    <t>Comisión cancelación</t>
  </si>
  <si>
    <t>Notaria prestamo</t>
  </si>
  <si>
    <t>Registro prestamo</t>
  </si>
  <si>
    <t>Constitución prestamo</t>
  </si>
  <si>
    <t>Sobre proyecto, D.O. Demolición y C.S.S.E.</t>
  </si>
  <si>
    <t>Importe</t>
  </si>
  <si>
    <t>40 VIV</t>
  </si>
  <si>
    <t>Informes previos</t>
  </si>
  <si>
    <t>importe prestamo total</t>
  </si>
  <si>
    <t>Plazo (años)</t>
  </si>
  <si>
    <t>Tipo interes anual</t>
  </si>
  <si>
    <t>Interes mensual</t>
  </si>
  <si>
    <t>Cuota mensual</t>
  </si>
  <si>
    <t>Numero cuotas</t>
  </si>
  <si>
    <t>Total intereses</t>
  </si>
  <si>
    <t>Intereses prestamo corto</t>
  </si>
  <si>
    <t>Rehabilitación</t>
  </si>
  <si>
    <t>AÑO 1</t>
  </si>
  <si>
    <t>AÑO 2</t>
  </si>
  <si>
    <t>AÑO 3</t>
  </si>
  <si>
    <t>AÑO 4</t>
  </si>
  <si>
    <t>AÑO 5</t>
  </si>
  <si>
    <t>MES INICIO</t>
  </si>
  <si>
    <t>MES FINAL</t>
  </si>
  <si>
    <t>IMPORTES TOTALES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</si>
  <si>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</si>
  <si>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</si>
  <si>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</si>
  <si>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</si>
  <si>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</si>
  <si>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</si>
  <si>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</si>
  <si>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</si>
  <si>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</si>
  <si>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</si>
  <si>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</si>
  <si>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</si>
  <si>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MES 13</t>
  </si>
  <si>
    <t>MES14</t>
  </si>
  <si>
    <t>MES 15</t>
  </si>
  <si>
    <t>MES 16</t>
  </si>
  <si>
    <t>MES 17</t>
  </si>
  <si>
    <t>MES 18</t>
  </si>
  <si>
    <t>MES 19</t>
  </si>
  <si>
    <t>MES 20</t>
  </si>
  <si>
    <t>MES 21</t>
  </si>
  <si>
    <t>MES 22</t>
  </si>
  <si>
    <t>MES 23</t>
  </si>
  <si>
    <t>MES 24</t>
  </si>
  <si>
    <t>MES 25</t>
  </si>
  <si>
    <t>MES 26</t>
  </si>
  <si>
    <t>MES 27</t>
  </si>
  <si>
    <t>MES 28</t>
  </si>
  <si>
    <t>MES 29</t>
  </si>
  <si>
    <t>MES 30</t>
  </si>
  <si>
    <t>MES 31</t>
  </si>
  <si>
    <t>MES 32</t>
  </si>
  <si>
    <t>MES 33</t>
  </si>
  <si>
    <t>MES 34</t>
  </si>
  <si>
    <t>MES 35</t>
  </si>
  <si>
    <t>MES 36</t>
  </si>
  <si>
    <t>MES 37</t>
  </si>
  <si>
    <t>MES 38</t>
  </si>
  <si>
    <t>MES 39</t>
  </si>
  <si>
    <t>MES 40</t>
  </si>
  <si>
    <t>MES 41</t>
  </si>
  <si>
    <t>MES 42</t>
  </si>
  <si>
    <t>MES 43</t>
  </si>
  <si>
    <t>MES 44</t>
  </si>
  <si>
    <t>MES 45</t>
  </si>
  <si>
    <t>MES 46</t>
  </si>
  <si>
    <t>MES 47</t>
  </si>
  <si>
    <t>MES 48</t>
  </si>
  <si>
    <t>GASTOS</t>
  </si>
  <si>
    <r>
      <t>MARGEN</t>
    </r>
    <r>
      <rPr>
        <sz val="10"/>
        <rFont val="Arial"/>
        <family val="2"/>
      </rPr>
      <t xml:space="preserve"> </t>
    </r>
  </si>
  <si>
    <r>
      <rPr>
        <b/>
        <sz val="10"/>
        <rFont val="Arial"/>
        <family val="2"/>
      </rPr>
      <t>C-F PROYECTO</t>
    </r>
    <r>
      <rPr>
        <sz val="10"/>
        <rFont val="Arial"/>
        <family val="2"/>
      </rPr>
      <t xml:space="preserve"> (ingresos- pagos)</t>
    </r>
  </si>
  <si>
    <r>
      <rPr>
        <b/>
        <sz val="10"/>
        <rFont val="Arial"/>
        <family val="2"/>
      </rPr>
      <t>C-F ACUMULADO PROYECTO</t>
    </r>
    <r>
      <rPr>
        <sz val="10"/>
        <rFont val="Arial"/>
        <family val="2"/>
      </rPr>
      <t xml:space="preserve"> (ingresos-pagos)</t>
    </r>
  </si>
  <si>
    <t>TASA "R" ESTIMADA ANUAL</t>
  </si>
  <si>
    <t>TASA ESTIMADA MENSUAL</t>
  </si>
  <si>
    <t>TASA INTERES</t>
  </si>
  <si>
    <t>VAN PROYECTO</t>
  </si>
  <si>
    <t>TIRM PROYECTO</t>
  </si>
  <si>
    <t>EJECUCION NUEVA EDIFICACION TRAS DEMOLICION</t>
  </si>
  <si>
    <t>Viabilidad 40 NE ampliando 1 pl</t>
  </si>
  <si>
    <t>Intereses prestamo largo</t>
  </si>
  <si>
    <t>MES 49</t>
  </si>
  <si>
    <t>MES 50</t>
  </si>
  <si>
    <t>MES 51</t>
  </si>
  <si>
    <t>MES 52</t>
  </si>
  <si>
    <t>MES 53</t>
  </si>
  <si>
    <t>MES 54</t>
  </si>
  <si>
    <t>MES 55</t>
  </si>
  <si>
    <t>MES 56</t>
  </si>
  <si>
    <t>MES 57</t>
  </si>
  <si>
    <t>MES 58</t>
  </si>
  <si>
    <t>MES 59</t>
  </si>
  <si>
    <t>MES 60</t>
  </si>
  <si>
    <t>MES 61</t>
  </si>
  <si>
    <t>MES 62</t>
  </si>
  <si>
    <t>MES 63</t>
  </si>
  <si>
    <t>MES 64</t>
  </si>
  <si>
    <t>MES 65</t>
  </si>
  <si>
    <t>MES 66</t>
  </si>
  <si>
    <t>MES 67</t>
  </si>
  <si>
    <t>MES 68</t>
  </si>
  <si>
    <t>MES 69</t>
  </si>
  <si>
    <t>MES 70</t>
  </si>
  <si>
    <t>MES 71</t>
  </si>
  <si>
    <t>MES 72</t>
  </si>
  <si>
    <t>MES 73</t>
  </si>
  <si>
    <t>MES 74</t>
  </si>
  <si>
    <t>MES 75</t>
  </si>
  <si>
    <t>MES 76</t>
  </si>
  <si>
    <t>MES 77</t>
  </si>
  <si>
    <t>MES 78</t>
  </si>
  <si>
    <t>MES 79</t>
  </si>
  <si>
    <t>MES 80</t>
  </si>
  <si>
    <t>MES 81</t>
  </si>
  <si>
    <t>MES 82</t>
  </si>
  <si>
    <t>MES 83</t>
  </si>
  <si>
    <t>MES 84</t>
  </si>
  <si>
    <t>MES 85</t>
  </si>
  <si>
    <t>MES 86</t>
  </si>
  <si>
    <t>MES 87</t>
  </si>
  <si>
    <t>MES 88</t>
  </si>
  <si>
    <t>MES 89</t>
  </si>
  <si>
    <t>MES 90</t>
  </si>
  <si>
    <t>MES 91</t>
  </si>
  <si>
    <t>MES 92</t>
  </si>
  <si>
    <t>AÑO 6</t>
  </si>
  <si>
    <t>AÑO 7</t>
  </si>
  <si>
    <t>AÑO 8</t>
  </si>
  <si>
    <t>Repercusión por vivienda existente</t>
  </si>
  <si>
    <t>Repercusión por vivienda existente sin ayudas</t>
  </si>
  <si>
    <t>Gestión- Project Management</t>
  </si>
  <si>
    <t>Sobre proyecto, D.O. Nueva Ejecución, C.S.S.E y PM</t>
  </si>
  <si>
    <t>Viabilidad 40 NE ampliando 2 pl</t>
  </si>
  <si>
    <t>Evolución certificaciones 40 NE AMPLIANDO 1 PLANTA (40+8)</t>
  </si>
  <si>
    <t>Evolución certificaciones 40 NE AMPLIANDO 2 PLANTA (40+16)</t>
  </si>
  <si>
    <t>Tasación (0 nuevas viviendas)</t>
  </si>
  <si>
    <t xml:space="preserve">CASO 40 viviendas </t>
  </si>
  <si>
    <t>Venta viviendas</t>
  </si>
  <si>
    <t xml:space="preserve">Viabilidad 40 NE </t>
  </si>
  <si>
    <t>importe corto hasta obtener las ayudas</t>
  </si>
  <si>
    <t xml:space="preserve">intereses prestamo total </t>
  </si>
  <si>
    <t>intereses prestamo total</t>
  </si>
  <si>
    <t xml:space="preserve">intereses prestamo corto hasta obtener las ayudas </t>
  </si>
  <si>
    <t xml:space="preserve">Evolución certificaciones 40 NE </t>
  </si>
  <si>
    <t>EJECUCION REHABILITACIÓN Y NUEVA EJECUCION DE 1 PLANTA</t>
  </si>
  <si>
    <t>Viabilidad 40 manteniendo + 1 pl</t>
  </si>
  <si>
    <t>EJECUCION REHABILITACIÓN Y NUEVA EJECUCION DE 2 PLANTA</t>
  </si>
  <si>
    <t>Evolución certificaciones 40 manteniendo + 1 pl</t>
  </si>
  <si>
    <t>Rehabilitacion</t>
  </si>
  <si>
    <t>Evolución certificaciones 40 manteniendo + 2 pl</t>
  </si>
  <si>
    <t>Viabilidad 40 manteniendo + 2 pl</t>
  </si>
  <si>
    <t>Capitalizacion ahorro energetico</t>
  </si>
  <si>
    <t>EJECUCION REHABILITACIÓN aumentado UNA PLANTA y con gestion mediante EMPRESA ESE</t>
  </si>
  <si>
    <t>EJECUCION REHABILITACIÓN aumentado DOS PLANTAS y con gestion mediante EMPRESA ESE</t>
  </si>
  <si>
    <t>CASO Rehabilitación 40 viviendas + ESE</t>
  </si>
  <si>
    <t>EJECUCION REHABILITACIÓN  y con gestion mediante EMPRESA ESE</t>
  </si>
  <si>
    <t>Viabilidad 40 manteniendo + ESE</t>
  </si>
  <si>
    <t>CASO 40 viviendas + 10 viviendas ampliación</t>
  </si>
  <si>
    <t>40 +10 VIV</t>
  </si>
  <si>
    <t>Tasación (10 nuevas viviendas)</t>
  </si>
  <si>
    <t>Venta 10 viviendas</t>
  </si>
  <si>
    <t>CASO 40 viviendas + 20 viviendas ampliación</t>
  </si>
  <si>
    <t>40 +20 VIV</t>
  </si>
  <si>
    <t>Tasación (20 nuevas viviendas)</t>
  </si>
  <si>
    <t>Venta 20 viviendas</t>
  </si>
  <si>
    <t>CASO Rehabilitación 40 viviendas + 10 viviendas ampliación</t>
  </si>
  <si>
    <t>Alquiler 10 viviendas 5 años</t>
  </si>
  <si>
    <t>CASO Rehabilitación 40 viviendas + 20 viviendas ampliación</t>
  </si>
  <si>
    <t>Alquiler 20 viviendas 5 años</t>
  </si>
  <si>
    <t>CASO Rehabilitación 40 viviendas + 10 viviendas ampliación+ESE</t>
  </si>
  <si>
    <t>CASO Rehabilitación 40 viviendas + 20 viviendas ampliación+ESE</t>
  </si>
  <si>
    <t>40  VIV</t>
  </si>
  <si>
    <t>Tasación ( nuevas viviendas)</t>
  </si>
  <si>
    <t>Venta  viviendas</t>
  </si>
  <si>
    <t>Alquiler  viviendas 5 años</t>
  </si>
  <si>
    <t>EJECUCION NUEVA EDIFICACION TRAS DEMOLICION + 1 PLANTA AMPLIACION</t>
  </si>
  <si>
    <t>EJECUCION NUEVA EDIFICACION TRAS DEMOLICION + 2 PLANTAS AMPLIACION</t>
  </si>
  <si>
    <t>Ayudas a 40 viviendas administración local</t>
  </si>
  <si>
    <t>Ayudas a 40 viviendas administración autonómica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</si>
</sst>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43" formatCode="_-* #,##0.00_-;\-* #,##0.00_-;_-* &quot;-&quot;??_-;_-@_-"/>
    <numFmt numFmtId="164" formatCode="#,##0.00_ ;\-#,##0.00\ "/>
  </numFmts>
  <fonts count="1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color indexed="55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 style="thin">
        <color indexed="64"/>
      </top>
      <bottom style="thin">
        <color indexed="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/>
      <right/>
      <top style="thin">
        <color auto="1"/>
      </top>
      <bottom style="thin">
        <color theme="0" tint="-0.34998626667073579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58">
    <xf numFmtId="0" fontId="0" fillId="0" borderId="0" xfId="0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0" fontId="1" fillId="0" borderId="0" xfId="0" applyFont="1"/>
    <xf numFmtId="9" fontId="0" fillId="0" borderId="0" xfId="0" applyNumberFormat="1"/>
    <xf numFmtId="10" fontId="0" fillId="0" borderId="0" xfId="0" applyNumberFormat="1"/>
    <xf numFmtId="0" fontId="2" fillId="0" borderId="0" xfId="0" applyFont="1"/>
    <xf numFmtId="0" fontId="0" fillId="0" borderId="0" xfId="0" applyFont="1"/>
    <xf numFmtId="4" fontId="2" fillId="0" borderId="0" xfId="0" applyNumberFormat="1" applyFont="1" applyAlignment="1">
      <alignment horizontal="right"/>
    </xf>
    <xf numFmtId="0" fontId="0" fillId="0" borderId="0" xfId="0" applyFill="1"/>
    <xf numFmtId="4" fontId="0" fillId="0" borderId="0" xfId="0" applyNumberFormat="1" applyFill="1"/>
    <xf numFmtId="9" fontId="0" fillId="0" borderId="0" xfId="0" applyNumberFormat="1" applyFill="1"/>
    <xf numFmtId="0" fontId="0" fillId="0" borderId="1" xfId="0" applyFill="1" applyBorder="1"/>
    <xf numFmtId="4" fontId="0" fillId="0" borderId="1" xfId="0" applyNumberFormat="1" applyFill="1" applyBorder="1"/>
    <xf numFmtId="0" fontId="0" fillId="0" borderId="1" xfId="0" applyBorder="1"/>
    <xf numFmtId="4" fontId="0" fillId="0" borderId="1" xfId="0" applyNumberFormat="1" applyBorder="1"/>
    <xf numFmtId="0" fontId="0" fillId="0" borderId="0" xfId="0" applyFill="1" applyBorder="1"/>
    <xf numFmtId="0" fontId="0" fillId="0" borderId="0" xfId="0" applyBorder="1"/>
    <xf numFmtId="4" fontId="0" fillId="0" borderId="0" xfId="0" applyNumberFormat="1" applyBorder="1"/>
    <xf numFmtId="10" fontId="0" fillId="0" borderId="0" xfId="0" applyNumberFormat="1" applyBorder="1"/>
    <xf numFmtId="9" fontId="0" fillId="0" borderId="0" xfId="0" applyNumberFormat="1" applyBorder="1"/>
    <xf numFmtId="0" fontId="0" fillId="3" borderId="0" xfId="0" applyFill="1"/>
    <xf numFmtId="4" fontId="0" fillId="3" borderId="0" xfId="0" applyNumberFormat="1" applyFill="1"/>
    <xf numFmtId="0" fontId="0" fillId="4" borderId="0" xfId="0" applyFill="1"/>
    <xf numFmtId="4" fontId="0" fillId="4" borderId="0" xfId="0" applyNumberFormat="1" applyFill="1"/>
    <xf numFmtId="0" fontId="2" fillId="2" borderId="0" xfId="0" applyFont="1" applyFill="1"/>
    <xf numFmtId="0" fontId="2" fillId="4" borderId="0" xfId="0" applyFont="1" applyFill="1"/>
    <xf numFmtId="9" fontId="2" fillId="0" borderId="0" xfId="0" applyNumberFormat="1" applyFont="1"/>
    <xf numFmtId="4" fontId="0" fillId="0" borderId="0" xfId="0" applyNumberFormat="1" applyFill="1" applyBorder="1"/>
    <xf numFmtId="0" fontId="3" fillId="0" borderId="0" xfId="0" applyFont="1" applyAlignment="1">
      <alignment wrapText="1"/>
    </xf>
    <xf numFmtId="1" fontId="0" fillId="0" borderId="0" xfId="0" applyNumberFormat="1"/>
    <xf numFmtId="8" fontId="3" fillId="0" borderId="0" xfId="0" applyNumberFormat="1" applyFont="1"/>
    <xf numFmtId="8" fontId="0" fillId="0" borderId="0" xfId="0" applyNumberFormat="1"/>
    <xf numFmtId="0" fontId="3" fillId="0" borderId="0" xfId="0" applyFont="1"/>
    <xf numFmtId="0" fontId="0" fillId="0" borderId="2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vertical="center"/>
    </xf>
    <xf numFmtId="164" fontId="8" fillId="0" borderId="9" xfId="0" applyNumberFormat="1" applyFont="1" applyBorder="1" applyAlignment="1">
      <alignment horizontal="center"/>
    </xf>
    <xf numFmtId="0" fontId="0" fillId="0" borderId="4" xfId="0" applyBorder="1"/>
    <xf numFmtId="10" fontId="0" fillId="0" borderId="9" xfId="0" applyNumberFormat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4" fontId="0" fillId="0" borderId="5" xfId="0" applyNumberFormat="1" applyBorder="1"/>
    <xf numFmtId="4" fontId="0" fillId="0" borderId="2" xfId="0" applyNumberFormat="1" applyBorder="1"/>
    <xf numFmtId="164" fontId="0" fillId="0" borderId="6" xfId="0" applyNumberFormat="1" applyBorder="1"/>
    <xf numFmtId="164" fontId="0" fillId="0" borderId="9" xfId="0" applyNumberFormat="1" applyBorder="1" applyAlignment="1">
      <alignment horizontal="center"/>
    </xf>
    <xf numFmtId="0" fontId="0" fillId="0" borderId="3" xfId="0" applyBorder="1"/>
    <xf numFmtId="10" fontId="8" fillId="0" borderId="9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5" xfId="0" applyFont="1" applyBorder="1"/>
    <xf numFmtId="0" fontId="0" fillId="0" borderId="6" xfId="0" applyFont="1" applyBorder="1" applyAlignment="1">
      <alignment horizontal="center"/>
    </xf>
    <xf numFmtId="0" fontId="0" fillId="0" borderId="0" xfId="0" applyFont="1" applyBorder="1"/>
    <xf numFmtId="164" fontId="10" fillId="0" borderId="6" xfId="1" applyNumberFormat="1" applyFont="1" applyFill="1" applyBorder="1"/>
    <xf numFmtId="164" fontId="10" fillId="0" borderId="6" xfId="1" applyNumberFormat="1" applyFont="1" applyBorder="1"/>
    <xf numFmtId="43" fontId="3" fillId="6" borderId="0" xfId="1" applyFont="1" applyFill="1" applyBorder="1" applyAlignment="1">
      <alignment vertical="center"/>
    </xf>
    <xf numFmtId="43" fontId="3" fillId="0" borderId="5" xfId="1" applyFont="1" applyBorder="1"/>
    <xf numFmtId="0" fontId="0" fillId="0" borderId="13" xfId="0" applyFont="1" applyBorder="1" applyAlignment="1">
      <alignment horizontal="center"/>
    </xf>
    <xf numFmtId="164" fontId="10" fillId="0" borderId="13" xfId="1" applyNumberFormat="1" applyFont="1" applyFill="1" applyBorder="1"/>
    <xf numFmtId="164" fontId="10" fillId="0" borderId="13" xfId="1" applyNumberFormat="1" applyFont="1" applyBorder="1"/>
    <xf numFmtId="0" fontId="0" fillId="0" borderId="0" xfId="0" applyFont="1" applyBorder="1" applyAlignment="1">
      <alignment horizontal="center"/>
    </xf>
    <xf numFmtId="164" fontId="10" fillId="0" borderId="0" xfId="1" applyNumberFormat="1" applyFont="1" applyFill="1" applyBorder="1"/>
    <xf numFmtId="164" fontId="10" fillId="0" borderId="0" xfId="1" applyNumberFormat="1" applyFont="1" applyBorder="1"/>
    <xf numFmtId="0" fontId="0" fillId="0" borderId="15" xfId="0" applyFont="1" applyBorder="1" applyAlignment="1">
      <alignment horizontal="center"/>
    </xf>
    <xf numFmtId="164" fontId="10" fillId="0" borderId="15" xfId="1" applyNumberFormat="1" applyFont="1" applyFill="1" applyBorder="1"/>
    <xf numFmtId="164" fontId="10" fillId="0" borderId="15" xfId="1" applyNumberFormat="1" applyFont="1" applyBorder="1"/>
    <xf numFmtId="0" fontId="0" fillId="0" borderId="16" xfId="0" applyFont="1" applyBorder="1" applyAlignment="1">
      <alignment horizontal="center"/>
    </xf>
    <xf numFmtId="164" fontId="10" fillId="0" borderId="16" xfId="1" applyNumberFormat="1" applyFont="1" applyFill="1" applyBorder="1"/>
    <xf numFmtId="164" fontId="10" fillId="0" borderId="16" xfId="1" applyNumberFormat="1" applyFont="1" applyBorder="1"/>
    <xf numFmtId="0" fontId="0" fillId="0" borderId="17" xfId="0" applyFont="1" applyBorder="1" applyAlignment="1">
      <alignment horizontal="center"/>
    </xf>
    <xf numFmtId="164" fontId="10" fillId="0" borderId="17" xfId="1" applyNumberFormat="1" applyFont="1" applyFill="1" applyBorder="1"/>
    <xf numFmtId="164" fontId="10" fillId="0" borderId="17" xfId="1" applyNumberFormat="1" applyFont="1" applyBorder="1"/>
    <xf numFmtId="0" fontId="12" fillId="0" borderId="0" xfId="0" applyFont="1" applyFill="1" applyAlignment="1">
      <alignment horizontal="center"/>
    </xf>
    <xf numFmtId="164" fontId="12" fillId="0" borderId="0" xfId="1" applyNumberFormat="1" applyFont="1" applyFill="1" applyBorder="1" applyAlignment="1"/>
    <xf numFmtId="0" fontId="12" fillId="0" borderId="0" xfId="0" applyFont="1" applyFill="1"/>
    <xf numFmtId="0" fontId="11" fillId="0" borderId="6" xfId="0" applyFont="1" applyBorder="1" applyAlignment="1">
      <alignment horizontal="center"/>
    </xf>
    <xf numFmtId="0" fontId="0" fillId="3" borderId="0" xfId="0" applyFont="1" applyFill="1"/>
    <xf numFmtId="0" fontId="0" fillId="4" borderId="14" xfId="0" applyFont="1" applyFill="1" applyBorder="1" applyAlignment="1">
      <alignment horizontal="center"/>
    </xf>
    <xf numFmtId="164" fontId="10" fillId="4" borderId="14" xfId="1" applyNumberFormat="1" applyFont="1" applyFill="1" applyBorder="1"/>
    <xf numFmtId="0" fontId="8" fillId="0" borderId="9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4" fontId="2" fillId="0" borderId="0" xfId="0" applyNumberFormat="1" applyFont="1"/>
    <xf numFmtId="0" fontId="0" fillId="0" borderId="18" xfId="0" applyFont="1" applyBorder="1" applyAlignment="1">
      <alignment horizontal="center"/>
    </xf>
    <xf numFmtId="164" fontId="10" fillId="0" borderId="18" xfId="1" applyNumberFormat="1" applyFont="1" applyFill="1" applyBorder="1"/>
    <xf numFmtId="164" fontId="10" fillId="0" borderId="18" xfId="1" applyNumberFormat="1" applyFont="1" applyBorder="1"/>
    <xf numFmtId="0" fontId="8" fillId="0" borderId="9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164" fontId="8" fillId="0" borderId="9" xfId="0" applyNumberFormat="1" applyFont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10" fontId="8" fillId="0" borderId="9" xfId="0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8" fillId="0" borderId="9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10" fontId="8" fillId="0" borderId="9" xfId="0" applyNumberFormat="1" applyFont="1" applyBorder="1" applyAlignment="1">
      <alignment horizontal="center"/>
    </xf>
    <xf numFmtId="164" fontId="8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164" fontId="0" fillId="0" borderId="9" xfId="0" applyNumberFormat="1" applyBorder="1" applyAlignment="1">
      <alignment horizontal="center"/>
    </xf>
    <xf numFmtId="0" fontId="8" fillId="0" borderId="12" xfId="0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10" fontId="0" fillId="0" borderId="9" xfId="0" applyNumberFormat="1" applyBorder="1" applyAlignment="1">
      <alignment horizontal="center"/>
    </xf>
    <xf numFmtId="4" fontId="0" fillId="0" borderId="6" xfId="0" applyNumberFormat="1" applyBorder="1"/>
    <xf numFmtId="164" fontId="10" fillId="0" borderId="19" xfId="1" applyNumberFormat="1" applyFont="1" applyBorder="1"/>
    <xf numFmtId="164" fontId="0" fillId="0" borderId="0" xfId="0" applyNumberFormat="1"/>
    <xf numFmtId="0" fontId="0" fillId="0" borderId="24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6" xfId="0" applyBorder="1" applyAlignment="1">
      <alignment horizontal="center"/>
    </xf>
    <xf numFmtId="0" fontId="0" fillId="0" borderId="27" xfId="0" applyBorder="1"/>
    <xf numFmtId="0" fontId="0" fillId="0" borderId="28" xfId="0" applyBorder="1"/>
    <xf numFmtId="164" fontId="9" fillId="0" borderId="29" xfId="0" applyNumberFormat="1" applyFont="1" applyBorder="1"/>
    <xf numFmtId="164" fontId="9" fillId="0" borderId="5" xfId="0" applyNumberFormat="1" applyFont="1" applyBorder="1"/>
    <xf numFmtId="10" fontId="0" fillId="0" borderId="6" xfId="0" applyNumberFormat="1" applyBorder="1"/>
    <xf numFmtId="164" fontId="10" fillId="0" borderId="31" xfId="1" applyNumberFormat="1" applyFont="1" applyBorder="1"/>
    <xf numFmtId="164" fontId="10" fillId="0" borderId="30" xfId="1" applyNumberFormat="1" applyFont="1" applyBorder="1"/>
    <xf numFmtId="4" fontId="0" fillId="0" borderId="32" xfId="0" applyNumberFormat="1" applyBorder="1"/>
    <xf numFmtId="0" fontId="0" fillId="0" borderId="31" xfId="0" applyFont="1" applyBorder="1" applyAlignment="1">
      <alignment horizontal="center"/>
    </xf>
    <xf numFmtId="164" fontId="10" fillId="0" borderId="31" xfId="1" applyNumberFormat="1" applyFont="1" applyFill="1" applyBorder="1"/>
    <xf numFmtId="0" fontId="8" fillId="0" borderId="9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7" fillId="9" borderId="14" xfId="0" applyFont="1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5" borderId="20" xfId="0" applyFont="1" applyFill="1" applyBorder="1" applyAlignment="1">
      <alignment horizontal="center"/>
    </xf>
    <xf numFmtId="0" fontId="0" fillId="5" borderId="14" xfId="0" applyFont="1" applyFill="1" applyBorder="1" applyAlignment="1">
      <alignment horizontal="center"/>
    </xf>
    <xf numFmtId="0" fontId="0" fillId="5" borderId="33" xfId="0" applyFont="1" applyFill="1" applyBorder="1" applyAlignment="1">
      <alignment horizontal="center"/>
    </xf>
    <xf numFmtId="0" fontId="0" fillId="6" borderId="20" xfId="0" applyFont="1" applyFill="1" applyBorder="1" applyAlignment="1">
      <alignment horizontal="center"/>
    </xf>
    <xf numFmtId="0" fontId="0" fillId="6" borderId="14" xfId="0" applyFont="1" applyFill="1" applyBorder="1" applyAlignment="1">
      <alignment horizontal="center"/>
    </xf>
    <xf numFmtId="0" fontId="0" fillId="6" borderId="33" xfId="0" applyFont="1" applyFill="1" applyBorder="1" applyAlignment="1">
      <alignment horizontal="center"/>
    </xf>
    <xf numFmtId="0" fontId="7" fillId="7" borderId="20" xfId="0" applyFont="1" applyFill="1" applyBorder="1" applyAlignment="1">
      <alignment horizontal="center"/>
    </xf>
    <xf numFmtId="0" fontId="7" fillId="7" borderId="14" xfId="0" applyFont="1" applyFill="1" applyBorder="1" applyAlignment="1">
      <alignment horizontal="center"/>
    </xf>
    <xf numFmtId="0" fontId="7" fillId="7" borderId="33" xfId="0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10" fillId="8" borderId="14" xfId="0" applyFont="1" applyFill="1" applyBorder="1" applyAlignment="1">
      <alignment horizontal="center"/>
    </xf>
    <xf numFmtId="0" fontId="10" fillId="8" borderId="33" xfId="0" applyFont="1" applyFill="1" applyBorder="1" applyAlignment="1">
      <alignment horizontal="center"/>
    </xf>
    <xf numFmtId="0" fontId="7" fillId="9" borderId="20" xfId="0" applyFont="1" applyFill="1" applyBorder="1" applyAlignment="1">
      <alignment horizontal="center"/>
    </xf>
    <xf numFmtId="0" fontId="8" fillId="0" borderId="9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3" fillId="0" borderId="9" xfId="0" applyFont="1" applyBorder="1" applyAlignment="1">
      <alignment horizontal="right"/>
    </xf>
    <xf numFmtId="0" fontId="3" fillId="0" borderId="8" xfId="0" applyFont="1" applyBorder="1" applyAlignment="1">
      <alignment horizontal="right"/>
    </xf>
  </cellXfs>
  <cellStyles count="2">
    <cellStyle name="Millares" xfId="1" builtinId="3"/>
    <cellStyle name="Normal" xfId="0" builtinId="0"/>
  </cellStyles>
  <dxfs count="37"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ism/Dropbox/TESIS/10%20ANEXOS%20INVESTIGACION/Calculadora%20de%20pr&#195;&#169;stamo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dora de préstamos"/>
    </sheetNames>
    <sheetDataSet>
      <sheetData sheetId="0">
        <row r="1">
          <cell r="B1" t="str">
            <v>Calculadora de préstamos simple</v>
          </cell>
        </row>
        <row r="3">
          <cell r="B3" t="str">
            <v>Valores del préstamo</v>
          </cell>
        </row>
        <row r="4">
          <cell r="B4" t="str">
            <v>Importe del préstamo</v>
          </cell>
        </row>
        <row r="5">
          <cell r="B5" t="str">
            <v>Tasa de interés anual</v>
          </cell>
        </row>
        <row r="6">
          <cell r="B6" t="str">
            <v>Periodo del préstamo en años</v>
          </cell>
        </row>
        <row r="7">
          <cell r="B7" t="str">
            <v>Fecha de inicio del préstamo</v>
          </cell>
        </row>
        <row r="9">
          <cell r="B9" t="str">
            <v>N.° de pago</v>
          </cell>
        </row>
        <row r="10">
          <cell r="B10">
            <v>1</v>
          </cell>
        </row>
        <row r="11">
          <cell r="B11">
            <v>2</v>
          </cell>
        </row>
        <row r="12">
          <cell r="B12">
            <v>3</v>
          </cell>
        </row>
        <row r="13">
          <cell r="B13">
            <v>4</v>
          </cell>
        </row>
        <row r="14">
          <cell r="B14">
            <v>5</v>
          </cell>
        </row>
        <row r="15">
          <cell r="B15">
            <v>6</v>
          </cell>
        </row>
        <row r="16">
          <cell r="B16">
            <v>7</v>
          </cell>
        </row>
        <row r="17">
          <cell r="B17">
            <v>8</v>
          </cell>
        </row>
        <row r="18">
          <cell r="B18">
            <v>9</v>
          </cell>
        </row>
        <row r="19">
          <cell r="B19">
            <v>10</v>
          </cell>
        </row>
        <row r="20">
          <cell r="B20">
            <v>11</v>
          </cell>
        </row>
        <row r="21">
          <cell r="B21">
            <v>12</v>
          </cell>
        </row>
        <row r="22">
          <cell r="B22">
            <v>13</v>
          </cell>
        </row>
        <row r="23">
          <cell r="B23">
            <v>14</v>
          </cell>
        </row>
        <row r="24">
          <cell r="B24">
            <v>15</v>
          </cell>
        </row>
        <row r="25">
          <cell r="B25">
            <v>16</v>
          </cell>
        </row>
        <row r="26">
          <cell r="B26">
            <v>17</v>
          </cell>
        </row>
        <row r="27">
          <cell r="B27">
            <v>18</v>
          </cell>
        </row>
        <row r="28">
          <cell r="B28">
            <v>19</v>
          </cell>
        </row>
        <row r="29">
          <cell r="B29">
            <v>20</v>
          </cell>
        </row>
        <row r="30">
          <cell r="B30">
            <v>21</v>
          </cell>
        </row>
        <row r="31">
          <cell r="B31">
            <v>22</v>
          </cell>
        </row>
        <row r="32">
          <cell r="B32">
            <v>23</v>
          </cell>
        </row>
        <row r="33">
          <cell r="B33">
            <v>24</v>
          </cell>
        </row>
        <row r="34">
          <cell r="B34">
            <v>25</v>
          </cell>
        </row>
        <row r="35">
          <cell r="B35">
            <v>26</v>
          </cell>
        </row>
        <row r="36">
          <cell r="B36">
            <v>27</v>
          </cell>
        </row>
        <row r="37">
          <cell r="B37">
            <v>28</v>
          </cell>
        </row>
        <row r="38">
          <cell r="B38">
            <v>29</v>
          </cell>
        </row>
        <row r="39">
          <cell r="B39">
            <v>30</v>
          </cell>
        </row>
        <row r="40">
          <cell r="B40">
            <v>31</v>
          </cell>
        </row>
        <row r="41">
          <cell r="B41">
            <v>32</v>
          </cell>
        </row>
        <row r="42">
          <cell r="B42">
            <v>33</v>
          </cell>
        </row>
        <row r="43">
          <cell r="B43">
            <v>34</v>
          </cell>
        </row>
        <row r="44">
          <cell r="B44">
            <v>35</v>
          </cell>
        </row>
        <row r="45">
          <cell r="B45">
            <v>36</v>
          </cell>
        </row>
        <row r="46">
          <cell r="B46">
            <v>37</v>
          </cell>
        </row>
        <row r="47">
          <cell r="B47">
            <v>38</v>
          </cell>
        </row>
        <row r="48">
          <cell r="B48">
            <v>39</v>
          </cell>
        </row>
        <row r="49">
          <cell r="B49">
            <v>40</v>
          </cell>
        </row>
        <row r="50">
          <cell r="B50">
            <v>41</v>
          </cell>
        </row>
        <row r="51">
          <cell r="B51">
            <v>42</v>
          </cell>
        </row>
        <row r="52">
          <cell r="B52">
            <v>43</v>
          </cell>
        </row>
        <row r="53">
          <cell r="B53">
            <v>44</v>
          </cell>
        </row>
        <row r="54">
          <cell r="B54">
            <v>45</v>
          </cell>
        </row>
        <row r="55">
          <cell r="B55">
            <v>46</v>
          </cell>
        </row>
        <row r="56">
          <cell r="B56">
            <v>47</v>
          </cell>
        </row>
        <row r="57">
          <cell r="B57">
            <v>48</v>
          </cell>
        </row>
        <row r="58">
          <cell r="B58">
            <v>49</v>
          </cell>
        </row>
        <row r="59">
          <cell r="B59">
            <v>50</v>
          </cell>
        </row>
        <row r="60">
          <cell r="B60">
            <v>51</v>
          </cell>
        </row>
        <row r="61">
          <cell r="B61">
            <v>52</v>
          </cell>
        </row>
        <row r="62">
          <cell r="B62">
            <v>53</v>
          </cell>
        </row>
        <row r="63">
          <cell r="B63">
            <v>54</v>
          </cell>
        </row>
        <row r="64">
          <cell r="B64">
            <v>55</v>
          </cell>
        </row>
        <row r="65">
          <cell r="B65">
            <v>56</v>
          </cell>
        </row>
        <row r="66">
          <cell r="B66">
            <v>57</v>
          </cell>
        </row>
        <row r="67">
          <cell r="B67">
            <v>58</v>
          </cell>
        </row>
        <row r="68">
          <cell r="B68">
            <v>59</v>
          </cell>
        </row>
        <row r="69">
          <cell r="B69">
            <v>60</v>
          </cell>
        </row>
        <row r="70">
          <cell r="B70" t="str">
            <v/>
          </cell>
        </row>
        <row r="71">
          <cell r="B71" t="str">
            <v/>
          </cell>
        </row>
        <row r="72">
          <cell r="B72" t="str">
            <v/>
          </cell>
        </row>
        <row r="73">
          <cell r="B73" t="str">
            <v/>
          </cell>
        </row>
        <row r="74">
          <cell r="B74" t="str">
            <v/>
          </cell>
        </row>
        <row r="75">
          <cell r="B75" t="str">
            <v/>
          </cell>
        </row>
        <row r="76">
          <cell r="B76" t="str">
            <v/>
          </cell>
        </row>
        <row r="77">
          <cell r="B77" t="str">
            <v/>
          </cell>
        </row>
        <row r="78">
          <cell r="B78" t="str">
            <v/>
          </cell>
        </row>
        <row r="79">
          <cell r="B79" t="str">
            <v/>
          </cell>
        </row>
        <row r="80">
          <cell r="B80" t="str">
            <v/>
          </cell>
        </row>
        <row r="81">
          <cell r="B81" t="str">
            <v/>
          </cell>
        </row>
        <row r="82">
          <cell r="B82" t="str">
            <v/>
          </cell>
        </row>
        <row r="83">
          <cell r="B83" t="str">
            <v/>
          </cell>
        </row>
        <row r="84">
          <cell r="B84" t="str">
            <v/>
          </cell>
        </row>
        <row r="85">
          <cell r="B85" t="str">
            <v/>
          </cell>
        </row>
        <row r="86">
          <cell r="B86" t="str">
            <v/>
          </cell>
        </row>
        <row r="87">
          <cell r="B87" t="str">
            <v/>
          </cell>
        </row>
        <row r="88">
          <cell r="B88" t="str">
            <v/>
          </cell>
        </row>
        <row r="89">
          <cell r="B89" t="str">
            <v/>
          </cell>
        </row>
        <row r="90">
          <cell r="B90" t="str">
            <v/>
          </cell>
        </row>
        <row r="91">
          <cell r="B91" t="str">
            <v/>
          </cell>
        </row>
        <row r="92">
          <cell r="B92" t="str">
            <v/>
          </cell>
        </row>
        <row r="93">
          <cell r="B93" t="str">
            <v/>
          </cell>
        </row>
        <row r="94">
          <cell r="B94" t="str">
            <v/>
          </cell>
        </row>
        <row r="95">
          <cell r="B95" t="str">
            <v/>
          </cell>
        </row>
        <row r="96">
          <cell r="B96" t="str">
            <v/>
          </cell>
        </row>
        <row r="97">
          <cell r="B97" t="str">
            <v/>
          </cell>
        </row>
        <row r="98">
          <cell r="B98" t="str">
            <v/>
          </cell>
        </row>
        <row r="99">
          <cell r="B99" t="str">
            <v/>
          </cell>
        </row>
        <row r="100">
          <cell r="B100" t="str">
            <v/>
          </cell>
        </row>
        <row r="101">
          <cell r="B101" t="str">
            <v/>
          </cell>
        </row>
        <row r="102">
          <cell r="B102" t="str">
            <v/>
          </cell>
        </row>
        <row r="103">
          <cell r="B103" t="str">
            <v/>
          </cell>
        </row>
        <row r="104">
          <cell r="B104" t="str">
            <v/>
          </cell>
        </row>
        <row r="105">
          <cell r="B105" t="str">
            <v/>
          </cell>
        </row>
        <row r="106">
          <cell r="B106" t="str">
            <v/>
          </cell>
        </row>
        <row r="107">
          <cell r="B107" t="str">
            <v/>
          </cell>
        </row>
        <row r="108">
          <cell r="B108" t="str">
            <v/>
          </cell>
        </row>
        <row r="109">
          <cell r="B109" t="str">
            <v/>
          </cell>
        </row>
        <row r="110">
          <cell r="B110" t="str">
            <v/>
          </cell>
        </row>
        <row r="111">
          <cell r="B111" t="str">
            <v/>
          </cell>
        </row>
        <row r="112">
          <cell r="B112" t="str">
            <v/>
          </cell>
        </row>
        <row r="113">
          <cell r="B113" t="str">
            <v/>
          </cell>
        </row>
        <row r="114">
          <cell r="B114" t="str">
            <v/>
          </cell>
        </row>
        <row r="115">
          <cell r="B115" t="str">
            <v/>
          </cell>
        </row>
        <row r="116">
          <cell r="B116" t="str">
            <v/>
          </cell>
        </row>
        <row r="117">
          <cell r="B117" t="str">
            <v/>
          </cell>
        </row>
        <row r="118">
          <cell r="B118" t="str">
            <v/>
          </cell>
        </row>
        <row r="119">
          <cell r="B119" t="str">
            <v/>
          </cell>
        </row>
        <row r="120">
          <cell r="B120" t="str">
            <v/>
          </cell>
        </row>
        <row r="121">
          <cell r="B121" t="str">
            <v/>
          </cell>
        </row>
        <row r="122">
          <cell r="B122" t="str">
            <v/>
          </cell>
        </row>
        <row r="123">
          <cell r="B123" t="str">
            <v/>
          </cell>
        </row>
        <row r="124">
          <cell r="B124" t="str">
            <v/>
          </cell>
        </row>
        <row r="125">
          <cell r="B125" t="str">
            <v/>
          </cell>
        </row>
        <row r="126">
          <cell r="B126" t="str">
            <v/>
          </cell>
        </row>
        <row r="127">
          <cell r="B127" t="str">
            <v/>
          </cell>
        </row>
        <row r="128">
          <cell r="B128" t="str">
            <v/>
          </cell>
        </row>
        <row r="129">
          <cell r="B129" t="str">
            <v/>
          </cell>
        </row>
        <row r="130">
          <cell r="B130" t="str">
            <v/>
          </cell>
        </row>
        <row r="131">
          <cell r="B131" t="str">
            <v/>
          </cell>
        </row>
        <row r="132">
          <cell r="B132" t="str">
            <v/>
          </cell>
        </row>
        <row r="133">
          <cell r="B133" t="str">
            <v/>
          </cell>
        </row>
        <row r="134">
          <cell r="B134" t="str">
            <v/>
          </cell>
        </row>
        <row r="135">
          <cell r="B135" t="str">
            <v/>
          </cell>
        </row>
        <row r="136">
          <cell r="B136" t="str">
            <v/>
          </cell>
        </row>
        <row r="137">
          <cell r="B137" t="str">
            <v/>
          </cell>
        </row>
        <row r="138">
          <cell r="B138" t="str">
            <v/>
          </cell>
        </row>
        <row r="139">
          <cell r="B139" t="str">
            <v/>
          </cell>
        </row>
        <row r="140">
          <cell r="B140" t="str">
            <v/>
          </cell>
        </row>
        <row r="141">
          <cell r="B141" t="str">
            <v/>
          </cell>
        </row>
        <row r="142">
          <cell r="B142" t="str">
            <v/>
          </cell>
        </row>
        <row r="143">
          <cell r="B143" t="str">
            <v/>
          </cell>
        </row>
        <row r="144">
          <cell r="B144" t="str">
            <v/>
          </cell>
        </row>
        <row r="145">
          <cell r="B145" t="str">
            <v/>
          </cell>
        </row>
        <row r="146">
          <cell r="B146" t="str">
            <v/>
          </cell>
        </row>
        <row r="147">
          <cell r="B147" t="str">
            <v/>
          </cell>
        </row>
        <row r="148">
          <cell r="B148" t="str">
            <v/>
          </cell>
        </row>
        <row r="149">
          <cell r="B149" t="str">
            <v/>
          </cell>
        </row>
        <row r="150">
          <cell r="B150" t="str">
            <v/>
          </cell>
        </row>
        <row r="151">
          <cell r="B151" t="str">
            <v/>
          </cell>
        </row>
        <row r="152">
          <cell r="B152" t="str">
            <v/>
          </cell>
        </row>
        <row r="153">
          <cell r="B153" t="str">
            <v/>
          </cell>
        </row>
        <row r="154">
          <cell r="B154" t="str">
            <v/>
          </cell>
        </row>
        <row r="155">
          <cell r="B155" t="str">
            <v/>
          </cell>
        </row>
        <row r="156">
          <cell r="B156" t="str">
            <v/>
          </cell>
        </row>
        <row r="157">
          <cell r="B157" t="str">
            <v/>
          </cell>
        </row>
        <row r="158">
          <cell r="B158" t="str">
            <v/>
          </cell>
        </row>
        <row r="159">
          <cell r="B159" t="str">
            <v/>
          </cell>
        </row>
        <row r="160">
          <cell r="B160" t="str">
            <v/>
          </cell>
        </row>
        <row r="161">
          <cell r="B161" t="str">
            <v/>
          </cell>
        </row>
        <row r="162">
          <cell r="B162" t="str">
            <v/>
          </cell>
        </row>
        <row r="163">
          <cell r="B163" t="str">
            <v/>
          </cell>
        </row>
        <row r="164">
          <cell r="B164" t="str">
            <v/>
          </cell>
        </row>
        <row r="165">
          <cell r="B165" t="str">
            <v/>
          </cell>
        </row>
        <row r="166">
          <cell r="B166" t="str">
            <v/>
          </cell>
        </row>
        <row r="167">
          <cell r="B167" t="str">
            <v/>
          </cell>
        </row>
        <row r="168">
          <cell r="B168" t="str">
            <v/>
          </cell>
        </row>
        <row r="169">
          <cell r="B169" t="str">
            <v/>
          </cell>
        </row>
        <row r="170">
          <cell r="B170" t="str">
            <v/>
          </cell>
        </row>
        <row r="171">
          <cell r="B171" t="str">
            <v/>
          </cell>
        </row>
        <row r="172">
          <cell r="B172" t="str">
            <v/>
          </cell>
        </row>
        <row r="173">
          <cell r="B173" t="str">
            <v/>
          </cell>
        </row>
        <row r="174">
          <cell r="B174" t="str">
            <v/>
          </cell>
        </row>
        <row r="175">
          <cell r="B175" t="str">
            <v/>
          </cell>
        </row>
        <row r="176">
          <cell r="B176" t="str">
            <v/>
          </cell>
        </row>
        <row r="177">
          <cell r="B177" t="str">
            <v/>
          </cell>
        </row>
        <row r="178">
          <cell r="B178" t="str">
            <v/>
          </cell>
        </row>
        <row r="179">
          <cell r="B179" t="str">
            <v/>
          </cell>
        </row>
        <row r="180">
          <cell r="B180" t="str">
            <v/>
          </cell>
        </row>
        <row r="181">
          <cell r="B181" t="str">
            <v/>
          </cell>
        </row>
        <row r="182">
          <cell r="B182" t="str">
            <v/>
          </cell>
        </row>
        <row r="183">
          <cell r="B183" t="str">
            <v/>
          </cell>
        </row>
        <row r="184">
          <cell r="B184" t="str">
            <v/>
          </cell>
        </row>
        <row r="185">
          <cell r="B185" t="str">
            <v/>
          </cell>
        </row>
        <row r="186">
          <cell r="B186" t="str">
            <v/>
          </cell>
        </row>
        <row r="187">
          <cell r="B187" t="str">
            <v/>
          </cell>
        </row>
        <row r="188">
          <cell r="B188" t="str">
            <v/>
          </cell>
        </row>
        <row r="189">
          <cell r="B189" t="str">
            <v/>
          </cell>
        </row>
        <row r="190">
          <cell r="B190" t="str">
            <v/>
          </cell>
        </row>
        <row r="191">
          <cell r="B191" t="str">
            <v/>
          </cell>
        </row>
        <row r="192">
          <cell r="B192" t="str">
            <v/>
          </cell>
        </row>
        <row r="193">
          <cell r="B193" t="str">
            <v/>
          </cell>
        </row>
        <row r="194">
          <cell r="B194" t="str">
            <v/>
          </cell>
        </row>
        <row r="195">
          <cell r="B195" t="str">
            <v/>
          </cell>
        </row>
        <row r="196">
          <cell r="B196" t="str">
            <v/>
          </cell>
        </row>
        <row r="197">
          <cell r="B197" t="str">
            <v/>
          </cell>
        </row>
        <row r="198">
          <cell r="B198" t="str">
            <v/>
          </cell>
        </row>
        <row r="199">
          <cell r="B199" t="str">
            <v/>
          </cell>
        </row>
        <row r="200">
          <cell r="B200" t="str">
            <v/>
          </cell>
        </row>
        <row r="201">
          <cell r="B201" t="str">
            <v/>
          </cell>
        </row>
        <row r="202">
          <cell r="B202" t="str">
            <v/>
          </cell>
        </row>
        <row r="203">
          <cell r="B203" t="str">
            <v/>
          </cell>
        </row>
        <row r="204">
          <cell r="B204" t="str">
            <v/>
          </cell>
        </row>
        <row r="205">
          <cell r="B205" t="str">
            <v/>
          </cell>
        </row>
        <row r="206">
          <cell r="B206" t="str">
            <v/>
          </cell>
        </row>
        <row r="207">
          <cell r="B207" t="str">
            <v/>
          </cell>
        </row>
        <row r="208">
          <cell r="B208" t="str">
            <v/>
          </cell>
        </row>
        <row r="209">
          <cell r="B209" t="str">
            <v/>
          </cell>
        </row>
        <row r="210">
          <cell r="B210" t="str">
            <v/>
          </cell>
        </row>
        <row r="211">
          <cell r="B211" t="str">
            <v/>
          </cell>
        </row>
        <row r="212">
          <cell r="B212" t="str">
            <v/>
          </cell>
        </row>
        <row r="213">
          <cell r="B213" t="str">
            <v/>
          </cell>
        </row>
        <row r="214">
          <cell r="B214" t="str">
            <v/>
          </cell>
        </row>
        <row r="215">
          <cell r="B215" t="str">
            <v/>
          </cell>
        </row>
        <row r="216">
          <cell r="B216" t="str">
            <v/>
          </cell>
        </row>
        <row r="217">
          <cell r="B217" t="str">
            <v/>
          </cell>
        </row>
        <row r="218">
          <cell r="B218" t="str">
            <v/>
          </cell>
        </row>
        <row r="219">
          <cell r="B219" t="str">
            <v/>
          </cell>
        </row>
        <row r="220">
          <cell r="B220" t="str">
            <v/>
          </cell>
        </row>
        <row r="221">
          <cell r="B221" t="str">
            <v/>
          </cell>
        </row>
        <row r="222">
          <cell r="B222" t="str">
            <v/>
          </cell>
        </row>
        <row r="223">
          <cell r="B223" t="str">
            <v/>
          </cell>
        </row>
        <row r="224">
          <cell r="B224" t="str">
            <v/>
          </cell>
        </row>
        <row r="225">
          <cell r="B225" t="str">
            <v/>
          </cell>
        </row>
        <row r="226">
          <cell r="B226" t="str">
            <v/>
          </cell>
        </row>
        <row r="227">
          <cell r="B227" t="str">
            <v/>
          </cell>
        </row>
        <row r="228">
          <cell r="B228" t="str">
            <v/>
          </cell>
        </row>
        <row r="229">
          <cell r="B229" t="str">
            <v/>
          </cell>
        </row>
        <row r="230">
          <cell r="B230" t="str">
            <v/>
          </cell>
        </row>
        <row r="231">
          <cell r="B231" t="str">
            <v/>
          </cell>
        </row>
        <row r="232">
          <cell r="B232" t="str">
            <v/>
          </cell>
        </row>
        <row r="233">
          <cell r="B233" t="str">
            <v/>
          </cell>
        </row>
        <row r="234">
          <cell r="B234" t="str">
            <v/>
          </cell>
        </row>
        <row r="235">
          <cell r="B235" t="str">
            <v/>
          </cell>
        </row>
        <row r="236">
          <cell r="B236" t="str">
            <v/>
          </cell>
        </row>
        <row r="237">
          <cell r="B237" t="str">
            <v/>
          </cell>
        </row>
        <row r="238">
          <cell r="B238" t="str">
            <v/>
          </cell>
        </row>
        <row r="239">
          <cell r="B239" t="str">
            <v/>
          </cell>
        </row>
        <row r="240">
          <cell r="B240" t="str">
            <v/>
          </cell>
        </row>
        <row r="241">
          <cell r="B241" t="str">
            <v/>
          </cell>
        </row>
        <row r="242">
          <cell r="B242" t="str">
            <v/>
          </cell>
        </row>
        <row r="243">
          <cell r="B243" t="str">
            <v/>
          </cell>
        </row>
        <row r="244">
          <cell r="B244" t="str">
            <v/>
          </cell>
        </row>
        <row r="245">
          <cell r="B245" t="str">
            <v/>
          </cell>
        </row>
        <row r="246">
          <cell r="B246" t="str">
            <v/>
          </cell>
        </row>
        <row r="247">
          <cell r="B247" t="str">
            <v/>
          </cell>
        </row>
        <row r="248">
          <cell r="B248" t="str">
            <v/>
          </cell>
        </row>
        <row r="249">
          <cell r="B249" t="str">
            <v/>
          </cell>
        </row>
        <row r="250">
          <cell r="B250" t="str">
            <v/>
          </cell>
        </row>
        <row r="251">
          <cell r="B251" t="str">
            <v/>
          </cell>
        </row>
        <row r="252">
          <cell r="B252" t="str">
            <v/>
          </cell>
        </row>
        <row r="253">
          <cell r="B253" t="str">
            <v/>
          </cell>
        </row>
        <row r="254">
          <cell r="B254" t="str">
            <v/>
          </cell>
        </row>
        <row r="255">
          <cell r="B255" t="str">
            <v/>
          </cell>
        </row>
        <row r="256">
          <cell r="B256" t="str">
            <v/>
          </cell>
        </row>
        <row r="257">
          <cell r="B257" t="str">
            <v/>
          </cell>
        </row>
        <row r="258">
          <cell r="B258" t="str">
            <v/>
          </cell>
        </row>
        <row r="259">
          <cell r="B259" t="str">
            <v/>
          </cell>
        </row>
        <row r="260">
          <cell r="B260" t="str">
            <v/>
          </cell>
        </row>
        <row r="261">
          <cell r="B261" t="str">
            <v/>
          </cell>
        </row>
        <row r="262">
          <cell r="B262" t="str">
            <v/>
          </cell>
        </row>
        <row r="263">
          <cell r="B263" t="str">
            <v/>
          </cell>
        </row>
        <row r="264">
          <cell r="B264" t="str">
            <v/>
          </cell>
        </row>
        <row r="265">
          <cell r="B265" t="str">
            <v/>
          </cell>
        </row>
        <row r="266">
          <cell r="B266" t="str">
            <v/>
          </cell>
        </row>
        <row r="267">
          <cell r="B267" t="str">
            <v/>
          </cell>
        </row>
        <row r="268">
          <cell r="B268" t="str">
            <v/>
          </cell>
        </row>
        <row r="269">
          <cell r="B269" t="str">
            <v/>
          </cell>
        </row>
        <row r="270">
          <cell r="B270" t="str">
            <v/>
          </cell>
        </row>
        <row r="271">
          <cell r="B271" t="str">
            <v/>
          </cell>
        </row>
        <row r="272">
          <cell r="B272" t="str">
            <v/>
          </cell>
        </row>
        <row r="273">
          <cell r="B273" t="str">
            <v/>
          </cell>
        </row>
        <row r="274">
          <cell r="B274" t="str">
            <v/>
          </cell>
        </row>
        <row r="275">
          <cell r="B275" t="str">
            <v/>
          </cell>
        </row>
        <row r="276">
          <cell r="B276" t="str">
            <v/>
          </cell>
        </row>
        <row r="277">
          <cell r="B277" t="str">
            <v/>
          </cell>
        </row>
        <row r="278">
          <cell r="B278" t="str">
            <v/>
          </cell>
        </row>
        <row r="279">
          <cell r="B279" t="str">
            <v/>
          </cell>
        </row>
        <row r="280">
          <cell r="B280" t="str">
            <v/>
          </cell>
        </row>
        <row r="281">
          <cell r="B281" t="str">
            <v/>
          </cell>
        </row>
        <row r="282">
          <cell r="B282" t="str">
            <v/>
          </cell>
        </row>
        <row r="283">
          <cell r="B283" t="str">
            <v/>
          </cell>
        </row>
        <row r="284">
          <cell r="B284" t="str">
            <v/>
          </cell>
        </row>
        <row r="285">
          <cell r="B285" t="str">
            <v/>
          </cell>
        </row>
        <row r="286">
          <cell r="B286" t="str">
            <v/>
          </cell>
        </row>
        <row r="287">
          <cell r="B287" t="str">
            <v/>
          </cell>
        </row>
        <row r="288">
          <cell r="B288" t="str">
            <v/>
          </cell>
        </row>
        <row r="289">
          <cell r="B289" t="str">
            <v/>
          </cell>
        </row>
        <row r="290">
          <cell r="B290" t="str">
            <v/>
          </cell>
        </row>
        <row r="291">
          <cell r="B291" t="str">
            <v/>
          </cell>
        </row>
        <row r="292">
          <cell r="B292" t="str">
            <v/>
          </cell>
        </row>
        <row r="293">
          <cell r="B293" t="str">
            <v/>
          </cell>
        </row>
        <row r="294">
          <cell r="B294" t="str">
            <v/>
          </cell>
        </row>
        <row r="295">
          <cell r="B295" t="str">
            <v/>
          </cell>
        </row>
        <row r="296">
          <cell r="B296" t="str">
            <v/>
          </cell>
        </row>
        <row r="297">
          <cell r="B297" t="str">
            <v/>
          </cell>
        </row>
        <row r="298">
          <cell r="B298" t="str">
            <v/>
          </cell>
        </row>
        <row r="299">
          <cell r="B299" t="str">
            <v/>
          </cell>
        </row>
        <row r="300">
          <cell r="B300" t="str">
            <v/>
          </cell>
        </row>
        <row r="301">
          <cell r="B301" t="str">
            <v/>
          </cell>
        </row>
        <row r="302">
          <cell r="B302" t="str">
            <v/>
          </cell>
        </row>
        <row r="303">
          <cell r="B303" t="str">
            <v/>
          </cell>
        </row>
        <row r="304">
          <cell r="B304" t="str">
            <v/>
          </cell>
        </row>
        <row r="305">
          <cell r="B305" t="str">
            <v/>
          </cell>
        </row>
        <row r="306">
          <cell r="B306" t="str">
            <v/>
          </cell>
        </row>
        <row r="307">
          <cell r="B307" t="str">
            <v/>
          </cell>
        </row>
        <row r="308">
          <cell r="B308" t="str">
            <v/>
          </cell>
        </row>
        <row r="309">
          <cell r="B309" t="str">
            <v/>
          </cell>
        </row>
        <row r="310">
          <cell r="B310" t="str">
            <v/>
          </cell>
        </row>
        <row r="311">
          <cell r="B311" t="str">
            <v/>
          </cell>
        </row>
        <row r="312">
          <cell r="B312" t="str">
            <v/>
          </cell>
        </row>
        <row r="313">
          <cell r="B313" t="str">
            <v/>
          </cell>
        </row>
        <row r="314">
          <cell r="B314" t="str">
            <v/>
          </cell>
        </row>
        <row r="315">
          <cell r="B315" t="str">
            <v/>
          </cell>
        </row>
        <row r="316">
          <cell r="B316" t="str">
            <v/>
          </cell>
        </row>
        <row r="317">
          <cell r="B317" t="str">
            <v/>
          </cell>
        </row>
        <row r="318">
          <cell r="B318" t="str">
            <v/>
          </cell>
        </row>
        <row r="319">
          <cell r="B319" t="str">
            <v/>
          </cell>
        </row>
        <row r="320">
          <cell r="B320" t="str">
            <v/>
          </cell>
        </row>
        <row r="321">
          <cell r="B321" t="str">
            <v/>
          </cell>
        </row>
        <row r="322">
          <cell r="B322" t="str">
            <v/>
          </cell>
        </row>
        <row r="323">
          <cell r="B323" t="str">
            <v/>
          </cell>
        </row>
        <row r="324">
          <cell r="B324" t="str">
            <v/>
          </cell>
        </row>
        <row r="325">
          <cell r="B325" t="str">
            <v/>
          </cell>
        </row>
        <row r="326">
          <cell r="B326" t="str">
            <v/>
          </cell>
        </row>
        <row r="327">
          <cell r="B327" t="str">
            <v/>
          </cell>
        </row>
        <row r="328">
          <cell r="B328" t="str">
            <v/>
          </cell>
        </row>
        <row r="329">
          <cell r="B329" t="str">
            <v/>
          </cell>
        </row>
        <row r="330">
          <cell r="B330" t="str">
            <v/>
          </cell>
        </row>
        <row r="331">
          <cell r="B331" t="str">
            <v/>
          </cell>
        </row>
        <row r="332">
          <cell r="B332" t="str">
            <v/>
          </cell>
        </row>
        <row r="333">
          <cell r="B333" t="str">
            <v/>
          </cell>
        </row>
        <row r="334">
          <cell r="B334" t="str">
            <v/>
          </cell>
        </row>
        <row r="335">
          <cell r="B335" t="str">
            <v/>
          </cell>
        </row>
        <row r="336">
          <cell r="B336" t="str">
            <v/>
          </cell>
        </row>
        <row r="337">
          <cell r="B337" t="str">
            <v/>
          </cell>
        </row>
        <row r="338">
          <cell r="B338" t="str">
            <v/>
          </cell>
        </row>
        <row r="339">
          <cell r="B339" t="str">
            <v/>
          </cell>
        </row>
        <row r="340">
          <cell r="B340" t="str">
            <v/>
          </cell>
        </row>
        <row r="341">
          <cell r="B341" t="str">
            <v/>
          </cell>
        </row>
        <row r="342">
          <cell r="B342" t="str">
            <v/>
          </cell>
        </row>
        <row r="343">
          <cell r="B343" t="str">
            <v/>
          </cell>
        </row>
        <row r="344">
          <cell r="B344" t="str">
            <v/>
          </cell>
        </row>
        <row r="345">
          <cell r="B345" t="str">
            <v/>
          </cell>
        </row>
        <row r="346">
          <cell r="B346" t="str">
            <v/>
          </cell>
        </row>
        <row r="347">
          <cell r="B347" t="str">
            <v/>
          </cell>
        </row>
        <row r="348">
          <cell r="B348" t="str">
            <v/>
          </cell>
        </row>
        <row r="349">
          <cell r="B349" t="str">
            <v/>
          </cell>
        </row>
        <row r="350">
          <cell r="B350" t="str">
            <v/>
          </cell>
        </row>
        <row r="351">
          <cell r="B351" t="str">
            <v/>
          </cell>
        </row>
        <row r="352">
          <cell r="B352" t="str">
            <v/>
          </cell>
        </row>
        <row r="353">
          <cell r="B353" t="str">
            <v/>
          </cell>
        </row>
        <row r="354">
          <cell r="B354" t="str">
            <v/>
          </cell>
        </row>
        <row r="355">
          <cell r="B355" t="str">
            <v/>
          </cell>
        </row>
        <row r="356">
          <cell r="B356" t="str">
            <v/>
          </cell>
        </row>
        <row r="357">
          <cell r="B357" t="str">
            <v/>
          </cell>
        </row>
        <row r="358">
          <cell r="B358" t="str">
            <v/>
          </cell>
        </row>
        <row r="359">
          <cell r="B359" t="str">
            <v/>
          </cell>
        </row>
        <row r="360">
          <cell r="B360" t="str">
            <v/>
          </cell>
        </row>
        <row r="361">
          <cell r="B361" t="str">
            <v/>
          </cell>
        </row>
        <row r="362">
          <cell r="B362" t="str">
            <v/>
          </cell>
        </row>
        <row r="363">
          <cell r="B363" t="str">
            <v/>
          </cell>
        </row>
        <row r="364">
          <cell r="B364" t="str">
            <v/>
          </cell>
        </row>
        <row r="365">
          <cell r="B365" t="str">
            <v/>
          </cell>
        </row>
        <row r="366">
          <cell r="B366" t="str">
            <v/>
          </cell>
        </row>
        <row r="367">
          <cell r="B367" t="str">
            <v/>
          </cell>
        </row>
        <row r="368">
          <cell r="B368" t="str">
            <v/>
          </cell>
        </row>
        <row r="369">
          <cell r="B369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C7C72-0A42-43AF-933E-A8C3EC6A4C1D}">
  <sheetPr codeName="Hoja11"/>
  <dimension ref="A2:CX95"/>
  <sheetViews>
    <sheetView showGridLines="0" tabSelected="1" zoomScale="85" zoomScaleNormal="85" workbookViewId="0">
      <pane xSplit="9" ySplit="8" topLeftCell="J9" activePane="bottomRight" state="frozen"/>
      <selection pane="topRight" activeCell="J1" sqref="J1"/>
      <selection pane="bottomLeft" activeCell="A9" sqref="A9"/>
      <selection pane="bottomRight" activeCell="CP88" sqref="CP88"/>
    </sheetView>
  </sheetViews>
  <sheetFormatPr baseColWidth="10" defaultColWidth="10.7109375" defaultRowHeight="15" x14ac:dyDescent="0.25"/>
  <cols>
    <col min="2" max="2" width="57.85546875" bestFit="1" customWidth="1"/>
    <col min="4" max="4" width="14" style="1" customWidth="1"/>
    <col min="5" max="5" width="10.7109375" style="1"/>
    <col min="6" max="6" width="18" style="1" customWidth="1"/>
    <col min="7" max="8" width="10.7109375" style="8"/>
    <col min="9" max="9" width="18.28515625" style="8" bestFit="1" customWidth="1"/>
    <col min="10" max="12" width="10.7109375" style="8"/>
    <col min="13" max="13" width="11.42578125" style="8" bestFit="1" customWidth="1"/>
    <col min="14" max="17" width="10.7109375" style="8"/>
    <col min="18" max="18" width="11.42578125" style="8" bestFit="1" customWidth="1"/>
    <col min="19" max="19" width="10.7109375" style="8"/>
    <col min="20" max="20" width="11.42578125" style="8" bestFit="1" customWidth="1"/>
    <col min="21" max="21" width="10.7109375" style="8"/>
    <col min="22" max="22" width="11.42578125" style="8" bestFit="1" customWidth="1"/>
    <col min="23" max="29" width="10.7109375" style="8"/>
    <col min="30" max="41" width="11.42578125" style="8" bestFit="1" customWidth="1"/>
    <col min="42" max="42" width="12.28515625" style="8" bestFit="1" customWidth="1"/>
    <col min="43" max="57" width="10.7109375" style="8"/>
    <col min="101" max="101" width="12.28515625" bestFit="1" customWidth="1"/>
    <col min="102" max="102" width="12.85546875" bestFit="1" customWidth="1"/>
  </cols>
  <sheetData>
    <row r="2" spans="2:102" ht="21" x14ac:dyDescent="0.35">
      <c r="B2" s="4" t="s">
        <v>197</v>
      </c>
    </row>
    <row r="4" spans="2:102" x14ac:dyDescent="0.25">
      <c r="B4" t="s">
        <v>198</v>
      </c>
    </row>
    <row r="5" spans="2:102" x14ac:dyDescent="0.25">
      <c r="F5" s="9"/>
    </row>
    <row r="6" spans="2:102" x14ac:dyDescent="0.25">
      <c r="F6" s="9"/>
      <c r="G6" s="53"/>
      <c r="H6" s="53"/>
      <c r="I6" s="54"/>
      <c r="J6" s="141" t="s">
        <v>56</v>
      </c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3"/>
      <c r="V6" s="144" t="s">
        <v>57</v>
      </c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6"/>
      <c r="AH6" s="147" t="s">
        <v>58</v>
      </c>
      <c r="AI6" s="148"/>
      <c r="AJ6" s="148"/>
      <c r="AK6" s="148"/>
      <c r="AL6" s="148"/>
      <c r="AM6" s="148"/>
      <c r="AN6" s="148"/>
      <c r="AO6" s="148"/>
      <c r="AP6" s="148"/>
      <c r="AQ6" s="148"/>
      <c r="AR6" s="148"/>
      <c r="AS6" s="149"/>
      <c r="AT6" s="150" t="s">
        <v>59</v>
      </c>
      <c r="AU6" s="151"/>
      <c r="AV6" s="151"/>
      <c r="AW6" s="151"/>
      <c r="AX6" s="151"/>
      <c r="AY6" s="151"/>
      <c r="AZ6" s="151"/>
      <c r="BA6" s="151"/>
      <c r="BB6" s="151"/>
      <c r="BC6" s="151"/>
      <c r="BD6" s="151"/>
      <c r="BE6" s="152"/>
      <c r="BF6" s="153" t="s">
        <v>60</v>
      </c>
      <c r="BG6" s="135"/>
      <c r="BH6" s="135"/>
      <c r="BI6" s="135"/>
      <c r="BJ6" s="135"/>
      <c r="BK6" s="135"/>
      <c r="BL6" s="135"/>
      <c r="BM6" s="135"/>
      <c r="BN6" s="135"/>
      <c r="BO6" s="135"/>
      <c r="BP6" s="135"/>
      <c r="BQ6" s="135"/>
      <c r="BR6" s="136" t="s">
        <v>168</v>
      </c>
      <c r="BS6" s="136"/>
      <c r="BT6" s="136"/>
      <c r="BU6" s="136"/>
      <c r="BV6" s="136"/>
      <c r="BW6" s="136"/>
      <c r="BX6" s="136"/>
      <c r="BY6" s="136"/>
      <c r="BZ6" s="136"/>
      <c r="CA6" s="136"/>
      <c r="CB6" s="136"/>
      <c r="CC6" s="136"/>
      <c r="CD6" s="135" t="s">
        <v>169</v>
      </c>
      <c r="CE6" s="135"/>
      <c r="CF6" s="135"/>
      <c r="CG6" s="135"/>
      <c r="CH6" s="135"/>
      <c r="CI6" s="135"/>
      <c r="CJ6" s="135"/>
      <c r="CK6" s="135"/>
      <c r="CL6" s="135"/>
      <c r="CM6" s="135"/>
      <c r="CN6" s="135"/>
      <c r="CO6" s="135"/>
      <c r="CP6" s="136" t="s">
        <v>170</v>
      </c>
      <c r="CQ6" s="136"/>
      <c r="CR6" s="136"/>
      <c r="CS6" s="136"/>
      <c r="CT6" s="136"/>
      <c r="CU6" s="136"/>
      <c r="CV6" s="136"/>
      <c r="CW6" s="136"/>
    </row>
    <row r="7" spans="2:102" x14ac:dyDescent="0.25">
      <c r="F7" s="9"/>
      <c r="G7" s="79" t="s">
        <v>61</v>
      </c>
      <c r="H7" s="79" t="s">
        <v>62</v>
      </c>
      <c r="I7" s="79" t="s">
        <v>63</v>
      </c>
      <c r="J7" s="79" t="s">
        <v>64</v>
      </c>
      <c r="K7" s="79" t="s">
        <v>65</v>
      </c>
      <c r="L7" s="79" t="s">
        <v>66</v>
      </c>
      <c r="M7" s="79" t="s">
        <v>67</v>
      </c>
      <c r="N7" s="79" t="s">
        <v>68</v>
      </c>
      <c r="O7" s="79" t="s">
        <v>69</v>
      </c>
      <c r="P7" s="79" t="s">
        <v>70</v>
      </c>
      <c r="Q7" s="79" t="s">
        <v>71</v>
      </c>
      <c r="R7" s="79" t="s">
        <v>72</v>
      </c>
      <c r="S7" s="79" t="s">
        <v>73</v>
      </c>
      <c r="T7" s="79" t="s">
        <v>74</v>
      </c>
      <c r="U7" s="79" t="s">
        <v>75</v>
      </c>
      <c r="V7" s="79" t="s">
        <v>76</v>
      </c>
      <c r="W7" s="79" t="s">
        <v>77</v>
      </c>
      <c r="X7" s="79" t="s">
        <v>78</v>
      </c>
      <c r="Y7" s="79" t="s">
        <v>79</v>
      </c>
      <c r="Z7" s="79" t="s">
        <v>80</v>
      </c>
      <c r="AA7" s="79" t="s">
        <v>81</v>
      </c>
      <c r="AB7" s="79" t="s">
        <v>82</v>
      </c>
      <c r="AC7" s="79" t="s">
        <v>83</v>
      </c>
      <c r="AD7" s="79" t="s">
        <v>84</v>
      </c>
      <c r="AE7" s="79" t="s">
        <v>85</v>
      </c>
      <c r="AF7" s="79" t="s">
        <v>86</v>
      </c>
      <c r="AG7" s="79" t="s">
        <v>87</v>
      </c>
      <c r="AH7" s="79" t="s">
        <v>88</v>
      </c>
      <c r="AI7" s="79" t="s">
        <v>89</v>
      </c>
      <c r="AJ7" s="79" t="s">
        <v>90</v>
      </c>
      <c r="AK7" s="79" t="s">
        <v>91</v>
      </c>
      <c r="AL7" s="79" t="s">
        <v>92</v>
      </c>
      <c r="AM7" s="79" t="s">
        <v>93</v>
      </c>
      <c r="AN7" s="79" t="s">
        <v>94</v>
      </c>
      <c r="AO7" s="79" t="s">
        <v>95</v>
      </c>
      <c r="AP7" s="79" t="s">
        <v>96</v>
      </c>
      <c r="AQ7" s="79" t="s">
        <v>97</v>
      </c>
      <c r="AR7" s="79" t="s">
        <v>98</v>
      </c>
      <c r="AS7" s="79" t="s">
        <v>99</v>
      </c>
      <c r="AT7" s="79" t="s">
        <v>100</v>
      </c>
      <c r="AU7" s="79" t="s">
        <v>101</v>
      </c>
      <c r="AV7" s="79" t="s">
        <v>102</v>
      </c>
      <c r="AW7" s="79" t="s">
        <v>103</v>
      </c>
      <c r="AX7" s="79" t="s">
        <v>104</v>
      </c>
      <c r="AY7" s="79" t="s">
        <v>105</v>
      </c>
      <c r="AZ7" s="79" t="s">
        <v>106</v>
      </c>
      <c r="BA7" s="79" t="s">
        <v>107</v>
      </c>
      <c r="BB7" s="79" t="s">
        <v>108</v>
      </c>
      <c r="BC7" s="79" t="s">
        <v>109</v>
      </c>
      <c r="BD7" s="79" t="s">
        <v>110</v>
      </c>
      <c r="BE7" s="79" t="s">
        <v>111</v>
      </c>
      <c r="BF7" s="79" t="s">
        <v>124</v>
      </c>
      <c r="BG7" s="79" t="s">
        <v>125</v>
      </c>
      <c r="BH7" s="79" t="s">
        <v>126</v>
      </c>
      <c r="BI7" s="79" t="s">
        <v>127</v>
      </c>
      <c r="BJ7" s="79" t="s">
        <v>128</v>
      </c>
      <c r="BK7" s="79" t="s">
        <v>129</v>
      </c>
      <c r="BL7" s="79" t="s">
        <v>130</v>
      </c>
      <c r="BM7" s="79" t="s">
        <v>131</v>
      </c>
      <c r="BN7" s="79" t="s">
        <v>132</v>
      </c>
      <c r="BO7" s="79" t="s">
        <v>133</v>
      </c>
      <c r="BP7" s="79" t="s">
        <v>134</v>
      </c>
      <c r="BQ7" s="79" t="s">
        <v>135</v>
      </c>
      <c r="BR7" s="79" t="s">
        <v>136</v>
      </c>
      <c r="BS7" s="79" t="s">
        <v>137</v>
      </c>
      <c r="BT7" s="79" t="s">
        <v>138</v>
      </c>
      <c r="BU7" s="79" t="s">
        <v>139</v>
      </c>
      <c r="BV7" s="79" t="s">
        <v>140</v>
      </c>
      <c r="BW7" s="79" t="s">
        <v>141</v>
      </c>
      <c r="BX7" s="79" t="s">
        <v>142</v>
      </c>
      <c r="BY7" s="79" t="s">
        <v>143</v>
      </c>
      <c r="BZ7" s="79" t="s">
        <v>144</v>
      </c>
      <c r="CA7" s="79" t="s">
        <v>145</v>
      </c>
      <c r="CB7" s="79" t="s">
        <v>146</v>
      </c>
      <c r="CC7" s="79" t="s">
        <v>147</v>
      </c>
      <c r="CD7" s="79" t="s">
        <v>148</v>
      </c>
      <c r="CE7" s="79" t="s">
        <v>149</v>
      </c>
      <c r="CF7" s="79" t="s">
        <v>150</v>
      </c>
      <c r="CG7" s="79" t="s">
        <v>151</v>
      </c>
      <c r="CH7" s="79" t="s">
        <v>152</v>
      </c>
      <c r="CI7" s="79" t="s">
        <v>153</v>
      </c>
      <c r="CJ7" s="79" t="s">
        <v>154</v>
      </c>
      <c r="CK7" s="79" t="s">
        <v>155</v>
      </c>
      <c r="CL7" s="79" t="s">
        <v>156</v>
      </c>
      <c r="CM7" s="79" t="s">
        <v>157</v>
      </c>
      <c r="CN7" s="79" t="s">
        <v>158</v>
      </c>
      <c r="CO7" s="79" t="s">
        <v>159</v>
      </c>
      <c r="CP7" s="79" t="s">
        <v>160</v>
      </c>
      <c r="CQ7" s="79" t="s">
        <v>161</v>
      </c>
      <c r="CR7" s="79" t="s">
        <v>162</v>
      </c>
      <c r="CS7" s="79" t="s">
        <v>163</v>
      </c>
      <c r="CT7" s="79" t="s">
        <v>164</v>
      </c>
      <c r="CU7" s="79" t="s">
        <v>165</v>
      </c>
      <c r="CV7" s="79" t="s">
        <v>166</v>
      </c>
      <c r="CW7" s="79" t="s">
        <v>167</v>
      </c>
    </row>
    <row r="8" spans="2:102" x14ac:dyDescent="0.25">
      <c r="B8" s="22" t="s">
        <v>8</v>
      </c>
      <c r="C8" s="22"/>
      <c r="D8" s="23"/>
      <c r="E8" s="23"/>
      <c r="F8" s="23">
        <f>(SUM(F10:F66))</f>
        <v>2065978.2767042078</v>
      </c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</row>
    <row r="9" spans="2:102" x14ac:dyDescent="0.25">
      <c r="B9" s="13" t="s">
        <v>25</v>
      </c>
      <c r="C9" s="13"/>
      <c r="D9" s="14"/>
      <c r="E9" s="14"/>
      <c r="F9" s="14"/>
      <c r="G9" s="76"/>
      <c r="H9" s="76"/>
      <c r="I9" s="77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</row>
    <row r="10" spans="2:102" x14ac:dyDescent="0.25">
      <c r="B10" s="17" t="s">
        <v>46</v>
      </c>
      <c r="C10" s="17">
        <v>1</v>
      </c>
      <c r="D10" s="29">
        <v>5800</v>
      </c>
      <c r="E10" s="29"/>
      <c r="F10" s="11">
        <f>C10*D10</f>
        <v>5800</v>
      </c>
      <c r="G10" s="70">
        <v>1</v>
      </c>
      <c r="H10" s="70">
        <v>2</v>
      </c>
      <c r="I10" s="71">
        <v>-5800</v>
      </c>
      <c r="J10" s="72">
        <v>0</v>
      </c>
      <c r="K10" s="72">
        <f>I10</f>
        <v>-5800</v>
      </c>
      <c r="L10" s="72">
        <v>0</v>
      </c>
      <c r="M10" s="72">
        <v>0</v>
      </c>
      <c r="N10" s="72">
        <v>0</v>
      </c>
      <c r="O10" s="72">
        <v>0</v>
      </c>
      <c r="P10" s="72">
        <v>0</v>
      </c>
      <c r="Q10" s="72">
        <v>0</v>
      </c>
      <c r="R10" s="72">
        <v>0</v>
      </c>
      <c r="S10" s="72">
        <v>0</v>
      </c>
      <c r="T10" s="72">
        <v>0</v>
      </c>
      <c r="U10" s="72">
        <v>0</v>
      </c>
      <c r="V10" s="72">
        <v>0</v>
      </c>
      <c r="W10" s="72">
        <v>0</v>
      </c>
      <c r="X10" s="72">
        <v>0</v>
      </c>
      <c r="Y10" s="72">
        <v>0</v>
      </c>
      <c r="Z10" s="72">
        <v>0</v>
      </c>
      <c r="AA10" s="72">
        <v>0</v>
      </c>
      <c r="AB10" s="72">
        <v>0</v>
      </c>
      <c r="AC10" s="72">
        <v>0</v>
      </c>
      <c r="AD10" s="72">
        <v>0</v>
      </c>
      <c r="AE10" s="72">
        <v>0</v>
      </c>
      <c r="AF10" s="72">
        <v>0</v>
      </c>
      <c r="AG10" s="72">
        <v>0</v>
      </c>
      <c r="AH10" s="72">
        <v>0</v>
      </c>
      <c r="AI10" s="72">
        <v>0</v>
      </c>
      <c r="AJ10" s="72">
        <v>0</v>
      </c>
      <c r="AK10" s="72">
        <v>0</v>
      </c>
      <c r="AL10" s="72">
        <v>0</v>
      </c>
      <c r="AM10" s="72">
        <v>0</v>
      </c>
      <c r="AN10" s="72">
        <v>0</v>
      </c>
      <c r="AO10" s="72">
        <v>0</v>
      </c>
      <c r="AP10" s="72">
        <v>0</v>
      </c>
      <c r="AQ10" s="72">
        <v>0</v>
      </c>
      <c r="AR10" s="72">
        <v>0</v>
      </c>
      <c r="AS10" s="72">
        <v>0</v>
      </c>
      <c r="AT10" s="72">
        <v>0</v>
      </c>
      <c r="AU10" s="72">
        <v>0</v>
      </c>
      <c r="AV10" s="72">
        <v>0</v>
      </c>
      <c r="AW10" s="72">
        <v>0</v>
      </c>
      <c r="AX10" s="72">
        <v>0</v>
      </c>
      <c r="AY10" s="72">
        <v>0</v>
      </c>
      <c r="AZ10" s="72">
        <v>0</v>
      </c>
      <c r="BA10" s="72">
        <v>0</v>
      </c>
      <c r="BB10" s="72">
        <v>0</v>
      </c>
      <c r="BC10" s="72">
        <v>0</v>
      </c>
      <c r="BD10" s="72">
        <v>0</v>
      </c>
      <c r="BE10" s="72">
        <v>0</v>
      </c>
      <c r="BF10" s="72">
        <v>0</v>
      </c>
      <c r="BG10" s="72">
        <v>0</v>
      </c>
      <c r="BH10" s="72">
        <v>0</v>
      </c>
      <c r="BI10" s="72">
        <v>0</v>
      </c>
      <c r="BJ10" s="72">
        <v>0</v>
      </c>
      <c r="BK10" s="72">
        <v>0</v>
      </c>
      <c r="BL10" s="72">
        <v>0</v>
      </c>
      <c r="BM10" s="72">
        <v>0</v>
      </c>
      <c r="BN10" s="72">
        <v>0</v>
      </c>
      <c r="BO10" s="72">
        <v>0</v>
      </c>
      <c r="BP10" s="72">
        <v>0</v>
      </c>
      <c r="BQ10" s="72">
        <v>0</v>
      </c>
      <c r="BR10" s="72">
        <v>0</v>
      </c>
      <c r="BS10" s="72">
        <v>0</v>
      </c>
      <c r="BT10" s="72">
        <v>0</v>
      </c>
      <c r="BU10" s="72">
        <v>0</v>
      </c>
      <c r="BV10" s="72">
        <v>0</v>
      </c>
      <c r="BW10" s="72">
        <v>0</v>
      </c>
      <c r="BX10" s="72">
        <v>0</v>
      </c>
      <c r="BY10" s="72">
        <v>0</v>
      </c>
      <c r="BZ10" s="72">
        <v>0</v>
      </c>
      <c r="CA10" s="72">
        <v>0</v>
      </c>
      <c r="CB10" s="72">
        <v>0</v>
      </c>
      <c r="CC10" s="72">
        <v>0</v>
      </c>
      <c r="CD10" s="72">
        <v>0</v>
      </c>
      <c r="CE10" s="72">
        <v>0</v>
      </c>
      <c r="CF10" s="72">
        <v>0</v>
      </c>
      <c r="CG10" s="72">
        <v>0</v>
      </c>
      <c r="CH10" s="72">
        <v>0</v>
      </c>
      <c r="CI10" s="72">
        <v>0</v>
      </c>
      <c r="CJ10" s="72">
        <v>0</v>
      </c>
      <c r="CK10" s="72">
        <v>0</v>
      </c>
      <c r="CL10" s="72">
        <v>0</v>
      </c>
      <c r="CM10" s="72">
        <v>0</v>
      </c>
      <c r="CN10" s="72">
        <v>0</v>
      </c>
      <c r="CO10" s="72">
        <v>0</v>
      </c>
      <c r="CP10" s="72">
        <v>0</v>
      </c>
      <c r="CQ10" s="72">
        <v>0</v>
      </c>
      <c r="CR10" s="72">
        <v>0</v>
      </c>
      <c r="CS10" s="72">
        <v>0</v>
      </c>
      <c r="CT10" s="72">
        <v>0</v>
      </c>
      <c r="CU10" s="72">
        <v>0</v>
      </c>
      <c r="CV10" s="72">
        <v>0</v>
      </c>
      <c r="CW10" s="72">
        <v>0</v>
      </c>
      <c r="CX10" s="115"/>
    </row>
    <row r="11" spans="2:102" x14ac:dyDescent="0.25">
      <c r="B11" s="10" t="s">
        <v>26</v>
      </c>
      <c r="C11" s="10">
        <v>1</v>
      </c>
      <c r="D11" s="11">
        <v>1200</v>
      </c>
      <c r="E11" s="11"/>
      <c r="F11" s="11">
        <f>C11*D11</f>
        <v>1200</v>
      </c>
      <c r="G11" s="55">
        <v>4</v>
      </c>
      <c r="H11" s="55">
        <v>4</v>
      </c>
      <c r="I11" s="57">
        <v>-1200</v>
      </c>
      <c r="J11" s="58">
        <v>0</v>
      </c>
      <c r="K11" s="58">
        <v>0</v>
      </c>
      <c r="L11" s="58">
        <v>0</v>
      </c>
      <c r="M11" s="58">
        <f>I11</f>
        <v>-1200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8">
        <v>0</v>
      </c>
      <c r="Y11" s="58">
        <v>0</v>
      </c>
      <c r="Z11" s="58">
        <v>0</v>
      </c>
      <c r="AA11" s="58">
        <v>0</v>
      </c>
      <c r="AB11" s="58">
        <v>0</v>
      </c>
      <c r="AC11" s="58">
        <v>0</v>
      </c>
      <c r="AD11" s="58">
        <v>0</v>
      </c>
      <c r="AE11" s="58">
        <v>0</v>
      </c>
      <c r="AF11" s="58">
        <v>0</v>
      </c>
      <c r="AG11" s="58">
        <v>0</v>
      </c>
      <c r="AH11" s="58">
        <v>0</v>
      </c>
      <c r="AI11" s="58">
        <v>0</v>
      </c>
      <c r="AJ11" s="58">
        <v>0</v>
      </c>
      <c r="AK11" s="58">
        <v>0</v>
      </c>
      <c r="AL11" s="58">
        <v>0</v>
      </c>
      <c r="AM11" s="58">
        <v>0</v>
      </c>
      <c r="AN11" s="58">
        <v>0</v>
      </c>
      <c r="AO11" s="58">
        <v>0</v>
      </c>
      <c r="AP11" s="58">
        <v>0</v>
      </c>
      <c r="AQ11" s="58">
        <v>0</v>
      </c>
      <c r="AR11" s="58">
        <v>0</v>
      </c>
      <c r="AS11" s="58">
        <v>0</v>
      </c>
      <c r="AT11" s="58">
        <v>0</v>
      </c>
      <c r="AU11" s="58">
        <v>0</v>
      </c>
      <c r="AV11" s="58">
        <v>0</v>
      </c>
      <c r="AW11" s="58">
        <v>0</v>
      </c>
      <c r="AX11" s="58">
        <v>0</v>
      </c>
      <c r="AY11" s="58">
        <v>0</v>
      </c>
      <c r="AZ11" s="58">
        <v>0</v>
      </c>
      <c r="BA11" s="58">
        <v>0</v>
      </c>
      <c r="BB11" s="58">
        <v>0</v>
      </c>
      <c r="BC11" s="58">
        <v>0</v>
      </c>
      <c r="BD11" s="58">
        <v>0</v>
      </c>
      <c r="BE11" s="58">
        <v>0</v>
      </c>
      <c r="BF11" s="58">
        <v>0</v>
      </c>
      <c r="BG11" s="58">
        <v>0</v>
      </c>
      <c r="BH11" s="58">
        <v>0</v>
      </c>
      <c r="BI11" s="58">
        <v>0</v>
      </c>
      <c r="BJ11" s="58">
        <v>0</v>
      </c>
      <c r="BK11" s="58">
        <v>0</v>
      </c>
      <c r="BL11" s="58">
        <v>0</v>
      </c>
      <c r="BM11" s="58">
        <v>0</v>
      </c>
      <c r="BN11" s="58">
        <v>0</v>
      </c>
      <c r="BO11" s="58">
        <v>0</v>
      </c>
      <c r="BP11" s="58">
        <v>0</v>
      </c>
      <c r="BQ11" s="58">
        <v>0</v>
      </c>
      <c r="BR11" s="58">
        <v>0</v>
      </c>
      <c r="BS11" s="58">
        <v>0</v>
      </c>
      <c r="BT11" s="58">
        <v>0</v>
      </c>
      <c r="BU11" s="58">
        <v>0</v>
      </c>
      <c r="BV11" s="58">
        <v>0</v>
      </c>
      <c r="BW11" s="58">
        <v>0</v>
      </c>
      <c r="BX11" s="58">
        <v>0</v>
      </c>
      <c r="BY11" s="58">
        <v>0</v>
      </c>
      <c r="BZ11" s="58">
        <v>0</v>
      </c>
      <c r="CA11" s="58">
        <v>0</v>
      </c>
      <c r="CB11" s="58">
        <v>0</v>
      </c>
      <c r="CC11" s="58">
        <v>0</v>
      </c>
      <c r="CD11" s="58">
        <v>0</v>
      </c>
      <c r="CE11" s="58">
        <v>0</v>
      </c>
      <c r="CF11" s="58">
        <v>0</v>
      </c>
      <c r="CG11" s="58">
        <v>0</v>
      </c>
      <c r="CH11" s="58">
        <v>0</v>
      </c>
      <c r="CI11" s="58">
        <v>0</v>
      </c>
      <c r="CJ11" s="58">
        <v>0</v>
      </c>
      <c r="CK11" s="58">
        <v>0</v>
      </c>
      <c r="CL11" s="58">
        <v>0</v>
      </c>
      <c r="CM11" s="58">
        <v>0</v>
      </c>
      <c r="CN11" s="58">
        <v>0</v>
      </c>
      <c r="CO11" s="58">
        <v>0</v>
      </c>
      <c r="CP11" s="58">
        <v>0</v>
      </c>
      <c r="CQ11" s="58">
        <v>0</v>
      </c>
      <c r="CR11" s="58">
        <v>0</v>
      </c>
      <c r="CS11" s="58">
        <v>0</v>
      </c>
      <c r="CT11" s="58">
        <v>0</v>
      </c>
      <c r="CU11" s="58">
        <v>0</v>
      </c>
      <c r="CV11" s="58">
        <v>0</v>
      </c>
      <c r="CW11" s="58">
        <v>0</v>
      </c>
      <c r="CX11" s="115"/>
    </row>
    <row r="12" spans="2:102" x14ac:dyDescent="0.25">
      <c r="B12" s="10" t="s">
        <v>27</v>
      </c>
      <c r="C12" s="10">
        <v>1</v>
      </c>
      <c r="D12" s="11">
        <v>4500</v>
      </c>
      <c r="E12" s="11"/>
      <c r="F12" s="11">
        <f>D12*C12</f>
        <v>4500</v>
      </c>
      <c r="G12" s="55">
        <v>4</v>
      </c>
      <c r="H12" s="55">
        <v>4</v>
      </c>
      <c r="I12" s="57">
        <v>-4500</v>
      </c>
      <c r="J12" s="58">
        <v>0</v>
      </c>
      <c r="K12" s="58">
        <v>0</v>
      </c>
      <c r="L12" s="58">
        <v>0</v>
      </c>
      <c r="M12" s="58">
        <f>I12</f>
        <v>-4500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58">
        <v>0</v>
      </c>
      <c r="X12" s="58">
        <v>0</v>
      </c>
      <c r="Y12" s="58">
        <v>0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58">
        <v>0</v>
      </c>
      <c r="AF12" s="58">
        <v>0</v>
      </c>
      <c r="AG12" s="58">
        <v>0</v>
      </c>
      <c r="AH12" s="58">
        <v>0</v>
      </c>
      <c r="AI12" s="58">
        <v>0</v>
      </c>
      <c r="AJ12" s="58">
        <v>0</v>
      </c>
      <c r="AK12" s="58">
        <v>0</v>
      </c>
      <c r="AL12" s="58">
        <v>0</v>
      </c>
      <c r="AM12" s="58">
        <v>0</v>
      </c>
      <c r="AN12" s="58">
        <v>0</v>
      </c>
      <c r="AO12" s="58">
        <v>0</v>
      </c>
      <c r="AP12" s="58">
        <v>0</v>
      </c>
      <c r="AQ12" s="58">
        <v>0</v>
      </c>
      <c r="AR12" s="58">
        <v>0</v>
      </c>
      <c r="AS12" s="58">
        <v>0</v>
      </c>
      <c r="AT12" s="58">
        <v>0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8">
        <v>0</v>
      </c>
      <c r="BA12" s="58">
        <v>0</v>
      </c>
      <c r="BB12" s="58">
        <v>0</v>
      </c>
      <c r="BC12" s="58">
        <v>0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58">
        <v>0</v>
      </c>
      <c r="BU12" s="58">
        <v>0</v>
      </c>
      <c r="BV12" s="58">
        <v>0</v>
      </c>
      <c r="BW12" s="58">
        <v>0</v>
      </c>
      <c r="BX12" s="58">
        <v>0</v>
      </c>
      <c r="BY12" s="58">
        <v>0</v>
      </c>
      <c r="BZ12" s="58">
        <v>0</v>
      </c>
      <c r="CA12" s="58">
        <v>0</v>
      </c>
      <c r="CB12" s="58">
        <v>0</v>
      </c>
      <c r="CC12" s="58">
        <v>0</v>
      </c>
      <c r="CD12" s="58">
        <v>0</v>
      </c>
      <c r="CE12" s="58">
        <v>0</v>
      </c>
      <c r="CF12" s="58">
        <v>0</v>
      </c>
      <c r="CG12" s="58">
        <v>0</v>
      </c>
      <c r="CH12" s="58">
        <v>0</v>
      </c>
      <c r="CI12" s="58">
        <v>0</v>
      </c>
      <c r="CJ12" s="58">
        <v>0</v>
      </c>
      <c r="CK12" s="58">
        <v>0</v>
      </c>
      <c r="CL12" s="58">
        <v>0</v>
      </c>
      <c r="CM12" s="58">
        <v>0</v>
      </c>
      <c r="CN12" s="58">
        <v>0</v>
      </c>
      <c r="CO12" s="58">
        <v>0</v>
      </c>
      <c r="CP12" s="58">
        <v>0</v>
      </c>
      <c r="CQ12" s="58">
        <v>0</v>
      </c>
      <c r="CR12" s="58">
        <v>0</v>
      </c>
      <c r="CS12" s="58">
        <v>0</v>
      </c>
      <c r="CT12" s="58">
        <v>0</v>
      </c>
      <c r="CU12" s="58">
        <v>0</v>
      </c>
      <c r="CV12" s="58">
        <v>0</v>
      </c>
      <c r="CW12" s="58">
        <v>0</v>
      </c>
      <c r="CX12" s="115"/>
    </row>
    <row r="13" spans="2:102" x14ac:dyDescent="0.25">
      <c r="B13" s="10" t="s">
        <v>14</v>
      </c>
      <c r="C13" s="12">
        <v>0.21</v>
      </c>
      <c r="D13" s="11">
        <f>F11+F12+F10</f>
        <v>11500</v>
      </c>
      <c r="E13" s="11"/>
      <c r="F13" s="11">
        <f>C13*D13</f>
        <v>2415</v>
      </c>
      <c r="G13" s="55">
        <v>1</v>
      </c>
      <c r="H13" s="55">
        <v>4</v>
      </c>
      <c r="I13" s="57">
        <f>(I10+I11+I12)*0.21</f>
        <v>-2415</v>
      </c>
      <c r="J13" s="58">
        <f>(J10+J11+J12)*0.21</f>
        <v>0</v>
      </c>
      <c r="K13" s="58">
        <f>(K10+K11+K12)*0.21</f>
        <v>-1218</v>
      </c>
      <c r="L13" s="58">
        <v>0</v>
      </c>
      <c r="M13" s="58">
        <f>(M10+M11+M12)*0.21</f>
        <v>-1197</v>
      </c>
      <c r="N13" s="58">
        <v>0</v>
      </c>
      <c r="O13" s="58">
        <v>0</v>
      </c>
      <c r="P13" s="58">
        <v>0</v>
      </c>
      <c r="Q13" s="58">
        <v>0</v>
      </c>
      <c r="R13" s="58">
        <v>0</v>
      </c>
      <c r="S13" s="58">
        <v>0</v>
      </c>
      <c r="T13" s="58">
        <v>0</v>
      </c>
      <c r="U13" s="58">
        <v>0</v>
      </c>
      <c r="V13" s="58">
        <v>0</v>
      </c>
      <c r="W13" s="58">
        <v>0</v>
      </c>
      <c r="X13" s="58">
        <v>0</v>
      </c>
      <c r="Y13" s="58">
        <v>0</v>
      </c>
      <c r="Z13" s="58">
        <v>0</v>
      </c>
      <c r="AA13" s="58">
        <v>0</v>
      </c>
      <c r="AB13" s="58">
        <v>0</v>
      </c>
      <c r="AC13" s="58">
        <v>0</v>
      </c>
      <c r="AD13" s="58">
        <v>0</v>
      </c>
      <c r="AE13" s="58">
        <v>0</v>
      </c>
      <c r="AF13" s="58">
        <v>0</v>
      </c>
      <c r="AG13" s="58">
        <v>0</v>
      </c>
      <c r="AH13" s="58">
        <v>0</v>
      </c>
      <c r="AI13" s="58">
        <v>0</v>
      </c>
      <c r="AJ13" s="58">
        <v>0</v>
      </c>
      <c r="AK13" s="58">
        <v>0</v>
      </c>
      <c r="AL13" s="58">
        <v>0</v>
      </c>
      <c r="AM13" s="58">
        <v>0</v>
      </c>
      <c r="AN13" s="58">
        <v>0</v>
      </c>
      <c r="AO13" s="58">
        <v>0</v>
      </c>
      <c r="AP13" s="58">
        <v>0</v>
      </c>
      <c r="AQ13" s="58">
        <v>0</v>
      </c>
      <c r="AR13" s="58">
        <v>0</v>
      </c>
      <c r="AS13" s="58">
        <v>0</v>
      </c>
      <c r="AT13" s="58">
        <v>0</v>
      </c>
      <c r="AU13" s="58">
        <v>0</v>
      </c>
      <c r="AV13" s="58">
        <v>0</v>
      </c>
      <c r="AW13" s="58">
        <v>0</v>
      </c>
      <c r="AX13" s="58">
        <v>0</v>
      </c>
      <c r="AY13" s="58">
        <v>0</v>
      </c>
      <c r="AZ13" s="58">
        <v>0</v>
      </c>
      <c r="BA13" s="58">
        <v>0</v>
      </c>
      <c r="BB13" s="58">
        <v>0</v>
      </c>
      <c r="BC13" s="58">
        <v>0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8">
        <v>0</v>
      </c>
      <c r="BQ13" s="58">
        <v>0</v>
      </c>
      <c r="BR13" s="58">
        <v>0</v>
      </c>
      <c r="BS13" s="58">
        <v>0</v>
      </c>
      <c r="BT13" s="58">
        <v>0</v>
      </c>
      <c r="BU13" s="58">
        <v>0</v>
      </c>
      <c r="BV13" s="58">
        <v>0</v>
      </c>
      <c r="BW13" s="58">
        <v>0</v>
      </c>
      <c r="BX13" s="58">
        <v>0</v>
      </c>
      <c r="BY13" s="58">
        <v>0</v>
      </c>
      <c r="BZ13" s="58">
        <v>0</v>
      </c>
      <c r="CA13" s="58">
        <v>0</v>
      </c>
      <c r="CB13" s="58">
        <v>0</v>
      </c>
      <c r="CC13" s="58">
        <v>0</v>
      </c>
      <c r="CD13" s="58">
        <v>0</v>
      </c>
      <c r="CE13" s="58">
        <v>0</v>
      </c>
      <c r="CF13" s="58">
        <v>0</v>
      </c>
      <c r="CG13" s="58">
        <v>0</v>
      </c>
      <c r="CH13" s="58">
        <v>0</v>
      </c>
      <c r="CI13" s="58">
        <v>0</v>
      </c>
      <c r="CJ13" s="58">
        <v>0</v>
      </c>
      <c r="CK13" s="58">
        <v>0</v>
      </c>
      <c r="CL13" s="58">
        <v>0</v>
      </c>
      <c r="CM13" s="58">
        <v>0</v>
      </c>
      <c r="CN13" s="58">
        <v>0</v>
      </c>
      <c r="CO13" s="58">
        <v>0</v>
      </c>
      <c r="CP13" s="58">
        <v>0</v>
      </c>
      <c r="CQ13" s="58">
        <v>0</v>
      </c>
      <c r="CR13" s="58">
        <v>0</v>
      </c>
      <c r="CS13" s="58">
        <v>0</v>
      </c>
      <c r="CT13" s="58">
        <v>0</v>
      </c>
      <c r="CU13" s="58">
        <v>0</v>
      </c>
      <c r="CV13" s="58">
        <v>0</v>
      </c>
      <c r="CW13" s="58">
        <v>0</v>
      </c>
      <c r="CX13" s="115"/>
    </row>
    <row r="14" spans="2:102" x14ac:dyDescent="0.25">
      <c r="B14" s="10"/>
      <c r="C14" s="12"/>
      <c r="D14" s="11"/>
      <c r="E14" s="11"/>
      <c r="F14" s="11"/>
      <c r="G14" s="61"/>
      <c r="H14" s="61"/>
      <c r="I14" s="62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115"/>
    </row>
    <row r="15" spans="2:102" x14ac:dyDescent="0.25">
      <c r="B15" s="15" t="s">
        <v>1</v>
      </c>
      <c r="C15" s="15"/>
      <c r="D15" s="16"/>
      <c r="E15" s="16"/>
      <c r="F15" s="16"/>
      <c r="G15" s="64"/>
      <c r="H15" s="64"/>
      <c r="I15" s="65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115"/>
    </row>
    <row r="16" spans="2:102" x14ac:dyDescent="0.25">
      <c r="B16" t="s">
        <v>21</v>
      </c>
      <c r="C16" s="6">
        <v>0</v>
      </c>
      <c r="D16" s="1">
        <f>F30</f>
        <v>0</v>
      </c>
      <c r="F16" s="1">
        <f>D16*C16</f>
        <v>0</v>
      </c>
      <c r="G16" s="70">
        <v>6</v>
      </c>
      <c r="H16" s="70">
        <v>6</v>
      </c>
      <c r="I16" s="71">
        <f t="shared" ref="I16:I65" si="0">-F16</f>
        <v>0</v>
      </c>
      <c r="J16" s="72">
        <v>0</v>
      </c>
      <c r="K16" s="72">
        <v>0</v>
      </c>
      <c r="L16" s="72">
        <v>0</v>
      </c>
      <c r="M16" s="72">
        <v>0</v>
      </c>
      <c r="N16" s="72">
        <v>0</v>
      </c>
      <c r="O16" s="72">
        <f>I16</f>
        <v>0</v>
      </c>
      <c r="P16" s="72">
        <v>0</v>
      </c>
      <c r="Q16" s="72">
        <v>0</v>
      </c>
      <c r="R16" s="72">
        <v>0</v>
      </c>
      <c r="S16" s="72">
        <v>0</v>
      </c>
      <c r="T16" s="72">
        <v>0</v>
      </c>
      <c r="U16" s="72">
        <v>0</v>
      </c>
      <c r="V16" s="72">
        <v>0</v>
      </c>
      <c r="W16" s="72">
        <v>0</v>
      </c>
      <c r="X16" s="72">
        <v>0</v>
      </c>
      <c r="Y16" s="72">
        <v>0</v>
      </c>
      <c r="Z16" s="72">
        <v>0</v>
      </c>
      <c r="AA16" s="72">
        <v>0</v>
      </c>
      <c r="AB16" s="72">
        <v>0</v>
      </c>
      <c r="AC16" s="72">
        <v>0</v>
      </c>
      <c r="AD16" s="72">
        <v>0</v>
      </c>
      <c r="AE16" s="72">
        <v>0</v>
      </c>
      <c r="AF16" s="72">
        <v>0</v>
      </c>
      <c r="AG16" s="72">
        <v>0</v>
      </c>
      <c r="AH16" s="72">
        <v>0</v>
      </c>
      <c r="AI16" s="72">
        <v>0</v>
      </c>
      <c r="AJ16" s="72">
        <v>0</v>
      </c>
      <c r="AK16" s="72">
        <v>0</v>
      </c>
      <c r="AL16" s="72">
        <v>0</v>
      </c>
      <c r="AM16" s="72">
        <v>0</v>
      </c>
      <c r="AN16" s="72">
        <v>0</v>
      </c>
      <c r="AO16" s="72">
        <v>0</v>
      </c>
      <c r="AP16" s="72">
        <v>0</v>
      </c>
      <c r="AQ16" s="72">
        <v>0</v>
      </c>
      <c r="AR16" s="72">
        <v>0</v>
      </c>
      <c r="AS16" s="72">
        <v>0</v>
      </c>
      <c r="AT16" s="72">
        <v>0</v>
      </c>
      <c r="AU16" s="72">
        <v>0</v>
      </c>
      <c r="AV16" s="72">
        <v>0</v>
      </c>
      <c r="AW16" s="72">
        <v>0</v>
      </c>
      <c r="AX16" s="72">
        <v>0</v>
      </c>
      <c r="AY16" s="72">
        <v>0</v>
      </c>
      <c r="AZ16" s="72">
        <v>0</v>
      </c>
      <c r="BA16" s="72">
        <v>0</v>
      </c>
      <c r="BB16" s="72">
        <v>0</v>
      </c>
      <c r="BC16" s="72">
        <v>0</v>
      </c>
      <c r="BD16" s="72">
        <v>0</v>
      </c>
      <c r="BE16" s="72">
        <v>0</v>
      </c>
      <c r="BF16" s="72">
        <v>0</v>
      </c>
      <c r="BG16" s="72">
        <v>0</v>
      </c>
      <c r="BH16" s="72">
        <v>0</v>
      </c>
      <c r="BI16" s="72">
        <v>0</v>
      </c>
      <c r="BJ16" s="72">
        <v>0</v>
      </c>
      <c r="BK16" s="72">
        <v>0</v>
      </c>
      <c r="BL16" s="72">
        <v>0</v>
      </c>
      <c r="BM16" s="72">
        <v>0</v>
      </c>
      <c r="BN16" s="72">
        <v>0</v>
      </c>
      <c r="BO16" s="72">
        <v>0</v>
      </c>
      <c r="BP16" s="72">
        <v>0</v>
      </c>
      <c r="BQ16" s="72">
        <v>0</v>
      </c>
      <c r="BR16" s="72">
        <v>0</v>
      </c>
      <c r="BS16" s="72">
        <v>0</v>
      </c>
      <c r="BT16" s="72">
        <v>0</v>
      </c>
      <c r="BU16" s="72">
        <v>0</v>
      </c>
      <c r="BV16" s="72">
        <v>0</v>
      </c>
      <c r="BW16" s="72">
        <v>0</v>
      </c>
      <c r="BX16" s="72">
        <v>0</v>
      </c>
      <c r="BY16" s="72">
        <v>0</v>
      </c>
      <c r="BZ16" s="72">
        <v>0</v>
      </c>
      <c r="CA16" s="72">
        <v>0</v>
      </c>
      <c r="CB16" s="72">
        <v>0</v>
      </c>
      <c r="CC16" s="72">
        <v>0</v>
      </c>
      <c r="CD16" s="72">
        <v>0</v>
      </c>
      <c r="CE16" s="72">
        <v>0</v>
      </c>
      <c r="CF16" s="72">
        <v>0</v>
      </c>
      <c r="CG16" s="72">
        <v>0</v>
      </c>
      <c r="CH16" s="72">
        <v>0</v>
      </c>
      <c r="CI16" s="72">
        <v>0</v>
      </c>
      <c r="CJ16" s="72">
        <v>0</v>
      </c>
      <c r="CK16" s="72">
        <v>0</v>
      </c>
      <c r="CL16" s="72">
        <v>0</v>
      </c>
      <c r="CM16" s="72">
        <v>0</v>
      </c>
      <c r="CN16" s="72">
        <v>0</v>
      </c>
      <c r="CO16" s="72">
        <v>0</v>
      </c>
      <c r="CP16" s="72">
        <v>0</v>
      </c>
      <c r="CQ16" s="72">
        <v>0</v>
      </c>
      <c r="CR16" s="72">
        <v>0</v>
      </c>
      <c r="CS16" s="72">
        <v>0</v>
      </c>
      <c r="CT16" s="72">
        <v>0</v>
      </c>
      <c r="CU16" s="72">
        <v>0</v>
      </c>
      <c r="CV16" s="72">
        <v>0</v>
      </c>
      <c r="CW16" s="72">
        <v>0</v>
      </c>
      <c r="CX16" s="115"/>
    </row>
    <row r="17" spans="2:102" x14ac:dyDescent="0.25">
      <c r="B17" t="s">
        <v>22</v>
      </c>
      <c r="C17" s="6">
        <v>0</v>
      </c>
      <c r="D17" s="1">
        <f>F30</f>
        <v>0</v>
      </c>
      <c r="F17" s="1">
        <f>D17*C17</f>
        <v>0</v>
      </c>
      <c r="G17" s="55">
        <v>17</v>
      </c>
      <c r="H17" s="55">
        <v>18</v>
      </c>
      <c r="I17" s="57">
        <f t="shared" si="0"/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8">
        <v>0</v>
      </c>
      <c r="P17" s="58">
        <v>0</v>
      </c>
      <c r="Q17" s="58">
        <v>0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0</v>
      </c>
      <c r="X17" s="58">
        <v>0</v>
      </c>
      <c r="Y17" s="58">
        <v>0</v>
      </c>
      <c r="Z17" s="58">
        <f>I17*0.3</f>
        <v>0</v>
      </c>
      <c r="AA17" s="58">
        <f>0.7*I17</f>
        <v>0</v>
      </c>
      <c r="AB17" s="58">
        <v>0</v>
      </c>
      <c r="AC17" s="58">
        <v>0</v>
      </c>
      <c r="AD17" s="58">
        <v>0</v>
      </c>
      <c r="AE17" s="58">
        <v>0</v>
      </c>
      <c r="AF17" s="58">
        <v>0</v>
      </c>
      <c r="AG17" s="58">
        <v>0</v>
      </c>
      <c r="AH17" s="58">
        <v>0</v>
      </c>
      <c r="AI17" s="58">
        <v>0</v>
      </c>
      <c r="AJ17" s="58">
        <v>0</v>
      </c>
      <c r="AK17" s="58">
        <v>0</v>
      </c>
      <c r="AL17" s="58">
        <v>0</v>
      </c>
      <c r="AM17" s="58">
        <v>0</v>
      </c>
      <c r="AN17" s="58">
        <v>0</v>
      </c>
      <c r="AO17" s="58">
        <v>0</v>
      </c>
      <c r="AP17" s="58">
        <v>0</v>
      </c>
      <c r="AQ17" s="58">
        <v>0</v>
      </c>
      <c r="AR17" s="58">
        <v>0</v>
      </c>
      <c r="AS17" s="58">
        <v>0</v>
      </c>
      <c r="AT17" s="58">
        <v>0</v>
      </c>
      <c r="AU17" s="58">
        <v>0</v>
      </c>
      <c r="AV17" s="58">
        <v>0</v>
      </c>
      <c r="AW17" s="58">
        <v>0</v>
      </c>
      <c r="AX17" s="58">
        <v>0</v>
      </c>
      <c r="AY17" s="58">
        <v>0</v>
      </c>
      <c r="AZ17" s="58">
        <v>0</v>
      </c>
      <c r="BA17" s="58">
        <v>0</v>
      </c>
      <c r="BB17" s="58">
        <v>0</v>
      </c>
      <c r="BC17" s="58">
        <v>0</v>
      </c>
      <c r="BD17" s="58">
        <v>0</v>
      </c>
      <c r="BE17" s="58">
        <v>0</v>
      </c>
      <c r="BF17" s="58">
        <v>0</v>
      </c>
      <c r="BG17" s="58">
        <v>0</v>
      </c>
      <c r="BH17" s="58">
        <v>0</v>
      </c>
      <c r="BI17" s="58">
        <v>0</v>
      </c>
      <c r="BJ17" s="58">
        <v>0</v>
      </c>
      <c r="BK17" s="58">
        <v>0</v>
      </c>
      <c r="BL17" s="58">
        <v>0</v>
      </c>
      <c r="BM17" s="58">
        <v>0</v>
      </c>
      <c r="BN17" s="58">
        <v>0</v>
      </c>
      <c r="BO17" s="58">
        <v>0</v>
      </c>
      <c r="BP17" s="58">
        <v>0</v>
      </c>
      <c r="BQ17" s="58">
        <v>0</v>
      </c>
      <c r="BR17" s="58">
        <v>0</v>
      </c>
      <c r="BS17" s="58">
        <v>0</v>
      </c>
      <c r="BT17" s="58">
        <v>0</v>
      </c>
      <c r="BU17" s="58">
        <v>0</v>
      </c>
      <c r="BV17" s="58">
        <v>0</v>
      </c>
      <c r="BW17" s="58">
        <v>0</v>
      </c>
      <c r="BX17" s="58">
        <v>0</v>
      </c>
      <c r="BY17" s="58">
        <v>0</v>
      </c>
      <c r="BZ17" s="58">
        <v>0</v>
      </c>
      <c r="CA17" s="58">
        <v>0</v>
      </c>
      <c r="CB17" s="58">
        <v>0</v>
      </c>
      <c r="CC17" s="58">
        <v>0</v>
      </c>
      <c r="CD17" s="58">
        <v>0</v>
      </c>
      <c r="CE17" s="58">
        <v>0</v>
      </c>
      <c r="CF17" s="58">
        <v>0</v>
      </c>
      <c r="CG17" s="58">
        <v>0</v>
      </c>
      <c r="CH17" s="58">
        <v>0</v>
      </c>
      <c r="CI17" s="58">
        <v>0</v>
      </c>
      <c r="CJ17" s="58">
        <v>0</v>
      </c>
      <c r="CK17" s="58">
        <v>0</v>
      </c>
      <c r="CL17" s="58">
        <v>0</v>
      </c>
      <c r="CM17" s="58">
        <v>0</v>
      </c>
      <c r="CN17" s="58">
        <v>0</v>
      </c>
      <c r="CO17" s="58">
        <v>0</v>
      </c>
      <c r="CP17" s="58">
        <v>0</v>
      </c>
      <c r="CQ17" s="58">
        <v>0</v>
      </c>
      <c r="CR17" s="58">
        <v>0</v>
      </c>
      <c r="CS17" s="58">
        <v>0</v>
      </c>
      <c r="CT17" s="58">
        <v>0</v>
      </c>
      <c r="CU17" s="58">
        <v>0</v>
      </c>
      <c r="CV17" s="58">
        <v>0</v>
      </c>
      <c r="CW17" s="58">
        <v>0</v>
      </c>
      <c r="CX17" s="115"/>
    </row>
    <row r="18" spans="2:102" x14ac:dyDescent="0.25">
      <c r="B18" t="s">
        <v>24</v>
      </c>
      <c r="C18" s="6">
        <v>0</v>
      </c>
      <c r="D18" s="1">
        <f>F30</f>
        <v>0</v>
      </c>
      <c r="F18" s="1">
        <f>C18*D18</f>
        <v>0</v>
      </c>
      <c r="G18" s="55">
        <v>17</v>
      </c>
      <c r="H18" s="55">
        <v>18</v>
      </c>
      <c r="I18" s="57">
        <f t="shared" si="0"/>
        <v>0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8">
        <v>0</v>
      </c>
      <c r="P18" s="58">
        <v>0</v>
      </c>
      <c r="Q18" s="58">
        <v>0</v>
      </c>
      <c r="R18" s="58">
        <v>0</v>
      </c>
      <c r="S18" s="58">
        <v>0</v>
      </c>
      <c r="T18" s="58">
        <v>0</v>
      </c>
      <c r="U18" s="58">
        <v>0</v>
      </c>
      <c r="V18" s="58">
        <v>0</v>
      </c>
      <c r="W18" s="58">
        <v>0</v>
      </c>
      <c r="X18" s="58">
        <v>0</v>
      </c>
      <c r="Y18" s="58">
        <v>0</v>
      </c>
      <c r="Z18" s="58">
        <f>I18*0.5</f>
        <v>0</v>
      </c>
      <c r="AA18" s="58">
        <f>I18*0.5</f>
        <v>0</v>
      </c>
      <c r="AB18" s="58">
        <v>0</v>
      </c>
      <c r="AC18" s="58">
        <v>0</v>
      </c>
      <c r="AD18" s="58">
        <v>0</v>
      </c>
      <c r="AE18" s="58">
        <v>0</v>
      </c>
      <c r="AF18" s="58">
        <v>0</v>
      </c>
      <c r="AG18" s="58">
        <v>0</v>
      </c>
      <c r="AH18" s="58">
        <v>0</v>
      </c>
      <c r="AI18" s="58">
        <v>0</v>
      </c>
      <c r="AJ18" s="58">
        <v>0</v>
      </c>
      <c r="AK18" s="58">
        <v>0</v>
      </c>
      <c r="AL18" s="58">
        <v>0</v>
      </c>
      <c r="AM18" s="58">
        <v>0</v>
      </c>
      <c r="AN18" s="58">
        <v>0</v>
      </c>
      <c r="AO18" s="58">
        <v>0</v>
      </c>
      <c r="AP18" s="58">
        <v>0</v>
      </c>
      <c r="AQ18" s="58">
        <v>0</v>
      </c>
      <c r="AR18" s="58">
        <v>0</v>
      </c>
      <c r="AS18" s="58">
        <v>0</v>
      </c>
      <c r="AT18" s="58">
        <v>0</v>
      </c>
      <c r="AU18" s="58">
        <v>0</v>
      </c>
      <c r="AV18" s="58">
        <v>0</v>
      </c>
      <c r="AW18" s="58">
        <v>0</v>
      </c>
      <c r="AX18" s="58">
        <v>0</v>
      </c>
      <c r="AY18" s="58">
        <v>0</v>
      </c>
      <c r="AZ18" s="58">
        <v>0</v>
      </c>
      <c r="BA18" s="58">
        <v>0</v>
      </c>
      <c r="BB18" s="58">
        <v>0</v>
      </c>
      <c r="BC18" s="58">
        <v>0</v>
      </c>
      <c r="BD18" s="58">
        <v>0</v>
      </c>
      <c r="BE18" s="58">
        <v>0</v>
      </c>
      <c r="BF18" s="58">
        <v>0</v>
      </c>
      <c r="BG18" s="58">
        <v>0</v>
      </c>
      <c r="BH18" s="58">
        <v>0</v>
      </c>
      <c r="BI18" s="58">
        <v>0</v>
      </c>
      <c r="BJ18" s="58">
        <v>0</v>
      </c>
      <c r="BK18" s="58">
        <v>0</v>
      </c>
      <c r="BL18" s="58">
        <v>0</v>
      </c>
      <c r="BM18" s="58">
        <v>0</v>
      </c>
      <c r="BN18" s="58">
        <v>0</v>
      </c>
      <c r="BO18" s="58">
        <v>0</v>
      </c>
      <c r="BP18" s="58">
        <v>0</v>
      </c>
      <c r="BQ18" s="58">
        <v>0</v>
      </c>
      <c r="BR18" s="58">
        <v>0</v>
      </c>
      <c r="BS18" s="58">
        <v>0</v>
      </c>
      <c r="BT18" s="58">
        <v>0</v>
      </c>
      <c r="BU18" s="58">
        <v>0</v>
      </c>
      <c r="BV18" s="58">
        <v>0</v>
      </c>
      <c r="BW18" s="58">
        <v>0</v>
      </c>
      <c r="BX18" s="58">
        <v>0</v>
      </c>
      <c r="BY18" s="58">
        <v>0</v>
      </c>
      <c r="BZ18" s="58">
        <v>0</v>
      </c>
      <c r="CA18" s="58">
        <v>0</v>
      </c>
      <c r="CB18" s="58">
        <v>0</v>
      </c>
      <c r="CC18" s="58">
        <v>0</v>
      </c>
      <c r="CD18" s="58">
        <v>0</v>
      </c>
      <c r="CE18" s="58">
        <v>0</v>
      </c>
      <c r="CF18" s="58">
        <v>0</v>
      </c>
      <c r="CG18" s="58">
        <v>0</v>
      </c>
      <c r="CH18" s="58">
        <v>0</v>
      </c>
      <c r="CI18" s="58">
        <v>0</v>
      </c>
      <c r="CJ18" s="58">
        <v>0</v>
      </c>
      <c r="CK18" s="58">
        <v>0</v>
      </c>
      <c r="CL18" s="58">
        <v>0</v>
      </c>
      <c r="CM18" s="58">
        <v>0</v>
      </c>
      <c r="CN18" s="58">
        <v>0</v>
      </c>
      <c r="CO18" s="58">
        <v>0</v>
      </c>
      <c r="CP18" s="58">
        <v>0</v>
      </c>
      <c r="CQ18" s="58">
        <v>0</v>
      </c>
      <c r="CR18" s="58">
        <v>0</v>
      </c>
      <c r="CS18" s="58">
        <v>0</v>
      </c>
      <c r="CT18" s="58">
        <v>0</v>
      </c>
      <c r="CU18" s="58">
        <v>0</v>
      </c>
      <c r="CV18" s="58">
        <v>0</v>
      </c>
      <c r="CW18" s="58">
        <v>0</v>
      </c>
      <c r="CX18" s="115"/>
    </row>
    <row r="19" spans="2:102" x14ac:dyDescent="0.25">
      <c r="B19" s="6" t="s">
        <v>19</v>
      </c>
      <c r="C19" s="6">
        <v>5.6099999999999997E-2</v>
      </c>
      <c r="D19" s="1">
        <f>F33+F34</f>
        <v>1444538.92</v>
      </c>
      <c r="F19" s="1">
        <f>C19*D19</f>
        <v>81038.633411999996</v>
      </c>
      <c r="G19" s="55">
        <v>6</v>
      </c>
      <c r="H19" s="55">
        <v>9</v>
      </c>
      <c r="I19" s="57">
        <f t="shared" si="0"/>
        <v>-81038.633411999996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f>I19*0.4</f>
        <v>-32415.4533648</v>
      </c>
      <c r="P19" s="58">
        <v>0</v>
      </c>
      <c r="Q19" s="58">
        <v>0</v>
      </c>
      <c r="R19" s="58">
        <f>I19*0.6</f>
        <v>-48623.180047199996</v>
      </c>
      <c r="S19" s="58">
        <v>0</v>
      </c>
      <c r="T19" s="58">
        <v>0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58">
        <v>0</v>
      </c>
      <c r="AB19" s="58">
        <v>0</v>
      </c>
      <c r="AC19" s="58">
        <v>0</v>
      </c>
      <c r="AD19" s="58">
        <v>0</v>
      </c>
      <c r="AE19" s="58">
        <v>0</v>
      </c>
      <c r="AF19" s="58">
        <v>0</v>
      </c>
      <c r="AG19" s="58">
        <v>0</v>
      </c>
      <c r="AH19" s="58">
        <v>0</v>
      </c>
      <c r="AI19" s="58">
        <v>0</v>
      </c>
      <c r="AJ19" s="58">
        <v>0</v>
      </c>
      <c r="AK19" s="58">
        <v>0</v>
      </c>
      <c r="AL19" s="58">
        <v>0</v>
      </c>
      <c r="AM19" s="58">
        <v>0</v>
      </c>
      <c r="AN19" s="58">
        <v>0</v>
      </c>
      <c r="AO19" s="58">
        <v>0</v>
      </c>
      <c r="AP19" s="58">
        <v>0</v>
      </c>
      <c r="AQ19" s="58">
        <v>0</v>
      </c>
      <c r="AR19" s="58">
        <v>0</v>
      </c>
      <c r="AS19" s="58">
        <v>0</v>
      </c>
      <c r="AT19" s="58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8">
        <v>0</v>
      </c>
      <c r="BA19" s="58">
        <v>0</v>
      </c>
      <c r="BB19" s="58">
        <v>0</v>
      </c>
      <c r="BC19" s="58">
        <v>0</v>
      </c>
      <c r="BD19" s="58">
        <v>0</v>
      </c>
      <c r="BE19" s="58">
        <v>0</v>
      </c>
      <c r="BF19" s="58">
        <v>0</v>
      </c>
      <c r="BG19" s="58">
        <v>0</v>
      </c>
      <c r="BH19" s="58">
        <v>0</v>
      </c>
      <c r="BI19" s="58">
        <v>0</v>
      </c>
      <c r="BJ19" s="58">
        <v>0</v>
      </c>
      <c r="BK19" s="58">
        <v>0</v>
      </c>
      <c r="BL19" s="58">
        <v>0</v>
      </c>
      <c r="BM19" s="58">
        <v>0</v>
      </c>
      <c r="BN19" s="58">
        <v>0</v>
      </c>
      <c r="BO19" s="58">
        <v>0</v>
      </c>
      <c r="BP19" s="58">
        <v>0</v>
      </c>
      <c r="BQ19" s="58">
        <v>0</v>
      </c>
      <c r="BR19" s="58">
        <v>0</v>
      </c>
      <c r="BS19" s="58">
        <v>0</v>
      </c>
      <c r="BT19" s="58">
        <v>0</v>
      </c>
      <c r="BU19" s="58">
        <v>0</v>
      </c>
      <c r="BV19" s="58">
        <v>0</v>
      </c>
      <c r="BW19" s="58">
        <v>0</v>
      </c>
      <c r="BX19" s="58">
        <v>0</v>
      </c>
      <c r="BY19" s="58">
        <v>0</v>
      </c>
      <c r="BZ19" s="58">
        <v>0</v>
      </c>
      <c r="CA19" s="58">
        <v>0</v>
      </c>
      <c r="CB19" s="58">
        <v>0</v>
      </c>
      <c r="CC19" s="58">
        <v>0</v>
      </c>
      <c r="CD19" s="58">
        <v>0</v>
      </c>
      <c r="CE19" s="58">
        <v>0</v>
      </c>
      <c r="CF19" s="58">
        <v>0</v>
      </c>
      <c r="CG19" s="58">
        <v>0</v>
      </c>
      <c r="CH19" s="58">
        <v>0</v>
      </c>
      <c r="CI19" s="58">
        <v>0</v>
      </c>
      <c r="CJ19" s="58">
        <v>0</v>
      </c>
      <c r="CK19" s="58">
        <v>0</v>
      </c>
      <c r="CL19" s="58">
        <v>0</v>
      </c>
      <c r="CM19" s="58">
        <v>0</v>
      </c>
      <c r="CN19" s="58">
        <v>0</v>
      </c>
      <c r="CO19" s="58">
        <v>0</v>
      </c>
      <c r="CP19" s="58">
        <v>0</v>
      </c>
      <c r="CQ19" s="58">
        <v>0</v>
      </c>
      <c r="CR19" s="58">
        <v>0</v>
      </c>
      <c r="CS19" s="58">
        <v>0</v>
      </c>
      <c r="CT19" s="58">
        <v>0</v>
      </c>
      <c r="CU19" s="58">
        <v>0</v>
      </c>
      <c r="CV19" s="58">
        <v>0</v>
      </c>
      <c r="CW19" s="58">
        <v>0</v>
      </c>
      <c r="CX19" s="115"/>
    </row>
    <row r="20" spans="2:102" x14ac:dyDescent="0.25">
      <c r="B20" s="6" t="s">
        <v>20</v>
      </c>
      <c r="C20" s="6">
        <v>4.7699999999999999E-2</v>
      </c>
      <c r="D20" s="1">
        <f>F33+F34</f>
        <v>1444538.92</v>
      </c>
      <c r="F20" s="1">
        <f>C20*D20</f>
        <v>68904.506483999998</v>
      </c>
      <c r="G20" s="55">
        <v>19</v>
      </c>
      <c r="H20" s="55">
        <v>32</v>
      </c>
      <c r="I20" s="57">
        <f t="shared" si="0"/>
        <v>-68904.506483999998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f>$I20/14</f>
        <v>-4921.7504631428574</v>
      </c>
      <c r="AC20" s="58">
        <f t="shared" ref="AC20:AO20" si="1">$I20/14</f>
        <v>-4921.7504631428574</v>
      </c>
      <c r="AD20" s="58">
        <f t="shared" si="1"/>
        <v>-4921.7504631428574</v>
      </c>
      <c r="AE20" s="58">
        <f t="shared" si="1"/>
        <v>-4921.7504631428574</v>
      </c>
      <c r="AF20" s="58">
        <f t="shared" si="1"/>
        <v>-4921.7504631428574</v>
      </c>
      <c r="AG20" s="58">
        <f t="shared" si="1"/>
        <v>-4921.7504631428574</v>
      </c>
      <c r="AH20" s="58">
        <f t="shared" si="1"/>
        <v>-4921.7504631428574</v>
      </c>
      <c r="AI20" s="58">
        <f t="shared" si="1"/>
        <v>-4921.7504631428574</v>
      </c>
      <c r="AJ20" s="58">
        <f t="shared" si="1"/>
        <v>-4921.7504631428574</v>
      </c>
      <c r="AK20" s="58">
        <f t="shared" si="1"/>
        <v>-4921.7504631428574</v>
      </c>
      <c r="AL20" s="58">
        <f t="shared" si="1"/>
        <v>-4921.7504631428574</v>
      </c>
      <c r="AM20" s="58">
        <f t="shared" si="1"/>
        <v>-4921.7504631428574</v>
      </c>
      <c r="AN20" s="58">
        <f t="shared" si="1"/>
        <v>-4921.7504631428574</v>
      </c>
      <c r="AO20" s="58">
        <f t="shared" si="1"/>
        <v>-4921.7504631428574</v>
      </c>
      <c r="AP20" s="58">
        <v>0</v>
      </c>
      <c r="AQ20" s="58">
        <v>0</v>
      </c>
      <c r="AR20" s="58">
        <v>0</v>
      </c>
      <c r="AS20" s="58">
        <v>0</v>
      </c>
      <c r="AT20" s="58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8">
        <v>0</v>
      </c>
      <c r="BA20" s="58">
        <v>0</v>
      </c>
      <c r="BB20" s="58">
        <v>0</v>
      </c>
      <c r="BC20" s="58">
        <v>0</v>
      </c>
      <c r="BD20" s="58">
        <v>0</v>
      </c>
      <c r="BE20" s="58">
        <v>0</v>
      </c>
      <c r="BF20" s="58">
        <v>0</v>
      </c>
      <c r="BG20" s="58">
        <v>0</v>
      </c>
      <c r="BH20" s="58">
        <v>0</v>
      </c>
      <c r="BI20" s="58">
        <v>0</v>
      </c>
      <c r="BJ20" s="58">
        <v>0</v>
      </c>
      <c r="BK20" s="58">
        <v>0</v>
      </c>
      <c r="BL20" s="58">
        <v>0</v>
      </c>
      <c r="BM20" s="58">
        <v>0</v>
      </c>
      <c r="BN20" s="58">
        <v>0</v>
      </c>
      <c r="BO20" s="58">
        <v>0</v>
      </c>
      <c r="BP20" s="58">
        <v>0</v>
      </c>
      <c r="BQ20" s="58">
        <v>0</v>
      </c>
      <c r="BR20" s="58">
        <v>0</v>
      </c>
      <c r="BS20" s="58">
        <v>0</v>
      </c>
      <c r="BT20" s="58">
        <v>0</v>
      </c>
      <c r="BU20" s="58">
        <v>0</v>
      </c>
      <c r="BV20" s="58">
        <v>0</v>
      </c>
      <c r="BW20" s="58">
        <v>0</v>
      </c>
      <c r="BX20" s="58">
        <v>0</v>
      </c>
      <c r="BY20" s="58">
        <v>0</v>
      </c>
      <c r="BZ20" s="58">
        <v>0</v>
      </c>
      <c r="CA20" s="58">
        <v>0</v>
      </c>
      <c r="CB20" s="58">
        <v>0</v>
      </c>
      <c r="CC20" s="58">
        <v>0</v>
      </c>
      <c r="CD20" s="58">
        <v>0</v>
      </c>
      <c r="CE20" s="58">
        <v>0</v>
      </c>
      <c r="CF20" s="58">
        <v>0</v>
      </c>
      <c r="CG20" s="58">
        <v>0</v>
      </c>
      <c r="CH20" s="58">
        <v>0</v>
      </c>
      <c r="CI20" s="58">
        <v>0</v>
      </c>
      <c r="CJ20" s="58">
        <v>0</v>
      </c>
      <c r="CK20" s="58">
        <v>0</v>
      </c>
      <c r="CL20" s="58">
        <v>0</v>
      </c>
      <c r="CM20" s="58">
        <v>0</v>
      </c>
      <c r="CN20" s="58">
        <v>0</v>
      </c>
      <c r="CO20" s="58">
        <v>0</v>
      </c>
      <c r="CP20" s="58">
        <v>0</v>
      </c>
      <c r="CQ20" s="58">
        <v>0</v>
      </c>
      <c r="CR20" s="58">
        <v>0</v>
      </c>
      <c r="CS20" s="58">
        <v>0</v>
      </c>
      <c r="CT20" s="58">
        <v>0</v>
      </c>
      <c r="CU20" s="58">
        <v>0</v>
      </c>
      <c r="CV20" s="58">
        <v>0</v>
      </c>
      <c r="CW20" s="58">
        <v>0</v>
      </c>
      <c r="CX20" s="115"/>
    </row>
    <row r="21" spans="2:102" x14ac:dyDescent="0.25">
      <c r="B21" s="6" t="s">
        <v>24</v>
      </c>
      <c r="C21" s="6">
        <v>7.0000000000000001E-3</v>
      </c>
      <c r="D21" s="1">
        <f>F33+F34</f>
        <v>1444538.92</v>
      </c>
      <c r="F21" s="1">
        <f>C21*D21</f>
        <v>10111.772439999999</v>
      </c>
      <c r="G21" s="55">
        <v>19</v>
      </c>
      <c r="H21" s="55">
        <v>32</v>
      </c>
      <c r="I21" s="57">
        <f t="shared" si="0"/>
        <v>-10111.772439999999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8">
        <v>0</v>
      </c>
      <c r="P21" s="58">
        <v>0</v>
      </c>
      <c r="Q21" s="58">
        <v>0</v>
      </c>
      <c r="R21" s="58">
        <v>0</v>
      </c>
      <c r="S21" s="58">
        <v>0</v>
      </c>
      <c r="T21" s="58">
        <v>0</v>
      </c>
      <c r="U21" s="58">
        <v>0</v>
      </c>
      <c r="V21" s="58">
        <v>0</v>
      </c>
      <c r="W21" s="58">
        <v>0</v>
      </c>
      <c r="X21" s="58">
        <v>0</v>
      </c>
      <c r="Y21" s="58">
        <v>0</v>
      </c>
      <c r="Z21" s="58">
        <v>0</v>
      </c>
      <c r="AA21" s="58">
        <v>0</v>
      </c>
      <c r="AB21" s="58">
        <f>$I$21/14</f>
        <v>-722.26945999999987</v>
      </c>
      <c r="AC21" s="58">
        <f t="shared" ref="AC21:AO21" si="2">$I$21/14</f>
        <v>-722.26945999999987</v>
      </c>
      <c r="AD21" s="58">
        <f t="shared" si="2"/>
        <v>-722.26945999999987</v>
      </c>
      <c r="AE21" s="58">
        <f t="shared" si="2"/>
        <v>-722.26945999999987</v>
      </c>
      <c r="AF21" s="58">
        <f t="shared" si="2"/>
        <v>-722.26945999999987</v>
      </c>
      <c r="AG21" s="58">
        <f t="shared" si="2"/>
        <v>-722.26945999999987</v>
      </c>
      <c r="AH21" s="58">
        <f t="shared" si="2"/>
        <v>-722.26945999999987</v>
      </c>
      <c r="AI21" s="58">
        <f t="shared" si="2"/>
        <v>-722.26945999999987</v>
      </c>
      <c r="AJ21" s="58">
        <f t="shared" si="2"/>
        <v>-722.26945999999987</v>
      </c>
      <c r="AK21" s="58">
        <f t="shared" si="2"/>
        <v>-722.26945999999987</v>
      </c>
      <c r="AL21" s="58">
        <f t="shared" si="2"/>
        <v>-722.26945999999987</v>
      </c>
      <c r="AM21" s="58">
        <f t="shared" si="2"/>
        <v>-722.26945999999987</v>
      </c>
      <c r="AN21" s="58">
        <f t="shared" si="2"/>
        <v>-722.26945999999987</v>
      </c>
      <c r="AO21" s="58">
        <f t="shared" si="2"/>
        <v>-722.26945999999987</v>
      </c>
      <c r="AP21" s="58">
        <v>0</v>
      </c>
      <c r="AQ21" s="58">
        <v>0</v>
      </c>
      <c r="AR21" s="58">
        <v>0</v>
      </c>
      <c r="AS21" s="58">
        <v>0</v>
      </c>
      <c r="AT21" s="58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8">
        <v>0</v>
      </c>
      <c r="BA21" s="58">
        <v>0</v>
      </c>
      <c r="BB21" s="58">
        <v>0</v>
      </c>
      <c r="BC21" s="58">
        <v>0</v>
      </c>
      <c r="BD21" s="58">
        <v>0</v>
      </c>
      <c r="BE21" s="58">
        <v>0</v>
      </c>
      <c r="BF21" s="58">
        <v>0</v>
      </c>
      <c r="BG21" s="58">
        <v>0</v>
      </c>
      <c r="BH21" s="58">
        <v>0</v>
      </c>
      <c r="BI21" s="58">
        <v>0</v>
      </c>
      <c r="BJ21" s="58">
        <v>0</v>
      </c>
      <c r="BK21" s="58">
        <v>0</v>
      </c>
      <c r="BL21" s="58">
        <v>0</v>
      </c>
      <c r="BM21" s="58">
        <v>0</v>
      </c>
      <c r="BN21" s="58">
        <v>0</v>
      </c>
      <c r="BO21" s="58">
        <v>0</v>
      </c>
      <c r="BP21" s="58">
        <v>0</v>
      </c>
      <c r="BQ21" s="58">
        <v>0</v>
      </c>
      <c r="BR21" s="58">
        <v>0</v>
      </c>
      <c r="BS21" s="58">
        <v>0</v>
      </c>
      <c r="BT21" s="58">
        <v>0</v>
      </c>
      <c r="BU21" s="58">
        <v>0</v>
      </c>
      <c r="BV21" s="58">
        <v>0</v>
      </c>
      <c r="BW21" s="58">
        <v>0</v>
      </c>
      <c r="BX21" s="58">
        <v>0</v>
      </c>
      <c r="BY21" s="58">
        <v>0</v>
      </c>
      <c r="BZ21" s="58">
        <v>0</v>
      </c>
      <c r="CA21" s="58">
        <v>0</v>
      </c>
      <c r="CB21" s="58">
        <v>0</v>
      </c>
      <c r="CC21" s="58">
        <v>0</v>
      </c>
      <c r="CD21" s="58">
        <v>0</v>
      </c>
      <c r="CE21" s="58">
        <v>0</v>
      </c>
      <c r="CF21" s="58">
        <v>0</v>
      </c>
      <c r="CG21" s="58">
        <v>0</v>
      </c>
      <c r="CH21" s="58">
        <v>0</v>
      </c>
      <c r="CI21" s="58">
        <v>0</v>
      </c>
      <c r="CJ21" s="58">
        <v>0</v>
      </c>
      <c r="CK21" s="58">
        <v>0</v>
      </c>
      <c r="CL21" s="58">
        <v>0</v>
      </c>
      <c r="CM21" s="58">
        <v>0</v>
      </c>
      <c r="CN21" s="58">
        <v>0</v>
      </c>
      <c r="CO21" s="58">
        <v>0</v>
      </c>
      <c r="CP21" s="58">
        <v>0</v>
      </c>
      <c r="CQ21" s="58">
        <v>0</v>
      </c>
      <c r="CR21" s="58">
        <v>0</v>
      </c>
      <c r="CS21" s="58">
        <v>0</v>
      </c>
      <c r="CT21" s="58">
        <v>0</v>
      </c>
      <c r="CU21" s="58">
        <v>0</v>
      </c>
      <c r="CV21" s="58">
        <v>0</v>
      </c>
      <c r="CW21" s="58">
        <v>0</v>
      </c>
      <c r="CX21" s="115"/>
    </row>
    <row r="22" spans="2:102" x14ac:dyDescent="0.25">
      <c r="B22" s="6" t="s">
        <v>173</v>
      </c>
      <c r="C22" s="6">
        <v>0.02</v>
      </c>
      <c r="D22" s="1">
        <f>F34+F33+F30</f>
        <v>1444538.92</v>
      </c>
      <c r="F22" s="1">
        <f>C22*D22</f>
        <v>28890.778399999999</v>
      </c>
      <c r="G22" s="55">
        <v>1</v>
      </c>
      <c r="H22" s="55">
        <v>33</v>
      </c>
      <c r="I22" s="57">
        <f>-F22</f>
        <v>-28890.778399999999</v>
      </c>
      <c r="J22" s="58">
        <v>0</v>
      </c>
      <c r="K22" s="58">
        <v>0</v>
      </c>
      <c r="L22" s="58">
        <v>0</v>
      </c>
      <c r="M22" s="58">
        <f>I22*0.05</f>
        <v>-1444.53892</v>
      </c>
      <c r="N22" s="58">
        <v>0</v>
      </c>
      <c r="O22" s="58">
        <v>0</v>
      </c>
      <c r="P22" s="58">
        <v>0</v>
      </c>
      <c r="Q22" s="58">
        <v>0</v>
      </c>
      <c r="R22" s="58">
        <f>I22*0.15</f>
        <v>-4333.6167599999999</v>
      </c>
      <c r="S22" s="58">
        <v>0</v>
      </c>
      <c r="T22" s="58">
        <f>I22*0.05</f>
        <v>-1444.53892</v>
      </c>
      <c r="U22" s="58">
        <v>0</v>
      </c>
      <c r="V22" s="58">
        <v>0</v>
      </c>
      <c r="W22" s="58">
        <v>0</v>
      </c>
      <c r="X22" s="58">
        <v>0</v>
      </c>
      <c r="Y22" s="58">
        <v>0</v>
      </c>
      <c r="Z22" s="58">
        <f t="shared" ref="Z22:AN22" si="3">$I$22*0.04</f>
        <v>-1155.631136</v>
      </c>
      <c r="AA22" s="58">
        <f t="shared" si="3"/>
        <v>-1155.631136</v>
      </c>
      <c r="AB22" s="58">
        <f t="shared" si="3"/>
        <v>-1155.631136</v>
      </c>
      <c r="AC22" s="58">
        <f t="shared" si="3"/>
        <v>-1155.631136</v>
      </c>
      <c r="AD22" s="58">
        <f t="shared" si="3"/>
        <v>-1155.631136</v>
      </c>
      <c r="AE22" s="58">
        <f t="shared" si="3"/>
        <v>-1155.631136</v>
      </c>
      <c r="AF22" s="58">
        <f t="shared" si="3"/>
        <v>-1155.631136</v>
      </c>
      <c r="AG22" s="58">
        <f t="shared" si="3"/>
        <v>-1155.631136</v>
      </c>
      <c r="AH22" s="58">
        <f t="shared" si="3"/>
        <v>-1155.631136</v>
      </c>
      <c r="AI22" s="58">
        <f t="shared" si="3"/>
        <v>-1155.631136</v>
      </c>
      <c r="AJ22" s="58">
        <f t="shared" si="3"/>
        <v>-1155.631136</v>
      </c>
      <c r="AK22" s="58">
        <f t="shared" si="3"/>
        <v>-1155.631136</v>
      </c>
      <c r="AL22" s="58">
        <f t="shared" si="3"/>
        <v>-1155.631136</v>
      </c>
      <c r="AM22" s="58">
        <f t="shared" si="3"/>
        <v>-1155.631136</v>
      </c>
      <c r="AN22" s="58">
        <f t="shared" si="3"/>
        <v>-1155.631136</v>
      </c>
      <c r="AO22" s="58">
        <f>$I$22*0.04</f>
        <v>-1155.631136</v>
      </c>
      <c r="AP22" s="58">
        <f>I22*0.11</f>
        <v>-3177.9856239999999</v>
      </c>
      <c r="AQ22" s="58">
        <v>0</v>
      </c>
      <c r="AR22" s="58">
        <v>0</v>
      </c>
      <c r="AS22" s="58">
        <v>0</v>
      </c>
      <c r="AT22" s="58">
        <v>0</v>
      </c>
      <c r="AU22" s="58">
        <v>0</v>
      </c>
      <c r="AV22" s="58">
        <v>0</v>
      </c>
      <c r="AW22" s="58">
        <v>0</v>
      </c>
      <c r="AX22" s="58">
        <v>0</v>
      </c>
      <c r="AY22" s="58">
        <v>0</v>
      </c>
      <c r="AZ22" s="58">
        <v>0</v>
      </c>
      <c r="BA22" s="58">
        <v>0</v>
      </c>
      <c r="BB22" s="58">
        <v>0</v>
      </c>
      <c r="BC22" s="58">
        <v>0</v>
      </c>
      <c r="BD22" s="58">
        <v>0</v>
      </c>
      <c r="BE22" s="58">
        <v>0</v>
      </c>
      <c r="BF22" s="58">
        <v>0</v>
      </c>
      <c r="BG22" s="58">
        <v>0</v>
      </c>
      <c r="BH22" s="58">
        <v>0</v>
      </c>
      <c r="BI22" s="58">
        <v>0</v>
      </c>
      <c r="BJ22" s="58">
        <v>0</v>
      </c>
      <c r="BK22" s="58">
        <v>0</v>
      </c>
      <c r="BL22" s="58">
        <v>0</v>
      </c>
      <c r="BM22" s="58">
        <v>0</v>
      </c>
      <c r="BN22" s="58">
        <v>0</v>
      </c>
      <c r="BO22" s="58">
        <v>0</v>
      </c>
      <c r="BP22" s="58">
        <v>0</v>
      </c>
      <c r="BQ22" s="58">
        <v>0</v>
      </c>
      <c r="BR22" s="58">
        <v>0</v>
      </c>
      <c r="BS22" s="58">
        <v>0</v>
      </c>
      <c r="BT22" s="58">
        <v>0</v>
      </c>
      <c r="BU22" s="58">
        <v>0</v>
      </c>
      <c r="BV22" s="58">
        <v>0</v>
      </c>
      <c r="BW22" s="58">
        <v>0</v>
      </c>
      <c r="BX22" s="58">
        <v>0</v>
      </c>
      <c r="BY22" s="58">
        <v>0</v>
      </c>
      <c r="BZ22" s="58">
        <v>0</v>
      </c>
      <c r="CA22" s="58">
        <v>0</v>
      </c>
      <c r="CB22" s="58">
        <v>0</v>
      </c>
      <c r="CC22" s="58">
        <v>0</v>
      </c>
      <c r="CD22" s="58">
        <v>0</v>
      </c>
      <c r="CE22" s="58">
        <v>0</v>
      </c>
      <c r="CF22" s="58">
        <v>0</v>
      </c>
      <c r="CG22" s="58">
        <v>0</v>
      </c>
      <c r="CH22" s="58">
        <v>0</v>
      </c>
      <c r="CI22" s="58">
        <v>0</v>
      </c>
      <c r="CJ22" s="58">
        <v>0</v>
      </c>
      <c r="CK22" s="58">
        <v>0</v>
      </c>
      <c r="CL22" s="58">
        <v>0</v>
      </c>
      <c r="CM22" s="58">
        <v>0</v>
      </c>
      <c r="CN22" s="58">
        <v>0</v>
      </c>
      <c r="CO22" s="58">
        <v>0</v>
      </c>
      <c r="CP22" s="58">
        <v>0</v>
      </c>
      <c r="CQ22" s="58">
        <v>0</v>
      </c>
      <c r="CR22" s="58">
        <v>0</v>
      </c>
      <c r="CS22" s="58">
        <v>0</v>
      </c>
      <c r="CT22" s="58">
        <v>0</v>
      </c>
      <c r="CU22" s="58">
        <v>0</v>
      </c>
      <c r="CV22" s="58">
        <v>0</v>
      </c>
      <c r="CW22" s="58">
        <v>0</v>
      </c>
      <c r="CX22" s="115"/>
    </row>
    <row r="23" spans="2:102" x14ac:dyDescent="0.25">
      <c r="B23" s="28" t="s">
        <v>17</v>
      </c>
      <c r="G23" s="90"/>
      <c r="H23" s="90"/>
      <c r="I23" s="91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115"/>
    </row>
    <row r="24" spans="2:102" x14ac:dyDescent="0.25">
      <c r="B24" s="5" t="s">
        <v>43</v>
      </c>
      <c r="C24" s="5">
        <v>0.21</v>
      </c>
      <c r="D24" s="1">
        <f>F16+F17+F18</f>
        <v>0</v>
      </c>
      <c r="F24" s="1">
        <f>C24*D24</f>
        <v>0</v>
      </c>
      <c r="G24" s="55">
        <v>6</v>
      </c>
      <c r="H24" s="55">
        <v>18</v>
      </c>
      <c r="I24" s="57">
        <f t="shared" si="0"/>
        <v>0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58">
        <f>SUM(O16:O18)*0.21</f>
        <v>0</v>
      </c>
      <c r="P24" s="58">
        <v>0</v>
      </c>
      <c r="Q24" s="58">
        <v>0</v>
      </c>
      <c r="R24" s="58">
        <v>0</v>
      </c>
      <c r="S24" s="58">
        <v>0</v>
      </c>
      <c r="T24" s="58">
        <v>0</v>
      </c>
      <c r="U24" s="58">
        <v>0</v>
      </c>
      <c r="V24" s="58">
        <v>0</v>
      </c>
      <c r="W24" s="58">
        <v>0</v>
      </c>
      <c r="X24" s="58">
        <v>0</v>
      </c>
      <c r="Y24" s="58">
        <v>0</v>
      </c>
      <c r="Z24" s="58">
        <f>(Z17+Z18)*0.21</f>
        <v>0</v>
      </c>
      <c r="AA24" s="58">
        <f>(AA17+AA18)*0.21</f>
        <v>0</v>
      </c>
      <c r="AB24" s="58">
        <v>0</v>
      </c>
      <c r="AC24" s="58">
        <v>0</v>
      </c>
      <c r="AD24" s="58">
        <v>0</v>
      </c>
      <c r="AE24" s="58">
        <v>0</v>
      </c>
      <c r="AF24" s="58">
        <v>0</v>
      </c>
      <c r="AG24" s="58">
        <v>0</v>
      </c>
      <c r="AH24" s="58">
        <v>0</v>
      </c>
      <c r="AI24" s="58">
        <v>0</v>
      </c>
      <c r="AJ24" s="58">
        <v>0</v>
      </c>
      <c r="AK24" s="58">
        <v>0</v>
      </c>
      <c r="AL24" s="58">
        <v>0</v>
      </c>
      <c r="AM24" s="58">
        <v>0</v>
      </c>
      <c r="AN24" s="58">
        <v>0</v>
      </c>
      <c r="AO24" s="58">
        <v>0</v>
      </c>
      <c r="AP24" s="58">
        <v>0</v>
      </c>
      <c r="AQ24" s="58">
        <v>0</v>
      </c>
      <c r="AR24" s="58">
        <v>0</v>
      </c>
      <c r="AS24" s="58">
        <v>0</v>
      </c>
      <c r="AT24" s="58">
        <v>0</v>
      </c>
      <c r="AU24" s="58">
        <v>0</v>
      </c>
      <c r="AV24" s="58">
        <v>0</v>
      </c>
      <c r="AW24" s="58">
        <v>0</v>
      </c>
      <c r="AX24" s="58">
        <v>0</v>
      </c>
      <c r="AY24" s="58">
        <v>0</v>
      </c>
      <c r="AZ24" s="58">
        <v>0</v>
      </c>
      <c r="BA24" s="58">
        <v>0</v>
      </c>
      <c r="BB24" s="58">
        <v>0</v>
      </c>
      <c r="BC24" s="58">
        <v>0</v>
      </c>
      <c r="BD24" s="58">
        <v>0</v>
      </c>
      <c r="BE24" s="58">
        <v>0</v>
      </c>
      <c r="BF24" s="58">
        <v>0</v>
      </c>
      <c r="BG24" s="58">
        <v>0</v>
      </c>
      <c r="BH24" s="58">
        <v>0</v>
      </c>
      <c r="BI24" s="58">
        <v>0</v>
      </c>
      <c r="BJ24" s="58">
        <v>0</v>
      </c>
      <c r="BK24" s="58">
        <v>0</v>
      </c>
      <c r="BL24" s="58">
        <v>0</v>
      </c>
      <c r="BM24" s="58">
        <v>0</v>
      </c>
      <c r="BN24" s="58">
        <v>0</v>
      </c>
      <c r="BO24" s="58">
        <v>0</v>
      </c>
      <c r="BP24" s="58">
        <v>0</v>
      </c>
      <c r="BQ24" s="58">
        <v>0</v>
      </c>
      <c r="BR24" s="58">
        <v>0</v>
      </c>
      <c r="BS24" s="58">
        <v>0</v>
      </c>
      <c r="BT24" s="58">
        <v>0</v>
      </c>
      <c r="BU24" s="58">
        <v>0</v>
      </c>
      <c r="BV24" s="58">
        <v>0</v>
      </c>
      <c r="BW24" s="58">
        <v>0</v>
      </c>
      <c r="BX24" s="58">
        <v>0</v>
      </c>
      <c r="BY24" s="58">
        <v>0</v>
      </c>
      <c r="BZ24" s="58">
        <v>0</v>
      </c>
      <c r="CA24" s="58">
        <v>0</v>
      </c>
      <c r="CB24" s="58">
        <v>0</v>
      </c>
      <c r="CC24" s="58">
        <v>0</v>
      </c>
      <c r="CD24" s="58">
        <v>0</v>
      </c>
      <c r="CE24" s="58">
        <v>0</v>
      </c>
      <c r="CF24" s="58">
        <v>0</v>
      </c>
      <c r="CG24" s="58">
        <v>0</v>
      </c>
      <c r="CH24" s="58">
        <v>0</v>
      </c>
      <c r="CI24" s="58">
        <v>0</v>
      </c>
      <c r="CJ24" s="58">
        <v>0</v>
      </c>
      <c r="CK24" s="58">
        <v>0</v>
      </c>
      <c r="CL24" s="58">
        <v>0</v>
      </c>
      <c r="CM24" s="58">
        <v>0</v>
      </c>
      <c r="CN24" s="58">
        <v>0</v>
      </c>
      <c r="CO24" s="58">
        <v>0</v>
      </c>
      <c r="CP24" s="58">
        <v>0</v>
      </c>
      <c r="CQ24" s="58">
        <v>0</v>
      </c>
      <c r="CR24" s="58">
        <v>0</v>
      </c>
      <c r="CS24" s="58">
        <v>0</v>
      </c>
      <c r="CT24" s="58">
        <v>0</v>
      </c>
      <c r="CU24" s="58">
        <v>0</v>
      </c>
      <c r="CV24" s="58">
        <v>0</v>
      </c>
      <c r="CW24" s="58">
        <v>0</v>
      </c>
      <c r="CX24" s="115"/>
    </row>
    <row r="25" spans="2:102" x14ac:dyDescent="0.25">
      <c r="B25" s="5" t="s">
        <v>174</v>
      </c>
      <c r="C25" s="5">
        <v>0.21</v>
      </c>
      <c r="D25" s="1">
        <f>F19+F20+F21+F22</f>
        <v>188945.69073599999</v>
      </c>
      <c r="F25" s="1">
        <f>C25*D25</f>
        <v>39678.595054559999</v>
      </c>
      <c r="G25" s="55">
        <v>6</v>
      </c>
      <c r="H25" s="55">
        <v>32</v>
      </c>
      <c r="I25" s="57">
        <f t="shared" si="0"/>
        <v>-39678.595054559999</v>
      </c>
      <c r="J25" s="58">
        <v>0</v>
      </c>
      <c r="K25" s="58">
        <v>0</v>
      </c>
      <c r="L25" s="58">
        <v>0</v>
      </c>
      <c r="M25" s="58">
        <f>SUM(M19:M22)*0.21</f>
        <v>-303.35317319999996</v>
      </c>
      <c r="N25" s="58">
        <v>0</v>
      </c>
      <c r="O25" s="58">
        <f>SUM(O19:O22)*0.21</f>
        <v>-6807.2452066079995</v>
      </c>
      <c r="P25" s="58">
        <v>0</v>
      </c>
      <c r="Q25" s="58">
        <v>0</v>
      </c>
      <c r="R25" s="58">
        <f>SUM(R19:R22)*0.21</f>
        <v>-11120.927329511998</v>
      </c>
      <c r="S25" s="58">
        <v>0</v>
      </c>
      <c r="T25" s="58">
        <f>SUM(T19:T22)*0.21</f>
        <v>-303.35317319999996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8">
        <f t="shared" ref="Z25:AP25" si="4">SUM(Z19:Z22)*0.21</f>
        <v>-242.68253855999998</v>
      </c>
      <c r="AA25" s="58">
        <f t="shared" si="4"/>
        <v>-242.68253855999998</v>
      </c>
      <c r="AB25" s="58">
        <f t="shared" si="4"/>
        <v>-1427.9267224199998</v>
      </c>
      <c r="AC25" s="58">
        <f t="shared" si="4"/>
        <v>-1427.9267224199998</v>
      </c>
      <c r="AD25" s="58">
        <f t="shared" si="4"/>
        <v>-1427.9267224199998</v>
      </c>
      <c r="AE25" s="58">
        <f t="shared" si="4"/>
        <v>-1427.9267224199998</v>
      </c>
      <c r="AF25" s="58">
        <f t="shared" si="4"/>
        <v>-1427.9267224199998</v>
      </c>
      <c r="AG25" s="58">
        <f t="shared" si="4"/>
        <v>-1427.9267224199998</v>
      </c>
      <c r="AH25" s="58">
        <f t="shared" si="4"/>
        <v>-1427.9267224199998</v>
      </c>
      <c r="AI25" s="58">
        <f t="shared" si="4"/>
        <v>-1427.9267224199998</v>
      </c>
      <c r="AJ25" s="58">
        <f t="shared" si="4"/>
        <v>-1427.9267224199998</v>
      </c>
      <c r="AK25" s="58">
        <f t="shared" si="4"/>
        <v>-1427.9267224199998</v>
      </c>
      <c r="AL25" s="58">
        <f t="shared" si="4"/>
        <v>-1427.9267224199998</v>
      </c>
      <c r="AM25" s="58">
        <f t="shared" si="4"/>
        <v>-1427.9267224199998</v>
      </c>
      <c r="AN25" s="58">
        <f t="shared" si="4"/>
        <v>-1427.9267224199998</v>
      </c>
      <c r="AO25" s="58">
        <f t="shared" si="4"/>
        <v>-1427.9267224199998</v>
      </c>
      <c r="AP25" s="58">
        <f t="shared" si="4"/>
        <v>-667.37698103999992</v>
      </c>
      <c r="AQ25" s="58">
        <v>0</v>
      </c>
      <c r="AR25" s="58">
        <v>0</v>
      </c>
      <c r="AS25" s="58">
        <v>0</v>
      </c>
      <c r="AT25" s="58">
        <v>0</v>
      </c>
      <c r="AU25" s="58">
        <v>0</v>
      </c>
      <c r="AV25" s="58">
        <v>0</v>
      </c>
      <c r="AW25" s="58">
        <v>0</v>
      </c>
      <c r="AX25" s="58">
        <v>0</v>
      </c>
      <c r="AY25" s="58">
        <v>0</v>
      </c>
      <c r="AZ25" s="58">
        <v>0</v>
      </c>
      <c r="BA25" s="58">
        <v>0</v>
      </c>
      <c r="BB25" s="58">
        <v>0</v>
      </c>
      <c r="BC25" s="58">
        <v>0</v>
      </c>
      <c r="BD25" s="58">
        <v>0</v>
      </c>
      <c r="BE25" s="58">
        <v>0</v>
      </c>
      <c r="BF25" s="58">
        <v>0</v>
      </c>
      <c r="BG25" s="58">
        <v>0</v>
      </c>
      <c r="BH25" s="58">
        <v>0</v>
      </c>
      <c r="BI25" s="58">
        <v>0</v>
      </c>
      <c r="BJ25" s="58">
        <v>0</v>
      </c>
      <c r="BK25" s="58">
        <v>0</v>
      </c>
      <c r="BL25" s="58">
        <v>0</v>
      </c>
      <c r="BM25" s="58">
        <v>0</v>
      </c>
      <c r="BN25" s="58">
        <v>0</v>
      </c>
      <c r="BO25" s="58">
        <v>0</v>
      </c>
      <c r="BP25" s="58">
        <v>0</v>
      </c>
      <c r="BQ25" s="58">
        <v>0</v>
      </c>
      <c r="BR25" s="58">
        <v>0</v>
      </c>
      <c r="BS25" s="58">
        <v>0</v>
      </c>
      <c r="BT25" s="58">
        <v>0</v>
      </c>
      <c r="BU25" s="58">
        <v>0</v>
      </c>
      <c r="BV25" s="58">
        <v>0</v>
      </c>
      <c r="BW25" s="58">
        <v>0</v>
      </c>
      <c r="BX25" s="58">
        <v>0</v>
      </c>
      <c r="BY25" s="58">
        <v>0</v>
      </c>
      <c r="BZ25" s="58">
        <v>0</v>
      </c>
      <c r="CA25" s="58">
        <v>0</v>
      </c>
      <c r="CB25" s="58">
        <v>0</v>
      </c>
      <c r="CC25" s="58">
        <v>0</v>
      </c>
      <c r="CD25" s="58">
        <v>0</v>
      </c>
      <c r="CE25" s="58">
        <v>0</v>
      </c>
      <c r="CF25" s="58">
        <v>0</v>
      </c>
      <c r="CG25" s="58">
        <v>0</v>
      </c>
      <c r="CH25" s="58">
        <v>0</v>
      </c>
      <c r="CI25" s="58">
        <v>0</v>
      </c>
      <c r="CJ25" s="58">
        <v>0</v>
      </c>
      <c r="CK25" s="58">
        <v>0</v>
      </c>
      <c r="CL25" s="58">
        <v>0</v>
      </c>
      <c r="CM25" s="58">
        <v>0</v>
      </c>
      <c r="CN25" s="58">
        <v>0</v>
      </c>
      <c r="CO25" s="58">
        <v>0</v>
      </c>
      <c r="CP25" s="58">
        <v>0</v>
      </c>
      <c r="CQ25" s="58">
        <v>0</v>
      </c>
      <c r="CR25" s="58">
        <v>0</v>
      </c>
      <c r="CS25" s="58">
        <v>0</v>
      </c>
      <c r="CT25" s="58">
        <v>0</v>
      </c>
      <c r="CU25" s="58">
        <v>0</v>
      </c>
      <c r="CV25" s="58">
        <v>0</v>
      </c>
      <c r="CW25" s="58">
        <v>0</v>
      </c>
      <c r="CX25" s="115"/>
    </row>
    <row r="26" spans="2:102" x14ac:dyDescent="0.25">
      <c r="B26" s="5" t="s">
        <v>28</v>
      </c>
      <c r="C26" s="6">
        <v>3.0000000000000001E-3</v>
      </c>
      <c r="D26" s="1">
        <f>F33+F34</f>
        <v>1444538.92</v>
      </c>
      <c r="F26" s="1">
        <f>C26*D26</f>
        <v>4333.6167599999999</v>
      </c>
      <c r="G26" s="55">
        <v>19</v>
      </c>
      <c r="H26" s="55">
        <v>32</v>
      </c>
      <c r="I26" s="57">
        <f t="shared" si="0"/>
        <v>-4333.6167599999999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>
        <v>0</v>
      </c>
      <c r="Y26" s="58">
        <v>0</v>
      </c>
      <c r="Z26" s="58">
        <v>0</v>
      </c>
      <c r="AA26" s="58">
        <v>0</v>
      </c>
      <c r="AB26" s="58">
        <f>$I$26/14</f>
        <v>-309.54405428571425</v>
      </c>
      <c r="AC26" s="58">
        <f t="shared" ref="AC26:AO26" si="5">$I$26/14</f>
        <v>-309.54405428571425</v>
      </c>
      <c r="AD26" s="58">
        <f t="shared" si="5"/>
        <v>-309.54405428571425</v>
      </c>
      <c r="AE26" s="58">
        <f t="shared" si="5"/>
        <v>-309.54405428571425</v>
      </c>
      <c r="AF26" s="58">
        <f t="shared" si="5"/>
        <v>-309.54405428571425</v>
      </c>
      <c r="AG26" s="58">
        <f t="shared" si="5"/>
        <v>-309.54405428571425</v>
      </c>
      <c r="AH26" s="58">
        <f t="shared" si="5"/>
        <v>-309.54405428571425</v>
      </c>
      <c r="AI26" s="58">
        <f t="shared" si="5"/>
        <v>-309.54405428571425</v>
      </c>
      <c r="AJ26" s="58">
        <f t="shared" si="5"/>
        <v>-309.54405428571425</v>
      </c>
      <c r="AK26" s="58">
        <f t="shared" si="5"/>
        <v>-309.54405428571425</v>
      </c>
      <c r="AL26" s="58">
        <f t="shared" si="5"/>
        <v>-309.54405428571425</v>
      </c>
      <c r="AM26" s="58">
        <f t="shared" si="5"/>
        <v>-309.54405428571425</v>
      </c>
      <c r="AN26" s="58">
        <f t="shared" si="5"/>
        <v>-309.54405428571425</v>
      </c>
      <c r="AO26" s="58">
        <f t="shared" si="5"/>
        <v>-309.54405428571425</v>
      </c>
      <c r="AP26" s="58">
        <v>0</v>
      </c>
      <c r="AQ26" s="58">
        <v>0</v>
      </c>
      <c r="AR26" s="58">
        <v>0</v>
      </c>
      <c r="AS26" s="58">
        <v>0</v>
      </c>
      <c r="AT26" s="58">
        <v>0</v>
      </c>
      <c r="AU26" s="58">
        <v>0</v>
      </c>
      <c r="AV26" s="58">
        <v>0</v>
      </c>
      <c r="AW26" s="58">
        <v>0</v>
      </c>
      <c r="AX26" s="58">
        <v>0</v>
      </c>
      <c r="AY26" s="58">
        <v>0</v>
      </c>
      <c r="AZ26" s="58">
        <v>0</v>
      </c>
      <c r="BA26" s="58">
        <v>0</v>
      </c>
      <c r="BB26" s="58">
        <v>0</v>
      </c>
      <c r="BC26" s="58">
        <v>0</v>
      </c>
      <c r="BD26" s="58">
        <v>0</v>
      </c>
      <c r="BE26" s="58">
        <v>0</v>
      </c>
      <c r="BF26" s="58">
        <v>0</v>
      </c>
      <c r="BG26" s="58">
        <v>0</v>
      </c>
      <c r="BH26" s="58">
        <v>0</v>
      </c>
      <c r="BI26" s="58">
        <v>0</v>
      </c>
      <c r="BJ26" s="58">
        <v>0</v>
      </c>
      <c r="BK26" s="58">
        <v>0</v>
      </c>
      <c r="BL26" s="58">
        <v>0</v>
      </c>
      <c r="BM26" s="58">
        <v>0</v>
      </c>
      <c r="BN26" s="58">
        <v>0</v>
      </c>
      <c r="BO26" s="58">
        <v>0</v>
      </c>
      <c r="BP26" s="58">
        <v>0</v>
      </c>
      <c r="BQ26" s="58">
        <v>0</v>
      </c>
      <c r="BR26" s="58">
        <v>0</v>
      </c>
      <c r="BS26" s="58">
        <v>0</v>
      </c>
      <c r="BT26" s="58">
        <v>0</v>
      </c>
      <c r="BU26" s="58">
        <v>0</v>
      </c>
      <c r="BV26" s="58">
        <v>0</v>
      </c>
      <c r="BW26" s="58">
        <v>0</v>
      </c>
      <c r="BX26" s="58">
        <v>0</v>
      </c>
      <c r="BY26" s="58">
        <v>0</v>
      </c>
      <c r="BZ26" s="58">
        <v>0</v>
      </c>
      <c r="CA26" s="58">
        <v>0</v>
      </c>
      <c r="CB26" s="58">
        <v>0</v>
      </c>
      <c r="CC26" s="58">
        <v>0</v>
      </c>
      <c r="CD26" s="58">
        <v>0</v>
      </c>
      <c r="CE26" s="58">
        <v>0</v>
      </c>
      <c r="CF26" s="58">
        <v>0</v>
      </c>
      <c r="CG26" s="58">
        <v>0</v>
      </c>
      <c r="CH26" s="58">
        <v>0</v>
      </c>
      <c r="CI26" s="58">
        <v>0</v>
      </c>
      <c r="CJ26" s="58">
        <v>0</v>
      </c>
      <c r="CK26" s="58">
        <v>0</v>
      </c>
      <c r="CL26" s="58">
        <v>0</v>
      </c>
      <c r="CM26" s="58">
        <v>0</v>
      </c>
      <c r="CN26" s="58">
        <v>0</v>
      </c>
      <c r="CO26" s="58">
        <v>0</v>
      </c>
      <c r="CP26" s="58">
        <v>0</v>
      </c>
      <c r="CQ26" s="58">
        <v>0</v>
      </c>
      <c r="CR26" s="58">
        <v>0</v>
      </c>
      <c r="CS26" s="58">
        <v>0</v>
      </c>
      <c r="CT26" s="58">
        <v>0</v>
      </c>
      <c r="CU26" s="58">
        <v>0</v>
      </c>
      <c r="CV26" s="58">
        <v>0</v>
      </c>
      <c r="CW26" s="58">
        <v>0</v>
      </c>
      <c r="CX26" s="115"/>
    </row>
    <row r="27" spans="2:102" x14ac:dyDescent="0.25">
      <c r="B27" s="5"/>
      <c r="C27" s="6"/>
      <c r="G27" s="61"/>
      <c r="H27" s="61"/>
      <c r="I27" s="62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CX27" s="115"/>
    </row>
    <row r="28" spans="2:102" x14ac:dyDescent="0.25">
      <c r="B28" s="15" t="s">
        <v>0</v>
      </c>
      <c r="C28" s="15" t="s">
        <v>214</v>
      </c>
      <c r="D28" s="16"/>
      <c r="E28" s="16"/>
      <c r="F28" s="16"/>
      <c r="G28" s="73"/>
      <c r="H28" s="73"/>
      <c r="I28" s="74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66"/>
      <c r="AX28" s="66"/>
      <c r="AY28" s="66"/>
      <c r="AZ28" s="66"/>
      <c r="BA28" s="66"/>
      <c r="BB28" s="66"/>
      <c r="BC28" s="66"/>
      <c r="BD28" s="66"/>
      <c r="BE28" s="66"/>
      <c r="CX28" s="115"/>
    </row>
    <row r="29" spans="2:102" x14ac:dyDescent="0.25">
      <c r="B29" s="7" t="s">
        <v>4</v>
      </c>
      <c r="F29" s="128"/>
      <c r="G29" s="129"/>
      <c r="H29" s="129"/>
      <c r="I29" s="130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126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6"/>
      <c r="CI29" s="126"/>
      <c r="CJ29" s="126"/>
      <c r="CK29" s="126"/>
      <c r="CL29" s="126"/>
      <c r="CM29" s="126"/>
      <c r="CN29" s="126"/>
      <c r="CO29" s="126"/>
      <c r="CP29" s="126"/>
      <c r="CQ29" s="126"/>
      <c r="CR29" s="126"/>
      <c r="CS29" s="126"/>
      <c r="CT29" s="126"/>
      <c r="CU29" s="126"/>
      <c r="CV29" s="126"/>
      <c r="CW29" s="127"/>
      <c r="CX29" s="115"/>
    </row>
    <row r="30" spans="2:102" x14ac:dyDescent="0.25">
      <c r="B30" s="8" t="s">
        <v>13</v>
      </c>
      <c r="C30" s="1"/>
      <c r="D30" s="1">
        <v>21</v>
      </c>
      <c r="F30" s="1">
        <f>C30*D30</f>
        <v>0</v>
      </c>
      <c r="G30" s="55">
        <v>17</v>
      </c>
      <c r="H30" s="55">
        <v>18</v>
      </c>
      <c r="I30" s="57">
        <f t="shared" si="0"/>
        <v>0</v>
      </c>
      <c r="J30" s="58">
        <v>0</v>
      </c>
      <c r="K30" s="58">
        <v>0</v>
      </c>
      <c r="L30" s="58">
        <v>0</v>
      </c>
      <c r="M30" s="58">
        <v>0</v>
      </c>
      <c r="N30" s="58">
        <v>0</v>
      </c>
      <c r="O30" s="58">
        <v>0</v>
      </c>
      <c r="P30" s="58">
        <v>0</v>
      </c>
      <c r="Q30" s="58">
        <v>0</v>
      </c>
      <c r="R30" s="58">
        <v>0</v>
      </c>
      <c r="S30" s="58">
        <v>0</v>
      </c>
      <c r="T30" s="58">
        <v>0</v>
      </c>
      <c r="U30" s="58">
        <v>0</v>
      </c>
      <c r="V30" s="58">
        <v>0</v>
      </c>
      <c r="W30" s="58">
        <v>0</v>
      </c>
      <c r="X30" s="58">
        <v>0</v>
      </c>
      <c r="Y30" s="58">
        <v>0</v>
      </c>
      <c r="Z30" s="58">
        <f>I30*0.4</f>
        <v>0</v>
      </c>
      <c r="AA30" s="58">
        <f>I30*0.6</f>
        <v>0</v>
      </c>
      <c r="AB30" s="58">
        <v>0</v>
      </c>
      <c r="AC30" s="58">
        <v>0</v>
      </c>
      <c r="AD30" s="58">
        <v>0</v>
      </c>
      <c r="AE30" s="58">
        <v>0</v>
      </c>
      <c r="AF30" s="58">
        <v>0</v>
      </c>
      <c r="AG30" s="58">
        <v>0</v>
      </c>
      <c r="AH30" s="58">
        <v>0</v>
      </c>
      <c r="AI30" s="58">
        <v>0</v>
      </c>
      <c r="AJ30" s="58">
        <v>0</v>
      </c>
      <c r="AK30" s="58">
        <v>0</v>
      </c>
      <c r="AL30" s="58">
        <v>0</v>
      </c>
      <c r="AM30" s="58">
        <v>0</v>
      </c>
      <c r="AN30" s="58">
        <v>0</v>
      </c>
      <c r="AO30" s="58">
        <v>0</v>
      </c>
      <c r="AP30" s="58">
        <v>0</v>
      </c>
      <c r="AQ30" s="58">
        <v>0</v>
      </c>
      <c r="AR30" s="58">
        <v>0</v>
      </c>
      <c r="AS30" s="58">
        <v>0</v>
      </c>
      <c r="AT30" s="58">
        <v>0</v>
      </c>
      <c r="AU30" s="58">
        <v>0</v>
      </c>
      <c r="AV30" s="58">
        <v>0</v>
      </c>
      <c r="AW30" s="58">
        <v>0</v>
      </c>
      <c r="AX30" s="58">
        <v>0</v>
      </c>
      <c r="AY30" s="58">
        <v>0</v>
      </c>
      <c r="AZ30" s="58">
        <v>0</v>
      </c>
      <c r="BA30" s="58">
        <v>0</v>
      </c>
      <c r="BB30" s="58">
        <v>0</v>
      </c>
      <c r="BC30" s="58">
        <v>0</v>
      </c>
      <c r="BD30" s="58">
        <v>0</v>
      </c>
      <c r="BE30" s="58">
        <v>0</v>
      </c>
      <c r="BF30" s="58">
        <v>0</v>
      </c>
      <c r="BG30" s="58">
        <v>0</v>
      </c>
      <c r="BH30" s="58">
        <v>0</v>
      </c>
      <c r="BI30" s="58">
        <v>0</v>
      </c>
      <c r="BJ30" s="58">
        <v>0</v>
      </c>
      <c r="BK30" s="58">
        <v>0</v>
      </c>
      <c r="BL30" s="58">
        <v>0</v>
      </c>
      <c r="BM30" s="58">
        <v>0</v>
      </c>
      <c r="BN30" s="58">
        <v>0</v>
      </c>
      <c r="BO30" s="58">
        <v>0</v>
      </c>
      <c r="BP30" s="58">
        <v>0</v>
      </c>
      <c r="BQ30" s="58">
        <v>0</v>
      </c>
      <c r="BR30" s="58">
        <v>0</v>
      </c>
      <c r="BS30" s="58">
        <v>0</v>
      </c>
      <c r="BT30" s="58">
        <v>0</v>
      </c>
      <c r="BU30" s="58">
        <v>0</v>
      </c>
      <c r="BV30" s="58">
        <v>0</v>
      </c>
      <c r="BW30" s="58">
        <v>0</v>
      </c>
      <c r="BX30" s="58">
        <v>0</v>
      </c>
      <c r="BY30" s="58">
        <v>0</v>
      </c>
      <c r="BZ30" s="58">
        <v>0</v>
      </c>
      <c r="CA30" s="58">
        <v>0</v>
      </c>
      <c r="CB30" s="58">
        <v>0</v>
      </c>
      <c r="CC30" s="58">
        <v>0</v>
      </c>
      <c r="CD30" s="58">
        <v>0</v>
      </c>
      <c r="CE30" s="58">
        <v>0</v>
      </c>
      <c r="CF30" s="58">
        <v>0</v>
      </c>
      <c r="CG30" s="58">
        <v>0</v>
      </c>
      <c r="CH30" s="58">
        <v>0</v>
      </c>
      <c r="CI30" s="58">
        <v>0</v>
      </c>
      <c r="CJ30" s="58">
        <v>0</v>
      </c>
      <c r="CK30" s="58">
        <v>0</v>
      </c>
      <c r="CL30" s="58">
        <v>0</v>
      </c>
      <c r="CM30" s="58">
        <v>0</v>
      </c>
      <c r="CN30" s="58">
        <v>0</v>
      </c>
      <c r="CO30" s="58">
        <v>0</v>
      </c>
      <c r="CP30" s="58">
        <v>0</v>
      </c>
      <c r="CQ30" s="58">
        <v>0</v>
      </c>
      <c r="CR30" s="58">
        <v>0</v>
      </c>
      <c r="CS30" s="58">
        <v>0</v>
      </c>
      <c r="CT30" s="58">
        <v>0</v>
      </c>
      <c r="CU30" s="58">
        <v>0</v>
      </c>
      <c r="CV30" s="58">
        <v>0</v>
      </c>
      <c r="CW30" s="58">
        <v>0</v>
      </c>
      <c r="CX30" s="115"/>
    </row>
    <row r="31" spans="2:102" x14ac:dyDescent="0.25">
      <c r="B31" s="8" t="s">
        <v>18</v>
      </c>
      <c r="C31" s="11"/>
      <c r="D31" s="1">
        <v>5.75</v>
      </c>
      <c r="F31" s="1">
        <f>C31*D31</f>
        <v>0</v>
      </c>
      <c r="G31" s="55">
        <v>17</v>
      </c>
      <c r="H31" s="55">
        <v>18</v>
      </c>
      <c r="I31" s="57">
        <f t="shared" si="0"/>
        <v>0</v>
      </c>
      <c r="J31" s="58">
        <v>0</v>
      </c>
      <c r="K31" s="58">
        <v>0</v>
      </c>
      <c r="L31" s="58">
        <v>0</v>
      </c>
      <c r="M31" s="58">
        <v>0</v>
      </c>
      <c r="N31" s="58">
        <v>0</v>
      </c>
      <c r="O31" s="58">
        <v>0</v>
      </c>
      <c r="P31" s="58">
        <v>0</v>
      </c>
      <c r="Q31" s="58">
        <v>0</v>
      </c>
      <c r="R31" s="58">
        <v>0</v>
      </c>
      <c r="S31" s="58">
        <v>0</v>
      </c>
      <c r="T31" s="58">
        <v>0</v>
      </c>
      <c r="U31" s="58">
        <v>0</v>
      </c>
      <c r="V31" s="58">
        <v>0</v>
      </c>
      <c r="W31" s="58">
        <v>0</v>
      </c>
      <c r="X31" s="58">
        <v>0</v>
      </c>
      <c r="Y31" s="58">
        <v>0</v>
      </c>
      <c r="Z31" s="58">
        <f>I31*0.4</f>
        <v>0</v>
      </c>
      <c r="AA31" s="58">
        <f>I31*0.6</f>
        <v>0</v>
      </c>
      <c r="AB31" s="58">
        <v>0</v>
      </c>
      <c r="AC31" s="58">
        <v>0</v>
      </c>
      <c r="AD31" s="58">
        <v>0</v>
      </c>
      <c r="AE31" s="58">
        <v>0</v>
      </c>
      <c r="AF31" s="58">
        <v>0</v>
      </c>
      <c r="AG31" s="58">
        <v>0</v>
      </c>
      <c r="AH31" s="58">
        <v>0</v>
      </c>
      <c r="AI31" s="58">
        <v>0</v>
      </c>
      <c r="AJ31" s="58">
        <v>0</v>
      </c>
      <c r="AK31" s="58">
        <v>0</v>
      </c>
      <c r="AL31" s="58">
        <v>0</v>
      </c>
      <c r="AM31" s="58">
        <v>0</v>
      </c>
      <c r="AN31" s="58">
        <v>0</v>
      </c>
      <c r="AO31" s="58">
        <v>0</v>
      </c>
      <c r="AP31" s="58">
        <v>0</v>
      </c>
      <c r="AQ31" s="58">
        <v>0</v>
      </c>
      <c r="AR31" s="58">
        <v>0</v>
      </c>
      <c r="AS31" s="58">
        <v>0</v>
      </c>
      <c r="AT31" s="58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8">
        <v>0</v>
      </c>
      <c r="BA31" s="58">
        <v>0</v>
      </c>
      <c r="BB31" s="58">
        <v>0</v>
      </c>
      <c r="BC31" s="58">
        <v>0</v>
      </c>
      <c r="BD31" s="58">
        <v>0</v>
      </c>
      <c r="BE31" s="58">
        <v>0</v>
      </c>
      <c r="BF31" s="58">
        <v>0</v>
      </c>
      <c r="BG31" s="58">
        <v>0</v>
      </c>
      <c r="BH31" s="58">
        <v>0</v>
      </c>
      <c r="BI31" s="58">
        <v>0</v>
      </c>
      <c r="BJ31" s="58">
        <v>0</v>
      </c>
      <c r="BK31" s="58">
        <v>0</v>
      </c>
      <c r="BL31" s="58">
        <v>0</v>
      </c>
      <c r="BM31" s="58">
        <v>0</v>
      </c>
      <c r="BN31" s="58">
        <v>0</v>
      </c>
      <c r="BO31" s="58">
        <v>0</v>
      </c>
      <c r="BP31" s="58">
        <v>0</v>
      </c>
      <c r="BQ31" s="58">
        <v>0</v>
      </c>
      <c r="BR31" s="58">
        <v>0</v>
      </c>
      <c r="BS31" s="58">
        <v>0</v>
      </c>
      <c r="BT31" s="58">
        <v>0</v>
      </c>
      <c r="BU31" s="58">
        <v>0</v>
      </c>
      <c r="BV31" s="58">
        <v>0</v>
      </c>
      <c r="BW31" s="58">
        <v>0</v>
      </c>
      <c r="BX31" s="58">
        <v>0</v>
      </c>
      <c r="BY31" s="58">
        <v>0</v>
      </c>
      <c r="BZ31" s="58">
        <v>0</v>
      </c>
      <c r="CA31" s="58">
        <v>0</v>
      </c>
      <c r="CB31" s="58">
        <v>0</v>
      </c>
      <c r="CC31" s="58">
        <v>0</v>
      </c>
      <c r="CD31" s="58">
        <v>0</v>
      </c>
      <c r="CE31" s="58">
        <v>0</v>
      </c>
      <c r="CF31" s="58">
        <v>0</v>
      </c>
      <c r="CG31" s="58">
        <v>0</v>
      </c>
      <c r="CH31" s="58">
        <v>0</v>
      </c>
      <c r="CI31" s="58">
        <v>0</v>
      </c>
      <c r="CJ31" s="58">
        <v>0</v>
      </c>
      <c r="CK31" s="58">
        <v>0</v>
      </c>
      <c r="CL31" s="58">
        <v>0</v>
      </c>
      <c r="CM31" s="58">
        <v>0</v>
      </c>
      <c r="CN31" s="58">
        <v>0</v>
      </c>
      <c r="CO31" s="58">
        <v>0</v>
      </c>
      <c r="CP31" s="58">
        <v>0</v>
      </c>
      <c r="CQ31" s="58">
        <v>0</v>
      </c>
      <c r="CR31" s="58">
        <v>0</v>
      </c>
      <c r="CS31" s="58">
        <v>0</v>
      </c>
      <c r="CT31" s="58">
        <v>0</v>
      </c>
      <c r="CU31" s="58">
        <v>0</v>
      </c>
      <c r="CV31" s="58">
        <v>0</v>
      </c>
      <c r="CW31" s="58">
        <v>0</v>
      </c>
      <c r="CX31" s="115"/>
    </row>
    <row r="32" spans="2:102" x14ac:dyDescent="0.25">
      <c r="B32" s="7" t="s">
        <v>5</v>
      </c>
      <c r="C32" s="1"/>
      <c r="G32" s="90"/>
      <c r="H32" s="90"/>
      <c r="I32" s="91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115"/>
    </row>
    <row r="33" spans="1:102" x14ac:dyDescent="0.25">
      <c r="B33" t="s">
        <v>6</v>
      </c>
      <c r="C33" s="1"/>
      <c r="D33" s="1">
        <f>684.63*1.06</f>
        <v>725.70780000000002</v>
      </c>
      <c r="F33" s="1">
        <f>C33*D33</f>
        <v>0</v>
      </c>
      <c r="G33" s="55">
        <v>24</v>
      </c>
      <c r="H33" s="55">
        <v>32</v>
      </c>
      <c r="I33" s="57">
        <f t="shared" si="0"/>
        <v>0</v>
      </c>
      <c r="J33" s="58">
        <v>0</v>
      </c>
      <c r="K33" s="58">
        <f>IF(K$1&lt;$C33,0,IF(K$1&lt;=$D33,$F33,0))</f>
        <v>0</v>
      </c>
      <c r="L33" s="58">
        <f>IF(L$1&lt;$C33,0,IF(L$1&lt;=$D33,$F33,0))</f>
        <v>0</v>
      </c>
      <c r="M33" s="58">
        <v>0</v>
      </c>
      <c r="N33" s="58">
        <f t="shared" ref="N33:AA33" si="6">IF(N$1&lt;$C33,0,IF(N$1&lt;=$D33,$F33,0))</f>
        <v>0</v>
      </c>
      <c r="O33" s="58">
        <f t="shared" si="6"/>
        <v>0</v>
      </c>
      <c r="P33" s="58">
        <f t="shared" si="6"/>
        <v>0</v>
      </c>
      <c r="Q33" s="58">
        <f t="shared" si="6"/>
        <v>0</v>
      </c>
      <c r="R33" s="58">
        <f t="shared" si="6"/>
        <v>0</v>
      </c>
      <c r="S33" s="58">
        <f t="shared" si="6"/>
        <v>0</v>
      </c>
      <c r="T33" s="58">
        <f t="shared" si="6"/>
        <v>0</v>
      </c>
      <c r="U33" s="58">
        <f t="shared" si="6"/>
        <v>0</v>
      </c>
      <c r="V33" s="58">
        <f t="shared" si="6"/>
        <v>0</v>
      </c>
      <c r="W33" s="58">
        <f t="shared" si="6"/>
        <v>0</v>
      </c>
      <c r="X33" s="58">
        <f t="shared" si="6"/>
        <v>0</v>
      </c>
      <c r="Y33" s="58">
        <f t="shared" si="6"/>
        <v>0</v>
      </c>
      <c r="Z33" s="58">
        <f t="shared" si="6"/>
        <v>0</v>
      </c>
      <c r="AA33" s="58">
        <f t="shared" si="6"/>
        <v>0</v>
      </c>
      <c r="AB33" s="58">
        <v>0</v>
      </c>
      <c r="AC33" s="58">
        <v>0</v>
      </c>
      <c r="AD33" s="58">
        <v>0</v>
      </c>
      <c r="AE33" s="58">
        <v>0</v>
      </c>
      <c r="AF33" s="58">
        <v>0</v>
      </c>
      <c r="AG33" s="58">
        <v>0</v>
      </c>
      <c r="AH33" s="58">
        <v>0</v>
      </c>
      <c r="AI33" s="58">
        <v>0</v>
      </c>
      <c r="AJ33" s="58">
        <v>0</v>
      </c>
      <c r="AK33" s="58">
        <v>0</v>
      </c>
      <c r="AL33" s="58">
        <v>0</v>
      </c>
      <c r="AM33" s="58">
        <v>0</v>
      </c>
      <c r="AN33" s="58">
        <v>0</v>
      </c>
      <c r="AO33" s="58">
        <v>0</v>
      </c>
      <c r="AP33" s="58">
        <f t="shared" ref="AP33:BD33" si="7">IF(AP$1&lt;$C33,0,IF(AP$1&lt;=$D33,$F33,0))</f>
        <v>0</v>
      </c>
      <c r="AQ33" s="58">
        <f t="shared" si="7"/>
        <v>0</v>
      </c>
      <c r="AR33" s="58">
        <f t="shared" si="7"/>
        <v>0</v>
      </c>
      <c r="AS33" s="58">
        <f t="shared" si="7"/>
        <v>0</v>
      </c>
      <c r="AT33" s="58">
        <f t="shared" si="7"/>
        <v>0</v>
      </c>
      <c r="AU33" s="58">
        <f t="shared" si="7"/>
        <v>0</v>
      </c>
      <c r="AV33" s="58">
        <f t="shared" si="7"/>
        <v>0</v>
      </c>
      <c r="AW33" s="58">
        <f t="shared" si="7"/>
        <v>0</v>
      </c>
      <c r="AX33" s="58">
        <f t="shared" si="7"/>
        <v>0</v>
      </c>
      <c r="AY33" s="58">
        <f t="shared" si="7"/>
        <v>0</v>
      </c>
      <c r="AZ33" s="58">
        <f t="shared" si="7"/>
        <v>0</v>
      </c>
      <c r="BA33" s="58">
        <f t="shared" si="7"/>
        <v>0</v>
      </c>
      <c r="BB33" s="58">
        <f t="shared" si="7"/>
        <v>0</v>
      </c>
      <c r="BC33" s="58">
        <f t="shared" si="7"/>
        <v>0</v>
      </c>
      <c r="BD33" s="58">
        <f t="shared" si="7"/>
        <v>0</v>
      </c>
      <c r="BE33" s="58">
        <v>0</v>
      </c>
      <c r="BF33" s="58">
        <v>0</v>
      </c>
      <c r="BG33" s="58">
        <v>0</v>
      </c>
      <c r="BH33" s="58">
        <v>0</v>
      </c>
      <c r="BI33" s="58">
        <v>0</v>
      </c>
      <c r="BJ33" s="58">
        <v>0</v>
      </c>
      <c r="BK33" s="58">
        <v>0</v>
      </c>
      <c r="BL33" s="58">
        <v>0</v>
      </c>
      <c r="BM33" s="58">
        <v>0</v>
      </c>
      <c r="BN33" s="58">
        <v>0</v>
      </c>
      <c r="BO33" s="58">
        <v>0</v>
      </c>
      <c r="BP33" s="58">
        <v>0</v>
      </c>
      <c r="BQ33" s="58">
        <v>0</v>
      </c>
      <c r="BR33" s="58">
        <v>0</v>
      </c>
      <c r="BS33" s="58">
        <v>0</v>
      </c>
      <c r="BT33" s="58">
        <v>0</v>
      </c>
      <c r="BU33" s="58">
        <v>0</v>
      </c>
      <c r="BV33" s="58">
        <v>0</v>
      </c>
      <c r="BW33" s="58">
        <v>0</v>
      </c>
      <c r="BX33" s="58">
        <v>0</v>
      </c>
      <c r="BY33" s="58">
        <v>0</v>
      </c>
      <c r="BZ33" s="58">
        <v>0</v>
      </c>
      <c r="CA33" s="58">
        <v>0</v>
      </c>
      <c r="CB33" s="58">
        <v>0</v>
      </c>
      <c r="CC33" s="58">
        <v>0</v>
      </c>
      <c r="CD33" s="58">
        <v>0</v>
      </c>
      <c r="CE33" s="58">
        <v>0</v>
      </c>
      <c r="CF33" s="58">
        <v>0</v>
      </c>
      <c r="CG33" s="58">
        <v>0</v>
      </c>
      <c r="CH33" s="58">
        <v>0</v>
      </c>
      <c r="CI33" s="58">
        <v>0</v>
      </c>
      <c r="CJ33" s="58">
        <v>0</v>
      </c>
      <c r="CK33" s="58">
        <v>0</v>
      </c>
      <c r="CL33" s="58">
        <v>0</v>
      </c>
      <c r="CM33" s="58">
        <v>0</v>
      </c>
      <c r="CN33" s="58">
        <v>0</v>
      </c>
      <c r="CO33" s="58">
        <v>0</v>
      </c>
      <c r="CP33" s="58">
        <v>0</v>
      </c>
      <c r="CQ33" s="58">
        <v>0</v>
      </c>
      <c r="CR33" s="58">
        <v>0</v>
      </c>
      <c r="CS33" s="58">
        <v>0</v>
      </c>
      <c r="CT33" s="58">
        <v>0</v>
      </c>
      <c r="CU33" s="58">
        <v>0</v>
      </c>
      <c r="CV33" s="58">
        <v>0</v>
      </c>
      <c r="CW33" s="58">
        <v>0</v>
      </c>
      <c r="CX33" s="115"/>
    </row>
    <row r="34" spans="1:102" x14ac:dyDescent="0.25">
      <c r="A34" s="1"/>
      <c r="B34" t="s">
        <v>55</v>
      </c>
      <c r="C34" s="1">
        <v>1</v>
      </c>
      <c r="D34" s="1">
        <v>1444538.92</v>
      </c>
      <c r="F34" s="1">
        <f>C34*D34</f>
        <v>1444538.92</v>
      </c>
      <c r="G34" s="55">
        <v>19</v>
      </c>
      <c r="H34" s="55">
        <v>31</v>
      </c>
      <c r="I34" s="57">
        <f>-F34</f>
        <v>-1444538.92</v>
      </c>
      <c r="J34" s="58">
        <v>0</v>
      </c>
      <c r="K34" s="58">
        <f>(K31+K32+K33)*0.16</f>
        <v>0</v>
      </c>
      <c r="L34" s="58">
        <f>(L31+L32+L33)*0.16</f>
        <v>0</v>
      </c>
      <c r="M34" s="58">
        <v>0</v>
      </c>
      <c r="N34" s="58">
        <v>0</v>
      </c>
      <c r="O34" s="58">
        <v>0</v>
      </c>
      <c r="P34" s="58">
        <v>0</v>
      </c>
      <c r="Q34" s="58">
        <v>0</v>
      </c>
      <c r="R34" s="58">
        <v>0</v>
      </c>
      <c r="S34" s="58">
        <v>0</v>
      </c>
      <c r="T34" s="58">
        <v>0</v>
      </c>
      <c r="U34" s="58">
        <v>0</v>
      </c>
      <c r="V34" s="58">
        <v>0</v>
      </c>
      <c r="W34" s="58">
        <v>0</v>
      </c>
      <c r="X34" s="58">
        <v>0</v>
      </c>
      <c r="Y34" s="58">
        <v>0</v>
      </c>
      <c r="Z34" s="58">
        <v>0</v>
      </c>
      <c r="AA34" s="58">
        <v>0</v>
      </c>
      <c r="AB34" s="58">
        <f>'evolucion certificaciones nuevo'!E28</f>
        <v>-8667.2335199999998</v>
      </c>
      <c r="AC34" s="58">
        <f>'evolucion certificaciones nuevo'!F28</f>
        <v>-23112.622719999999</v>
      </c>
      <c r="AD34" s="58">
        <f>'evolucion certificaciones nuevo'!G28</f>
        <v>-57781.556799999998</v>
      </c>
      <c r="AE34" s="58">
        <f>'evolucion certificaciones nuevo'!H28</f>
        <v>-54170.209499999997</v>
      </c>
      <c r="AF34" s="58">
        <f>'evolucion certificaciones nuevo'!I28</f>
        <v>-65004.251399999994</v>
      </c>
      <c r="AG34" s="58">
        <f>'evolucion certificaciones nuevo'!J28</f>
        <v>-136508.92793999999</v>
      </c>
      <c r="AH34" s="58">
        <f>'evolucion certificaciones nuevo'!K28</f>
        <v>-169733.32309999998</v>
      </c>
      <c r="AI34" s="58">
        <f>'evolucion certificaciones nuevo'!L28</f>
        <v>-115563.1136</v>
      </c>
      <c r="AJ34" s="58">
        <f>'evolucion certificaciones nuevo'!M28</f>
        <v>-192123.67636000001</v>
      </c>
      <c r="AK34" s="58">
        <f>'evolucion certificaciones nuevo'!N28</f>
        <v>-171900.13147999998</v>
      </c>
      <c r="AL34" s="58">
        <f>'evolucion certificaciones nuevo'!O28</f>
        <v>-214514.02961999999</v>
      </c>
      <c r="AM34" s="58">
        <f>'evolucion certificaciones nuevo'!P28</f>
        <v>-84505.526819999999</v>
      </c>
      <c r="AN34" s="58">
        <f>'evolucion certificaciones nuevo'!Q28</f>
        <v>-150954.31714</v>
      </c>
      <c r="AO34" s="58">
        <v>0</v>
      </c>
      <c r="AP34" s="58">
        <v>0</v>
      </c>
      <c r="AQ34" s="58">
        <v>0</v>
      </c>
      <c r="AR34" s="58">
        <v>0</v>
      </c>
      <c r="AS34" s="58">
        <v>0</v>
      </c>
      <c r="AT34" s="58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8">
        <v>0</v>
      </c>
      <c r="BA34" s="58">
        <v>0</v>
      </c>
      <c r="BB34" s="58">
        <v>0</v>
      </c>
      <c r="BC34" s="58">
        <v>0</v>
      </c>
      <c r="BD34" s="58">
        <v>0</v>
      </c>
      <c r="BE34" s="58">
        <v>0</v>
      </c>
      <c r="BF34" s="58">
        <v>0</v>
      </c>
      <c r="BG34" s="58">
        <v>0</v>
      </c>
      <c r="BH34" s="58">
        <v>0</v>
      </c>
      <c r="BI34" s="58">
        <v>0</v>
      </c>
      <c r="BJ34" s="58">
        <v>0</v>
      </c>
      <c r="BK34" s="58">
        <v>0</v>
      </c>
      <c r="BL34" s="58">
        <v>0</v>
      </c>
      <c r="BM34" s="58">
        <v>0</v>
      </c>
      <c r="BN34" s="58">
        <v>0</v>
      </c>
      <c r="BO34" s="58">
        <v>0</v>
      </c>
      <c r="BP34" s="58">
        <v>0</v>
      </c>
      <c r="BQ34" s="58">
        <v>0</v>
      </c>
      <c r="BR34" s="58">
        <v>0</v>
      </c>
      <c r="BS34" s="58">
        <v>0</v>
      </c>
      <c r="BT34" s="58">
        <v>0</v>
      </c>
      <c r="BU34" s="58">
        <v>0</v>
      </c>
      <c r="BV34" s="58">
        <v>0</v>
      </c>
      <c r="BW34" s="58">
        <v>0</v>
      </c>
      <c r="BX34" s="58">
        <v>0</v>
      </c>
      <c r="BY34" s="58">
        <v>0</v>
      </c>
      <c r="BZ34" s="58">
        <v>0</v>
      </c>
      <c r="CA34" s="58">
        <v>0</v>
      </c>
      <c r="CB34" s="58">
        <v>0</v>
      </c>
      <c r="CC34" s="58">
        <v>0</v>
      </c>
      <c r="CD34" s="58">
        <v>0</v>
      </c>
      <c r="CE34" s="58">
        <v>0</v>
      </c>
      <c r="CF34" s="58">
        <v>0</v>
      </c>
      <c r="CG34" s="58">
        <v>0</v>
      </c>
      <c r="CH34" s="58">
        <v>0</v>
      </c>
      <c r="CI34" s="58">
        <v>0</v>
      </c>
      <c r="CJ34" s="58">
        <v>0</v>
      </c>
      <c r="CK34" s="58">
        <v>0</v>
      </c>
      <c r="CL34" s="58">
        <v>0</v>
      </c>
      <c r="CM34" s="58">
        <v>0</v>
      </c>
      <c r="CN34" s="58">
        <v>0</v>
      </c>
      <c r="CO34" s="58">
        <v>0</v>
      </c>
      <c r="CP34" s="58">
        <v>0</v>
      </c>
      <c r="CQ34" s="58">
        <v>0</v>
      </c>
      <c r="CR34" s="58">
        <v>0</v>
      </c>
      <c r="CS34" s="58">
        <v>0</v>
      </c>
      <c r="CT34" s="58">
        <v>0</v>
      </c>
      <c r="CU34" s="58">
        <v>0</v>
      </c>
      <c r="CV34" s="58">
        <v>0</v>
      </c>
      <c r="CW34" s="58">
        <v>0</v>
      </c>
      <c r="CX34" s="115"/>
    </row>
    <row r="35" spans="1:102" x14ac:dyDescent="0.25">
      <c r="B35" s="7" t="s">
        <v>17</v>
      </c>
      <c r="G35" s="90"/>
      <c r="H35" s="90"/>
      <c r="I35" s="91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18"/>
      <c r="CX35" s="115"/>
    </row>
    <row r="36" spans="1:102" x14ac:dyDescent="0.25">
      <c r="B36" t="s">
        <v>16</v>
      </c>
      <c r="C36" s="5">
        <v>0.21</v>
      </c>
      <c r="D36" s="1">
        <f>F30</f>
        <v>0</v>
      </c>
      <c r="F36" s="1">
        <f>D36*C36</f>
        <v>0</v>
      </c>
      <c r="G36" s="55">
        <v>16</v>
      </c>
      <c r="H36" s="55">
        <v>18</v>
      </c>
      <c r="I36" s="57">
        <f t="shared" si="0"/>
        <v>0</v>
      </c>
      <c r="J36" s="58">
        <v>0</v>
      </c>
      <c r="K36" s="58">
        <f>IF(K$1&lt;$C36,0,IF(K$1&lt;=$D36,$F36,0))</f>
        <v>0</v>
      </c>
      <c r="L36" s="58">
        <f>IF(L$1&lt;$C36,0,IF(L$1&lt;=$D36,$F36,0))</f>
        <v>0</v>
      </c>
      <c r="M36" s="58">
        <v>0</v>
      </c>
      <c r="N36" s="58">
        <f t="shared" ref="N36:X37" si="8">IF(N$1&lt;$C36,0,IF(N$1&lt;=$D36,$F36,0))</f>
        <v>0</v>
      </c>
      <c r="O36" s="58">
        <f t="shared" si="8"/>
        <v>0</v>
      </c>
      <c r="P36" s="58">
        <f t="shared" si="8"/>
        <v>0</v>
      </c>
      <c r="Q36" s="58">
        <f t="shared" si="8"/>
        <v>0</v>
      </c>
      <c r="R36" s="58">
        <f t="shared" si="8"/>
        <v>0</v>
      </c>
      <c r="S36" s="58">
        <f t="shared" si="8"/>
        <v>0</v>
      </c>
      <c r="T36" s="58">
        <f t="shared" si="8"/>
        <v>0</v>
      </c>
      <c r="U36" s="58">
        <f t="shared" si="8"/>
        <v>0</v>
      </c>
      <c r="V36" s="58">
        <f t="shared" si="8"/>
        <v>0</v>
      </c>
      <c r="W36" s="58">
        <f t="shared" si="8"/>
        <v>0</v>
      </c>
      <c r="X36" s="58">
        <f t="shared" si="8"/>
        <v>0</v>
      </c>
      <c r="Y36" s="58">
        <f>Y30*0.21</f>
        <v>0</v>
      </c>
      <c r="Z36" s="58">
        <f>Z30*0.21</f>
        <v>0</v>
      </c>
      <c r="AA36" s="58">
        <f>AA30*0.21</f>
        <v>0</v>
      </c>
      <c r="AB36" s="58">
        <f t="shared" ref="AB36:BD37" si="9">IF(AB$1&lt;$C36,0,IF(AB$1&lt;=$D36,$F36,0))</f>
        <v>0</v>
      </c>
      <c r="AC36" s="58">
        <f t="shared" si="9"/>
        <v>0</v>
      </c>
      <c r="AD36" s="58">
        <f t="shared" si="9"/>
        <v>0</v>
      </c>
      <c r="AE36" s="58">
        <f t="shared" si="9"/>
        <v>0</v>
      </c>
      <c r="AF36" s="58">
        <f t="shared" si="9"/>
        <v>0</v>
      </c>
      <c r="AG36" s="58">
        <f t="shared" si="9"/>
        <v>0</v>
      </c>
      <c r="AH36" s="58">
        <f t="shared" si="9"/>
        <v>0</v>
      </c>
      <c r="AI36" s="58">
        <f t="shared" si="9"/>
        <v>0</v>
      </c>
      <c r="AJ36" s="58">
        <f t="shared" si="9"/>
        <v>0</v>
      </c>
      <c r="AK36" s="58">
        <f t="shared" si="9"/>
        <v>0</v>
      </c>
      <c r="AL36" s="58">
        <f t="shared" si="9"/>
        <v>0</v>
      </c>
      <c r="AM36" s="58">
        <f t="shared" si="9"/>
        <v>0</v>
      </c>
      <c r="AN36" s="58">
        <f t="shared" si="9"/>
        <v>0</v>
      </c>
      <c r="AO36" s="58">
        <f t="shared" si="9"/>
        <v>0</v>
      </c>
      <c r="AP36" s="58">
        <f t="shared" si="9"/>
        <v>0</v>
      </c>
      <c r="AQ36" s="58">
        <f t="shared" si="9"/>
        <v>0</v>
      </c>
      <c r="AR36" s="58">
        <f t="shared" si="9"/>
        <v>0</v>
      </c>
      <c r="AS36" s="58">
        <f t="shared" si="9"/>
        <v>0</v>
      </c>
      <c r="AT36" s="58">
        <f t="shared" si="9"/>
        <v>0</v>
      </c>
      <c r="AU36" s="58">
        <f t="shared" si="9"/>
        <v>0</v>
      </c>
      <c r="AV36" s="58">
        <f t="shared" si="9"/>
        <v>0</v>
      </c>
      <c r="AW36" s="58">
        <f t="shared" si="9"/>
        <v>0</v>
      </c>
      <c r="AX36" s="58">
        <f t="shared" si="9"/>
        <v>0</v>
      </c>
      <c r="AY36" s="58">
        <f t="shared" si="9"/>
        <v>0</v>
      </c>
      <c r="AZ36" s="58">
        <f t="shared" si="9"/>
        <v>0</v>
      </c>
      <c r="BA36" s="58">
        <f t="shared" si="9"/>
        <v>0</v>
      </c>
      <c r="BB36" s="58">
        <f t="shared" si="9"/>
        <v>0</v>
      </c>
      <c r="BC36" s="58">
        <f t="shared" si="9"/>
        <v>0</v>
      </c>
      <c r="BD36" s="58">
        <f t="shared" si="9"/>
        <v>0</v>
      </c>
      <c r="BE36" s="58">
        <v>0</v>
      </c>
      <c r="BF36" s="58">
        <v>0</v>
      </c>
      <c r="BG36" s="58">
        <v>0</v>
      </c>
      <c r="BH36" s="58">
        <v>0</v>
      </c>
      <c r="BI36" s="58">
        <v>0</v>
      </c>
      <c r="BJ36" s="58">
        <v>0</v>
      </c>
      <c r="BK36" s="58">
        <v>0</v>
      </c>
      <c r="BL36" s="58">
        <v>0</v>
      </c>
      <c r="BM36" s="58">
        <v>0</v>
      </c>
      <c r="BN36" s="58">
        <v>0</v>
      </c>
      <c r="BO36" s="58">
        <v>0</v>
      </c>
      <c r="BP36" s="58">
        <v>0</v>
      </c>
      <c r="BQ36" s="58">
        <v>0</v>
      </c>
      <c r="BR36" s="58">
        <v>0</v>
      </c>
      <c r="BS36" s="58">
        <v>0</v>
      </c>
      <c r="BT36" s="58">
        <v>0</v>
      </c>
      <c r="BU36" s="58">
        <v>0</v>
      </c>
      <c r="BV36" s="58">
        <v>0</v>
      </c>
      <c r="BW36" s="58">
        <v>0</v>
      </c>
      <c r="BX36" s="58">
        <v>0</v>
      </c>
      <c r="BY36" s="58">
        <v>0</v>
      </c>
      <c r="BZ36" s="58">
        <v>0</v>
      </c>
      <c r="CA36" s="58">
        <v>0</v>
      </c>
      <c r="CB36" s="58">
        <v>0</v>
      </c>
      <c r="CC36" s="58">
        <v>0</v>
      </c>
      <c r="CD36" s="58">
        <v>0</v>
      </c>
      <c r="CE36" s="58">
        <v>0</v>
      </c>
      <c r="CF36" s="58">
        <v>0</v>
      </c>
      <c r="CG36" s="58">
        <v>0</v>
      </c>
      <c r="CH36" s="58">
        <v>0</v>
      </c>
      <c r="CI36" s="58">
        <v>0</v>
      </c>
      <c r="CJ36" s="58">
        <v>0</v>
      </c>
      <c r="CK36" s="58">
        <v>0</v>
      </c>
      <c r="CL36" s="58">
        <v>0</v>
      </c>
      <c r="CM36" s="58">
        <v>0</v>
      </c>
      <c r="CN36" s="58">
        <v>0</v>
      </c>
      <c r="CO36" s="58">
        <v>0</v>
      </c>
      <c r="CP36" s="58">
        <v>0</v>
      </c>
      <c r="CQ36" s="58">
        <v>0</v>
      </c>
      <c r="CR36" s="58">
        <v>0</v>
      </c>
      <c r="CS36" s="58">
        <v>0</v>
      </c>
      <c r="CT36" s="58">
        <v>0</v>
      </c>
      <c r="CU36" s="58">
        <v>0</v>
      </c>
      <c r="CV36" s="58">
        <v>0</v>
      </c>
      <c r="CW36" s="58">
        <v>0</v>
      </c>
      <c r="CX36" s="115"/>
    </row>
    <row r="37" spans="1:102" x14ac:dyDescent="0.25">
      <c r="B37" t="s">
        <v>15</v>
      </c>
      <c r="C37" s="5">
        <v>0.1</v>
      </c>
      <c r="D37" s="1">
        <f>F33+F34</f>
        <v>1444538.92</v>
      </c>
      <c r="F37" s="1">
        <f>D37*C37</f>
        <v>144453.89199999999</v>
      </c>
      <c r="G37" s="55">
        <v>19</v>
      </c>
      <c r="H37" s="55">
        <v>32</v>
      </c>
      <c r="I37" s="57">
        <f t="shared" si="0"/>
        <v>-144453.89199999999</v>
      </c>
      <c r="J37" s="58">
        <v>0</v>
      </c>
      <c r="K37" s="58">
        <f>IF(K$1&lt;$C37,0,IF(K$1&lt;=$D37,$F37,0))</f>
        <v>0</v>
      </c>
      <c r="L37" s="58">
        <f>IF(L$1&lt;$C37,0,IF(L$1&lt;=$D37,$F37,0))</f>
        <v>0</v>
      </c>
      <c r="M37" s="58">
        <v>0</v>
      </c>
      <c r="N37" s="58">
        <f t="shared" si="8"/>
        <v>0</v>
      </c>
      <c r="O37" s="58">
        <f t="shared" si="8"/>
        <v>0</v>
      </c>
      <c r="P37" s="58">
        <f t="shared" si="8"/>
        <v>0</v>
      </c>
      <c r="Q37" s="58">
        <f t="shared" si="8"/>
        <v>0</v>
      </c>
      <c r="R37" s="58">
        <f t="shared" si="8"/>
        <v>0</v>
      </c>
      <c r="S37" s="58">
        <f t="shared" si="8"/>
        <v>0</v>
      </c>
      <c r="T37" s="58">
        <f t="shared" si="8"/>
        <v>0</v>
      </c>
      <c r="U37" s="58">
        <f t="shared" si="8"/>
        <v>0</v>
      </c>
      <c r="V37" s="58">
        <f t="shared" si="8"/>
        <v>0</v>
      </c>
      <c r="W37" s="58">
        <f t="shared" si="8"/>
        <v>0</v>
      </c>
      <c r="X37" s="58">
        <f t="shared" si="8"/>
        <v>0</v>
      </c>
      <c r="Y37" s="58">
        <f>IF(Y$1&lt;$C37,0,IF(Y$1&lt;=$D37,$F37,0))</f>
        <v>0</v>
      </c>
      <c r="Z37" s="58">
        <f>IF(Z$1&lt;$C37,0,IF(Z$1&lt;=$D37,$F37,0))</f>
        <v>0</v>
      </c>
      <c r="AA37" s="58">
        <f>IF(AA$1&lt;$C37,0,IF(AA$1&lt;=$D37,$F37,0))</f>
        <v>0</v>
      </c>
      <c r="AB37" s="58">
        <f t="shared" ref="AB37:AO37" si="10">(AB33+AB34)*0.1</f>
        <v>-866.72335199999998</v>
      </c>
      <c r="AC37" s="58">
        <f t="shared" si="10"/>
        <v>-2311.2622719999999</v>
      </c>
      <c r="AD37" s="58">
        <f t="shared" si="10"/>
        <v>-5778.1556799999998</v>
      </c>
      <c r="AE37" s="58">
        <f t="shared" si="10"/>
        <v>-5417.0209500000001</v>
      </c>
      <c r="AF37" s="58">
        <f t="shared" si="10"/>
        <v>-6500.4251399999994</v>
      </c>
      <c r="AG37" s="58">
        <f t="shared" si="10"/>
        <v>-13650.892793999999</v>
      </c>
      <c r="AH37" s="58">
        <f t="shared" si="10"/>
        <v>-16973.332309999998</v>
      </c>
      <c r="AI37" s="58">
        <f t="shared" si="10"/>
        <v>-11556.31136</v>
      </c>
      <c r="AJ37" s="58">
        <f t="shared" si="10"/>
        <v>-19212.367636000003</v>
      </c>
      <c r="AK37" s="58">
        <f t="shared" si="10"/>
        <v>-17190.013147999998</v>
      </c>
      <c r="AL37" s="58">
        <f t="shared" si="10"/>
        <v>-21451.402962</v>
      </c>
      <c r="AM37" s="58">
        <f t="shared" si="10"/>
        <v>-8450.5526819999995</v>
      </c>
      <c r="AN37" s="58">
        <f t="shared" si="10"/>
        <v>-15095.431714</v>
      </c>
      <c r="AO37" s="58">
        <f t="shared" si="10"/>
        <v>0</v>
      </c>
      <c r="AP37" s="58">
        <f t="shared" si="9"/>
        <v>0</v>
      </c>
      <c r="AQ37" s="58">
        <f t="shared" si="9"/>
        <v>0</v>
      </c>
      <c r="AR37" s="58">
        <f t="shared" si="9"/>
        <v>0</v>
      </c>
      <c r="AS37" s="58">
        <f t="shared" si="9"/>
        <v>0</v>
      </c>
      <c r="AT37" s="58">
        <f t="shared" si="9"/>
        <v>0</v>
      </c>
      <c r="AU37" s="58">
        <f t="shared" si="9"/>
        <v>0</v>
      </c>
      <c r="AV37" s="58">
        <f t="shared" si="9"/>
        <v>0</v>
      </c>
      <c r="AW37" s="58">
        <f t="shared" si="9"/>
        <v>0</v>
      </c>
      <c r="AX37" s="58">
        <f t="shared" si="9"/>
        <v>0</v>
      </c>
      <c r="AY37" s="58">
        <f t="shared" si="9"/>
        <v>0</v>
      </c>
      <c r="AZ37" s="58">
        <f t="shared" si="9"/>
        <v>0</v>
      </c>
      <c r="BA37" s="58">
        <f t="shared" si="9"/>
        <v>0</v>
      </c>
      <c r="BB37" s="58">
        <f t="shared" si="9"/>
        <v>0</v>
      </c>
      <c r="BC37" s="58">
        <f t="shared" si="9"/>
        <v>0</v>
      </c>
      <c r="BD37" s="58">
        <f t="shared" si="9"/>
        <v>0</v>
      </c>
      <c r="BE37" s="58">
        <v>0</v>
      </c>
      <c r="BF37" s="58">
        <v>0</v>
      </c>
      <c r="BG37" s="58">
        <v>0</v>
      </c>
      <c r="BH37" s="58">
        <v>0</v>
      </c>
      <c r="BI37" s="58">
        <v>0</v>
      </c>
      <c r="BJ37" s="58">
        <v>0</v>
      </c>
      <c r="BK37" s="58">
        <v>0</v>
      </c>
      <c r="BL37" s="58">
        <v>0</v>
      </c>
      <c r="BM37" s="58">
        <v>0</v>
      </c>
      <c r="BN37" s="58">
        <v>0</v>
      </c>
      <c r="BO37" s="58">
        <v>0</v>
      </c>
      <c r="BP37" s="58">
        <v>0</v>
      </c>
      <c r="BQ37" s="58">
        <v>0</v>
      </c>
      <c r="BR37" s="58">
        <v>0</v>
      </c>
      <c r="BS37" s="58">
        <v>0</v>
      </c>
      <c r="BT37" s="58">
        <v>0</v>
      </c>
      <c r="BU37" s="58">
        <v>0</v>
      </c>
      <c r="BV37" s="58">
        <v>0</v>
      </c>
      <c r="BW37" s="58">
        <v>0</v>
      </c>
      <c r="BX37" s="58">
        <v>0</v>
      </c>
      <c r="BY37" s="58">
        <v>0</v>
      </c>
      <c r="BZ37" s="58">
        <v>0</v>
      </c>
      <c r="CA37" s="58">
        <v>0</v>
      </c>
      <c r="CB37" s="58">
        <v>0</v>
      </c>
      <c r="CC37" s="58">
        <v>0</v>
      </c>
      <c r="CD37" s="58">
        <v>0</v>
      </c>
      <c r="CE37" s="58">
        <v>0</v>
      </c>
      <c r="CF37" s="58">
        <v>0</v>
      </c>
      <c r="CG37" s="58">
        <v>0</v>
      </c>
      <c r="CH37" s="58">
        <v>0</v>
      </c>
      <c r="CI37" s="58">
        <v>0</v>
      </c>
      <c r="CJ37" s="58">
        <v>0</v>
      </c>
      <c r="CK37" s="58">
        <v>0</v>
      </c>
      <c r="CL37" s="58">
        <v>0</v>
      </c>
      <c r="CM37" s="58">
        <v>0</v>
      </c>
      <c r="CN37" s="58">
        <v>0</v>
      </c>
      <c r="CO37" s="58">
        <v>0</v>
      </c>
      <c r="CP37" s="58">
        <v>0</v>
      </c>
      <c r="CQ37" s="58">
        <v>0</v>
      </c>
      <c r="CR37" s="58">
        <v>0</v>
      </c>
      <c r="CS37" s="58">
        <v>0</v>
      </c>
      <c r="CT37" s="58">
        <v>0</v>
      </c>
      <c r="CU37" s="58">
        <v>0</v>
      </c>
      <c r="CV37" s="58">
        <v>0</v>
      </c>
      <c r="CW37" s="58">
        <v>0</v>
      </c>
      <c r="CX37" s="115"/>
    </row>
    <row r="38" spans="1:102" x14ac:dyDescent="0.25">
      <c r="B38" t="s">
        <v>29</v>
      </c>
      <c r="C38">
        <v>1</v>
      </c>
      <c r="D38" s="1">
        <v>700</v>
      </c>
      <c r="F38" s="1">
        <f>C38*D38</f>
        <v>700</v>
      </c>
      <c r="G38" s="55"/>
      <c r="H38" s="55"/>
      <c r="I38" s="57">
        <f t="shared" si="0"/>
        <v>-700</v>
      </c>
      <c r="J38" s="58">
        <v>0</v>
      </c>
      <c r="K38" s="58">
        <f>(K35+K36+K37)*0.16</f>
        <v>0</v>
      </c>
      <c r="L38" s="58">
        <f>(L35+L36+L37)*0.16</f>
        <v>0</v>
      </c>
      <c r="M38" s="58">
        <v>0</v>
      </c>
      <c r="N38" s="58">
        <v>0</v>
      </c>
      <c r="O38" s="58">
        <v>0</v>
      </c>
      <c r="P38" s="58">
        <v>0</v>
      </c>
      <c r="Q38" s="58">
        <v>0</v>
      </c>
      <c r="R38" s="58">
        <v>0</v>
      </c>
      <c r="S38" s="58">
        <v>0</v>
      </c>
      <c r="T38" s="58">
        <v>0</v>
      </c>
      <c r="U38" s="58">
        <v>0</v>
      </c>
      <c r="V38" s="58">
        <v>0</v>
      </c>
      <c r="W38" s="58">
        <v>0</v>
      </c>
      <c r="X38" s="58">
        <v>0</v>
      </c>
      <c r="Y38" s="58">
        <v>0</v>
      </c>
      <c r="Z38" s="58">
        <v>0</v>
      </c>
      <c r="AA38" s="58">
        <v>0</v>
      </c>
      <c r="AB38" s="58">
        <v>0</v>
      </c>
      <c r="AC38" s="58">
        <v>0</v>
      </c>
      <c r="AD38" s="58">
        <v>0</v>
      </c>
      <c r="AE38" s="58">
        <v>0</v>
      </c>
      <c r="AF38" s="58">
        <v>0</v>
      </c>
      <c r="AG38" s="58">
        <v>0</v>
      </c>
      <c r="AH38" s="58">
        <v>0</v>
      </c>
      <c r="AI38" s="58">
        <v>0</v>
      </c>
      <c r="AJ38" s="58">
        <v>0</v>
      </c>
      <c r="AK38" s="58">
        <v>0</v>
      </c>
      <c r="AL38" s="58">
        <v>0</v>
      </c>
      <c r="AM38" s="58">
        <v>0</v>
      </c>
      <c r="AN38" s="58">
        <v>0</v>
      </c>
      <c r="AO38" s="58">
        <f>I38</f>
        <v>-700</v>
      </c>
      <c r="AP38" s="58">
        <v>0</v>
      </c>
      <c r="AQ38" s="58">
        <v>0</v>
      </c>
      <c r="AR38" s="58">
        <v>0</v>
      </c>
      <c r="AS38" s="58">
        <v>0</v>
      </c>
      <c r="AT38" s="58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0</v>
      </c>
      <c r="AZ38" s="58">
        <v>0</v>
      </c>
      <c r="BA38" s="58">
        <v>0</v>
      </c>
      <c r="BB38" s="58">
        <v>0</v>
      </c>
      <c r="BC38" s="58">
        <v>0</v>
      </c>
      <c r="BD38" s="58">
        <v>0</v>
      </c>
      <c r="BE38" s="58">
        <v>0</v>
      </c>
      <c r="BF38" s="58">
        <v>0</v>
      </c>
      <c r="BG38" s="58">
        <v>0</v>
      </c>
      <c r="BH38" s="58">
        <v>0</v>
      </c>
      <c r="BI38" s="58">
        <v>0</v>
      </c>
      <c r="BJ38" s="58">
        <v>0</v>
      </c>
      <c r="BK38" s="58">
        <v>0</v>
      </c>
      <c r="BL38" s="58">
        <v>0</v>
      </c>
      <c r="BM38" s="58">
        <v>0</v>
      </c>
      <c r="BN38" s="58">
        <v>0</v>
      </c>
      <c r="BO38" s="58">
        <v>0</v>
      </c>
      <c r="BP38" s="58">
        <v>0</v>
      </c>
      <c r="BQ38" s="58">
        <v>0</v>
      </c>
      <c r="BR38" s="58">
        <v>0</v>
      </c>
      <c r="BS38" s="58">
        <v>0</v>
      </c>
      <c r="BT38" s="58">
        <v>0</v>
      </c>
      <c r="BU38" s="58">
        <v>0</v>
      </c>
      <c r="BV38" s="58">
        <v>0</v>
      </c>
      <c r="BW38" s="58">
        <v>0</v>
      </c>
      <c r="BX38" s="58">
        <v>0</v>
      </c>
      <c r="BY38" s="58">
        <v>0</v>
      </c>
      <c r="BZ38" s="58">
        <v>0</v>
      </c>
      <c r="CA38" s="58">
        <v>0</v>
      </c>
      <c r="CB38" s="58">
        <v>0</v>
      </c>
      <c r="CC38" s="58">
        <v>0</v>
      </c>
      <c r="CD38" s="58">
        <v>0</v>
      </c>
      <c r="CE38" s="58">
        <v>0</v>
      </c>
      <c r="CF38" s="58">
        <v>0</v>
      </c>
      <c r="CG38" s="58">
        <v>0</v>
      </c>
      <c r="CH38" s="58">
        <v>0</v>
      </c>
      <c r="CI38" s="58">
        <v>0</v>
      </c>
      <c r="CJ38" s="58">
        <v>0</v>
      </c>
      <c r="CK38" s="58">
        <v>0</v>
      </c>
      <c r="CL38" s="58">
        <v>0</v>
      </c>
      <c r="CM38" s="58">
        <v>0</v>
      </c>
      <c r="CN38" s="58">
        <v>0</v>
      </c>
      <c r="CO38" s="58">
        <v>0</v>
      </c>
      <c r="CP38" s="58">
        <v>0</v>
      </c>
      <c r="CQ38" s="58">
        <v>0</v>
      </c>
      <c r="CR38" s="58">
        <v>0</v>
      </c>
      <c r="CS38" s="58">
        <v>0</v>
      </c>
      <c r="CT38" s="58">
        <v>0</v>
      </c>
      <c r="CU38" s="58">
        <v>0</v>
      </c>
      <c r="CV38" s="58">
        <v>0</v>
      </c>
      <c r="CW38" s="58">
        <v>0</v>
      </c>
      <c r="CX38" s="115"/>
    </row>
    <row r="39" spans="1:102" x14ac:dyDescent="0.25">
      <c r="G39" s="61"/>
      <c r="H39" s="61"/>
      <c r="I39" s="62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CX39" s="115"/>
    </row>
    <row r="40" spans="1:102" x14ac:dyDescent="0.25">
      <c r="B40" s="15" t="s">
        <v>2</v>
      </c>
      <c r="C40" s="15"/>
      <c r="D40" s="16"/>
      <c r="E40" s="16"/>
      <c r="F40" s="16"/>
      <c r="G40" s="64"/>
      <c r="H40" s="64"/>
      <c r="I40" s="65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CX40" s="115"/>
    </row>
    <row r="41" spans="1:102" x14ac:dyDescent="0.25">
      <c r="B41" s="7" t="s">
        <v>12</v>
      </c>
      <c r="C41">
        <f>5%</f>
        <v>0.05</v>
      </c>
      <c r="D41" s="1">
        <f>(F33+F34)</f>
        <v>1444538.92</v>
      </c>
      <c r="F41" s="1">
        <f>C41*D41</f>
        <v>72226.945999999996</v>
      </c>
      <c r="G41" s="70">
        <v>10</v>
      </c>
      <c r="H41" s="70">
        <v>14</v>
      </c>
      <c r="I41" s="71">
        <f t="shared" si="0"/>
        <v>-72226.945999999996</v>
      </c>
      <c r="J41" s="72">
        <v>0</v>
      </c>
      <c r="K41" s="72">
        <v>0</v>
      </c>
      <c r="L41" s="72">
        <v>0</v>
      </c>
      <c r="M41" s="72">
        <v>0</v>
      </c>
      <c r="N41" s="72">
        <v>0</v>
      </c>
      <c r="O41" s="72">
        <v>0</v>
      </c>
      <c r="P41" s="72">
        <v>0</v>
      </c>
      <c r="Q41" s="72">
        <v>0</v>
      </c>
      <c r="R41" s="72">
        <v>0</v>
      </c>
      <c r="S41" s="72">
        <f>I41*0.2</f>
        <v>-14445.3892</v>
      </c>
      <c r="T41" s="72">
        <v>0</v>
      </c>
      <c r="U41" s="72">
        <v>0</v>
      </c>
      <c r="V41" s="72">
        <f>I41*0.8</f>
        <v>-57781.556799999998</v>
      </c>
      <c r="W41" s="72">
        <v>0</v>
      </c>
      <c r="X41" s="72">
        <v>0</v>
      </c>
      <c r="Y41" s="72">
        <v>0</v>
      </c>
      <c r="Z41" s="72">
        <v>0</v>
      </c>
      <c r="AA41" s="72">
        <v>0</v>
      </c>
      <c r="AB41" s="72">
        <v>0</v>
      </c>
      <c r="AC41" s="72">
        <v>0</v>
      </c>
      <c r="AD41" s="72">
        <v>0</v>
      </c>
      <c r="AE41" s="72">
        <v>0</v>
      </c>
      <c r="AF41" s="72">
        <v>0</v>
      </c>
      <c r="AG41" s="72">
        <v>0</v>
      </c>
      <c r="AH41" s="72">
        <v>0</v>
      </c>
      <c r="AI41" s="72">
        <v>0</v>
      </c>
      <c r="AJ41" s="72">
        <v>0</v>
      </c>
      <c r="AK41" s="72">
        <v>0</v>
      </c>
      <c r="AL41" s="72">
        <v>0</v>
      </c>
      <c r="AM41" s="72">
        <v>0</v>
      </c>
      <c r="AN41" s="72">
        <v>0</v>
      </c>
      <c r="AO41" s="72">
        <v>0</v>
      </c>
      <c r="AP41" s="72">
        <v>0</v>
      </c>
      <c r="AQ41" s="72">
        <v>0</v>
      </c>
      <c r="AR41" s="72">
        <v>0</v>
      </c>
      <c r="AS41" s="72">
        <v>0</v>
      </c>
      <c r="AT41" s="72">
        <v>0</v>
      </c>
      <c r="AU41" s="72">
        <v>0</v>
      </c>
      <c r="AV41" s="72">
        <v>0</v>
      </c>
      <c r="AW41" s="72">
        <v>0</v>
      </c>
      <c r="AX41" s="72">
        <v>0</v>
      </c>
      <c r="AY41" s="72">
        <v>0</v>
      </c>
      <c r="AZ41" s="72">
        <v>0</v>
      </c>
      <c r="BA41" s="72">
        <v>0</v>
      </c>
      <c r="BB41" s="72">
        <v>0</v>
      </c>
      <c r="BC41" s="72">
        <v>0</v>
      </c>
      <c r="BD41" s="72">
        <v>0</v>
      </c>
      <c r="BE41" s="72">
        <v>0</v>
      </c>
      <c r="BF41" s="72">
        <v>0</v>
      </c>
      <c r="BG41" s="72">
        <v>0</v>
      </c>
      <c r="BH41" s="72">
        <v>0</v>
      </c>
      <c r="BI41" s="72">
        <v>0</v>
      </c>
      <c r="BJ41" s="72">
        <v>0</v>
      </c>
      <c r="BK41" s="72">
        <v>0</v>
      </c>
      <c r="BL41" s="72">
        <v>0</v>
      </c>
      <c r="BM41" s="72">
        <v>0</v>
      </c>
      <c r="BN41" s="72">
        <v>0</v>
      </c>
      <c r="BO41" s="72">
        <v>0</v>
      </c>
      <c r="BP41" s="72">
        <v>0</v>
      </c>
      <c r="BQ41" s="72">
        <v>0</v>
      </c>
      <c r="BR41" s="72">
        <v>0</v>
      </c>
      <c r="BS41" s="72">
        <v>0</v>
      </c>
      <c r="BT41" s="72">
        <v>0</v>
      </c>
      <c r="BU41" s="72">
        <v>0</v>
      </c>
      <c r="BV41" s="72">
        <v>0</v>
      </c>
      <c r="BW41" s="72">
        <v>0</v>
      </c>
      <c r="BX41" s="72">
        <v>0</v>
      </c>
      <c r="BY41" s="72">
        <v>0</v>
      </c>
      <c r="BZ41" s="72">
        <v>0</v>
      </c>
      <c r="CA41" s="72">
        <v>0</v>
      </c>
      <c r="CB41" s="72">
        <v>0</v>
      </c>
      <c r="CC41" s="72">
        <v>0</v>
      </c>
      <c r="CD41" s="72">
        <v>0</v>
      </c>
      <c r="CE41" s="72">
        <v>0</v>
      </c>
      <c r="CF41" s="72">
        <v>0</v>
      </c>
      <c r="CG41" s="72">
        <v>0</v>
      </c>
      <c r="CH41" s="72">
        <v>0</v>
      </c>
      <c r="CI41" s="72">
        <v>0</v>
      </c>
      <c r="CJ41" s="72">
        <v>0</v>
      </c>
      <c r="CK41" s="72">
        <v>0</v>
      </c>
      <c r="CL41" s="72">
        <v>0</v>
      </c>
      <c r="CM41" s="72">
        <v>0</v>
      </c>
      <c r="CN41" s="72">
        <v>0</v>
      </c>
      <c r="CO41" s="72">
        <v>0</v>
      </c>
      <c r="CP41" s="72">
        <v>0</v>
      </c>
      <c r="CQ41" s="72">
        <v>0</v>
      </c>
      <c r="CR41" s="72">
        <v>0</v>
      </c>
      <c r="CS41" s="72">
        <v>0</v>
      </c>
      <c r="CT41" s="72">
        <v>0</v>
      </c>
      <c r="CU41" s="72">
        <v>0</v>
      </c>
      <c r="CV41" s="72">
        <v>0</v>
      </c>
      <c r="CW41" s="72">
        <v>0</v>
      </c>
      <c r="CX41" s="115"/>
    </row>
    <row r="42" spans="1:102" x14ac:dyDescent="0.25">
      <c r="B42" s="7" t="s">
        <v>11</v>
      </c>
      <c r="C42">
        <f>5%</f>
        <v>0.05</v>
      </c>
      <c r="D42" s="1">
        <f>F30</f>
        <v>0</v>
      </c>
      <c r="F42" s="1">
        <f>C42*D42</f>
        <v>0</v>
      </c>
      <c r="G42" s="55">
        <v>7</v>
      </c>
      <c r="H42" s="55">
        <v>9</v>
      </c>
      <c r="I42" s="57">
        <f t="shared" si="0"/>
        <v>0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58">
        <f>I42*0.2</f>
        <v>0</v>
      </c>
      <c r="Q42" s="58">
        <v>0</v>
      </c>
      <c r="R42" s="58">
        <f>I42*0.8</f>
        <v>0</v>
      </c>
      <c r="S42" s="58">
        <v>0</v>
      </c>
      <c r="T42" s="58">
        <v>0</v>
      </c>
      <c r="U42" s="58">
        <v>0</v>
      </c>
      <c r="V42" s="58">
        <v>0</v>
      </c>
      <c r="W42" s="58">
        <v>0</v>
      </c>
      <c r="X42" s="58">
        <v>0</v>
      </c>
      <c r="Y42" s="58">
        <v>0</v>
      </c>
      <c r="Z42" s="58">
        <v>0</v>
      </c>
      <c r="AA42" s="58">
        <v>0</v>
      </c>
      <c r="AB42" s="58">
        <v>0</v>
      </c>
      <c r="AC42" s="58">
        <v>0</v>
      </c>
      <c r="AD42" s="58">
        <v>0</v>
      </c>
      <c r="AE42" s="58">
        <v>0</v>
      </c>
      <c r="AF42" s="58">
        <v>0</v>
      </c>
      <c r="AG42" s="58">
        <v>0</v>
      </c>
      <c r="AH42" s="58">
        <v>0</v>
      </c>
      <c r="AI42" s="58">
        <v>0</v>
      </c>
      <c r="AJ42" s="58">
        <v>0</v>
      </c>
      <c r="AK42" s="58">
        <v>0</v>
      </c>
      <c r="AL42" s="58">
        <v>0</v>
      </c>
      <c r="AM42" s="58">
        <v>0</v>
      </c>
      <c r="AN42" s="58">
        <v>0</v>
      </c>
      <c r="AO42" s="58">
        <v>0</v>
      </c>
      <c r="AP42" s="58">
        <v>0</v>
      </c>
      <c r="AQ42" s="58">
        <v>0</v>
      </c>
      <c r="AR42" s="58">
        <v>0</v>
      </c>
      <c r="AS42" s="58">
        <v>0</v>
      </c>
      <c r="AT42" s="58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8">
        <v>0</v>
      </c>
      <c r="BA42" s="58">
        <v>0</v>
      </c>
      <c r="BB42" s="58">
        <v>0</v>
      </c>
      <c r="BC42" s="58">
        <v>0</v>
      </c>
      <c r="BD42" s="58">
        <v>0</v>
      </c>
      <c r="BE42" s="58">
        <v>0</v>
      </c>
      <c r="BF42" s="58">
        <v>0</v>
      </c>
      <c r="BG42" s="58">
        <v>0</v>
      </c>
      <c r="BH42" s="58">
        <v>0</v>
      </c>
      <c r="BI42" s="58">
        <v>0</v>
      </c>
      <c r="BJ42" s="58">
        <v>0</v>
      </c>
      <c r="BK42" s="58">
        <v>0</v>
      </c>
      <c r="BL42" s="58">
        <v>0</v>
      </c>
      <c r="BM42" s="58">
        <v>0</v>
      </c>
      <c r="BN42" s="58">
        <v>0</v>
      </c>
      <c r="BO42" s="58">
        <v>0</v>
      </c>
      <c r="BP42" s="58">
        <v>0</v>
      </c>
      <c r="BQ42" s="58">
        <v>0</v>
      </c>
      <c r="BR42" s="58">
        <v>0</v>
      </c>
      <c r="BS42" s="58">
        <v>0</v>
      </c>
      <c r="BT42" s="58">
        <v>0</v>
      </c>
      <c r="BU42" s="58">
        <v>0</v>
      </c>
      <c r="BV42" s="58">
        <v>0</v>
      </c>
      <c r="BW42" s="58">
        <v>0</v>
      </c>
      <c r="BX42" s="58">
        <v>0</v>
      </c>
      <c r="BY42" s="58">
        <v>0</v>
      </c>
      <c r="BZ42" s="58">
        <v>0</v>
      </c>
      <c r="CA42" s="58">
        <v>0</v>
      </c>
      <c r="CB42" s="58">
        <v>0</v>
      </c>
      <c r="CC42" s="58">
        <v>0</v>
      </c>
      <c r="CD42" s="58">
        <v>0</v>
      </c>
      <c r="CE42" s="58">
        <v>0</v>
      </c>
      <c r="CF42" s="58">
        <v>0</v>
      </c>
      <c r="CG42" s="58">
        <v>0</v>
      </c>
      <c r="CH42" s="58">
        <v>0</v>
      </c>
      <c r="CI42" s="58">
        <v>0</v>
      </c>
      <c r="CJ42" s="58">
        <v>0</v>
      </c>
      <c r="CK42" s="58">
        <v>0</v>
      </c>
      <c r="CL42" s="58">
        <v>0</v>
      </c>
      <c r="CM42" s="58">
        <v>0</v>
      </c>
      <c r="CN42" s="58">
        <v>0</v>
      </c>
      <c r="CO42" s="58">
        <v>0</v>
      </c>
      <c r="CP42" s="58">
        <v>0</v>
      </c>
      <c r="CQ42" s="58">
        <v>0</v>
      </c>
      <c r="CR42" s="58">
        <v>0</v>
      </c>
      <c r="CS42" s="58">
        <v>0</v>
      </c>
      <c r="CT42" s="58">
        <v>0</v>
      </c>
      <c r="CU42" s="58">
        <v>0</v>
      </c>
      <c r="CV42" s="58">
        <v>0</v>
      </c>
      <c r="CW42" s="58">
        <v>0</v>
      </c>
      <c r="CX42" s="115"/>
    </row>
    <row r="43" spans="1:102" x14ac:dyDescent="0.25">
      <c r="B43" s="7" t="s">
        <v>31</v>
      </c>
      <c r="G43" s="90"/>
      <c r="H43" s="90"/>
      <c r="I43" s="91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R43" s="92"/>
      <c r="BS43" s="92"/>
      <c r="BT43" s="92"/>
      <c r="BU43" s="92"/>
      <c r="BV43" s="92"/>
      <c r="BW43" s="92"/>
      <c r="BX43" s="92"/>
      <c r="BY43" s="92"/>
      <c r="BZ43" s="92"/>
      <c r="CA43" s="92"/>
      <c r="CB43" s="92"/>
      <c r="CC43" s="92"/>
      <c r="CD43" s="92"/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115"/>
    </row>
    <row r="44" spans="1:102" x14ac:dyDescent="0.25">
      <c r="B44" t="s">
        <v>32</v>
      </c>
      <c r="C44" s="6">
        <v>2.9999999999999997E-4</v>
      </c>
      <c r="D44" s="1">
        <v>0</v>
      </c>
      <c r="F44" s="1">
        <f>C44*D44</f>
        <v>0</v>
      </c>
      <c r="G44" s="55">
        <v>33</v>
      </c>
      <c r="H44" s="55">
        <v>33</v>
      </c>
      <c r="I44" s="57">
        <f t="shared" si="0"/>
        <v>0</v>
      </c>
      <c r="J44" s="58">
        <v>0</v>
      </c>
      <c r="K44" s="58">
        <v>0</v>
      </c>
      <c r="L44" s="58">
        <v>0</v>
      </c>
      <c r="M44" s="58">
        <v>0</v>
      </c>
      <c r="N44" s="58">
        <v>0</v>
      </c>
      <c r="O44" s="58">
        <v>0</v>
      </c>
      <c r="P44" s="58">
        <v>0</v>
      </c>
      <c r="Q44" s="58">
        <v>0</v>
      </c>
      <c r="R44" s="58">
        <v>0</v>
      </c>
      <c r="S44" s="58">
        <v>0</v>
      </c>
      <c r="T44" s="58">
        <v>0</v>
      </c>
      <c r="U44" s="58">
        <v>0</v>
      </c>
      <c r="V44" s="58">
        <v>0</v>
      </c>
      <c r="W44" s="58">
        <v>0</v>
      </c>
      <c r="X44" s="58">
        <v>0</v>
      </c>
      <c r="Y44" s="58">
        <v>0</v>
      </c>
      <c r="Z44" s="58">
        <v>0</v>
      </c>
      <c r="AA44" s="58">
        <v>0</v>
      </c>
      <c r="AB44" s="58">
        <v>0</v>
      </c>
      <c r="AC44" s="58">
        <v>0</v>
      </c>
      <c r="AD44" s="58">
        <v>0</v>
      </c>
      <c r="AE44" s="58">
        <v>0</v>
      </c>
      <c r="AF44" s="58">
        <v>0</v>
      </c>
      <c r="AG44" s="58">
        <v>0</v>
      </c>
      <c r="AH44" s="58">
        <v>0</v>
      </c>
      <c r="AI44" s="58">
        <v>0</v>
      </c>
      <c r="AJ44" s="58">
        <v>0</v>
      </c>
      <c r="AK44" s="58">
        <v>0</v>
      </c>
      <c r="AL44" s="58">
        <v>0</v>
      </c>
      <c r="AM44" s="58">
        <v>0</v>
      </c>
      <c r="AN44" s="58">
        <v>0</v>
      </c>
      <c r="AO44" s="58">
        <v>0</v>
      </c>
      <c r="AP44" s="58">
        <f>I44</f>
        <v>0</v>
      </c>
      <c r="AQ44" s="58">
        <v>0</v>
      </c>
      <c r="AR44" s="58">
        <v>0</v>
      </c>
      <c r="AS44" s="58">
        <v>0</v>
      </c>
      <c r="AT44" s="58">
        <v>0</v>
      </c>
      <c r="AU44" s="58">
        <v>0</v>
      </c>
      <c r="AV44" s="58">
        <v>0</v>
      </c>
      <c r="AW44" s="58">
        <v>0</v>
      </c>
      <c r="AX44" s="58">
        <v>0</v>
      </c>
      <c r="AY44" s="58">
        <v>0</v>
      </c>
      <c r="AZ44" s="58">
        <v>0</v>
      </c>
      <c r="BA44" s="58">
        <v>0</v>
      </c>
      <c r="BB44" s="58">
        <v>0</v>
      </c>
      <c r="BC44" s="58">
        <v>0</v>
      </c>
      <c r="BD44" s="58">
        <v>0</v>
      </c>
      <c r="BE44" s="58">
        <v>0</v>
      </c>
      <c r="BF44" s="58">
        <v>0</v>
      </c>
      <c r="BG44" s="58">
        <v>0</v>
      </c>
      <c r="BH44" s="58">
        <v>0</v>
      </c>
      <c r="BI44" s="58">
        <v>0</v>
      </c>
      <c r="BJ44" s="58">
        <v>0</v>
      </c>
      <c r="BK44" s="58">
        <v>0</v>
      </c>
      <c r="BL44" s="58">
        <v>0</v>
      </c>
      <c r="BM44" s="58">
        <v>0</v>
      </c>
      <c r="BN44" s="58">
        <v>0</v>
      </c>
      <c r="BO44" s="58">
        <v>0</v>
      </c>
      <c r="BP44" s="58">
        <v>0</v>
      </c>
      <c r="BQ44" s="58">
        <v>0</v>
      </c>
      <c r="BR44" s="58">
        <v>0</v>
      </c>
      <c r="BS44" s="58">
        <v>0</v>
      </c>
      <c r="BT44" s="58">
        <v>0</v>
      </c>
      <c r="BU44" s="58">
        <v>0</v>
      </c>
      <c r="BV44" s="58">
        <v>0</v>
      </c>
      <c r="BW44" s="58">
        <v>0</v>
      </c>
      <c r="BX44" s="58">
        <v>0</v>
      </c>
      <c r="BY44" s="58">
        <v>0</v>
      </c>
      <c r="BZ44" s="58">
        <v>0</v>
      </c>
      <c r="CA44" s="58">
        <v>0</v>
      </c>
      <c r="CB44" s="58">
        <v>0</v>
      </c>
      <c r="CC44" s="58">
        <v>0</v>
      </c>
      <c r="CD44" s="58">
        <v>0</v>
      </c>
      <c r="CE44" s="58">
        <v>0</v>
      </c>
      <c r="CF44" s="58">
        <v>0</v>
      </c>
      <c r="CG44" s="58">
        <v>0</v>
      </c>
      <c r="CH44" s="58">
        <v>0</v>
      </c>
      <c r="CI44" s="58">
        <v>0</v>
      </c>
      <c r="CJ44" s="58">
        <v>0</v>
      </c>
      <c r="CK44" s="58">
        <v>0</v>
      </c>
      <c r="CL44" s="58">
        <v>0</v>
      </c>
      <c r="CM44" s="58">
        <v>0</v>
      </c>
      <c r="CN44" s="58">
        <v>0</v>
      </c>
      <c r="CO44" s="58">
        <v>0</v>
      </c>
      <c r="CP44" s="58">
        <v>0</v>
      </c>
      <c r="CQ44" s="58">
        <v>0</v>
      </c>
      <c r="CR44" s="58">
        <v>0</v>
      </c>
      <c r="CS44" s="58">
        <v>0</v>
      </c>
      <c r="CT44" s="58">
        <v>0</v>
      </c>
      <c r="CU44" s="58">
        <v>0</v>
      </c>
      <c r="CV44" s="58">
        <v>0</v>
      </c>
      <c r="CW44" s="58">
        <v>0</v>
      </c>
      <c r="CX44" s="115"/>
    </row>
    <row r="45" spans="1:102" x14ac:dyDescent="0.25">
      <c r="B45" t="s">
        <v>33</v>
      </c>
      <c r="C45" s="6">
        <v>2.0000000000000001E-4</v>
      </c>
      <c r="D45" s="1">
        <v>0</v>
      </c>
      <c r="F45" s="1">
        <f>C45*D45</f>
        <v>0</v>
      </c>
      <c r="G45" s="55">
        <v>33</v>
      </c>
      <c r="H45" s="55">
        <v>33</v>
      </c>
      <c r="I45" s="57">
        <f t="shared" si="0"/>
        <v>0</v>
      </c>
      <c r="J45" s="58">
        <v>0</v>
      </c>
      <c r="K45" s="58">
        <v>0</v>
      </c>
      <c r="L45" s="58">
        <v>0</v>
      </c>
      <c r="M45" s="58">
        <v>0</v>
      </c>
      <c r="N45" s="58">
        <v>0</v>
      </c>
      <c r="O45" s="58">
        <v>0</v>
      </c>
      <c r="P45" s="58">
        <v>0</v>
      </c>
      <c r="Q45" s="58">
        <v>0</v>
      </c>
      <c r="R45" s="58">
        <v>0</v>
      </c>
      <c r="S45" s="58">
        <v>0</v>
      </c>
      <c r="T45" s="58">
        <v>0</v>
      </c>
      <c r="U45" s="58">
        <v>0</v>
      </c>
      <c r="V45" s="58">
        <v>0</v>
      </c>
      <c r="W45" s="58">
        <v>0</v>
      </c>
      <c r="X45" s="58">
        <v>0</v>
      </c>
      <c r="Y45" s="58">
        <v>0</v>
      </c>
      <c r="Z45" s="58">
        <v>0</v>
      </c>
      <c r="AA45" s="58">
        <v>0</v>
      </c>
      <c r="AB45" s="58">
        <v>0</v>
      </c>
      <c r="AC45" s="58">
        <v>0</v>
      </c>
      <c r="AD45" s="58">
        <v>0</v>
      </c>
      <c r="AE45" s="58">
        <v>0</v>
      </c>
      <c r="AF45" s="58">
        <v>0</v>
      </c>
      <c r="AG45" s="58">
        <v>0</v>
      </c>
      <c r="AH45" s="58">
        <v>0</v>
      </c>
      <c r="AI45" s="58">
        <v>0</v>
      </c>
      <c r="AJ45" s="58">
        <v>0</v>
      </c>
      <c r="AK45" s="58">
        <v>0</v>
      </c>
      <c r="AL45" s="58">
        <v>0</v>
      </c>
      <c r="AM45" s="58">
        <v>0</v>
      </c>
      <c r="AN45" s="58">
        <v>0</v>
      </c>
      <c r="AO45" s="58">
        <v>0</v>
      </c>
      <c r="AP45" s="58">
        <f>I45</f>
        <v>0</v>
      </c>
      <c r="AQ45" s="58">
        <v>0</v>
      </c>
      <c r="AR45" s="58">
        <v>0</v>
      </c>
      <c r="AS45" s="58">
        <v>0</v>
      </c>
      <c r="AT45" s="58">
        <v>0</v>
      </c>
      <c r="AU45" s="58">
        <v>0</v>
      </c>
      <c r="AV45" s="58">
        <v>0</v>
      </c>
      <c r="AW45" s="58">
        <v>0</v>
      </c>
      <c r="AX45" s="58">
        <v>0</v>
      </c>
      <c r="AY45" s="58">
        <v>0</v>
      </c>
      <c r="AZ45" s="58">
        <v>0</v>
      </c>
      <c r="BA45" s="58">
        <v>0</v>
      </c>
      <c r="BB45" s="58">
        <v>0</v>
      </c>
      <c r="BC45" s="58">
        <v>0</v>
      </c>
      <c r="BD45" s="58">
        <v>0</v>
      </c>
      <c r="BE45" s="58">
        <v>0</v>
      </c>
      <c r="BF45" s="58">
        <v>0</v>
      </c>
      <c r="BG45" s="58">
        <v>0</v>
      </c>
      <c r="BH45" s="58">
        <v>0</v>
      </c>
      <c r="BI45" s="58">
        <v>0</v>
      </c>
      <c r="BJ45" s="58">
        <v>0</v>
      </c>
      <c r="BK45" s="58">
        <v>0</v>
      </c>
      <c r="BL45" s="58">
        <v>0</v>
      </c>
      <c r="BM45" s="58">
        <v>0</v>
      </c>
      <c r="BN45" s="58">
        <v>0</v>
      </c>
      <c r="BO45" s="58">
        <v>0</v>
      </c>
      <c r="BP45" s="58">
        <v>0</v>
      </c>
      <c r="BQ45" s="58">
        <v>0</v>
      </c>
      <c r="BR45" s="58">
        <v>0</v>
      </c>
      <c r="BS45" s="58">
        <v>0</v>
      </c>
      <c r="BT45" s="58">
        <v>0</v>
      </c>
      <c r="BU45" s="58">
        <v>0</v>
      </c>
      <c r="BV45" s="58">
        <v>0</v>
      </c>
      <c r="BW45" s="58">
        <v>0</v>
      </c>
      <c r="BX45" s="58">
        <v>0</v>
      </c>
      <c r="BY45" s="58">
        <v>0</v>
      </c>
      <c r="BZ45" s="58">
        <v>0</v>
      </c>
      <c r="CA45" s="58">
        <v>0</v>
      </c>
      <c r="CB45" s="58">
        <v>0</v>
      </c>
      <c r="CC45" s="58">
        <v>0</v>
      </c>
      <c r="CD45" s="58">
        <v>0</v>
      </c>
      <c r="CE45" s="58">
        <v>0</v>
      </c>
      <c r="CF45" s="58">
        <v>0</v>
      </c>
      <c r="CG45" s="58">
        <v>0</v>
      </c>
      <c r="CH45" s="58">
        <v>0</v>
      </c>
      <c r="CI45" s="58">
        <v>0</v>
      </c>
      <c r="CJ45" s="58">
        <v>0</v>
      </c>
      <c r="CK45" s="58">
        <v>0</v>
      </c>
      <c r="CL45" s="58">
        <v>0</v>
      </c>
      <c r="CM45" s="58">
        <v>0</v>
      </c>
      <c r="CN45" s="58">
        <v>0</v>
      </c>
      <c r="CO45" s="58">
        <v>0</v>
      </c>
      <c r="CP45" s="58">
        <v>0</v>
      </c>
      <c r="CQ45" s="58">
        <v>0</v>
      </c>
      <c r="CR45" s="58">
        <v>0</v>
      </c>
      <c r="CS45" s="58">
        <v>0</v>
      </c>
      <c r="CT45" s="58">
        <v>0</v>
      </c>
      <c r="CU45" s="58">
        <v>0</v>
      </c>
      <c r="CV45" s="58">
        <v>0</v>
      </c>
      <c r="CW45" s="58">
        <v>0</v>
      </c>
      <c r="CX45" s="115"/>
    </row>
    <row r="46" spans="1:102" x14ac:dyDescent="0.25">
      <c r="B46" t="s">
        <v>34</v>
      </c>
      <c r="C46">
        <v>1</v>
      </c>
      <c r="D46" s="1">
        <v>250</v>
      </c>
      <c r="F46" s="1">
        <f>C46*D46</f>
        <v>250</v>
      </c>
      <c r="G46" s="55">
        <v>33</v>
      </c>
      <c r="H46" s="55">
        <v>33</v>
      </c>
      <c r="I46" s="57">
        <f t="shared" si="0"/>
        <v>-250</v>
      </c>
      <c r="J46" s="58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8">
        <v>0</v>
      </c>
      <c r="R46" s="58">
        <v>0</v>
      </c>
      <c r="S46" s="58">
        <v>0</v>
      </c>
      <c r="T46" s="58">
        <v>0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58">
        <v>0</v>
      </c>
      <c r="AB46" s="58">
        <v>0</v>
      </c>
      <c r="AC46" s="58">
        <v>0</v>
      </c>
      <c r="AD46" s="58">
        <v>0</v>
      </c>
      <c r="AE46" s="58">
        <v>0</v>
      </c>
      <c r="AF46" s="58">
        <v>0</v>
      </c>
      <c r="AG46" s="58">
        <v>0</v>
      </c>
      <c r="AH46" s="58">
        <v>0</v>
      </c>
      <c r="AI46" s="58">
        <v>0</v>
      </c>
      <c r="AJ46" s="58">
        <v>0</v>
      </c>
      <c r="AK46" s="58">
        <v>0</v>
      </c>
      <c r="AL46" s="58">
        <v>0</v>
      </c>
      <c r="AM46" s="58">
        <v>0</v>
      </c>
      <c r="AN46" s="58">
        <v>0</v>
      </c>
      <c r="AO46" s="58">
        <v>0</v>
      </c>
      <c r="AP46" s="58">
        <f>I46</f>
        <v>-250</v>
      </c>
      <c r="AQ46" s="58">
        <v>0</v>
      </c>
      <c r="AR46" s="58">
        <v>0</v>
      </c>
      <c r="AS46" s="58">
        <v>0</v>
      </c>
      <c r="AT46" s="58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8">
        <v>0</v>
      </c>
      <c r="BA46" s="58">
        <v>0</v>
      </c>
      <c r="BB46" s="58">
        <v>0</v>
      </c>
      <c r="BC46" s="58">
        <v>0</v>
      </c>
      <c r="BD46" s="58">
        <v>0</v>
      </c>
      <c r="BE46" s="58">
        <v>0</v>
      </c>
      <c r="BF46" s="58">
        <v>0</v>
      </c>
      <c r="BG46" s="58">
        <v>0</v>
      </c>
      <c r="BH46" s="58">
        <v>0</v>
      </c>
      <c r="BI46" s="58">
        <v>0</v>
      </c>
      <c r="BJ46" s="58">
        <v>0</v>
      </c>
      <c r="BK46" s="58">
        <v>0</v>
      </c>
      <c r="BL46" s="58">
        <v>0</v>
      </c>
      <c r="BM46" s="58">
        <v>0</v>
      </c>
      <c r="BN46" s="58">
        <v>0</v>
      </c>
      <c r="BO46" s="58">
        <v>0</v>
      </c>
      <c r="BP46" s="58">
        <v>0</v>
      </c>
      <c r="BQ46" s="58">
        <v>0</v>
      </c>
      <c r="BR46" s="58">
        <v>0</v>
      </c>
      <c r="BS46" s="58">
        <v>0</v>
      </c>
      <c r="BT46" s="58">
        <v>0</v>
      </c>
      <c r="BU46" s="58">
        <v>0</v>
      </c>
      <c r="BV46" s="58">
        <v>0</v>
      </c>
      <c r="BW46" s="58">
        <v>0</v>
      </c>
      <c r="BX46" s="58">
        <v>0</v>
      </c>
      <c r="BY46" s="58">
        <v>0</v>
      </c>
      <c r="BZ46" s="58">
        <v>0</v>
      </c>
      <c r="CA46" s="58">
        <v>0</v>
      </c>
      <c r="CB46" s="58">
        <v>0</v>
      </c>
      <c r="CC46" s="58">
        <v>0</v>
      </c>
      <c r="CD46" s="58">
        <v>0</v>
      </c>
      <c r="CE46" s="58">
        <v>0</v>
      </c>
      <c r="CF46" s="58">
        <v>0</v>
      </c>
      <c r="CG46" s="58">
        <v>0</v>
      </c>
      <c r="CH46" s="58">
        <v>0</v>
      </c>
      <c r="CI46" s="58">
        <v>0</v>
      </c>
      <c r="CJ46" s="58">
        <v>0</v>
      </c>
      <c r="CK46" s="58">
        <v>0</v>
      </c>
      <c r="CL46" s="58">
        <v>0</v>
      </c>
      <c r="CM46" s="58">
        <v>0</v>
      </c>
      <c r="CN46" s="58">
        <v>0</v>
      </c>
      <c r="CO46" s="58">
        <v>0</v>
      </c>
      <c r="CP46" s="58">
        <v>0</v>
      </c>
      <c r="CQ46" s="58">
        <v>0</v>
      </c>
      <c r="CR46" s="58">
        <v>0</v>
      </c>
      <c r="CS46" s="58">
        <v>0</v>
      </c>
      <c r="CT46" s="58">
        <v>0</v>
      </c>
      <c r="CU46" s="58">
        <v>0</v>
      </c>
      <c r="CV46" s="58">
        <v>0</v>
      </c>
      <c r="CW46" s="58">
        <v>0</v>
      </c>
      <c r="CX46" s="115"/>
    </row>
    <row r="47" spans="1:102" x14ac:dyDescent="0.25">
      <c r="B47" s="7" t="s">
        <v>35</v>
      </c>
      <c r="G47" s="90"/>
      <c r="H47" s="90"/>
      <c r="I47" s="91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92"/>
      <c r="BG47" s="92"/>
      <c r="BH47" s="92"/>
      <c r="BI47" s="92"/>
      <c r="BJ47" s="92"/>
      <c r="BK47" s="92"/>
      <c r="BL47" s="92"/>
      <c r="BM47" s="92"/>
      <c r="BN47" s="92"/>
      <c r="BO47" s="92"/>
      <c r="BP47" s="92"/>
      <c r="BQ47" s="92"/>
      <c r="BR47" s="92"/>
      <c r="BS47" s="92"/>
      <c r="BT47" s="92"/>
      <c r="BU47" s="92"/>
      <c r="BV47" s="92"/>
      <c r="BW47" s="92"/>
      <c r="BX47" s="92"/>
      <c r="BY47" s="92"/>
      <c r="BZ47" s="92"/>
      <c r="CA47" s="92"/>
      <c r="CB47" s="92"/>
      <c r="CC47" s="92"/>
      <c r="CD47" s="92"/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115"/>
    </row>
    <row r="48" spans="1:102" x14ac:dyDescent="0.25">
      <c r="B48" t="s">
        <v>32</v>
      </c>
      <c r="C48" s="6">
        <v>2.9999999999999997E-4</v>
      </c>
      <c r="D48" s="1">
        <v>0</v>
      </c>
      <c r="F48" s="1">
        <f>C48*D48</f>
        <v>0</v>
      </c>
      <c r="G48" s="55">
        <v>33</v>
      </c>
      <c r="H48" s="55">
        <v>33</v>
      </c>
      <c r="I48" s="57">
        <f t="shared" si="0"/>
        <v>0</v>
      </c>
      <c r="J48" s="58">
        <v>0</v>
      </c>
      <c r="K48" s="58">
        <v>0</v>
      </c>
      <c r="L48" s="58">
        <v>0</v>
      </c>
      <c r="M48" s="58">
        <v>0</v>
      </c>
      <c r="N48" s="58">
        <v>0</v>
      </c>
      <c r="O48" s="58">
        <v>0</v>
      </c>
      <c r="P48" s="58">
        <v>0</v>
      </c>
      <c r="Q48" s="58">
        <v>0</v>
      </c>
      <c r="R48" s="58">
        <v>0</v>
      </c>
      <c r="S48" s="58">
        <v>0</v>
      </c>
      <c r="T48" s="58">
        <v>0</v>
      </c>
      <c r="U48" s="58">
        <v>0</v>
      </c>
      <c r="V48" s="58">
        <v>0</v>
      </c>
      <c r="W48" s="58">
        <v>0</v>
      </c>
      <c r="X48" s="58">
        <v>0</v>
      </c>
      <c r="Y48" s="58">
        <v>0</v>
      </c>
      <c r="Z48" s="58">
        <v>0</v>
      </c>
      <c r="AA48" s="58">
        <v>0</v>
      </c>
      <c r="AB48" s="58">
        <v>0</v>
      </c>
      <c r="AC48" s="58">
        <v>0</v>
      </c>
      <c r="AD48" s="58">
        <v>0</v>
      </c>
      <c r="AE48" s="58">
        <v>0</v>
      </c>
      <c r="AF48" s="58">
        <v>0</v>
      </c>
      <c r="AG48" s="58">
        <v>0</v>
      </c>
      <c r="AH48" s="58">
        <v>0</v>
      </c>
      <c r="AI48" s="58">
        <v>0</v>
      </c>
      <c r="AJ48" s="58">
        <v>0</v>
      </c>
      <c r="AK48" s="58">
        <v>0</v>
      </c>
      <c r="AL48" s="58">
        <v>0</v>
      </c>
      <c r="AM48" s="58">
        <v>0</v>
      </c>
      <c r="AN48" s="58">
        <v>0</v>
      </c>
      <c r="AO48" s="58">
        <v>0</v>
      </c>
      <c r="AP48" s="58">
        <f>I48</f>
        <v>0</v>
      </c>
      <c r="AQ48" s="58">
        <v>0</v>
      </c>
      <c r="AR48" s="58">
        <v>0</v>
      </c>
      <c r="AS48" s="58">
        <v>0</v>
      </c>
      <c r="AT48" s="58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8">
        <v>0</v>
      </c>
      <c r="BA48" s="58">
        <v>0</v>
      </c>
      <c r="BB48" s="58">
        <v>0</v>
      </c>
      <c r="BC48" s="58">
        <v>0</v>
      </c>
      <c r="BD48" s="58">
        <v>0</v>
      </c>
      <c r="BE48" s="58">
        <v>0</v>
      </c>
      <c r="BF48" s="58">
        <v>0</v>
      </c>
      <c r="BG48" s="58">
        <v>0</v>
      </c>
      <c r="BH48" s="58">
        <v>0</v>
      </c>
      <c r="BI48" s="58">
        <v>0</v>
      </c>
      <c r="BJ48" s="58">
        <v>0</v>
      </c>
      <c r="BK48" s="58">
        <v>0</v>
      </c>
      <c r="BL48" s="58">
        <v>0</v>
      </c>
      <c r="BM48" s="58">
        <v>0</v>
      </c>
      <c r="BN48" s="58">
        <v>0</v>
      </c>
      <c r="BO48" s="58">
        <v>0</v>
      </c>
      <c r="BP48" s="58">
        <v>0</v>
      </c>
      <c r="BQ48" s="58">
        <v>0</v>
      </c>
      <c r="BR48" s="58">
        <v>0</v>
      </c>
      <c r="BS48" s="58">
        <v>0</v>
      </c>
      <c r="BT48" s="58">
        <v>0</v>
      </c>
      <c r="BU48" s="58">
        <v>0</v>
      </c>
      <c r="BV48" s="58">
        <v>0</v>
      </c>
      <c r="BW48" s="58">
        <v>0</v>
      </c>
      <c r="BX48" s="58">
        <v>0</v>
      </c>
      <c r="BY48" s="58">
        <v>0</v>
      </c>
      <c r="BZ48" s="58">
        <v>0</v>
      </c>
      <c r="CA48" s="58">
        <v>0</v>
      </c>
      <c r="CB48" s="58">
        <v>0</v>
      </c>
      <c r="CC48" s="58">
        <v>0</v>
      </c>
      <c r="CD48" s="58">
        <v>0</v>
      </c>
      <c r="CE48" s="58">
        <v>0</v>
      </c>
      <c r="CF48" s="58">
        <v>0</v>
      </c>
      <c r="CG48" s="58">
        <v>0</v>
      </c>
      <c r="CH48" s="58">
        <v>0</v>
      </c>
      <c r="CI48" s="58">
        <v>0</v>
      </c>
      <c r="CJ48" s="58">
        <v>0</v>
      </c>
      <c r="CK48" s="58">
        <v>0</v>
      </c>
      <c r="CL48" s="58">
        <v>0</v>
      </c>
      <c r="CM48" s="58">
        <v>0</v>
      </c>
      <c r="CN48" s="58">
        <v>0</v>
      </c>
      <c r="CO48" s="58">
        <v>0</v>
      </c>
      <c r="CP48" s="58">
        <v>0</v>
      </c>
      <c r="CQ48" s="58">
        <v>0</v>
      </c>
      <c r="CR48" s="58">
        <v>0</v>
      </c>
      <c r="CS48" s="58">
        <v>0</v>
      </c>
      <c r="CT48" s="58">
        <v>0</v>
      </c>
      <c r="CU48" s="58">
        <v>0</v>
      </c>
      <c r="CV48" s="58">
        <v>0</v>
      </c>
      <c r="CW48" s="58">
        <v>0</v>
      </c>
      <c r="CX48" s="115"/>
    </row>
    <row r="49" spans="2:102" x14ac:dyDescent="0.25">
      <c r="B49" t="s">
        <v>33</v>
      </c>
      <c r="C49" s="6">
        <v>2.0000000000000001E-4</v>
      </c>
      <c r="D49" s="1">
        <v>0</v>
      </c>
      <c r="F49" s="1">
        <f>C49*D49</f>
        <v>0</v>
      </c>
      <c r="G49" s="55">
        <v>33</v>
      </c>
      <c r="H49" s="55">
        <v>33</v>
      </c>
      <c r="I49" s="57">
        <f t="shared" si="0"/>
        <v>0</v>
      </c>
      <c r="J49" s="58">
        <v>0</v>
      </c>
      <c r="K49" s="58">
        <v>0</v>
      </c>
      <c r="L49" s="58">
        <v>0</v>
      </c>
      <c r="M49" s="58">
        <v>0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0</v>
      </c>
      <c r="AE49" s="58">
        <v>0</v>
      </c>
      <c r="AF49" s="58">
        <v>0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0</v>
      </c>
      <c r="AN49" s="58">
        <v>0</v>
      </c>
      <c r="AO49" s="58">
        <v>0</v>
      </c>
      <c r="AP49" s="58">
        <f>I49</f>
        <v>0</v>
      </c>
      <c r="AQ49" s="58">
        <v>0</v>
      </c>
      <c r="AR49" s="58">
        <v>0</v>
      </c>
      <c r="AS49" s="58">
        <v>0</v>
      </c>
      <c r="AT49" s="58">
        <v>0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8">
        <v>0</v>
      </c>
      <c r="BA49" s="58">
        <v>0</v>
      </c>
      <c r="BB49" s="58">
        <v>0</v>
      </c>
      <c r="BC49" s="58">
        <v>0</v>
      </c>
      <c r="BD49" s="58">
        <v>0</v>
      </c>
      <c r="BE49" s="58">
        <v>0</v>
      </c>
      <c r="BF49" s="58">
        <v>0</v>
      </c>
      <c r="BG49" s="58">
        <v>0</v>
      </c>
      <c r="BH49" s="58">
        <v>0</v>
      </c>
      <c r="BI49" s="58">
        <v>0</v>
      </c>
      <c r="BJ49" s="58">
        <v>0</v>
      </c>
      <c r="BK49" s="58">
        <v>0</v>
      </c>
      <c r="BL49" s="58">
        <v>0</v>
      </c>
      <c r="BM49" s="58">
        <v>0</v>
      </c>
      <c r="BN49" s="58">
        <v>0</v>
      </c>
      <c r="BO49" s="58">
        <v>0</v>
      </c>
      <c r="BP49" s="58">
        <v>0</v>
      </c>
      <c r="BQ49" s="58">
        <v>0</v>
      </c>
      <c r="BR49" s="58">
        <v>0</v>
      </c>
      <c r="BS49" s="58">
        <v>0</v>
      </c>
      <c r="BT49" s="58">
        <v>0</v>
      </c>
      <c r="BU49" s="58">
        <v>0</v>
      </c>
      <c r="BV49" s="58">
        <v>0</v>
      </c>
      <c r="BW49" s="58">
        <v>0</v>
      </c>
      <c r="BX49" s="58">
        <v>0</v>
      </c>
      <c r="BY49" s="58">
        <v>0</v>
      </c>
      <c r="BZ49" s="58">
        <v>0</v>
      </c>
      <c r="CA49" s="58">
        <v>0</v>
      </c>
      <c r="CB49" s="58">
        <v>0</v>
      </c>
      <c r="CC49" s="58">
        <v>0</v>
      </c>
      <c r="CD49" s="58">
        <v>0</v>
      </c>
      <c r="CE49" s="58">
        <v>0</v>
      </c>
      <c r="CF49" s="58">
        <v>0</v>
      </c>
      <c r="CG49" s="58">
        <v>0</v>
      </c>
      <c r="CH49" s="58">
        <v>0</v>
      </c>
      <c r="CI49" s="58">
        <v>0</v>
      </c>
      <c r="CJ49" s="58">
        <v>0</v>
      </c>
      <c r="CK49" s="58">
        <v>0</v>
      </c>
      <c r="CL49" s="58">
        <v>0</v>
      </c>
      <c r="CM49" s="58">
        <v>0</v>
      </c>
      <c r="CN49" s="58">
        <v>0</v>
      </c>
      <c r="CO49" s="58">
        <v>0</v>
      </c>
      <c r="CP49" s="58">
        <v>0</v>
      </c>
      <c r="CQ49" s="58">
        <v>0</v>
      </c>
      <c r="CR49" s="58">
        <v>0</v>
      </c>
      <c r="CS49" s="58">
        <v>0</v>
      </c>
      <c r="CT49" s="58">
        <v>0</v>
      </c>
      <c r="CU49" s="58">
        <v>0</v>
      </c>
      <c r="CV49" s="58">
        <v>0</v>
      </c>
      <c r="CW49" s="58">
        <v>0</v>
      </c>
      <c r="CX49" s="115"/>
    </row>
    <row r="50" spans="2:102" x14ac:dyDescent="0.25">
      <c r="B50" t="s">
        <v>34</v>
      </c>
      <c r="C50">
        <v>1</v>
      </c>
      <c r="D50" s="1">
        <v>250</v>
      </c>
      <c r="F50" s="1">
        <f>C50*D50</f>
        <v>250</v>
      </c>
      <c r="G50" s="55">
        <v>33</v>
      </c>
      <c r="H50" s="55">
        <v>33</v>
      </c>
      <c r="I50" s="57">
        <f t="shared" si="0"/>
        <v>-250</v>
      </c>
      <c r="J50" s="58">
        <v>0</v>
      </c>
      <c r="K50" s="58">
        <v>0</v>
      </c>
      <c r="L50" s="58">
        <v>0</v>
      </c>
      <c r="M50" s="58">
        <v>0</v>
      </c>
      <c r="N50" s="58">
        <v>0</v>
      </c>
      <c r="O50" s="58">
        <v>0</v>
      </c>
      <c r="P50" s="58">
        <v>0</v>
      </c>
      <c r="Q50" s="58">
        <v>0</v>
      </c>
      <c r="R50" s="58">
        <v>0</v>
      </c>
      <c r="S50" s="58">
        <v>0</v>
      </c>
      <c r="T50" s="58">
        <v>0</v>
      </c>
      <c r="U50" s="58">
        <v>0</v>
      </c>
      <c r="V50" s="58">
        <v>0</v>
      </c>
      <c r="W50" s="58">
        <v>0</v>
      </c>
      <c r="X50" s="58">
        <v>0</v>
      </c>
      <c r="Y50" s="58">
        <v>0</v>
      </c>
      <c r="Z50" s="58">
        <v>0</v>
      </c>
      <c r="AA50" s="58">
        <v>0</v>
      </c>
      <c r="AB50" s="58">
        <v>0</v>
      </c>
      <c r="AC50" s="58">
        <v>0</v>
      </c>
      <c r="AD50" s="58">
        <v>0</v>
      </c>
      <c r="AE50" s="58">
        <v>0</v>
      </c>
      <c r="AF50" s="58">
        <v>0</v>
      </c>
      <c r="AG50" s="58">
        <v>0</v>
      </c>
      <c r="AH50" s="58">
        <v>0</v>
      </c>
      <c r="AI50" s="58">
        <v>0</v>
      </c>
      <c r="AJ50" s="58">
        <v>0</v>
      </c>
      <c r="AK50" s="58">
        <v>0</v>
      </c>
      <c r="AL50" s="58">
        <v>0</v>
      </c>
      <c r="AM50" s="58">
        <v>0</v>
      </c>
      <c r="AN50" s="58">
        <v>0</v>
      </c>
      <c r="AO50" s="58">
        <v>0</v>
      </c>
      <c r="AP50" s="58">
        <f>I50</f>
        <v>-250</v>
      </c>
      <c r="AQ50" s="58">
        <v>0</v>
      </c>
      <c r="AR50" s="58">
        <v>0</v>
      </c>
      <c r="AS50" s="58">
        <v>0</v>
      </c>
      <c r="AT50" s="58">
        <v>0</v>
      </c>
      <c r="AU50" s="58">
        <v>0</v>
      </c>
      <c r="AV50" s="58">
        <v>0</v>
      </c>
      <c r="AW50" s="58">
        <v>0</v>
      </c>
      <c r="AX50" s="58">
        <v>0</v>
      </c>
      <c r="AY50" s="58">
        <v>0</v>
      </c>
      <c r="AZ50" s="58">
        <v>0</v>
      </c>
      <c r="BA50" s="58">
        <v>0</v>
      </c>
      <c r="BB50" s="58">
        <v>0</v>
      </c>
      <c r="BC50" s="58">
        <v>0</v>
      </c>
      <c r="BD50" s="58">
        <v>0</v>
      </c>
      <c r="BE50" s="58">
        <v>0</v>
      </c>
      <c r="BF50" s="58">
        <v>0</v>
      </c>
      <c r="BG50" s="58">
        <v>0</v>
      </c>
      <c r="BH50" s="58">
        <v>0</v>
      </c>
      <c r="BI50" s="58">
        <v>0</v>
      </c>
      <c r="BJ50" s="58">
        <v>0</v>
      </c>
      <c r="BK50" s="58">
        <v>0</v>
      </c>
      <c r="BL50" s="58">
        <v>0</v>
      </c>
      <c r="BM50" s="58">
        <v>0</v>
      </c>
      <c r="BN50" s="58">
        <v>0</v>
      </c>
      <c r="BO50" s="58">
        <v>0</v>
      </c>
      <c r="BP50" s="58">
        <v>0</v>
      </c>
      <c r="BQ50" s="58">
        <v>0</v>
      </c>
      <c r="BR50" s="58">
        <v>0</v>
      </c>
      <c r="BS50" s="58">
        <v>0</v>
      </c>
      <c r="BT50" s="58">
        <v>0</v>
      </c>
      <c r="BU50" s="58">
        <v>0</v>
      </c>
      <c r="BV50" s="58">
        <v>0</v>
      </c>
      <c r="BW50" s="58">
        <v>0</v>
      </c>
      <c r="BX50" s="58">
        <v>0</v>
      </c>
      <c r="BY50" s="58">
        <v>0</v>
      </c>
      <c r="BZ50" s="58">
        <v>0</v>
      </c>
      <c r="CA50" s="58">
        <v>0</v>
      </c>
      <c r="CB50" s="58">
        <v>0</v>
      </c>
      <c r="CC50" s="58">
        <v>0</v>
      </c>
      <c r="CD50" s="58">
        <v>0</v>
      </c>
      <c r="CE50" s="58">
        <v>0</v>
      </c>
      <c r="CF50" s="58">
        <v>0</v>
      </c>
      <c r="CG50" s="58">
        <v>0</v>
      </c>
      <c r="CH50" s="58">
        <v>0</v>
      </c>
      <c r="CI50" s="58">
        <v>0</v>
      </c>
      <c r="CJ50" s="58">
        <v>0</v>
      </c>
      <c r="CK50" s="58">
        <v>0</v>
      </c>
      <c r="CL50" s="58">
        <v>0</v>
      </c>
      <c r="CM50" s="58">
        <v>0</v>
      </c>
      <c r="CN50" s="58">
        <v>0</v>
      </c>
      <c r="CO50" s="58">
        <v>0</v>
      </c>
      <c r="CP50" s="58">
        <v>0</v>
      </c>
      <c r="CQ50" s="58">
        <v>0</v>
      </c>
      <c r="CR50" s="58">
        <v>0</v>
      </c>
      <c r="CS50" s="58">
        <v>0</v>
      </c>
      <c r="CT50" s="58">
        <v>0</v>
      </c>
      <c r="CU50" s="58">
        <v>0</v>
      </c>
      <c r="CV50" s="58">
        <v>0</v>
      </c>
      <c r="CW50" s="58">
        <v>0</v>
      </c>
      <c r="CX50" s="115"/>
    </row>
    <row r="51" spans="2:102" x14ac:dyDescent="0.25">
      <c r="B51" s="7" t="s">
        <v>36</v>
      </c>
      <c r="C51" s="6">
        <v>8.9999999999999993E-3</v>
      </c>
      <c r="D51" s="1">
        <f>F33+F34</f>
        <v>1444538.92</v>
      </c>
      <c r="F51" s="1">
        <f>C51*D51</f>
        <v>13000.850279999999</v>
      </c>
      <c r="G51" s="55">
        <v>17</v>
      </c>
      <c r="H51" s="55">
        <v>32</v>
      </c>
      <c r="I51" s="57">
        <f t="shared" si="0"/>
        <v>-13000.850279999999</v>
      </c>
      <c r="J51" s="58">
        <v>0</v>
      </c>
      <c r="K51" s="58">
        <v>0</v>
      </c>
      <c r="L51" s="58">
        <v>0</v>
      </c>
      <c r="M51" s="58">
        <v>0</v>
      </c>
      <c r="N51" s="58">
        <v>0</v>
      </c>
      <c r="O51" s="58">
        <v>0</v>
      </c>
      <c r="P51" s="58">
        <v>0</v>
      </c>
      <c r="Q51" s="58">
        <v>0</v>
      </c>
      <c r="R51" s="58">
        <v>0</v>
      </c>
      <c r="S51" s="58">
        <v>0</v>
      </c>
      <c r="T51" s="58">
        <v>0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8">
        <f>$I$51/16</f>
        <v>-812.55314249999992</v>
      </c>
      <c r="AA51" s="58">
        <f t="shared" ref="AA51:AO51" si="11">$I$51/16</f>
        <v>-812.55314249999992</v>
      </c>
      <c r="AB51" s="58">
        <f t="shared" si="11"/>
        <v>-812.55314249999992</v>
      </c>
      <c r="AC51" s="58">
        <f t="shared" si="11"/>
        <v>-812.55314249999992</v>
      </c>
      <c r="AD51" s="58">
        <f t="shared" si="11"/>
        <v>-812.55314249999992</v>
      </c>
      <c r="AE51" s="58">
        <f t="shared" si="11"/>
        <v>-812.55314249999992</v>
      </c>
      <c r="AF51" s="58">
        <f t="shared" si="11"/>
        <v>-812.55314249999992</v>
      </c>
      <c r="AG51" s="58">
        <f t="shared" si="11"/>
        <v>-812.55314249999992</v>
      </c>
      <c r="AH51" s="58">
        <f t="shared" si="11"/>
        <v>-812.55314249999992</v>
      </c>
      <c r="AI51" s="58">
        <f t="shared" si="11"/>
        <v>-812.55314249999992</v>
      </c>
      <c r="AJ51" s="58">
        <f t="shared" si="11"/>
        <v>-812.55314249999992</v>
      </c>
      <c r="AK51" s="58">
        <f t="shared" si="11"/>
        <v>-812.55314249999992</v>
      </c>
      <c r="AL51" s="58">
        <f t="shared" si="11"/>
        <v>-812.55314249999992</v>
      </c>
      <c r="AM51" s="58">
        <f t="shared" si="11"/>
        <v>-812.55314249999992</v>
      </c>
      <c r="AN51" s="58">
        <f t="shared" si="11"/>
        <v>-812.55314249999992</v>
      </c>
      <c r="AO51" s="58">
        <f t="shared" si="11"/>
        <v>-812.55314249999992</v>
      </c>
      <c r="AP51" s="58">
        <v>0</v>
      </c>
      <c r="AQ51" s="58">
        <v>0</v>
      </c>
      <c r="AR51" s="58">
        <v>0</v>
      </c>
      <c r="AS51" s="58">
        <v>0</v>
      </c>
      <c r="AT51" s="58">
        <v>0</v>
      </c>
      <c r="AU51" s="58">
        <v>0</v>
      </c>
      <c r="AV51" s="58">
        <v>0</v>
      </c>
      <c r="AW51" s="58">
        <v>0</v>
      </c>
      <c r="AX51" s="58">
        <v>0</v>
      </c>
      <c r="AY51" s="58">
        <v>0</v>
      </c>
      <c r="AZ51" s="58">
        <v>0</v>
      </c>
      <c r="BA51" s="58">
        <v>0</v>
      </c>
      <c r="BB51" s="58">
        <v>0</v>
      </c>
      <c r="BC51" s="58">
        <v>0</v>
      </c>
      <c r="BD51" s="58">
        <v>0</v>
      </c>
      <c r="BE51" s="58">
        <v>0</v>
      </c>
      <c r="BF51" s="58">
        <v>0</v>
      </c>
      <c r="BG51" s="58">
        <v>0</v>
      </c>
      <c r="BH51" s="58">
        <v>0</v>
      </c>
      <c r="BI51" s="58">
        <v>0</v>
      </c>
      <c r="BJ51" s="58">
        <v>0</v>
      </c>
      <c r="BK51" s="58">
        <v>0</v>
      </c>
      <c r="BL51" s="58">
        <v>0</v>
      </c>
      <c r="BM51" s="58">
        <v>0</v>
      </c>
      <c r="BN51" s="58">
        <v>0</v>
      </c>
      <c r="BO51" s="58">
        <v>0</v>
      </c>
      <c r="BP51" s="58">
        <v>0</v>
      </c>
      <c r="BQ51" s="58">
        <v>0</v>
      </c>
      <c r="BR51" s="58">
        <v>0</v>
      </c>
      <c r="BS51" s="58">
        <v>0</v>
      </c>
      <c r="BT51" s="58">
        <v>0</v>
      </c>
      <c r="BU51" s="58">
        <v>0</v>
      </c>
      <c r="BV51" s="58">
        <v>0</v>
      </c>
      <c r="BW51" s="58">
        <v>0</v>
      </c>
      <c r="BX51" s="58">
        <v>0</v>
      </c>
      <c r="BY51" s="58">
        <v>0</v>
      </c>
      <c r="BZ51" s="58">
        <v>0</v>
      </c>
      <c r="CA51" s="58">
        <v>0</v>
      </c>
      <c r="CB51" s="58">
        <v>0</v>
      </c>
      <c r="CC51" s="58">
        <v>0</v>
      </c>
      <c r="CD51" s="58">
        <v>0</v>
      </c>
      <c r="CE51" s="58">
        <v>0</v>
      </c>
      <c r="CF51" s="58">
        <v>0</v>
      </c>
      <c r="CG51" s="58">
        <v>0</v>
      </c>
      <c r="CH51" s="58">
        <v>0</v>
      </c>
      <c r="CI51" s="58">
        <v>0</v>
      </c>
      <c r="CJ51" s="58">
        <v>0</v>
      </c>
      <c r="CK51" s="58">
        <v>0</v>
      </c>
      <c r="CL51" s="58">
        <v>0</v>
      </c>
      <c r="CM51" s="58">
        <v>0</v>
      </c>
      <c r="CN51" s="58">
        <v>0</v>
      </c>
      <c r="CO51" s="58">
        <v>0</v>
      </c>
      <c r="CP51" s="58">
        <v>0</v>
      </c>
      <c r="CQ51" s="58">
        <v>0</v>
      </c>
      <c r="CR51" s="58">
        <v>0</v>
      </c>
      <c r="CS51" s="58">
        <v>0</v>
      </c>
      <c r="CT51" s="58">
        <v>0</v>
      </c>
      <c r="CU51" s="58">
        <v>0</v>
      </c>
      <c r="CV51" s="58">
        <v>0</v>
      </c>
      <c r="CW51" s="58">
        <v>0</v>
      </c>
      <c r="CX51" s="115"/>
    </row>
    <row r="52" spans="2:102" x14ac:dyDescent="0.25">
      <c r="B52" s="7" t="s">
        <v>215</v>
      </c>
      <c r="C52" s="6">
        <v>2.5000000000000001E-3</v>
      </c>
      <c r="D52" s="1">
        <v>0</v>
      </c>
      <c r="F52" s="1">
        <f>C52*D52</f>
        <v>0</v>
      </c>
      <c r="G52" s="55">
        <v>33</v>
      </c>
      <c r="H52" s="55">
        <v>33</v>
      </c>
      <c r="I52" s="57">
        <f>-F52</f>
        <v>0</v>
      </c>
      <c r="J52" s="58">
        <v>0</v>
      </c>
      <c r="K52" s="58">
        <v>0</v>
      </c>
      <c r="L52" s="58">
        <v>0</v>
      </c>
      <c r="M52" s="58">
        <v>0</v>
      </c>
      <c r="N52" s="58">
        <v>0</v>
      </c>
      <c r="O52" s="58">
        <v>0</v>
      </c>
      <c r="P52" s="58">
        <v>0</v>
      </c>
      <c r="Q52" s="58">
        <v>0</v>
      </c>
      <c r="R52" s="58">
        <v>0</v>
      </c>
      <c r="S52" s="58">
        <v>0</v>
      </c>
      <c r="T52" s="58">
        <v>0</v>
      </c>
      <c r="U52" s="58">
        <v>0</v>
      </c>
      <c r="V52" s="58">
        <v>0</v>
      </c>
      <c r="W52" s="58">
        <v>0</v>
      </c>
      <c r="X52" s="58">
        <v>0</v>
      </c>
      <c r="Y52" s="58">
        <v>0</v>
      </c>
      <c r="Z52" s="58">
        <v>0</v>
      </c>
      <c r="AA52" s="58">
        <v>0</v>
      </c>
      <c r="AB52" s="58">
        <v>0</v>
      </c>
      <c r="AC52" s="58">
        <v>0</v>
      </c>
      <c r="AD52" s="58">
        <v>0</v>
      </c>
      <c r="AE52" s="58">
        <v>0</v>
      </c>
      <c r="AF52" s="58">
        <v>0</v>
      </c>
      <c r="AG52" s="58">
        <v>0</v>
      </c>
      <c r="AH52" s="58">
        <v>0</v>
      </c>
      <c r="AI52" s="58">
        <v>0</v>
      </c>
      <c r="AJ52" s="58">
        <v>0</v>
      </c>
      <c r="AK52" s="58">
        <v>0</v>
      </c>
      <c r="AL52" s="58">
        <v>0</v>
      </c>
      <c r="AM52" s="58">
        <v>0</v>
      </c>
      <c r="AN52" s="58">
        <v>0</v>
      </c>
      <c r="AO52" s="58">
        <v>0</v>
      </c>
      <c r="AP52" s="58">
        <f>I52</f>
        <v>0</v>
      </c>
      <c r="AQ52" s="58">
        <v>0</v>
      </c>
      <c r="AR52" s="58">
        <v>0</v>
      </c>
      <c r="AS52" s="58">
        <v>0</v>
      </c>
      <c r="AT52" s="58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8">
        <v>0</v>
      </c>
      <c r="BA52" s="58">
        <v>0</v>
      </c>
      <c r="BB52" s="58">
        <v>0</v>
      </c>
      <c r="BC52" s="58">
        <v>0</v>
      </c>
      <c r="BD52" s="58">
        <v>0</v>
      </c>
      <c r="BE52" s="58">
        <v>0</v>
      </c>
      <c r="BF52" s="58">
        <v>0</v>
      </c>
      <c r="BG52" s="58">
        <v>0</v>
      </c>
      <c r="BH52" s="58">
        <v>0</v>
      </c>
      <c r="BI52" s="58">
        <v>0</v>
      </c>
      <c r="BJ52" s="58">
        <v>0</v>
      </c>
      <c r="BK52" s="58">
        <v>0</v>
      </c>
      <c r="BL52" s="58">
        <v>0</v>
      </c>
      <c r="BM52" s="58">
        <v>0</v>
      </c>
      <c r="BN52" s="58">
        <v>0</v>
      </c>
      <c r="BO52" s="58">
        <v>0</v>
      </c>
      <c r="BP52" s="58">
        <v>0</v>
      </c>
      <c r="BQ52" s="58">
        <v>0</v>
      </c>
      <c r="BR52" s="58">
        <v>0</v>
      </c>
      <c r="BS52" s="58">
        <v>0</v>
      </c>
      <c r="BT52" s="58">
        <v>0</v>
      </c>
      <c r="BU52" s="58">
        <v>0</v>
      </c>
      <c r="BV52" s="58">
        <v>0</v>
      </c>
      <c r="BW52" s="58">
        <v>0</v>
      </c>
      <c r="BX52" s="58">
        <v>0</v>
      </c>
      <c r="BY52" s="58">
        <v>0</v>
      </c>
      <c r="BZ52" s="58">
        <v>0</v>
      </c>
      <c r="CA52" s="58">
        <v>0</v>
      </c>
      <c r="CB52" s="58">
        <v>0</v>
      </c>
      <c r="CC52" s="58">
        <v>0</v>
      </c>
      <c r="CD52" s="58">
        <v>0</v>
      </c>
      <c r="CE52" s="58">
        <v>0</v>
      </c>
      <c r="CF52" s="58">
        <v>0</v>
      </c>
      <c r="CG52" s="58">
        <v>0</v>
      </c>
      <c r="CH52" s="58">
        <v>0</v>
      </c>
      <c r="CI52" s="58">
        <v>0</v>
      </c>
      <c r="CJ52" s="58">
        <v>0</v>
      </c>
      <c r="CK52" s="58">
        <v>0</v>
      </c>
      <c r="CL52" s="58">
        <v>0</v>
      </c>
      <c r="CM52" s="58">
        <v>0</v>
      </c>
      <c r="CN52" s="58">
        <v>0</v>
      </c>
      <c r="CO52" s="58">
        <v>0</v>
      </c>
      <c r="CP52" s="58">
        <v>0</v>
      </c>
      <c r="CQ52" s="58">
        <v>0</v>
      </c>
      <c r="CR52" s="58">
        <v>0</v>
      </c>
      <c r="CS52" s="58">
        <v>0</v>
      </c>
      <c r="CT52" s="58">
        <v>0</v>
      </c>
      <c r="CU52" s="58">
        <v>0</v>
      </c>
      <c r="CV52" s="58">
        <v>0</v>
      </c>
      <c r="CW52" s="58">
        <v>0</v>
      </c>
      <c r="CX52" s="115"/>
    </row>
    <row r="53" spans="2:102" x14ac:dyDescent="0.25">
      <c r="G53" s="61"/>
      <c r="H53" s="61"/>
      <c r="I53" s="62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CX53" s="115"/>
    </row>
    <row r="54" spans="2:102" x14ac:dyDescent="0.25">
      <c r="B54" s="15" t="s">
        <v>37</v>
      </c>
      <c r="C54" s="15"/>
      <c r="D54" s="16"/>
      <c r="E54" s="16"/>
      <c r="F54" s="16"/>
      <c r="G54" s="73"/>
      <c r="H54" s="73"/>
      <c r="I54" s="74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CX54" s="115"/>
    </row>
    <row r="55" spans="2:102" x14ac:dyDescent="0.25">
      <c r="B55" s="17" t="s">
        <v>40</v>
      </c>
      <c r="C55" s="17">
        <v>1</v>
      </c>
      <c r="D55" s="19">
        <v>2500</v>
      </c>
      <c r="E55" s="19"/>
      <c r="F55" s="19">
        <f>C55*D55</f>
        <v>2500</v>
      </c>
      <c r="G55" s="67">
        <v>16</v>
      </c>
      <c r="H55" s="67">
        <v>16</v>
      </c>
      <c r="I55" s="68">
        <f t="shared" si="0"/>
        <v>-2500</v>
      </c>
      <c r="J55" s="69">
        <v>0</v>
      </c>
      <c r="K55" s="69">
        <v>0</v>
      </c>
      <c r="L55" s="69">
        <v>0</v>
      </c>
      <c r="M55" s="69">
        <v>0</v>
      </c>
      <c r="N55" s="69">
        <v>0</v>
      </c>
      <c r="O55" s="69">
        <v>0</v>
      </c>
      <c r="P55" s="69">
        <v>0</v>
      </c>
      <c r="Q55" s="69">
        <v>0</v>
      </c>
      <c r="R55" s="69">
        <v>0</v>
      </c>
      <c r="S55" s="69">
        <v>0</v>
      </c>
      <c r="T55" s="69">
        <v>0</v>
      </c>
      <c r="U55" s="69">
        <v>0</v>
      </c>
      <c r="V55" s="69">
        <v>0</v>
      </c>
      <c r="W55" s="69">
        <v>0</v>
      </c>
      <c r="X55" s="114">
        <v>0</v>
      </c>
      <c r="Y55" s="114">
        <f>I55</f>
        <v>-2500</v>
      </c>
      <c r="Z55" s="114">
        <v>0</v>
      </c>
      <c r="AA55" s="114">
        <v>0</v>
      </c>
      <c r="AB55" s="114">
        <v>0</v>
      </c>
      <c r="AC55" s="114">
        <v>0</v>
      </c>
      <c r="AD55" s="114">
        <v>0</v>
      </c>
      <c r="AE55" s="114">
        <v>0</v>
      </c>
      <c r="AF55" s="114">
        <v>0</v>
      </c>
      <c r="AG55" s="114">
        <v>0</v>
      </c>
      <c r="AH55" s="114">
        <v>0</v>
      </c>
      <c r="AI55" s="114">
        <v>0</v>
      </c>
      <c r="AJ55" s="114">
        <v>0</v>
      </c>
      <c r="AK55" s="114">
        <v>0</v>
      </c>
      <c r="AL55" s="114">
        <v>0</v>
      </c>
      <c r="AM55" s="114">
        <v>0</v>
      </c>
      <c r="AN55" s="114">
        <v>0</v>
      </c>
      <c r="AO55" s="114">
        <v>0</v>
      </c>
      <c r="AP55" s="114">
        <v>0</v>
      </c>
      <c r="AQ55" s="114">
        <v>0</v>
      </c>
      <c r="AR55" s="114">
        <v>0</v>
      </c>
      <c r="AS55" s="114">
        <v>0</v>
      </c>
      <c r="AT55" s="114">
        <v>0</v>
      </c>
      <c r="AU55" s="114">
        <v>0</v>
      </c>
      <c r="AV55" s="114">
        <v>0</v>
      </c>
      <c r="AW55" s="114">
        <v>0</v>
      </c>
      <c r="AX55" s="114">
        <v>0</v>
      </c>
      <c r="AY55" s="114">
        <v>0</v>
      </c>
      <c r="AZ55" s="114">
        <v>0</v>
      </c>
      <c r="BA55" s="114">
        <v>0</v>
      </c>
      <c r="BB55" s="114">
        <v>0</v>
      </c>
      <c r="BC55" s="114">
        <v>0</v>
      </c>
      <c r="BD55" s="114">
        <v>0</v>
      </c>
      <c r="BE55" s="114">
        <v>0</v>
      </c>
      <c r="BF55" s="114">
        <v>0</v>
      </c>
      <c r="BG55" s="114">
        <v>0</v>
      </c>
      <c r="BH55" s="114">
        <v>0</v>
      </c>
      <c r="BI55" s="114">
        <v>0</v>
      </c>
      <c r="BJ55" s="114">
        <v>0</v>
      </c>
      <c r="BK55" s="114">
        <v>0</v>
      </c>
      <c r="BL55" s="114">
        <v>0</v>
      </c>
      <c r="BM55" s="114">
        <v>0</v>
      </c>
      <c r="BN55" s="114">
        <v>0</v>
      </c>
      <c r="BO55" s="114">
        <v>0</v>
      </c>
      <c r="BP55" s="114">
        <v>0</v>
      </c>
      <c r="BQ55" s="114">
        <v>0</v>
      </c>
      <c r="BR55" s="114">
        <v>0</v>
      </c>
      <c r="BS55" s="114">
        <v>0</v>
      </c>
      <c r="BT55" s="114">
        <v>0</v>
      </c>
      <c r="BU55" s="114">
        <v>0</v>
      </c>
      <c r="BV55" s="114">
        <v>0</v>
      </c>
      <c r="BW55" s="114">
        <v>0</v>
      </c>
      <c r="BX55" s="114">
        <v>0</v>
      </c>
      <c r="BY55" s="114">
        <v>0</v>
      </c>
      <c r="BZ55" s="114">
        <v>0</v>
      </c>
      <c r="CA55" s="114">
        <v>0</v>
      </c>
      <c r="CB55" s="114">
        <v>0</v>
      </c>
      <c r="CC55" s="114">
        <v>0</v>
      </c>
      <c r="CD55" s="114">
        <v>0</v>
      </c>
      <c r="CE55" s="114">
        <v>0</v>
      </c>
      <c r="CF55" s="114">
        <v>0</v>
      </c>
      <c r="CG55" s="114">
        <v>0</v>
      </c>
      <c r="CH55" s="114">
        <v>0</v>
      </c>
      <c r="CI55" s="114">
        <v>0</v>
      </c>
      <c r="CJ55" s="114">
        <v>0</v>
      </c>
      <c r="CK55" s="114">
        <v>0</v>
      </c>
      <c r="CL55" s="114">
        <v>0</v>
      </c>
      <c r="CM55" s="114">
        <v>0</v>
      </c>
      <c r="CN55" s="114">
        <v>0</v>
      </c>
      <c r="CO55" s="114">
        <v>0</v>
      </c>
      <c r="CP55" s="114">
        <v>0</v>
      </c>
      <c r="CQ55" s="114">
        <v>0</v>
      </c>
      <c r="CR55" s="114">
        <v>0</v>
      </c>
      <c r="CS55" s="114">
        <v>0</v>
      </c>
      <c r="CT55" s="114">
        <v>0</v>
      </c>
      <c r="CU55" s="114">
        <v>0</v>
      </c>
      <c r="CV55" s="114">
        <v>0</v>
      </c>
      <c r="CW55" s="114">
        <v>0</v>
      </c>
      <c r="CX55" s="115"/>
    </row>
    <row r="56" spans="2:102" x14ac:dyDescent="0.25">
      <c r="B56" s="17" t="s">
        <v>34</v>
      </c>
      <c r="C56" s="20">
        <v>2.5000000000000001E-3</v>
      </c>
      <c r="D56" s="19">
        <f>-0.8*SUM(I10:I52,I65:I66)</f>
        <v>1537834.8086644479</v>
      </c>
      <c r="E56" s="19"/>
      <c r="F56" s="19">
        <f>C56*D56</f>
        <v>3844.5870216611197</v>
      </c>
      <c r="G56" s="55">
        <v>16</v>
      </c>
      <c r="H56" s="55">
        <v>16</v>
      </c>
      <c r="I56" s="57">
        <f t="shared" si="0"/>
        <v>-3844.5870216611197</v>
      </c>
      <c r="J56" s="58">
        <v>0</v>
      </c>
      <c r="K56" s="58">
        <v>0</v>
      </c>
      <c r="L56" s="58">
        <v>0</v>
      </c>
      <c r="M56" s="58">
        <v>0</v>
      </c>
      <c r="N56" s="58">
        <v>0</v>
      </c>
      <c r="O56" s="58">
        <v>0</v>
      </c>
      <c r="P56" s="58">
        <v>0</v>
      </c>
      <c r="Q56" s="58">
        <v>0</v>
      </c>
      <c r="R56" s="58">
        <v>0</v>
      </c>
      <c r="S56" s="58">
        <v>0</v>
      </c>
      <c r="T56" s="58">
        <v>0</v>
      </c>
      <c r="U56" s="58">
        <v>0</v>
      </c>
      <c r="V56" s="58">
        <v>0</v>
      </c>
      <c r="W56" s="58">
        <v>0</v>
      </c>
      <c r="X56" s="58">
        <v>0</v>
      </c>
      <c r="Y56" s="58">
        <f>I56</f>
        <v>-3844.5870216611197</v>
      </c>
      <c r="Z56" s="58">
        <v>0</v>
      </c>
      <c r="AA56" s="58">
        <v>0</v>
      </c>
      <c r="AB56" s="58">
        <v>0</v>
      </c>
      <c r="AC56" s="58">
        <v>0</v>
      </c>
      <c r="AD56" s="58">
        <v>0</v>
      </c>
      <c r="AE56" s="58">
        <v>0</v>
      </c>
      <c r="AF56" s="58">
        <v>0</v>
      </c>
      <c r="AG56" s="58">
        <v>0</v>
      </c>
      <c r="AH56" s="58">
        <v>0</v>
      </c>
      <c r="AI56" s="58">
        <v>0</v>
      </c>
      <c r="AJ56" s="58">
        <v>0</v>
      </c>
      <c r="AK56" s="58">
        <v>0</v>
      </c>
      <c r="AL56" s="58">
        <v>0</v>
      </c>
      <c r="AM56" s="58">
        <v>0</v>
      </c>
      <c r="AN56" s="58">
        <v>0</v>
      </c>
      <c r="AO56" s="58">
        <v>0</v>
      </c>
      <c r="AP56" s="58">
        <v>0</v>
      </c>
      <c r="AQ56" s="58">
        <v>0</v>
      </c>
      <c r="AR56" s="58">
        <v>0</v>
      </c>
      <c r="AS56" s="58">
        <v>0</v>
      </c>
      <c r="AT56" s="58">
        <v>0</v>
      </c>
      <c r="AU56" s="58">
        <v>0</v>
      </c>
      <c r="AV56" s="58">
        <v>0</v>
      </c>
      <c r="AW56" s="58">
        <v>0</v>
      </c>
      <c r="AX56" s="58">
        <v>0</v>
      </c>
      <c r="AY56" s="58">
        <v>0</v>
      </c>
      <c r="AZ56" s="58">
        <v>0</v>
      </c>
      <c r="BA56" s="58">
        <v>0</v>
      </c>
      <c r="BB56" s="58">
        <v>0</v>
      </c>
      <c r="BC56" s="58">
        <v>0</v>
      </c>
      <c r="BD56" s="58">
        <v>0</v>
      </c>
      <c r="BE56" s="58">
        <v>0</v>
      </c>
      <c r="BF56" s="58">
        <v>0</v>
      </c>
      <c r="BG56" s="58">
        <v>0</v>
      </c>
      <c r="BH56" s="58">
        <v>0</v>
      </c>
      <c r="BI56" s="58">
        <v>0</v>
      </c>
      <c r="BJ56" s="58">
        <v>0</v>
      </c>
      <c r="BK56" s="58">
        <v>0</v>
      </c>
      <c r="BL56" s="58">
        <v>0</v>
      </c>
      <c r="BM56" s="58">
        <v>0</v>
      </c>
      <c r="BN56" s="58">
        <v>0</v>
      </c>
      <c r="BO56" s="58">
        <v>0</v>
      </c>
      <c r="BP56" s="58">
        <v>0</v>
      </c>
      <c r="BQ56" s="58">
        <v>0</v>
      </c>
      <c r="BR56" s="58">
        <v>0</v>
      </c>
      <c r="BS56" s="58">
        <v>0</v>
      </c>
      <c r="BT56" s="58">
        <v>0</v>
      </c>
      <c r="BU56" s="58">
        <v>0</v>
      </c>
      <c r="BV56" s="58">
        <v>0</v>
      </c>
      <c r="BW56" s="58">
        <v>0</v>
      </c>
      <c r="BX56" s="58">
        <v>0</v>
      </c>
      <c r="BY56" s="58">
        <v>0</v>
      </c>
      <c r="BZ56" s="58">
        <v>0</v>
      </c>
      <c r="CA56" s="58">
        <v>0</v>
      </c>
      <c r="CB56" s="58">
        <v>0</v>
      </c>
      <c r="CC56" s="58">
        <v>0</v>
      </c>
      <c r="CD56" s="58">
        <v>0</v>
      </c>
      <c r="CE56" s="58">
        <v>0</v>
      </c>
      <c r="CF56" s="58">
        <v>0</v>
      </c>
      <c r="CG56" s="58">
        <v>0</v>
      </c>
      <c r="CH56" s="58">
        <v>0</v>
      </c>
      <c r="CI56" s="58">
        <v>0</v>
      </c>
      <c r="CJ56" s="58">
        <v>0</v>
      </c>
      <c r="CK56" s="58">
        <v>0</v>
      </c>
      <c r="CL56" s="58">
        <v>0</v>
      </c>
      <c r="CM56" s="58">
        <v>0</v>
      </c>
      <c r="CN56" s="58">
        <v>0</v>
      </c>
      <c r="CO56" s="58">
        <v>0</v>
      </c>
      <c r="CP56" s="58">
        <v>0</v>
      </c>
      <c r="CQ56" s="58">
        <v>0</v>
      </c>
      <c r="CR56" s="58">
        <v>0</v>
      </c>
      <c r="CS56" s="58">
        <v>0</v>
      </c>
      <c r="CT56" s="58">
        <v>0</v>
      </c>
      <c r="CU56" s="58">
        <v>0</v>
      </c>
      <c r="CV56" s="58">
        <v>0</v>
      </c>
      <c r="CW56" s="58">
        <v>0</v>
      </c>
      <c r="CX56" s="115"/>
    </row>
    <row r="57" spans="2:102" x14ac:dyDescent="0.25">
      <c r="B57" s="17" t="s">
        <v>41</v>
      </c>
      <c r="C57" s="17">
        <v>1</v>
      </c>
      <c r="D57" s="19">
        <v>250</v>
      </c>
      <c r="E57" s="19"/>
      <c r="F57" s="19">
        <f>C57*D57</f>
        <v>250</v>
      </c>
      <c r="G57" s="55">
        <v>16</v>
      </c>
      <c r="H57" s="55">
        <v>16</v>
      </c>
      <c r="I57" s="57">
        <f t="shared" si="0"/>
        <v>-250</v>
      </c>
      <c r="J57" s="58">
        <v>0</v>
      </c>
      <c r="K57" s="58">
        <v>0</v>
      </c>
      <c r="L57" s="58">
        <v>0</v>
      </c>
      <c r="M57" s="58">
        <v>0</v>
      </c>
      <c r="N57" s="58">
        <v>0</v>
      </c>
      <c r="O57" s="58">
        <v>0</v>
      </c>
      <c r="P57" s="58">
        <v>0</v>
      </c>
      <c r="Q57" s="58">
        <v>0</v>
      </c>
      <c r="R57" s="58">
        <v>0</v>
      </c>
      <c r="S57" s="58">
        <v>0</v>
      </c>
      <c r="T57" s="58">
        <v>0</v>
      </c>
      <c r="U57" s="58">
        <v>0</v>
      </c>
      <c r="V57" s="58">
        <v>0</v>
      </c>
      <c r="W57" s="58">
        <v>0</v>
      </c>
      <c r="X57" s="58">
        <v>0</v>
      </c>
      <c r="Y57" s="58">
        <f>I57</f>
        <v>-250</v>
      </c>
      <c r="Z57" s="58">
        <v>0</v>
      </c>
      <c r="AA57" s="58">
        <v>0</v>
      </c>
      <c r="AB57" s="58">
        <v>0</v>
      </c>
      <c r="AC57" s="58">
        <v>0</v>
      </c>
      <c r="AD57" s="58">
        <v>0</v>
      </c>
      <c r="AE57" s="58">
        <v>0</v>
      </c>
      <c r="AF57" s="58">
        <v>0</v>
      </c>
      <c r="AG57" s="58">
        <v>0</v>
      </c>
      <c r="AH57" s="58">
        <v>0</v>
      </c>
      <c r="AI57" s="58">
        <v>0</v>
      </c>
      <c r="AJ57" s="58">
        <v>0</v>
      </c>
      <c r="AK57" s="58">
        <v>0</v>
      </c>
      <c r="AL57" s="58">
        <v>0</v>
      </c>
      <c r="AM57" s="58">
        <v>0</v>
      </c>
      <c r="AN57" s="58">
        <v>0</v>
      </c>
      <c r="AO57" s="58">
        <v>0</v>
      </c>
      <c r="AP57" s="58">
        <v>0</v>
      </c>
      <c r="AQ57" s="58">
        <v>0</v>
      </c>
      <c r="AR57" s="58">
        <v>0</v>
      </c>
      <c r="AS57" s="58">
        <v>0</v>
      </c>
      <c r="AT57" s="58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8">
        <v>0</v>
      </c>
      <c r="BA57" s="58">
        <v>0</v>
      </c>
      <c r="BB57" s="58">
        <v>0</v>
      </c>
      <c r="BC57" s="58">
        <v>0</v>
      </c>
      <c r="BD57" s="58">
        <v>0</v>
      </c>
      <c r="BE57" s="58">
        <v>0</v>
      </c>
      <c r="BF57" s="58">
        <v>0</v>
      </c>
      <c r="BG57" s="58">
        <v>0</v>
      </c>
      <c r="BH57" s="58">
        <v>0</v>
      </c>
      <c r="BI57" s="58">
        <v>0</v>
      </c>
      <c r="BJ57" s="58">
        <v>0</v>
      </c>
      <c r="BK57" s="58">
        <v>0</v>
      </c>
      <c r="BL57" s="58">
        <v>0</v>
      </c>
      <c r="BM57" s="58">
        <v>0</v>
      </c>
      <c r="BN57" s="58">
        <v>0</v>
      </c>
      <c r="BO57" s="58">
        <v>0</v>
      </c>
      <c r="BP57" s="58">
        <v>0</v>
      </c>
      <c r="BQ57" s="58">
        <v>0</v>
      </c>
      <c r="BR57" s="58">
        <v>0</v>
      </c>
      <c r="BS57" s="58">
        <v>0</v>
      </c>
      <c r="BT57" s="58">
        <v>0</v>
      </c>
      <c r="BU57" s="58">
        <v>0</v>
      </c>
      <c r="BV57" s="58">
        <v>0</v>
      </c>
      <c r="BW57" s="58">
        <v>0</v>
      </c>
      <c r="BX57" s="58">
        <v>0</v>
      </c>
      <c r="BY57" s="58">
        <v>0</v>
      </c>
      <c r="BZ57" s="58">
        <v>0</v>
      </c>
      <c r="CA57" s="58">
        <v>0</v>
      </c>
      <c r="CB57" s="58">
        <v>0</v>
      </c>
      <c r="CC57" s="58">
        <v>0</v>
      </c>
      <c r="CD57" s="58">
        <v>0</v>
      </c>
      <c r="CE57" s="58">
        <v>0</v>
      </c>
      <c r="CF57" s="58">
        <v>0</v>
      </c>
      <c r="CG57" s="58">
        <v>0</v>
      </c>
      <c r="CH57" s="58">
        <v>0</v>
      </c>
      <c r="CI57" s="58">
        <v>0</v>
      </c>
      <c r="CJ57" s="58">
        <v>0</v>
      </c>
      <c r="CK57" s="58">
        <v>0</v>
      </c>
      <c r="CL57" s="58">
        <v>0</v>
      </c>
      <c r="CM57" s="58">
        <v>0</v>
      </c>
      <c r="CN57" s="58">
        <v>0</v>
      </c>
      <c r="CO57" s="58">
        <v>0</v>
      </c>
      <c r="CP57" s="58">
        <v>0</v>
      </c>
      <c r="CQ57" s="58">
        <v>0</v>
      </c>
      <c r="CR57" s="58">
        <v>0</v>
      </c>
      <c r="CS57" s="58">
        <v>0</v>
      </c>
      <c r="CT57" s="58">
        <v>0</v>
      </c>
      <c r="CU57" s="58">
        <v>0</v>
      </c>
      <c r="CV57" s="58">
        <v>0</v>
      </c>
      <c r="CW57" s="58">
        <v>0</v>
      </c>
      <c r="CX57" s="115"/>
    </row>
    <row r="58" spans="2:102" x14ac:dyDescent="0.25">
      <c r="B58" s="17" t="s">
        <v>42</v>
      </c>
      <c r="C58" s="20">
        <v>2.5000000000000001E-3</v>
      </c>
      <c r="D58" s="19">
        <f>-0.8*SUM(I10:I52,I65:I66)</f>
        <v>1537834.8086644479</v>
      </c>
      <c r="E58" s="19"/>
      <c r="F58" s="19">
        <f>C58*D58</f>
        <v>3844.5870216611197</v>
      </c>
      <c r="G58" s="55">
        <v>16</v>
      </c>
      <c r="H58" s="55">
        <v>16</v>
      </c>
      <c r="I58" s="57">
        <f t="shared" si="0"/>
        <v>-3844.5870216611197</v>
      </c>
      <c r="J58" s="58">
        <v>0</v>
      </c>
      <c r="K58" s="58">
        <v>0</v>
      </c>
      <c r="L58" s="58">
        <v>0</v>
      </c>
      <c r="M58" s="58">
        <v>0</v>
      </c>
      <c r="N58" s="58">
        <v>0</v>
      </c>
      <c r="O58" s="58">
        <v>0</v>
      </c>
      <c r="P58" s="58">
        <v>0</v>
      </c>
      <c r="Q58" s="58">
        <v>0</v>
      </c>
      <c r="R58" s="58">
        <v>0</v>
      </c>
      <c r="S58" s="58">
        <v>0</v>
      </c>
      <c r="T58" s="58">
        <v>0</v>
      </c>
      <c r="U58" s="58">
        <v>0</v>
      </c>
      <c r="V58" s="58">
        <v>0</v>
      </c>
      <c r="W58" s="58">
        <v>0</v>
      </c>
      <c r="X58" s="58">
        <v>0</v>
      </c>
      <c r="Y58" s="58">
        <f>I58</f>
        <v>-3844.5870216611197</v>
      </c>
      <c r="Z58" s="58">
        <v>0</v>
      </c>
      <c r="AA58" s="58">
        <v>0</v>
      </c>
      <c r="AB58" s="58">
        <v>0</v>
      </c>
      <c r="AC58" s="58">
        <v>0</v>
      </c>
      <c r="AD58" s="58">
        <v>0</v>
      </c>
      <c r="AE58" s="58">
        <v>0</v>
      </c>
      <c r="AF58" s="58">
        <v>0</v>
      </c>
      <c r="AG58" s="58">
        <v>0</v>
      </c>
      <c r="AH58" s="58">
        <v>0</v>
      </c>
      <c r="AI58" s="58">
        <v>0</v>
      </c>
      <c r="AJ58" s="58">
        <v>0</v>
      </c>
      <c r="AK58" s="58">
        <v>0</v>
      </c>
      <c r="AL58" s="58">
        <v>0</v>
      </c>
      <c r="AM58" s="58">
        <v>0</v>
      </c>
      <c r="AN58" s="58">
        <v>0</v>
      </c>
      <c r="AO58" s="58">
        <v>0</v>
      </c>
      <c r="AP58" s="58">
        <v>0</v>
      </c>
      <c r="AQ58" s="58">
        <v>0</v>
      </c>
      <c r="AR58" s="58">
        <v>0</v>
      </c>
      <c r="AS58" s="58">
        <v>0</v>
      </c>
      <c r="AT58" s="58">
        <v>0</v>
      </c>
      <c r="AU58" s="58">
        <v>0</v>
      </c>
      <c r="AV58" s="58">
        <v>0</v>
      </c>
      <c r="AW58" s="58">
        <v>0</v>
      </c>
      <c r="AX58" s="58">
        <v>0</v>
      </c>
      <c r="AY58" s="58">
        <v>0</v>
      </c>
      <c r="AZ58" s="58">
        <v>0</v>
      </c>
      <c r="BA58" s="58">
        <v>0</v>
      </c>
      <c r="BB58" s="58">
        <v>0</v>
      </c>
      <c r="BC58" s="58">
        <v>0</v>
      </c>
      <c r="BD58" s="58">
        <v>0</v>
      </c>
      <c r="BE58" s="58">
        <v>0</v>
      </c>
      <c r="BF58" s="58">
        <v>0</v>
      </c>
      <c r="BG58" s="58">
        <v>0</v>
      </c>
      <c r="BH58" s="58">
        <v>0</v>
      </c>
      <c r="BI58" s="58">
        <v>0</v>
      </c>
      <c r="BJ58" s="58">
        <v>0</v>
      </c>
      <c r="BK58" s="58">
        <v>0</v>
      </c>
      <c r="BL58" s="58">
        <v>0</v>
      </c>
      <c r="BM58" s="58">
        <v>0</v>
      </c>
      <c r="BN58" s="58">
        <v>0</v>
      </c>
      <c r="BO58" s="58">
        <v>0</v>
      </c>
      <c r="BP58" s="58">
        <v>0</v>
      </c>
      <c r="BQ58" s="58">
        <v>0</v>
      </c>
      <c r="BR58" s="58">
        <v>0</v>
      </c>
      <c r="BS58" s="58">
        <v>0</v>
      </c>
      <c r="BT58" s="58">
        <v>0</v>
      </c>
      <c r="BU58" s="58">
        <v>0</v>
      </c>
      <c r="BV58" s="58">
        <v>0</v>
      </c>
      <c r="BW58" s="58">
        <v>0</v>
      </c>
      <c r="BX58" s="58">
        <v>0</v>
      </c>
      <c r="BY58" s="58">
        <v>0</v>
      </c>
      <c r="BZ58" s="58">
        <v>0</v>
      </c>
      <c r="CA58" s="58">
        <v>0</v>
      </c>
      <c r="CB58" s="58">
        <v>0</v>
      </c>
      <c r="CC58" s="58">
        <v>0</v>
      </c>
      <c r="CD58" s="58">
        <v>0</v>
      </c>
      <c r="CE58" s="58">
        <v>0</v>
      </c>
      <c r="CF58" s="58">
        <v>0</v>
      </c>
      <c r="CG58" s="58">
        <v>0</v>
      </c>
      <c r="CH58" s="58">
        <v>0</v>
      </c>
      <c r="CI58" s="58">
        <v>0</v>
      </c>
      <c r="CJ58" s="58">
        <v>0</v>
      </c>
      <c r="CK58" s="58">
        <v>0</v>
      </c>
      <c r="CL58" s="58">
        <v>0</v>
      </c>
      <c r="CM58" s="58">
        <v>0</v>
      </c>
      <c r="CN58" s="58">
        <v>0</v>
      </c>
      <c r="CO58" s="58">
        <v>0</v>
      </c>
      <c r="CP58" s="58">
        <v>0</v>
      </c>
      <c r="CQ58" s="58">
        <v>0</v>
      </c>
      <c r="CR58" s="58">
        <v>0</v>
      </c>
      <c r="CS58" s="58">
        <v>0</v>
      </c>
      <c r="CT58" s="58">
        <v>0</v>
      </c>
      <c r="CU58" s="58">
        <v>0</v>
      </c>
      <c r="CV58" s="58">
        <v>0</v>
      </c>
      <c r="CW58" s="58">
        <v>0</v>
      </c>
      <c r="CX58" s="115"/>
    </row>
    <row r="59" spans="2:102" x14ac:dyDescent="0.25">
      <c r="B59" s="17" t="s">
        <v>38</v>
      </c>
      <c r="C59" s="20">
        <v>1E-3</v>
      </c>
      <c r="D59" s="19">
        <f>-0.8*SUM(I10:I52,I65:I66)</f>
        <v>1537834.8086644479</v>
      </c>
      <c r="E59" s="19"/>
      <c r="F59" s="19">
        <f>C59*D59</f>
        <v>1537.8348086644478</v>
      </c>
      <c r="G59" s="55">
        <v>16</v>
      </c>
      <c r="H59" s="55">
        <v>16</v>
      </c>
      <c r="I59" s="57">
        <f t="shared" si="0"/>
        <v>-1537.8348086644478</v>
      </c>
      <c r="J59" s="58">
        <v>0</v>
      </c>
      <c r="K59" s="58">
        <v>0</v>
      </c>
      <c r="L59" s="58">
        <v>0</v>
      </c>
      <c r="M59" s="58">
        <v>0</v>
      </c>
      <c r="N59" s="58">
        <v>0</v>
      </c>
      <c r="O59" s="58">
        <v>0</v>
      </c>
      <c r="P59" s="58">
        <v>0</v>
      </c>
      <c r="Q59" s="58">
        <v>0</v>
      </c>
      <c r="R59" s="58">
        <v>0</v>
      </c>
      <c r="S59" s="58">
        <v>0</v>
      </c>
      <c r="T59" s="58">
        <v>0</v>
      </c>
      <c r="U59" s="58">
        <v>0</v>
      </c>
      <c r="V59" s="58">
        <v>0</v>
      </c>
      <c r="W59" s="58">
        <v>0</v>
      </c>
      <c r="X59" s="58">
        <v>0</v>
      </c>
      <c r="Y59" s="58">
        <f>I59</f>
        <v>-1537.8348086644478</v>
      </c>
      <c r="Z59" s="58">
        <v>0</v>
      </c>
      <c r="AA59" s="58">
        <v>0</v>
      </c>
      <c r="AB59" s="58">
        <v>0</v>
      </c>
      <c r="AC59" s="58">
        <v>0</v>
      </c>
      <c r="AD59" s="58">
        <v>0</v>
      </c>
      <c r="AE59" s="58">
        <v>0</v>
      </c>
      <c r="AF59" s="58">
        <v>0</v>
      </c>
      <c r="AG59" s="58">
        <v>0</v>
      </c>
      <c r="AH59" s="58">
        <v>0</v>
      </c>
      <c r="AI59" s="58">
        <v>0</v>
      </c>
      <c r="AJ59" s="58">
        <v>0</v>
      </c>
      <c r="AK59" s="58">
        <v>0</v>
      </c>
      <c r="AL59" s="58">
        <v>0</v>
      </c>
      <c r="AM59" s="58">
        <v>0</v>
      </c>
      <c r="AN59" s="58">
        <v>0</v>
      </c>
      <c r="AO59" s="58">
        <v>0</v>
      </c>
      <c r="AP59" s="58">
        <v>0</v>
      </c>
      <c r="AQ59" s="58">
        <v>0</v>
      </c>
      <c r="AR59" s="58">
        <v>0</v>
      </c>
      <c r="AS59" s="58">
        <v>0</v>
      </c>
      <c r="AT59" s="58">
        <v>0</v>
      </c>
      <c r="AU59" s="58">
        <v>0</v>
      </c>
      <c r="AV59" s="58">
        <v>0</v>
      </c>
      <c r="AW59" s="58">
        <v>0</v>
      </c>
      <c r="AX59" s="58">
        <v>0</v>
      </c>
      <c r="AY59" s="58">
        <v>0</v>
      </c>
      <c r="AZ59" s="58">
        <v>0</v>
      </c>
      <c r="BA59" s="58">
        <v>0</v>
      </c>
      <c r="BB59" s="58">
        <v>0</v>
      </c>
      <c r="BC59" s="58">
        <v>0</v>
      </c>
      <c r="BD59" s="58">
        <v>0</v>
      </c>
      <c r="BE59" s="58">
        <v>0</v>
      </c>
      <c r="BF59" s="58">
        <v>0</v>
      </c>
      <c r="BG59" s="58">
        <v>0</v>
      </c>
      <c r="BH59" s="58">
        <v>0</v>
      </c>
      <c r="BI59" s="58">
        <v>0</v>
      </c>
      <c r="BJ59" s="58">
        <v>0</v>
      </c>
      <c r="BK59" s="58">
        <v>0</v>
      </c>
      <c r="BL59" s="58">
        <v>0</v>
      </c>
      <c r="BM59" s="58">
        <v>0</v>
      </c>
      <c r="BN59" s="58">
        <v>0</v>
      </c>
      <c r="BO59" s="58">
        <v>0</v>
      </c>
      <c r="BP59" s="58">
        <v>0</v>
      </c>
      <c r="BQ59" s="58">
        <v>0</v>
      </c>
      <c r="BR59" s="58">
        <v>0</v>
      </c>
      <c r="BS59" s="58">
        <v>0</v>
      </c>
      <c r="BT59" s="58">
        <v>0</v>
      </c>
      <c r="BU59" s="58">
        <v>0</v>
      </c>
      <c r="BV59" s="58">
        <v>0</v>
      </c>
      <c r="BW59" s="58">
        <v>0</v>
      </c>
      <c r="BX59" s="58">
        <v>0</v>
      </c>
      <c r="BY59" s="58">
        <v>0</v>
      </c>
      <c r="BZ59" s="58">
        <v>0</v>
      </c>
      <c r="CA59" s="58">
        <v>0</v>
      </c>
      <c r="CB59" s="58">
        <v>0</v>
      </c>
      <c r="CC59" s="58">
        <v>0</v>
      </c>
      <c r="CD59" s="58">
        <v>0</v>
      </c>
      <c r="CE59" s="58">
        <v>0</v>
      </c>
      <c r="CF59" s="58">
        <v>0</v>
      </c>
      <c r="CG59" s="58">
        <v>0</v>
      </c>
      <c r="CH59" s="58">
        <v>0</v>
      </c>
      <c r="CI59" s="58">
        <v>0</v>
      </c>
      <c r="CJ59" s="58">
        <v>0</v>
      </c>
      <c r="CK59" s="58">
        <v>0</v>
      </c>
      <c r="CL59" s="58">
        <v>0</v>
      </c>
      <c r="CM59" s="58">
        <v>0</v>
      </c>
      <c r="CN59" s="58">
        <v>0</v>
      </c>
      <c r="CO59" s="58">
        <v>0</v>
      </c>
      <c r="CP59" s="58">
        <v>0</v>
      </c>
      <c r="CQ59" s="58">
        <v>0</v>
      </c>
      <c r="CR59" s="58">
        <v>0</v>
      </c>
      <c r="CS59" s="58">
        <v>0</v>
      </c>
      <c r="CT59" s="58">
        <v>0</v>
      </c>
      <c r="CU59" s="58">
        <v>0</v>
      </c>
      <c r="CV59" s="58">
        <v>0</v>
      </c>
      <c r="CW59" s="58">
        <v>0</v>
      </c>
      <c r="CX59" s="115"/>
    </row>
    <row r="60" spans="2:102" x14ac:dyDescent="0.25">
      <c r="B60" s="17" t="s">
        <v>123</v>
      </c>
      <c r="C60" s="20">
        <f>intereses!C5</f>
        <v>3.5000000000000003E-2</v>
      </c>
      <c r="D60" s="19">
        <f>0.8*(F8-F70-F71)</f>
        <v>788782.62136336626</v>
      </c>
      <c r="E60" s="19"/>
      <c r="F60" s="19">
        <v>72177</v>
      </c>
      <c r="G60" s="55">
        <v>33</v>
      </c>
      <c r="H60" s="55">
        <v>92</v>
      </c>
      <c r="I60" s="57"/>
      <c r="J60" s="58">
        <v>0</v>
      </c>
      <c r="K60" s="58">
        <v>0</v>
      </c>
      <c r="L60" s="58">
        <v>0</v>
      </c>
      <c r="M60" s="58">
        <v>0</v>
      </c>
      <c r="N60" s="58">
        <v>0</v>
      </c>
      <c r="O60" s="58">
        <v>0</v>
      </c>
      <c r="P60" s="58">
        <v>0</v>
      </c>
      <c r="Q60" s="58">
        <v>0</v>
      </c>
      <c r="R60" s="58">
        <v>0</v>
      </c>
      <c r="S60" s="58">
        <v>0</v>
      </c>
      <c r="T60" s="58">
        <v>0</v>
      </c>
      <c r="U60" s="58">
        <v>0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0</v>
      </c>
      <c r="AB60" s="58">
        <v>0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0</v>
      </c>
      <c r="AK60" s="58">
        <v>0</v>
      </c>
      <c r="AL60" s="58">
        <v>0</v>
      </c>
      <c r="AM60" s="58">
        <v>0</v>
      </c>
      <c r="AN60" s="58">
        <v>0</v>
      </c>
      <c r="AO60" s="58">
        <v>0</v>
      </c>
      <c r="AP60" s="58">
        <v>-2300.6159750000002</v>
      </c>
      <c r="AQ60" s="58">
        <v>-2265.4738858353858</v>
      </c>
      <c r="AR60" s="58">
        <v>-2230.2292989107077</v>
      </c>
      <c r="AS60" s="58">
        <v>-2194.8819152741662</v>
      </c>
      <c r="AT60" s="58">
        <v>-2159.431435102018</v>
      </c>
      <c r="AU60" s="58">
        <v>-2123.8775576960347</v>
      </c>
      <c r="AV60" s="58">
        <v>-2088.2199814809501</v>
      </c>
      <c r="AW60" s="58">
        <v>-2052.4584040019049</v>
      </c>
      <c r="AX60" s="58">
        <v>-2016.5925219218796</v>
      </c>
      <c r="AY60" s="58">
        <v>-1980.6220310191209</v>
      </c>
      <c r="AZ60" s="58">
        <v>-1944.5466261845618</v>
      </c>
      <c r="BA60" s="58">
        <v>-1908.366001419236</v>
      </c>
      <c r="BB60" s="58">
        <v>-1872.0798498316774</v>
      </c>
      <c r="BC60" s="58">
        <v>-1835.6878636353224</v>
      </c>
      <c r="BD60" s="58">
        <v>-1799.1897341458941</v>
      </c>
      <c r="BE60" s="58">
        <v>-1762.5851517787883</v>
      </c>
      <c r="BF60" s="113">
        <v>-1725.8738060464452</v>
      </c>
      <c r="BG60" s="113">
        <v>-1689.0553855557166</v>
      </c>
      <c r="BH60" s="113">
        <v>-1652.1295780052228</v>
      </c>
      <c r="BI60" s="113">
        <v>-1615.0960701827069</v>
      </c>
      <c r="BJ60" s="113">
        <v>-1577.954547962375</v>
      </c>
      <c r="BK60" s="113">
        <v>-1540.7046963022344</v>
      </c>
      <c r="BL60" s="113">
        <v>-1503.3461992414182</v>
      </c>
      <c r="BM60" s="113">
        <v>-1465.878739897508</v>
      </c>
      <c r="BN60" s="113">
        <v>-1428.3020004638447</v>
      </c>
      <c r="BO60" s="113">
        <v>-1390.6156622068331</v>
      </c>
      <c r="BP60" s="113">
        <v>-1352.8194054632384</v>
      </c>
      <c r="BQ60" s="113">
        <v>-1314.9129096374752</v>
      </c>
      <c r="BR60" s="113">
        <v>-1276.8958531988869</v>
      </c>
      <c r="BS60" s="113">
        <v>-1238.7679136790189</v>
      </c>
      <c r="BT60" s="113">
        <v>-1200.5287676688849</v>
      </c>
      <c r="BU60" s="113">
        <v>-1162.1780908162216</v>
      </c>
      <c r="BV60" s="113">
        <v>-1123.7155578227378</v>
      </c>
      <c r="BW60" s="113">
        <v>-1085.1408424413564</v>
      </c>
      <c r="BX60" s="113">
        <v>-1046.4536174734458</v>
      </c>
      <c r="BY60" s="113">
        <v>-1007.6535547660455</v>
      </c>
      <c r="BZ60" s="113">
        <v>-968.74032520908213</v>
      </c>
      <c r="CA60" s="113">
        <v>-929.71359873257757</v>
      </c>
      <c r="CB60" s="113">
        <v>-890.57304430384966</v>
      </c>
      <c r="CC60" s="113">
        <v>-851.3183299247047</v>
      </c>
      <c r="CD60" s="113">
        <v>-811.94912262862067</v>
      </c>
      <c r="CE60" s="113">
        <v>-772.46508847792325</v>
      </c>
      <c r="CF60" s="113">
        <v>-732.86589256095272</v>
      </c>
      <c r="CG60" s="113">
        <v>-693.15119898922433</v>
      </c>
      <c r="CH60" s="113">
        <v>-653.32067089457837</v>
      </c>
      <c r="CI60" s="113">
        <v>-613.37397042632313</v>
      </c>
      <c r="CJ60" s="113">
        <v>-573.31075874836881</v>
      </c>
      <c r="CK60" s="113">
        <v>-533.1306960363537</v>
      </c>
      <c r="CL60" s="113">
        <v>-492.83344147476203</v>
      </c>
      <c r="CM60" s="113">
        <v>-452.41865325403228</v>
      </c>
      <c r="CN60" s="113">
        <v>-411.88598856765884</v>
      </c>
      <c r="CO60" s="113">
        <v>-371.23510360928333</v>
      </c>
      <c r="CP60" s="113">
        <v>-330.46565356977931</v>
      </c>
      <c r="CQ60" s="113">
        <v>-289.57729263432674</v>
      </c>
      <c r="CR60" s="113">
        <v>-248.56967397947909</v>
      </c>
      <c r="CS60" s="113">
        <v>-207.44244977022143</v>
      </c>
      <c r="CT60" s="113">
        <v>-166.19527115702016</v>
      </c>
      <c r="CU60" s="113">
        <v>-124.82778827286369</v>
      </c>
      <c r="CV60" s="113">
        <v>-83.339650230295106</v>
      </c>
      <c r="CW60" s="113">
        <v>-41.730505118435673</v>
      </c>
      <c r="CX60" s="115"/>
    </row>
    <row r="61" spans="2:102" x14ac:dyDescent="0.25">
      <c r="B61" s="17" t="s">
        <v>54</v>
      </c>
      <c r="C61" s="21">
        <f>intereses!E5</f>
        <v>0.05</v>
      </c>
      <c r="D61" s="19">
        <f>-0.8*SUM(I10:I52,I65:I66)</f>
        <v>1537834.8086644479</v>
      </c>
      <c r="E61" s="19"/>
      <c r="F61" s="19">
        <v>55686.17</v>
      </c>
      <c r="G61" s="55">
        <v>17</v>
      </c>
      <c r="H61" s="55">
        <v>32</v>
      </c>
      <c r="I61" s="57"/>
      <c r="J61" s="58">
        <v>0</v>
      </c>
      <c r="K61" s="58">
        <v>0</v>
      </c>
      <c r="L61" s="58">
        <v>0</v>
      </c>
      <c r="M61" s="58">
        <v>0</v>
      </c>
      <c r="N61" s="58">
        <v>0</v>
      </c>
      <c r="O61" s="58">
        <v>0</v>
      </c>
      <c r="P61" s="58">
        <v>0</v>
      </c>
      <c r="Q61" s="58">
        <v>0</v>
      </c>
      <c r="R61" s="58">
        <v>0</v>
      </c>
      <c r="S61" s="58">
        <v>0</v>
      </c>
      <c r="T61" s="58">
        <v>0</v>
      </c>
      <c r="U61" s="58">
        <v>0</v>
      </c>
      <c r="V61" s="58">
        <v>0</v>
      </c>
      <c r="W61" s="58">
        <v>0</v>
      </c>
      <c r="X61" s="58">
        <v>0</v>
      </c>
      <c r="Y61" s="58">
        <v>0</v>
      </c>
      <c r="Z61" s="58">
        <v>-6407.6450416666667</v>
      </c>
      <c r="AA61" s="58">
        <v>-6024.4873444079221</v>
      </c>
      <c r="AB61" s="58">
        <v>-5639.7331567439314</v>
      </c>
      <c r="AC61" s="58">
        <v>-5253.3758266313416</v>
      </c>
      <c r="AD61" s="58">
        <v>-4865.4086743099497</v>
      </c>
      <c r="AE61" s="58">
        <v>-4475.8249921872184</v>
      </c>
      <c r="AF61" s="58">
        <v>-4084.6180447223078</v>
      </c>
      <c r="AG61" s="58">
        <v>-3691.7810683096277</v>
      </c>
      <c r="AH61" s="58">
        <v>-3297.3072711618952</v>
      </c>
      <c r="AI61" s="58">
        <v>-2901.1898331927127</v>
      </c>
      <c r="AJ61" s="58">
        <v>-2503.4219058986591</v>
      </c>
      <c r="AK61" s="58">
        <v>-2103.9966122408805</v>
      </c>
      <c r="AL61" s="58">
        <v>-1702.9070465261948</v>
      </c>
      <c r="AM61" s="58">
        <v>-1300.1462742876972</v>
      </c>
      <c r="AN61" s="58">
        <v>-895.70733216487281</v>
      </c>
      <c r="AO61" s="58">
        <v>-489.58322778320331</v>
      </c>
      <c r="AP61" s="58">
        <v>0</v>
      </c>
      <c r="AQ61" s="58">
        <v>0</v>
      </c>
      <c r="AR61" s="58">
        <v>0</v>
      </c>
      <c r="AS61" s="58">
        <v>0</v>
      </c>
      <c r="AT61" s="58">
        <v>0</v>
      </c>
      <c r="AU61" s="58">
        <v>0</v>
      </c>
      <c r="AV61" s="58">
        <v>0</v>
      </c>
      <c r="AW61" s="58">
        <v>0</v>
      </c>
      <c r="AX61" s="58">
        <v>0</v>
      </c>
      <c r="AY61" s="58">
        <v>0</v>
      </c>
      <c r="AZ61" s="58">
        <v>0</v>
      </c>
      <c r="BA61" s="58">
        <v>0</v>
      </c>
      <c r="BB61" s="58">
        <v>0</v>
      </c>
      <c r="BC61" s="58">
        <v>0</v>
      </c>
      <c r="BD61" s="58">
        <v>0</v>
      </c>
      <c r="BE61" s="58">
        <v>0</v>
      </c>
      <c r="BF61" s="58">
        <v>0</v>
      </c>
      <c r="BG61" s="58">
        <v>0</v>
      </c>
      <c r="BH61" s="58">
        <v>0</v>
      </c>
      <c r="BI61" s="58">
        <v>0</v>
      </c>
      <c r="BJ61" s="58">
        <v>0</v>
      </c>
      <c r="BK61" s="58">
        <v>0</v>
      </c>
      <c r="BL61" s="58">
        <v>0</v>
      </c>
      <c r="BM61" s="58">
        <v>0</v>
      </c>
      <c r="BN61" s="58">
        <v>0</v>
      </c>
      <c r="BO61" s="58">
        <v>0</v>
      </c>
      <c r="BP61" s="58">
        <v>0</v>
      </c>
      <c r="BQ61" s="58">
        <v>0</v>
      </c>
      <c r="BR61" s="58">
        <v>0</v>
      </c>
      <c r="BS61" s="58">
        <v>0</v>
      </c>
      <c r="BT61" s="58">
        <v>0</v>
      </c>
      <c r="BU61" s="58">
        <v>0</v>
      </c>
      <c r="BV61" s="58">
        <v>0</v>
      </c>
      <c r="BW61" s="58">
        <v>0</v>
      </c>
      <c r="BX61" s="58">
        <v>0</v>
      </c>
      <c r="BY61" s="58">
        <v>0</v>
      </c>
      <c r="BZ61" s="58">
        <v>0</v>
      </c>
      <c r="CA61" s="58">
        <v>0</v>
      </c>
      <c r="CB61" s="58">
        <v>0</v>
      </c>
      <c r="CC61" s="58">
        <v>0</v>
      </c>
      <c r="CD61" s="58">
        <v>0</v>
      </c>
      <c r="CE61" s="58">
        <v>0</v>
      </c>
      <c r="CF61" s="58">
        <v>0</v>
      </c>
      <c r="CG61" s="58">
        <v>0</v>
      </c>
      <c r="CH61" s="58">
        <v>0</v>
      </c>
      <c r="CI61" s="58">
        <v>0</v>
      </c>
      <c r="CJ61" s="58">
        <v>0</v>
      </c>
      <c r="CK61" s="58">
        <v>0</v>
      </c>
      <c r="CL61" s="58">
        <v>0</v>
      </c>
      <c r="CM61" s="58">
        <v>0</v>
      </c>
      <c r="CN61" s="58">
        <v>0</v>
      </c>
      <c r="CO61" s="58">
        <v>0</v>
      </c>
      <c r="CP61" s="58">
        <v>0</v>
      </c>
      <c r="CQ61" s="58">
        <v>0</v>
      </c>
      <c r="CR61" s="58">
        <v>0</v>
      </c>
      <c r="CS61" s="58">
        <v>0</v>
      </c>
      <c r="CT61" s="58">
        <v>0</v>
      </c>
      <c r="CU61" s="58">
        <v>0</v>
      </c>
      <c r="CV61" s="58">
        <v>0</v>
      </c>
      <c r="CW61" s="58">
        <v>0</v>
      </c>
      <c r="CX61" s="115"/>
    </row>
    <row r="62" spans="2:102" x14ac:dyDescent="0.25">
      <c r="B62" s="17" t="s">
        <v>39</v>
      </c>
      <c r="C62" s="20">
        <v>2.5000000000000001E-3</v>
      </c>
      <c r="D62" s="19">
        <f>-0.8*SUM(I10:I52,I65:I66)</f>
        <v>1537834.8086644479</v>
      </c>
      <c r="E62" s="19"/>
      <c r="F62" s="19">
        <f>C62*D62</f>
        <v>3844.5870216611197</v>
      </c>
      <c r="G62" s="55">
        <v>32</v>
      </c>
      <c r="H62" s="55">
        <v>33</v>
      </c>
      <c r="I62" s="57">
        <f t="shared" si="0"/>
        <v>-3844.5870216611197</v>
      </c>
      <c r="J62" s="58">
        <v>0</v>
      </c>
      <c r="K62" s="58">
        <v>0</v>
      </c>
      <c r="L62" s="58">
        <v>0</v>
      </c>
      <c r="M62" s="58">
        <v>0</v>
      </c>
      <c r="N62" s="58">
        <v>0</v>
      </c>
      <c r="O62" s="58">
        <v>0</v>
      </c>
      <c r="P62" s="58">
        <v>0</v>
      </c>
      <c r="Q62" s="58">
        <v>0</v>
      </c>
      <c r="R62" s="58">
        <v>0</v>
      </c>
      <c r="S62" s="58">
        <v>0</v>
      </c>
      <c r="T62" s="58">
        <v>0</v>
      </c>
      <c r="U62" s="58">
        <v>0</v>
      </c>
      <c r="V62" s="58">
        <v>0</v>
      </c>
      <c r="W62" s="58">
        <v>0</v>
      </c>
      <c r="X62" s="58">
        <v>0</v>
      </c>
      <c r="Y62" s="58">
        <v>0</v>
      </c>
      <c r="Z62" s="58">
        <v>0</v>
      </c>
      <c r="AA62" s="58">
        <v>0</v>
      </c>
      <c r="AB62" s="58">
        <v>0</v>
      </c>
      <c r="AC62" s="58">
        <v>0</v>
      </c>
      <c r="AD62" s="58">
        <v>0</v>
      </c>
      <c r="AE62" s="58">
        <v>0</v>
      </c>
      <c r="AF62" s="58">
        <v>0</v>
      </c>
      <c r="AG62" s="58">
        <v>0</v>
      </c>
      <c r="AH62" s="58">
        <v>0</v>
      </c>
      <c r="AI62" s="58">
        <v>0</v>
      </c>
      <c r="AJ62" s="58">
        <v>0</v>
      </c>
      <c r="AK62" s="58">
        <v>0</v>
      </c>
      <c r="AL62" s="58">
        <v>0</v>
      </c>
      <c r="AM62" s="58">
        <v>0</v>
      </c>
      <c r="AN62" s="58">
        <v>0</v>
      </c>
      <c r="AO62" s="58">
        <v>0</v>
      </c>
      <c r="AP62" s="58">
        <v>0</v>
      </c>
      <c r="AQ62" s="58">
        <v>0</v>
      </c>
      <c r="AR62" s="58">
        <v>0</v>
      </c>
      <c r="AS62" s="58">
        <v>0</v>
      </c>
      <c r="AT62" s="58">
        <v>0</v>
      </c>
      <c r="AU62" s="58">
        <v>0</v>
      </c>
      <c r="AV62" s="58">
        <v>0</v>
      </c>
      <c r="AW62" s="58">
        <v>0</v>
      </c>
      <c r="AX62" s="58">
        <v>0</v>
      </c>
      <c r="AY62" s="58">
        <v>0</v>
      </c>
      <c r="AZ62" s="58">
        <v>0</v>
      </c>
      <c r="BA62" s="58">
        <v>0</v>
      </c>
      <c r="BB62" s="58">
        <v>0</v>
      </c>
      <c r="BC62" s="58">
        <v>0</v>
      </c>
      <c r="BD62" s="58">
        <v>0</v>
      </c>
      <c r="BE62" s="58">
        <v>0</v>
      </c>
      <c r="BF62" s="58">
        <v>0</v>
      </c>
      <c r="BG62" s="58">
        <v>0</v>
      </c>
      <c r="BH62" s="58">
        <v>0</v>
      </c>
      <c r="BI62" s="58">
        <v>0</v>
      </c>
      <c r="BJ62" s="58">
        <v>0</v>
      </c>
      <c r="BK62" s="58">
        <v>0</v>
      </c>
      <c r="BL62" s="58">
        <v>0</v>
      </c>
      <c r="BM62" s="58">
        <v>0</v>
      </c>
      <c r="BN62" s="58">
        <v>0</v>
      </c>
      <c r="BO62" s="58">
        <v>0</v>
      </c>
      <c r="BP62" s="58">
        <v>0</v>
      </c>
      <c r="BQ62" s="58">
        <v>0</v>
      </c>
      <c r="BR62" s="58">
        <v>0</v>
      </c>
      <c r="BS62" s="58">
        <v>0</v>
      </c>
      <c r="BT62" s="58">
        <v>0</v>
      </c>
      <c r="BU62" s="58">
        <v>0</v>
      </c>
      <c r="BV62" s="58">
        <v>0</v>
      </c>
      <c r="BW62" s="58">
        <v>0</v>
      </c>
      <c r="BX62" s="58">
        <v>0</v>
      </c>
      <c r="BY62" s="58">
        <v>0</v>
      </c>
      <c r="BZ62" s="58">
        <v>0</v>
      </c>
      <c r="CA62" s="58">
        <v>0</v>
      </c>
      <c r="CB62" s="58">
        <v>0</v>
      </c>
      <c r="CC62" s="58">
        <v>0</v>
      </c>
      <c r="CD62" s="58">
        <v>0</v>
      </c>
      <c r="CE62" s="58">
        <v>0</v>
      </c>
      <c r="CF62" s="58">
        <v>0</v>
      </c>
      <c r="CG62" s="58">
        <v>0</v>
      </c>
      <c r="CH62" s="58">
        <v>0</v>
      </c>
      <c r="CI62" s="58">
        <v>0</v>
      </c>
      <c r="CJ62" s="58">
        <v>0</v>
      </c>
      <c r="CK62" s="58">
        <v>0</v>
      </c>
      <c r="CL62" s="58">
        <v>0</v>
      </c>
      <c r="CM62" s="58">
        <v>0</v>
      </c>
      <c r="CN62" s="58">
        <v>0</v>
      </c>
      <c r="CO62" s="58">
        <v>0</v>
      </c>
      <c r="CP62" s="58">
        <v>0</v>
      </c>
      <c r="CQ62" s="58">
        <v>0</v>
      </c>
      <c r="CR62" s="58">
        <v>0</v>
      </c>
      <c r="CS62" s="58">
        <v>0</v>
      </c>
      <c r="CT62" s="58">
        <v>0</v>
      </c>
      <c r="CU62" s="58">
        <v>0</v>
      </c>
      <c r="CV62" s="58">
        <v>0</v>
      </c>
      <c r="CW62" s="58">
        <f>I62</f>
        <v>-3844.5870216611197</v>
      </c>
      <c r="CX62" s="115"/>
    </row>
    <row r="63" spans="2:102" x14ac:dyDescent="0.25">
      <c r="G63" s="61"/>
      <c r="H63" s="61"/>
      <c r="I63" s="62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CX63" s="115"/>
    </row>
    <row r="64" spans="2:102" x14ac:dyDescent="0.25">
      <c r="B64" s="15" t="s">
        <v>3</v>
      </c>
      <c r="C64" s="15"/>
      <c r="D64" s="16"/>
      <c r="E64" s="16"/>
      <c r="F64" s="16"/>
      <c r="G64" s="64"/>
      <c r="H64" s="64"/>
      <c r="I64" s="65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CX64" s="115"/>
    </row>
    <row r="65" spans="2:102" x14ac:dyDescent="0.25">
      <c r="B65" s="17" t="s">
        <v>30</v>
      </c>
      <c r="D65" s="1">
        <v>8</v>
      </c>
      <c r="E65" s="1">
        <v>700</v>
      </c>
      <c r="F65" s="1">
        <f>C65*D65*E65</f>
        <v>0</v>
      </c>
      <c r="G65" s="70">
        <v>17</v>
      </c>
      <c r="H65" s="70">
        <v>32</v>
      </c>
      <c r="I65" s="71">
        <f t="shared" si="0"/>
        <v>0</v>
      </c>
      <c r="J65" s="72">
        <v>0</v>
      </c>
      <c r="K65" s="72">
        <v>0</v>
      </c>
      <c r="L65" s="72">
        <v>0</v>
      </c>
      <c r="M65" s="72">
        <v>0</v>
      </c>
      <c r="N65" s="72">
        <v>0</v>
      </c>
      <c r="O65" s="72">
        <v>0</v>
      </c>
      <c r="P65" s="72">
        <v>0</v>
      </c>
      <c r="Q65" s="72">
        <v>0</v>
      </c>
      <c r="R65" s="72">
        <v>0</v>
      </c>
      <c r="S65" s="72">
        <v>0</v>
      </c>
      <c r="T65" s="72">
        <v>0</v>
      </c>
      <c r="U65" s="72">
        <v>0</v>
      </c>
      <c r="V65" s="72">
        <v>0</v>
      </c>
      <c r="W65" s="72">
        <v>0</v>
      </c>
      <c r="X65" s="72">
        <v>0</v>
      </c>
      <c r="Y65" s="72">
        <v>0</v>
      </c>
      <c r="Z65" s="72">
        <f>$I$65/16</f>
        <v>0</v>
      </c>
      <c r="AA65" s="72">
        <f t="shared" ref="AA65:AO65" si="12">$I$65/16</f>
        <v>0</v>
      </c>
      <c r="AB65" s="72">
        <f t="shared" si="12"/>
        <v>0</v>
      </c>
      <c r="AC65" s="72">
        <f t="shared" si="12"/>
        <v>0</v>
      </c>
      <c r="AD65" s="72">
        <f t="shared" si="12"/>
        <v>0</v>
      </c>
      <c r="AE65" s="72">
        <f t="shared" si="12"/>
        <v>0</v>
      </c>
      <c r="AF65" s="72">
        <f t="shared" si="12"/>
        <v>0</v>
      </c>
      <c r="AG65" s="72">
        <f t="shared" si="12"/>
        <v>0</v>
      </c>
      <c r="AH65" s="72">
        <f t="shared" si="12"/>
        <v>0</v>
      </c>
      <c r="AI65" s="72">
        <f t="shared" si="12"/>
        <v>0</v>
      </c>
      <c r="AJ65" s="72">
        <f t="shared" si="12"/>
        <v>0</v>
      </c>
      <c r="AK65" s="72">
        <f t="shared" si="12"/>
        <v>0</v>
      </c>
      <c r="AL65" s="72">
        <f t="shared" si="12"/>
        <v>0</v>
      </c>
      <c r="AM65" s="72">
        <f t="shared" si="12"/>
        <v>0</v>
      </c>
      <c r="AN65" s="72">
        <f t="shared" si="12"/>
        <v>0</v>
      </c>
      <c r="AO65" s="72">
        <f t="shared" si="12"/>
        <v>0</v>
      </c>
      <c r="AP65" s="72">
        <v>0</v>
      </c>
      <c r="AQ65" s="72">
        <v>0</v>
      </c>
      <c r="AR65" s="72">
        <v>0</v>
      </c>
      <c r="AS65" s="72">
        <v>0</v>
      </c>
      <c r="AT65" s="72">
        <v>0</v>
      </c>
      <c r="AU65" s="72">
        <v>0</v>
      </c>
      <c r="AV65" s="72">
        <v>0</v>
      </c>
      <c r="AW65" s="72">
        <v>0</v>
      </c>
      <c r="AX65" s="72">
        <v>0</v>
      </c>
      <c r="AY65" s="72">
        <v>0</v>
      </c>
      <c r="AZ65" s="72">
        <v>0</v>
      </c>
      <c r="BA65" s="72">
        <v>0</v>
      </c>
      <c r="BB65" s="72">
        <v>0</v>
      </c>
      <c r="BC65" s="72">
        <v>0</v>
      </c>
      <c r="BD65" s="72">
        <v>0</v>
      </c>
      <c r="BE65" s="72">
        <v>0</v>
      </c>
      <c r="BF65" s="72">
        <v>0</v>
      </c>
      <c r="BG65" s="72">
        <v>0</v>
      </c>
      <c r="BH65" s="72">
        <v>0</v>
      </c>
      <c r="BI65" s="72">
        <v>0</v>
      </c>
      <c r="BJ65" s="72">
        <v>0</v>
      </c>
      <c r="BK65" s="72">
        <v>0</v>
      </c>
      <c r="BL65" s="72">
        <v>0</v>
      </c>
      <c r="BM65" s="72">
        <v>0</v>
      </c>
      <c r="BN65" s="72">
        <v>0</v>
      </c>
      <c r="BO65" s="72">
        <v>0</v>
      </c>
      <c r="BP65" s="72">
        <v>0</v>
      </c>
      <c r="BQ65" s="72">
        <v>0</v>
      </c>
      <c r="BR65" s="72">
        <v>0</v>
      </c>
      <c r="BS65" s="72">
        <v>0</v>
      </c>
      <c r="BT65" s="72">
        <v>0</v>
      </c>
      <c r="BU65" s="72">
        <v>0</v>
      </c>
      <c r="BV65" s="72">
        <v>0</v>
      </c>
      <c r="BW65" s="72">
        <v>0</v>
      </c>
      <c r="BX65" s="72">
        <v>0</v>
      </c>
      <c r="BY65" s="72">
        <v>0</v>
      </c>
      <c r="BZ65" s="72">
        <v>0</v>
      </c>
      <c r="CA65" s="72">
        <v>0</v>
      </c>
      <c r="CB65" s="72">
        <v>0</v>
      </c>
      <c r="CC65" s="72">
        <v>0</v>
      </c>
      <c r="CD65" s="72">
        <v>0</v>
      </c>
      <c r="CE65" s="72">
        <v>0</v>
      </c>
      <c r="CF65" s="72">
        <v>0</v>
      </c>
      <c r="CG65" s="72">
        <v>0</v>
      </c>
      <c r="CH65" s="72">
        <v>0</v>
      </c>
      <c r="CI65" s="72">
        <v>0</v>
      </c>
      <c r="CJ65" s="72">
        <v>0</v>
      </c>
      <c r="CK65" s="72">
        <v>0</v>
      </c>
      <c r="CL65" s="72">
        <v>0</v>
      </c>
      <c r="CM65" s="72">
        <v>0</v>
      </c>
      <c r="CN65" s="72">
        <v>0</v>
      </c>
      <c r="CO65" s="72">
        <v>0</v>
      </c>
      <c r="CP65" s="72">
        <v>0</v>
      </c>
      <c r="CQ65" s="72">
        <v>0</v>
      </c>
      <c r="CR65" s="72">
        <v>0</v>
      </c>
      <c r="CS65" s="72">
        <v>0</v>
      </c>
      <c r="CT65" s="72">
        <v>0</v>
      </c>
      <c r="CU65" s="72">
        <v>0</v>
      </c>
      <c r="CV65" s="72">
        <v>0</v>
      </c>
      <c r="CW65" s="72">
        <v>0</v>
      </c>
      <c r="CX65" s="115"/>
    </row>
    <row r="66" spans="2:102" x14ac:dyDescent="0.25">
      <c r="B66" t="s">
        <v>23</v>
      </c>
      <c r="D66" s="1">
        <v>8</v>
      </c>
      <c r="E66" s="1">
        <v>200</v>
      </c>
      <c r="F66" s="1">
        <f>C66*D66*E66</f>
        <v>0</v>
      </c>
      <c r="G66" s="55">
        <v>17</v>
      </c>
      <c r="H66" s="55">
        <v>32</v>
      </c>
      <c r="I66" s="57">
        <f>-$F$66</f>
        <v>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58">
        <v>0</v>
      </c>
      <c r="P66" s="58">
        <v>0</v>
      </c>
      <c r="Q66" s="58">
        <v>0</v>
      </c>
      <c r="R66" s="58">
        <v>0</v>
      </c>
      <c r="S66" s="58">
        <v>0</v>
      </c>
      <c r="T66" s="58">
        <v>0</v>
      </c>
      <c r="U66" s="58">
        <v>0</v>
      </c>
      <c r="V66" s="58">
        <v>0</v>
      </c>
      <c r="W66" s="58">
        <v>0</v>
      </c>
      <c r="X66" s="58">
        <v>0</v>
      </c>
      <c r="Y66" s="58">
        <v>0</v>
      </c>
      <c r="Z66" s="58">
        <f>$I$66/16</f>
        <v>0</v>
      </c>
      <c r="AA66" s="58">
        <f t="shared" ref="AA66:AO66" si="13">$I$66/16</f>
        <v>0</v>
      </c>
      <c r="AB66" s="58">
        <f t="shared" si="13"/>
        <v>0</v>
      </c>
      <c r="AC66" s="58">
        <f t="shared" si="13"/>
        <v>0</v>
      </c>
      <c r="AD66" s="58">
        <f t="shared" si="13"/>
        <v>0</v>
      </c>
      <c r="AE66" s="58">
        <f t="shared" si="13"/>
        <v>0</v>
      </c>
      <c r="AF66" s="58">
        <f t="shared" si="13"/>
        <v>0</v>
      </c>
      <c r="AG66" s="58">
        <f t="shared" si="13"/>
        <v>0</v>
      </c>
      <c r="AH66" s="58">
        <f t="shared" si="13"/>
        <v>0</v>
      </c>
      <c r="AI66" s="58">
        <f t="shared" si="13"/>
        <v>0</v>
      </c>
      <c r="AJ66" s="58">
        <f t="shared" si="13"/>
        <v>0</v>
      </c>
      <c r="AK66" s="58">
        <f t="shared" si="13"/>
        <v>0</v>
      </c>
      <c r="AL66" s="58">
        <f t="shared" si="13"/>
        <v>0</v>
      </c>
      <c r="AM66" s="58">
        <f t="shared" si="13"/>
        <v>0</v>
      </c>
      <c r="AN66" s="58">
        <f t="shared" si="13"/>
        <v>0</v>
      </c>
      <c r="AO66" s="58">
        <f t="shared" si="13"/>
        <v>0</v>
      </c>
      <c r="AP66" s="58">
        <v>0</v>
      </c>
      <c r="AQ66" s="58">
        <v>0</v>
      </c>
      <c r="AR66" s="58">
        <v>0</v>
      </c>
      <c r="AS66" s="58">
        <v>0</v>
      </c>
      <c r="AT66" s="58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8">
        <v>0</v>
      </c>
      <c r="BA66" s="58">
        <v>0</v>
      </c>
      <c r="BB66" s="58">
        <v>0</v>
      </c>
      <c r="BC66" s="58">
        <v>0</v>
      </c>
      <c r="BD66" s="58">
        <v>0</v>
      </c>
      <c r="BE66" s="58">
        <v>0</v>
      </c>
      <c r="BF66" s="58">
        <v>0</v>
      </c>
      <c r="BG66" s="58">
        <v>0</v>
      </c>
      <c r="BH66" s="58">
        <v>0</v>
      </c>
      <c r="BI66" s="58">
        <v>0</v>
      </c>
      <c r="BJ66" s="58">
        <v>0</v>
      </c>
      <c r="BK66" s="58">
        <v>0</v>
      </c>
      <c r="BL66" s="58">
        <v>0</v>
      </c>
      <c r="BM66" s="58">
        <v>0</v>
      </c>
      <c r="BN66" s="58">
        <v>0</v>
      </c>
      <c r="BO66" s="58">
        <v>0</v>
      </c>
      <c r="BP66" s="58">
        <v>0</v>
      </c>
      <c r="BQ66" s="58">
        <v>0</v>
      </c>
      <c r="BR66" s="58">
        <v>0</v>
      </c>
      <c r="BS66" s="58">
        <v>0</v>
      </c>
      <c r="BT66" s="58">
        <v>0</v>
      </c>
      <c r="BU66" s="58">
        <v>0</v>
      </c>
      <c r="BV66" s="58">
        <v>0</v>
      </c>
      <c r="BW66" s="58">
        <v>0</v>
      </c>
      <c r="BX66" s="58">
        <v>0</v>
      </c>
      <c r="BY66" s="58">
        <v>0</v>
      </c>
      <c r="BZ66" s="58">
        <v>0</v>
      </c>
      <c r="CA66" s="58">
        <v>0</v>
      </c>
      <c r="CB66" s="58">
        <v>0</v>
      </c>
      <c r="CC66" s="58">
        <v>0</v>
      </c>
      <c r="CD66" s="58">
        <v>0</v>
      </c>
      <c r="CE66" s="58">
        <v>0</v>
      </c>
      <c r="CF66" s="58">
        <v>0</v>
      </c>
      <c r="CG66" s="58">
        <v>0</v>
      </c>
      <c r="CH66" s="58">
        <v>0</v>
      </c>
      <c r="CI66" s="58">
        <v>0</v>
      </c>
      <c r="CJ66" s="58">
        <v>0</v>
      </c>
      <c r="CK66" s="58">
        <v>0</v>
      </c>
      <c r="CL66" s="58">
        <v>0</v>
      </c>
      <c r="CM66" s="58">
        <v>0</v>
      </c>
      <c r="CN66" s="58">
        <v>0</v>
      </c>
      <c r="CO66" s="58">
        <v>0</v>
      </c>
      <c r="CP66" s="58">
        <v>0</v>
      </c>
      <c r="CQ66" s="58">
        <v>0</v>
      </c>
      <c r="CR66" s="58">
        <v>0</v>
      </c>
      <c r="CS66" s="58">
        <v>0</v>
      </c>
      <c r="CT66" s="58">
        <v>0</v>
      </c>
      <c r="CU66" s="58">
        <v>0</v>
      </c>
      <c r="CV66" s="58">
        <v>0</v>
      </c>
      <c r="CW66" s="58">
        <v>0</v>
      </c>
      <c r="CX66" s="115"/>
    </row>
    <row r="67" spans="2:102" x14ac:dyDescent="0.25">
      <c r="G67" s="61"/>
      <c r="H67" s="61"/>
      <c r="I67" s="62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CX67" s="115"/>
    </row>
    <row r="68" spans="2:102" x14ac:dyDescent="0.25">
      <c r="B68" s="27" t="s">
        <v>9</v>
      </c>
      <c r="C68" s="24"/>
      <c r="D68" s="25"/>
      <c r="E68" s="25"/>
      <c r="F68" s="25">
        <f>SUM(F69:F73)</f>
        <v>1200000</v>
      </c>
      <c r="G68" s="81"/>
      <c r="H68" s="81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2"/>
      <c r="BH68" s="82"/>
      <c r="BI68" s="82"/>
      <c r="BJ68" s="82"/>
      <c r="BK68" s="82"/>
      <c r="BL68" s="82"/>
      <c r="BM68" s="82"/>
      <c r="BN68" s="82"/>
      <c r="BO68" s="82"/>
      <c r="BP68" s="82"/>
      <c r="BQ68" s="82"/>
      <c r="BR68" s="82"/>
      <c r="BS68" s="82"/>
      <c r="BT68" s="82"/>
      <c r="BU68" s="82"/>
      <c r="BV68" s="82"/>
      <c r="BW68" s="82"/>
      <c r="BX68" s="82"/>
      <c r="BY68" s="82"/>
      <c r="BZ68" s="82"/>
      <c r="CA68" s="82"/>
      <c r="CB68" s="82"/>
      <c r="CC68" s="82"/>
      <c r="CD68" s="82"/>
      <c r="CE68" s="82"/>
      <c r="CF68" s="82"/>
      <c r="CG68" s="82"/>
      <c r="CH68" s="82"/>
      <c r="CI68" s="82"/>
      <c r="CJ68" s="82"/>
      <c r="CK68" s="82"/>
      <c r="CL68" s="82"/>
      <c r="CM68" s="82"/>
      <c r="CN68" s="82"/>
      <c r="CO68" s="82"/>
      <c r="CP68" s="82"/>
      <c r="CQ68" s="82"/>
      <c r="CR68" s="82"/>
      <c r="CS68" s="82"/>
      <c r="CT68" s="82"/>
      <c r="CU68" s="82"/>
      <c r="CV68" s="82"/>
      <c r="CW68" s="82"/>
      <c r="CX68" s="115"/>
    </row>
    <row r="69" spans="2:102" x14ac:dyDescent="0.25">
      <c r="B69" t="s">
        <v>216</v>
      </c>
      <c r="D69" s="1">
        <f>65*2183.04</f>
        <v>141897.60000000001</v>
      </c>
      <c r="F69" s="1">
        <f>C69*D69</f>
        <v>0</v>
      </c>
      <c r="G69" s="55">
        <v>92</v>
      </c>
      <c r="H69" s="55">
        <v>92</v>
      </c>
      <c r="I69" s="57">
        <f>F69</f>
        <v>0</v>
      </c>
      <c r="J69" s="58">
        <v>0</v>
      </c>
      <c r="K69" s="58">
        <v>0</v>
      </c>
      <c r="L69" s="58">
        <v>0</v>
      </c>
      <c r="M69" s="58">
        <v>0</v>
      </c>
      <c r="N69" s="58">
        <v>0</v>
      </c>
      <c r="O69" s="58">
        <v>0</v>
      </c>
      <c r="P69" s="58">
        <v>0</v>
      </c>
      <c r="Q69" s="58">
        <v>0</v>
      </c>
      <c r="R69" s="58">
        <v>0</v>
      </c>
      <c r="S69" s="58">
        <v>0</v>
      </c>
      <c r="T69" s="58">
        <v>0</v>
      </c>
      <c r="U69" s="58">
        <v>0</v>
      </c>
      <c r="V69" s="58">
        <v>0</v>
      </c>
      <c r="W69" s="58">
        <v>0</v>
      </c>
      <c r="X69" s="58">
        <v>0</v>
      </c>
      <c r="Y69" s="58">
        <v>0</v>
      </c>
      <c r="Z69" s="58">
        <v>0</v>
      </c>
      <c r="AA69" s="58">
        <v>0</v>
      </c>
      <c r="AB69" s="58">
        <v>0</v>
      </c>
      <c r="AC69" s="58">
        <v>0</v>
      </c>
      <c r="AD69" s="58">
        <v>0</v>
      </c>
      <c r="AE69" s="58">
        <v>0</v>
      </c>
      <c r="AF69" s="58">
        <v>0</v>
      </c>
      <c r="AG69" s="58">
        <v>0</v>
      </c>
      <c r="AH69" s="58">
        <v>0</v>
      </c>
      <c r="AI69" s="58">
        <v>0</v>
      </c>
      <c r="AJ69" s="58">
        <v>0</v>
      </c>
      <c r="AK69" s="58">
        <v>0</v>
      </c>
      <c r="AL69" s="58">
        <v>0</v>
      </c>
      <c r="AM69" s="58">
        <v>0</v>
      </c>
      <c r="AN69" s="58">
        <v>0</v>
      </c>
      <c r="AO69" s="58">
        <v>0</v>
      </c>
      <c r="AP69" s="58">
        <v>0</v>
      </c>
      <c r="AQ69" s="58">
        <v>0</v>
      </c>
      <c r="AR69" s="58">
        <v>0</v>
      </c>
      <c r="AS69" s="58">
        <v>0</v>
      </c>
      <c r="AT69" s="58">
        <v>0</v>
      </c>
      <c r="AU69" s="58">
        <v>0</v>
      </c>
      <c r="AV69" s="58">
        <v>0</v>
      </c>
      <c r="AW69" s="58">
        <v>0</v>
      </c>
      <c r="AX69" s="58">
        <v>0</v>
      </c>
      <c r="AY69" s="58">
        <v>0</v>
      </c>
      <c r="AZ69" s="58">
        <v>0</v>
      </c>
      <c r="BA69" s="58">
        <v>0</v>
      </c>
      <c r="BB69" s="58">
        <v>0</v>
      </c>
      <c r="BC69" s="58">
        <v>0</v>
      </c>
      <c r="BD69" s="58">
        <v>0</v>
      </c>
      <c r="BE69" s="58">
        <v>0</v>
      </c>
      <c r="BF69" s="58">
        <v>0</v>
      </c>
      <c r="BG69" s="58">
        <v>0</v>
      </c>
      <c r="BH69" s="58">
        <v>0</v>
      </c>
      <c r="BI69" s="58">
        <v>0</v>
      </c>
      <c r="BJ69" s="58">
        <v>0</v>
      </c>
      <c r="BK69" s="58">
        <v>0</v>
      </c>
      <c r="BL69" s="58">
        <v>0</v>
      </c>
      <c r="BM69" s="58">
        <v>0</v>
      </c>
      <c r="BN69" s="58">
        <v>0</v>
      </c>
      <c r="BO69" s="58">
        <v>0</v>
      </c>
      <c r="BP69" s="58">
        <v>0</v>
      </c>
      <c r="BQ69" s="58">
        <v>0</v>
      </c>
      <c r="BR69" s="58">
        <v>0</v>
      </c>
      <c r="BS69" s="58">
        <v>0</v>
      </c>
      <c r="BT69" s="58">
        <v>0</v>
      </c>
      <c r="BU69" s="58">
        <v>0</v>
      </c>
      <c r="BV69" s="58">
        <v>0</v>
      </c>
      <c r="BW69" s="58">
        <v>0</v>
      </c>
      <c r="BX69" s="58">
        <v>0</v>
      </c>
      <c r="BY69" s="58">
        <v>0</v>
      </c>
      <c r="BZ69" s="58">
        <v>0</v>
      </c>
      <c r="CA69" s="58">
        <v>0</v>
      </c>
      <c r="CB69" s="58">
        <v>0</v>
      </c>
      <c r="CC69" s="58">
        <v>0</v>
      </c>
      <c r="CD69" s="58">
        <v>0</v>
      </c>
      <c r="CE69" s="58">
        <v>0</v>
      </c>
      <c r="CF69" s="58">
        <v>0</v>
      </c>
      <c r="CG69" s="58">
        <v>0</v>
      </c>
      <c r="CH69" s="58">
        <v>0</v>
      </c>
      <c r="CI69" s="58">
        <v>0</v>
      </c>
      <c r="CJ69" s="58">
        <v>0</v>
      </c>
      <c r="CK69" s="58">
        <v>0</v>
      </c>
      <c r="CL69" s="58">
        <v>0</v>
      </c>
      <c r="CM69" s="58">
        <v>0</v>
      </c>
      <c r="CN69" s="58">
        <v>0</v>
      </c>
      <c r="CO69" s="58">
        <v>0</v>
      </c>
      <c r="CP69" s="58">
        <v>0</v>
      </c>
      <c r="CQ69" s="58">
        <v>0</v>
      </c>
      <c r="CR69" s="58">
        <v>0</v>
      </c>
      <c r="CS69" s="58">
        <v>0</v>
      </c>
      <c r="CT69" s="58">
        <v>0</v>
      </c>
      <c r="CU69" s="58">
        <v>0</v>
      </c>
      <c r="CV69" s="58">
        <v>0</v>
      </c>
      <c r="CW69" s="58">
        <f>I69</f>
        <v>0</v>
      </c>
      <c r="CX69" s="115"/>
    </row>
    <row r="70" spans="2:102" x14ac:dyDescent="0.25">
      <c r="B70" t="s">
        <v>220</v>
      </c>
      <c r="C70">
        <v>40</v>
      </c>
      <c r="D70" s="11">
        <v>16000</v>
      </c>
      <c r="F70" s="1">
        <f>C70*D70</f>
        <v>640000</v>
      </c>
      <c r="G70" s="55">
        <v>33</v>
      </c>
      <c r="H70" s="55">
        <v>33</v>
      </c>
      <c r="I70" s="57">
        <f>F70</f>
        <v>640000</v>
      </c>
      <c r="J70" s="58">
        <v>0</v>
      </c>
      <c r="K70" s="58">
        <v>0</v>
      </c>
      <c r="L70" s="58">
        <v>0</v>
      </c>
      <c r="M70" s="58">
        <v>0</v>
      </c>
      <c r="N70" s="58">
        <v>0</v>
      </c>
      <c r="O70" s="58">
        <v>0</v>
      </c>
      <c r="P70" s="58">
        <v>0</v>
      </c>
      <c r="Q70" s="58">
        <v>0</v>
      </c>
      <c r="R70" s="58">
        <v>0</v>
      </c>
      <c r="S70" s="58">
        <v>0</v>
      </c>
      <c r="T70" s="58">
        <v>0</v>
      </c>
      <c r="U70" s="58">
        <v>0</v>
      </c>
      <c r="V70" s="58">
        <v>0</v>
      </c>
      <c r="W70" s="58">
        <v>0</v>
      </c>
      <c r="X70" s="58">
        <v>0</v>
      </c>
      <c r="Y70" s="58">
        <v>0</v>
      </c>
      <c r="Z70" s="58">
        <v>0</v>
      </c>
      <c r="AA70" s="58">
        <v>0</v>
      </c>
      <c r="AB70" s="58">
        <v>0</v>
      </c>
      <c r="AC70" s="58">
        <v>0</v>
      </c>
      <c r="AD70" s="58">
        <v>0</v>
      </c>
      <c r="AE70" s="58">
        <v>0</v>
      </c>
      <c r="AF70" s="58">
        <v>0</v>
      </c>
      <c r="AG70" s="58">
        <v>0</v>
      </c>
      <c r="AH70" s="58">
        <v>0</v>
      </c>
      <c r="AI70" s="58">
        <v>0</v>
      </c>
      <c r="AJ70" s="58">
        <v>0</v>
      </c>
      <c r="AK70" s="58">
        <v>0</v>
      </c>
      <c r="AL70" s="58">
        <v>0</v>
      </c>
      <c r="AM70" s="58">
        <v>0</v>
      </c>
      <c r="AN70" s="58">
        <v>0</v>
      </c>
      <c r="AO70" s="58">
        <v>0</v>
      </c>
      <c r="AP70" s="58">
        <f>I70</f>
        <v>640000</v>
      </c>
      <c r="AQ70" s="58">
        <v>0</v>
      </c>
      <c r="AR70" s="58">
        <v>0</v>
      </c>
      <c r="AS70" s="58">
        <v>0</v>
      </c>
      <c r="AT70" s="58">
        <v>0</v>
      </c>
      <c r="AU70" s="58">
        <v>0</v>
      </c>
      <c r="AV70" s="58">
        <v>0</v>
      </c>
      <c r="AW70" s="58">
        <v>0</v>
      </c>
      <c r="AX70" s="58">
        <v>0</v>
      </c>
      <c r="AY70" s="58">
        <v>0</v>
      </c>
      <c r="AZ70" s="58">
        <v>0</v>
      </c>
      <c r="BA70" s="58">
        <v>0</v>
      </c>
      <c r="BB70" s="58">
        <v>0</v>
      </c>
      <c r="BC70" s="58">
        <v>0</v>
      </c>
      <c r="BD70" s="58">
        <v>0</v>
      </c>
      <c r="BE70" s="58">
        <v>0</v>
      </c>
      <c r="BF70" s="58">
        <v>0</v>
      </c>
      <c r="BG70" s="58">
        <v>0</v>
      </c>
      <c r="BH70" s="58">
        <v>0</v>
      </c>
      <c r="BI70" s="58">
        <v>0</v>
      </c>
      <c r="BJ70" s="58">
        <v>0</v>
      </c>
      <c r="BK70" s="58">
        <v>0</v>
      </c>
      <c r="BL70" s="58">
        <v>0</v>
      </c>
      <c r="BM70" s="58">
        <v>0</v>
      </c>
      <c r="BN70" s="58">
        <v>0</v>
      </c>
      <c r="BO70" s="58">
        <v>0</v>
      </c>
      <c r="BP70" s="58">
        <v>0</v>
      </c>
      <c r="BQ70" s="58">
        <v>0</v>
      </c>
      <c r="BR70" s="58">
        <v>0</v>
      </c>
      <c r="BS70" s="58">
        <v>0</v>
      </c>
      <c r="BT70" s="58">
        <v>0</v>
      </c>
      <c r="BU70" s="58">
        <v>0</v>
      </c>
      <c r="BV70" s="58">
        <v>0</v>
      </c>
      <c r="BW70" s="58">
        <v>0</v>
      </c>
      <c r="BX70" s="58">
        <v>0</v>
      </c>
      <c r="BY70" s="58">
        <v>0</v>
      </c>
      <c r="BZ70" s="58">
        <v>0</v>
      </c>
      <c r="CA70" s="58">
        <v>0</v>
      </c>
      <c r="CB70" s="58">
        <v>0</v>
      </c>
      <c r="CC70" s="58">
        <v>0</v>
      </c>
      <c r="CD70" s="58">
        <v>0</v>
      </c>
      <c r="CE70" s="58">
        <v>0</v>
      </c>
      <c r="CF70" s="58">
        <v>0</v>
      </c>
      <c r="CG70" s="58">
        <v>0</v>
      </c>
      <c r="CH70" s="58">
        <v>0</v>
      </c>
      <c r="CI70" s="58">
        <v>0</v>
      </c>
      <c r="CJ70" s="58">
        <v>0</v>
      </c>
      <c r="CK70" s="58">
        <v>0</v>
      </c>
      <c r="CL70" s="58">
        <v>0</v>
      </c>
      <c r="CM70" s="58">
        <v>0</v>
      </c>
      <c r="CN70" s="58">
        <v>0</v>
      </c>
      <c r="CO70" s="58">
        <v>0</v>
      </c>
      <c r="CP70" s="58">
        <v>0</v>
      </c>
      <c r="CQ70" s="58">
        <v>0</v>
      </c>
      <c r="CR70" s="58">
        <v>0</v>
      </c>
      <c r="CS70" s="58">
        <v>0</v>
      </c>
      <c r="CT70" s="58">
        <v>0</v>
      </c>
      <c r="CU70" s="58">
        <v>0</v>
      </c>
      <c r="CV70" s="58">
        <v>0</v>
      </c>
      <c r="CW70" s="58">
        <v>0</v>
      </c>
      <c r="CX70" s="115"/>
    </row>
    <row r="71" spans="2:102" x14ac:dyDescent="0.25">
      <c r="B71" t="s">
        <v>221</v>
      </c>
      <c r="C71">
        <v>40</v>
      </c>
      <c r="D71" s="1">
        <v>11000</v>
      </c>
      <c r="F71" s="1">
        <f>C71*D71</f>
        <v>440000</v>
      </c>
      <c r="G71" s="55">
        <v>33</v>
      </c>
      <c r="H71" s="55">
        <v>33</v>
      </c>
      <c r="I71" s="57">
        <f>F71</f>
        <v>440000</v>
      </c>
      <c r="J71" s="58">
        <v>0</v>
      </c>
      <c r="K71" s="58">
        <v>0</v>
      </c>
      <c r="L71" s="58">
        <v>0</v>
      </c>
      <c r="M71" s="58">
        <v>0</v>
      </c>
      <c r="N71" s="58">
        <v>0</v>
      </c>
      <c r="O71" s="58">
        <v>0</v>
      </c>
      <c r="P71" s="58">
        <v>0</v>
      </c>
      <c r="Q71" s="58">
        <v>0</v>
      </c>
      <c r="R71" s="58">
        <v>0</v>
      </c>
      <c r="S71" s="58">
        <v>0</v>
      </c>
      <c r="T71" s="58">
        <v>0</v>
      </c>
      <c r="U71" s="58">
        <v>0</v>
      </c>
      <c r="V71" s="58">
        <v>0</v>
      </c>
      <c r="W71" s="58">
        <v>0</v>
      </c>
      <c r="X71" s="58">
        <v>0</v>
      </c>
      <c r="Y71" s="58">
        <v>0</v>
      </c>
      <c r="Z71" s="58">
        <v>0</v>
      </c>
      <c r="AA71" s="58">
        <v>0</v>
      </c>
      <c r="AB71" s="58">
        <v>0</v>
      </c>
      <c r="AC71" s="58">
        <v>0</v>
      </c>
      <c r="AD71" s="58">
        <v>0</v>
      </c>
      <c r="AE71" s="58">
        <v>0</v>
      </c>
      <c r="AF71" s="58">
        <v>0</v>
      </c>
      <c r="AG71" s="58">
        <v>0</v>
      </c>
      <c r="AH71" s="58">
        <v>0</v>
      </c>
      <c r="AI71" s="58">
        <v>0</v>
      </c>
      <c r="AJ71" s="58">
        <v>0</v>
      </c>
      <c r="AK71" s="58">
        <v>0</v>
      </c>
      <c r="AL71" s="58">
        <v>0</v>
      </c>
      <c r="AM71" s="58">
        <v>0</v>
      </c>
      <c r="AN71" s="58">
        <v>0</v>
      </c>
      <c r="AO71" s="58">
        <v>0</v>
      </c>
      <c r="AP71" s="58">
        <f>I71</f>
        <v>440000</v>
      </c>
      <c r="AQ71" s="58">
        <v>0</v>
      </c>
      <c r="AR71" s="58">
        <v>0</v>
      </c>
      <c r="AS71" s="58">
        <v>0</v>
      </c>
      <c r="AT71" s="58">
        <v>0</v>
      </c>
      <c r="AU71" s="58">
        <v>0</v>
      </c>
      <c r="AV71" s="58">
        <v>0</v>
      </c>
      <c r="AW71" s="58">
        <v>0</v>
      </c>
      <c r="AX71" s="58">
        <v>0</v>
      </c>
      <c r="AY71" s="58">
        <v>0</v>
      </c>
      <c r="AZ71" s="58">
        <v>0</v>
      </c>
      <c r="BA71" s="58">
        <v>0</v>
      </c>
      <c r="BB71" s="58">
        <v>0</v>
      </c>
      <c r="BC71" s="58">
        <v>0</v>
      </c>
      <c r="BD71" s="58">
        <v>0</v>
      </c>
      <c r="BE71" s="58">
        <v>0</v>
      </c>
      <c r="BF71" s="58">
        <v>0</v>
      </c>
      <c r="BG71" s="58">
        <v>0</v>
      </c>
      <c r="BH71" s="58">
        <v>0</v>
      </c>
      <c r="BI71" s="58">
        <v>0</v>
      </c>
      <c r="BJ71" s="58">
        <v>0</v>
      </c>
      <c r="BK71" s="58">
        <v>0</v>
      </c>
      <c r="BL71" s="58">
        <v>0</v>
      </c>
      <c r="BM71" s="58">
        <v>0</v>
      </c>
      <c r="BN71" s="58">
        <v>0</v>
      </c>
      <c r="BO71" s="58">
        <v>0</v>
      </c>
      <c r="BP71" s="58">
        <v>0</v>
      </c>
      <c r="BQ71" s="58">
        <v>0</v>
      </c>
      <c r="BR71" s="58">
        <v>0</v>
      </c>
      <c r="BS71" s="58">
        <v>0</v>
      </c>
      <c r="BT71" s="58">
        <v>0</v>
      </c>
      <c r="BU71" s="58">
        <v>0</v>
      </c>
      <c r="BV71" s="58">
        <v>0</v>
      </c>
      <c r="BW71" s="58">
        <v>0</v>
      </c>
      <c r="BX71" s="58">
        <v>0</v>
      </c>
      <c r="BY71" s="58">
        <v>0</v>
      </c>
      <c r="BZ71" s="58">
        <v>0</v>
      </c>
      <c r="CA71" s="58">
        <v>0</v>
      </c>
      <c r="CB71" s="58">
        <v>0</v>
      </c>
      <c r="CC71" s="58">
        <v>0</v>
      </c>
      <c r="CD71" s="58">
        <v>0</v>
      </c>
      <c r="CE71" s="58">
        <v>0</v>
      </c>
      <c r="CF71" s="58">
        <v>0</v>
      </c>
      <c r="CG71" s="58">
        <v>0</v>
      </c>
      <c r="CH71" s="58">
        <v>0</v>
      </c>
      <c r="CI71" s="58">
        <v>0</v>
      </c>
      <c r="CJ71" s="58">
        <v>0</v>
      </c>
      <c r="CK71" s="58">
        <v>0</v>
      </c>
      <c r="CL71" s="58">
        <v>0</v>
      </c>
      <c r="CM71" s="58">
        <v>0</v>
      </c>
      <c r="CN71" s="58">
        <v>0</v>
      </c>
      <c r="CO71" s="58">
        <v>0</v>
      </c>
      <c r="CP71" s="58">
        <v>0</v>
      </c>
      <c r="CQ71" s="58">
        <v>0</v>
      </c>
      <c r="CR71" s="58">
        <v>0</v>
      </c>
      <c r="CS71" s="58">
        <v>0</v>
      </c>
      <c r="CT71" s="58">
        <v>0</v>
      </c>
      <c r="CU71" s="58">
        <v>0</v>
      </c>
      <c r="CV71" s="58">
        <v>0</v>
      </c>
      <c r="CW71" s="58">
        <v>0</v>
      </c>
      <c r="CX71" s="115"/>
    </row>
    <row r="72" spans="2:102" x14ac:dyDescent="0.25">
      <c r="B72" t="s">
        <v>217</v>
      </c>
      <c r="D72" s="1">
        <f>5*12</f>
        <v>60</v>
      </c>
      <c r="E72" s="1">
        <v>450</v>
      </c>
      <c r="F72" s="1">
        <f>C72*D72*E72</f>
        <v>0</v>
      </c>
      <c r="G72" s="55">
        <v>33</v>
      </c>
      <c r="H72" s="55">
        <v>92</v>
      </c>
      <c r="I72" s="57">
        <f>F72</f>
        <v>0</v>
      </c>
      <c r="J72" s="58">
        <v>0</v>
      </c>
      <c r="K72" s="58">
        <v>0</v>
      </c>
      <c r="L72" s="58">
        <v>0</v>
      </c>
      <c r="M72" s="58">
        <v>0</v>
      </c>
      <c r="N72" s="58">
        <v>0</v>
      </c>
      <c r="O72" s="58">
        <v>0</v>
      </c>
      <c r="P72" s="58">
        <v>0</v>
      </c>
      <c r="Q72" s="58">
        <v>0</v>
      </c>
      <c r="R72" s="58">
        <v>0</v>
      </c>
      <c r="S72" s="58">
        <v>0</v>
      </c>
      <c r="T72" s="58">
        <v>0</v>
      </c>
      <c r="U72" s="58">
        <v>0</v>
      </c>
      <c r="V72" s="58">
        <v>0</v>
      </c>
      <c r="W72" s="58">
        <v>0</v>
      </c>
      <c r="X72" s="58">
        <v>0</v>
      </c>
      <c r="Y72" s="58">
        <v>0</v>
      </c>
      <c r="Z72" s="58">
        <v>0</v>
      </c>
      <c r="AA72" s="58">
        <v>0</v>
      </c>
      <c r="AB72" s="58">
        <v>0</v>
      </c>
      <c r="AC72" s="58">
        <v>0</v>
      </c>
      <c r="AD72" s="58">
        <v>0</v>
      </c>
      <c r="AE72" s="58">
        <v>0</v>
      </c>
      <c r="AF72" s="58">
        <v>0</v>
      </c>
      <c r="AG72" s="58">
        <v>0</v>
      </c>
      <c r="AH72" s="58">
        <v>0</v>
      </c>
      <c r="AI72" s="58">
        <v>0</v>
      </c>
      <c r="AJ72" s="58">
        <v>0</v>
      </c>
      <c r="AK72" s="58">
        <v>0</v>
      </c>
      <c r="AL72" s="58">
        <v>0</v>
      </c>
      <c r="AM72" s="58">
        <v>0</v>
      </c>
      <c r="AN72" s="58">
        <v>0</v>
      </c>
      <c r="AO72" s="58">
        <v>0</v>
      </c>
      <c r="AP72" s="58">
        <f>$C$72*$E$72</f>
        <v>0</v>
      </c>
      <c r="AQ72" s="58">
        <f t="shared" ref="AQ72:CV72" si="14">$C$72*$E$72</f>
        <v>0</v>
      </c>
      <c r="AR72" s="58">
        <f t="shared" si="14"/>
        <v>0</v>
      </c>
      <c r="AS72" s="58">
        <f t="shared" si="14"/>
        <v>0</v>
      </c>
      <c r="AT72" s="58">
        <f t="shared" si="14"/>
        <v>0</v>
      </c>
      <c r="AU72" s="58">
        <f t="shared" si="14"/>
        <v>0</v>
      </c>
      <c r="AV72" s="58">
        <f t="shared" si="14"/>
        <v>0</v>
      </c>
      <c r="AW72" s="58">
        <f t="shared" si="14"/>
        <v>0</v>
      </c>
      <c r="AX72" s="58">
        <f t="shared" si="14"/>
        <v>0</v>
      </c>
      <c r="AY72" s="58">
        <f t="shared" si="14"/>
        <v>0</v>
      </c>
      <c r="AZ72" s="58">
        <f t="shared" si="14"/>
        <v>0</v>
      </c>
      <c r="BA72" s="58">
        <f t="shared" si="14"/>
        <v>0</v>
      </c>
      <c r="BB72" s="58">
        <f t="shared" si="14"/>
        <v>0</v>
      </c>
      <c r="BC72" s="58">
        <f t="shared" si="14"/>
        <v>0</v>
      </c>
      <c r="BD72" s="58">
        <f t="shared" si="14"/>
        <v>0</v>
      </c>
      <c r="BE72" s="58">
        <f t="shared" si="14"/>
        <v>0</v>
      </c>
      <c r="BF72" s="58">
        <f t="shared" si="14"/>
        <v>0</v>
      </c>
      <c r="BG72" s="58">
        <f t="shared" si="14"/>
        <v>0</v>
      </c>
      <c r="BH72" s="58">
        <f t="shared" si="14"/>
        <v>0</v>
      </c>
      <c r="BI72" s="58">
        <f t="shared" si="14"/>
        <v>0</v>
      </c>
      <c r="BJ72" s="58">
        <f t="shared" si="14"/>
        <v>0</v>
      </c>
      <c r="BK72" s="58">
        <f t="shared" si="14"/>
        <v>0</v>
      </c>
      <c r="BL72" s="58">
        <f t="shared" si="14"/>
        <v>0</v>
      </c>
      <c r="BM72" s="58">
        <f t="shared" si="14"/>
        <v>0</v>
      </c>
      <c r="BN72" s="58">
        <f t="shared" si="14"/>
        <v>0</v>
      </c>
      <c r="BO72" s="58">
        <f t="shared" si="14"/>
        <v>0</v>
      </c>
      <c r="BP72" s="58">
        <f t="shared" si="14"/>
        <v>0</v>
      </c>
      <c r="BQ72" s="58">
        <f t="shared" si="14"/>
        <v>0</v>
      </c>
      <c r="BR72" s="58">
        <f t="shared" si="14"/>
        <v>0</v>
      </c>
      <c r="BS72" s="58">
        <f t="shared" si="14"/>
        <v>0</v>
      </c>
      <c r="BT72" s="58">
        <f t="shared" si="14"/>
        <v>0</v>
      </c>
      <c r="BU72" s="58">
        <f t="shared" si="14"/>
        <v>0</v>
      </c>
      <c r="BV72" s="58">
        <f t="shared" si="14"/>
        <v>0</v>
      </c>
      <c r="BW72" s="58">
        <f t="shared" si="14"/>
        <v>0</v>
      </c>
      <c r="BX72" s="58">
        <f t="shared" si="14"/>
        <v>0</v>
      </c>
      <c r="BY72" s="58">
        <f t="shared" si="14"/>
        <v>0</v>
      </c>
      <c r="BZ72" s="58">
        <f t="shared" si="14"/>
        <v>0</v>
      </c>
      <c r="CA72" s="58">
        <f t="shared" si="14"/>
        <v>0</v>
      </c>
      <c r="CB72" s="58">
        <f t="shared" si="14"/>
        <v>0</v>
      </c>
      <c r="CC72" s="58">
        <f t="shared" si="14"/>
        <v>0</v>
      </c>
      <c r="CD72" s="58">
        <f t="shared" si="14"/>
        <v>0</v>
      </c>
      <c r="CE72" s="58">
        <f t="shared" si="14"/>
        <v>0</v>
      </c>
      <c r="CF72" s="58">
        <f t="shared" si="14"/>
        <v>0</v>
      </c>
      <c r="CG72" s="58">
        <f t="shared" si="14"/>
        <v>0</v>
      </c>
      <c r="CH72" s="58">
        <f t="shared" si="14"/>
        <v>0</v>
      </c>
      <c r="CI72" s="58">
        <f t="shared" si="14"/>
        <v>0</v>
      </c>
      <c r="CJ72" s="58">
        <f t="shared" si="14"/>
        <v>0</v>
      </c>
      <c r="CK72" s="58">
        <f t="shared" si="14"/>
        <v>0</v>
      </c>
      <c r="CL72" s="58">
        <f t="shared" si="14"/>
        <v>0</v>
      </c>
      <c r="CM72" s="58">
        <f t="shared" si="14"/>
        <v>0</v>
      </c>
      <c r="CN72" s="58">
        <f t="shared" si="14"/>
        <v>0</v>
      </c>
      <c r="CO72" s="58">
        <f t="shared" si="14"/>
        <v>0</v>
      </c>
      <c r="CP72" s="58">
        <f t="shared" si="14"/>
        <v>0</v>
      </c>
      <c r="CQ72" s="58">
        <f t="shared" si="14"/>
        <v>0</v>
      </c>
      <c r="CR72" s="58">
        <f t="shared" si="14"/>
        <v>0</v>
      </c>
      <c r="CS72" s="58">
        <f t="shared" si="14"/>
        <v>0</v>
      </c>
      <c r="CT72" s="58">
        <f t="shared" si="14"/>
        <v>0</v>
      </c>
      <c r="CU72" s="58">
        <f t="shared" si="14"/>
        <v>0</v>
      </c>
      <c r="CV72" s="58">
        <f t="shared" si="14"/>
        <v>0</v>
      </c>
      <c r="CW72" s="58">
        <f>$C$72*$E$72</f>
        <v>0</v>
      </c>
      <c r="CX72" s="115"/>
    </row>
    <row r="73" spans="2:102" x14ac:dyDescent="0.25">
      <c r="B73" t="s">
        <v>194</v>
      </c>
      <c r="C73">
        <v>40</v>
      </c>
      <c r="D73" s="1">
        <v>60</v>
      </c>
      <c r="E73" s="1">
        <v>50</v>
      </c>
      <c r="F73" s="1">
        <f>C73*D73*E73</f>
        <v>120000</v>
      </c>
      <c r="G73" s="55">
        <v>33</v>
      </c>
      <c r="H73" s="55">
        <v>92</v>
      </c>
      <c r="I73" s="57">
        <f>F73</f>
        <v>120000</v>
      </c>
      <c r="J73" s="58">
        <v>0</v>
      </c>
      <c r="K73" s="58">
        <v>0</v>
      </c>
      <c r="L73" s="58">
        <v>0</v>
      </c>
      <c r="M73" s="58">
        <v>0</v>
      </c>
      <c r="N73" s="58">
        <v>0</v>
      </c>
      <c r="O73" s="58">
        <v>0</v>
      </c>
      <c r="P73" s="58">
        <v>0</v>
      </c>
      <c r="Q73" s="58">
        <v>0</v>
      </c>
      <c r="R73" s="58">
        <v>0</v>
      </c>
      <c r="S73" s="58">
        <v>0</v>
      </c>
      <c r="T73" s="58">
        <v>0</v>
      </c>
      <c r="U73" s="58">
        <v>0</v>
      </c>
      <c r="V73" s="58">
        <v>0</v>
      </c>
      <c r="W73" s="58">
        <v>0</v>
      </c>
      <c r="X73" s="58">
        <v>0</v>
      </c>
      <c r="Y73" s="58">
        <v>0</v>
      </c>
      <c r="Z73" s="58">
        <v>0</v>
      </c>
      <c r="AA73" s="58">
        <v>0</v>
      </c>
      <c r="AB73" s="58">
        <v>0</v>
      </c>
      <c r="AC73" s="58">
        <v>0</v>
      </c>
      <c r="AD73" s="58">
        <v>0</v>
      </c>
      <c r="AE73" s="58">
        <v>0</v>
      </c>
      <c r="AF73" s="58">
        <v>0</v>
      </c>
      <c r="AG73" s="58">
        <v>0</v>
      </c>
      <c r="AH73" s="58">
        <v>0</v>
      </c>
      <c r="AI73" s="58">
        <v>0</v>
      </c>
      <c r="AJ73" s="58">
        <v>0</v>
      </c>
      <c r="AK73" s="58">
        <v>0</v>
      </c>
      <c r="AL73" s="58">
        <v>0</v>
      </c>
      <c r="AM73" s="58">
        <v>0</v>
      </c>
      <c r="AN73" s="58">
        <v>0</v>
      </c>
      <c r="AO73" s="58">
        <v>0</v>
      </c>
      <c r="AP73" s="58">
        <f>$C$73*$E$73</f>
        <v>2000</v>
      </c>
      <c r="AQ73" s="58">
        <f t="shared" ref="AQ73:CW73" si="15">$C$73*$E$73</f>
        <v>2000</v>
      </c>
      <c r="AR73" s="58">
        <f t="shared" si="15"/>
        <v>2000</v>
      </c>
      <c r="AS73" s="58">
        <f t="shared" si="15"/>
        <v>2000</v>
      </c>
      <c r="AT73" s="58">
        <f t="shared" si="15"/>
        <v>2000</v>
      </c>
      <c r="AU73" s="58">
        <f t="shared" si="15"/>
        <v>2000</v>
      </c>
      <c r="AV73" s="58">
        <f t="shared" si="15"/>
        <v>2000</v>
      </c>
      <c r="AW73" s="58">
        <f t="shared" si="15"/>
        <v>2000</v>
      </c>
      <c r="AX73" s="58">
        <f t="shared" si="15"/>
        <v>2000</v>
      </c>
      <c r="AY73" s="58">
        <f t="shared" si="15"/>
        <v>2000</v>
      </c>
      <c r="AZ73" s="58">
        <f t="shared" si="15"/>
        <v>2000</v>
      </c>
      <c r="BA73" s="58">
        <f t="shared" si="15"/>
        <v>2000</v>
      </c>
      <c r="BB73" s="58">
        <f t="shared" si="15"/>
        <v>2000</v>
      </c>
      <c r="BC73" s="58">
        <f t="shared" si="15"/>
        <v>2000</v>
      </c>
      <c r="BD73" s="58">
        <f t="shared" si="15"/>
        <v>2000</v>
      </c>
      <c r="BE73" s="58">
        <f t="shared" si="15"/>
        <v>2000</v>
      </c>
      <c r="BF73" s="58">
        <f t="shared" si="15"/>
        <v>2000</v>
      </c>
      <c r="BG73" s="58">
        <f t="shared" si="15"/>
        <v>2000</v>
      </c>
      <c r="BH73" s="58">
        <f t="shared" si="15"/>
        <v>2000</v>
      </c>
      <c r="BI73" s="58">
        <f t="shared" si="15"/>
        <v>2000</v>
      </c>
      <c r="BJ73" s="58">
        <f t="shared" si="15"/>
        <v>2000</v>
      </c>
      <c r="BK73" s="58">
        <f t="shared" si="15"/>
        <v>2000</v>
      </c>
      <c r="BL73" s="58">
        <f t="shared" si="15"/>
        <v>2000</v>
      </c>
      <c r="BM73" s="58">
        <f t="shared" si="15"/>
        <v>2000</v>
      </c>
      <c r="BN73" s="58">
        <f t="shared" si="15"/>
        <v>2000</v>
      </c>
      <c r="BO73" s="58">
        <f t="shared" si="15"/>
        <v>2000</v>
      </c>
      <c r="BP73" s="58">
        <f t="shared" si="15"/>
        <v>2000</v>
      </c>
      <c r="BQ73" s="58">
        <f t="shared" si="15"/>
        <v>2000</v>
      </c>
      <c r="BR73" s="58">
        <f t="shared" si="15"/>
        <v>2000</v>
      </c>
      <c r="BS73" s="58">
        <f t="shared" si="15"/>
        <v>2000</v>
      </c>
      <c r="BT73" s="58">
        <f t="shared" si="15"/>
        <v>2000</v>
      </c>
      <c r="BU73" s="58">
        <f t="shared" si="15"/>
        <v>2000</v>
      </c>
      <c r="BV73" s="58">
        <f t="shared" si="15"/>
        <v>2000</v>
      </c>
      <c r="BW73" s="58">
        <f t="shared" si="15"/>
        <v>2000</v>
      </c>
      <c r="BX73" s="58">
        <f t="shared" si="15"/>
        <v>2000</v>
      </c>
      <c r="BY73" s="58">
        <f t="shared" si="15"/>
        <v>2000</v>
      </c>
      <c r="BZ73" s="58">
        <f t="shared" si="15"/>
        <v>2000</v>
      </c>
      <c r="CA73" s="58">
        <f t="shared" si="15"/>
        <v>2000</v>
      </c>
      <c r="CB73" s="58">
        <f t="shared" si="15"/>
        <v>2000</v>
      </c>
      <c r="CC73" s="58">
        <f t="shared" si="15"/>
        <v>2000</v>
      </c>
      <c r="CD73" s="58">
        <f t="shared" si="15"/>
        <v>2000</v>
      </c>
      <c r="CE73" s="58">
        <f t="shared" si="15"/>
        <v>2000</v>
      </c>
      <c r="CF73" s="58">
        <f t="shared" si="15"/>
        <v>2000</v>
      </c>
      <c r="CG73" s="58">
        <f t="shared" si="15"/>
        <v>2000</v>
      </c>
      <c r="CH73" s="58">
        <f t="shared" si="15"/>
        <v>2000</v>
      </c>
      <c r="CI73" s="58">
        <f t="shared" si="15"/>
        <v>2000</v>
      </c>
      <c r="CJ73" s="58">
        <f t="shared" si="15"/>
        <v>2000</v>
      </c>
      <c r="CK73" s="58">
        <f t="shared" si="15"/>
        <v>2000</v>
      </c>
      <c r="CL73" s="58">
        <f t="shared" si="15"/>
        <v>2000</v>
      </c>
      <c r="CM73" s="58">
        <f t="shared" si="15"/>
        <v>2000</v>
      </c>
      <c r="CN73" s="58">
        <f t="shared" si="15"/>
        <v>2000</v>
      </c>
      <c r="CO73" s="58">
        <f t="shared" si="15"/>
        <v>2000</v>
      </c>
      <c r="CP73" s="58">
        <f t="shared" si="15"/>
        <v>2000</v>
      </c>
      <c r="CQ73" s="58">
        <f t="shared" si="15"/>
        <v>2000</v>
      </c>
      <c r="CR73" s="58">
        <f t="shared" si="15"/>
        <v>2000</v>
      </c>
      <c r="CS73" s="58">
        <f t="shared" si="15"/>
        <v>2000</v>
      </c>
      <c r="CT73" s="58">
        <f t="shared" si="15"/>
        <v>2000</v>
      </c>
      <c r="CU73" s="58">
        <f t="shared" si="15"/>
        <v>2000</v>
      </c>
      <c r="CV73" s="58">
        <f t="shared" si="15"/>
        <v>2000</v>
      </c>
      <c r="CW73" s="58">
        <f t="shared" si="15"/>
        <v>2000</v>
      </c>
      <c r="CX73" s="115"/>
    </row>
    <row r="74" spans="2:102" x14ac:dyDescent="0.25">
      <c r="B74" s="26" t="s">
        <v>10</v>
      </c>
      <c r="C74" s="2"/>
      <c r="D74" s="3"/>
      <c r="E74" s="3"/>
      <c r="F74" s="3">
        <f>F68-F8</f>
        <v>-865978.27670420776</v>
      </c>
      <c r="G74" s="64"/>
      <c r="H74" s="64"/>
      <c r="I74" s="65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</row>
    <row r="75" spans="2:102" x14ac:dyDescent="0.25">
      <c r="G75" s="64"/>
      <c r="H75" s="64"/>
      <c r="I75" s="65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</row>
    <row r="76" spans="2:102" x14ac:dyDescent="0.25">
      <c r="B76" t="s">
        <v>171</v>
      </c>
      <c r="F76" s="1">
        <f>F74/40</f>
        <v>-21649.456917605195</v>
      </c>
      <c r="G76" s="64"/>
      <c r="H76" s="64"/>
      <c r="I76" s="65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</row>
    <row r="77" spans="2:102" x14ac:dyDescent="0.25">
      <c r="B77" t="s">
        <v>172</v>
      </c>
      <c r="F77" s="1">
        <f>(-F8+F69)/40</f>
        <v>-51649.456917605195</v>
      </c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</row>
    <row r="79" spans="2:102" x14ac:dyDescent="0.25">
      <c r="G79" s="40"/>
      <c r="H79" s="40"/>
      <c r="I79" s="59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</row>
    <row r="80" spans="2:102" x14ac:dyDescent="0.25">
      <c r="G80" s="36"/>
      <c r="H80" s="36"/>
      <c r="I80" s="60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</row>
    <row r="81" spans="5:101" x14ac:dyDescent="0.25">
      <c r="E81" s="131" t="s">
        <v>9</v>
      </c>
      <c r="F81" s="132"/>
      <c r="G81" s="116"/>
      <c r="H81" s="117"/>
      <c r="I81" s="106">
        <f>F68</f>
        <v>1200000</v>
      </c>
      <c r="J81" s="43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</row>
    <row r="82" spans="5:101" x14ac:dyDescent="0.25">
      <c r="E82" s="131" t="s">
        <v>112</v>
      </c>
      <c r="F82" s="132"/>
      <c r="G82" s="116"/>
      <c r="H82" s="117"/>
      <c r="I82" s="106">
        <f>-F8</f>
        <v>-2065978.2767042078</v>
      </c>
      <c r="J82" s="43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</row>
    <row r="83" spans="5:101" x14ac:dyDescent="0.25">
      <c r="E83" s="131" t="s">
        <v>113</v>
      </c>
      <c r="F83" s="132"/>
      <c r="G83" s="116"/>
      <c r="H83" s="117"/>
      <c r="I83" s="106">
        <f>SUM(I81:I82)</f>
        <v>-865978.27670420776</v>
      </c>
      <c r="J83" s="43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</row>
    <row r="84" spans="5:101" x14ac:dyDescent="0.25">
      <c r="E84" s="110"/>
      <c r="F84" s="111"/>
      <c r="G84"/>
      <c r="H84"/>
      <c r="I84" s="112">
        <f>I83/-I82</f>
        <v>-0.41916136605544396</v>
      </c>
      <c r="J84" s="43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</row>
    <row r="85" spans="5:101" x14ac:dyDescent="0.25">
      <c r="E85" s="45"/>
      <c r="F85" s="45"/>
      <c r="G85" s="45"/>
      <c r="H85" s="46"/>
      <c r="I85" s="45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</row>
    <row r="86" spans="5:101" x14ac:dyDescent="0.25">
      <c r="E86" s="107" t="s">
        <v>114</v>
      </c>
      <c r="F86" s="108"/>
      <c r="G86" s="116"/>
      <c r="H86" s="116"/>
      <c r="I86" s="118"/>
      <c r="J86" s="49">
        <f>SUM(J10:J76)</f>
        <v>0</v>
      </c>
      <c r="K86" s="49">
        <f t="shared" ref="K86:BV86" si="16">SUM(K10:K76)</f>
        <v>-7018</v>
      </c>
      <c r="L86" s="49">
        <f t="shared" si="16"/>
        <v>0</v>
      </c>
      <c r="M86" s="49">
        <f t="shared" si="16"/>
        <v>-8644.8920931999983</v>
      </c>
      <c r="N86" s="49">
        <f>SUM(N10:N76)</f>
        <v>0</v>
      </c>
      <c r="O86" s="49">
        <f t="shared" si="16"/>
        <v>-39222.698571408</v>
      </c>
      <c r="P86" s="49">
        <f t="shared" si="16"/>
        <v>0</v>
      </c>
      <c r="Q86" s="49">
        <f t="shared" si="16"/>
        <v>0</v>
      </c>
      <c r="R86" s="49">
        <f t="shared" si="16"/>
        <v>-64077.724136711993</v>
      </c>
      <c r="S86" s="49">
        <f t="shared" si="16"/>
        <v>-14445.3892</v>
      </c>
      <c r="T86" s="49">
        <f t="shared" si="16"/>
        <v>-1747.8920931999999</v>
      </c>
      <c r="U86" s="49">
        <f t="shared" si="16"/>
        <v>0</v>
      </c>
      <c r="V86" s="49">
        <f t="shared" si="16"/>
        <v>-57781.556799999998</v>
      </c>
      <c r="W86" s="49">
        <f t="shared" si="16"/>
        <v>0</v>
      </c>
      <c r="X86" s="49">
        <f t="shared" si="16"/>
        <v>0</v>
      </c>
      <c r="Y86" s="49">
        <f t="shared" si="16"/>
        <v>-11977.008851986688</v>
      </c>
      <c r="Z86" s="49">
        <f t="shared" si="16"/>
        <v>-8618.5118587266661</v>
      </c>
      <c r="AA86" s="49">
        <f t="shared" si="16"/>
        <v>-8235.3541614679216</v>
      </c>
      <c r="AB86" s="49">
        <f t="shared" si="16"/>
        <v>-24523.365007092507</v>
      </c>
      <c r="AC86" s="49">
        <f t="shared" si="16"/>
        <v>-40026.935796979917</v>
      </c>
      <c r="AD86" s="49">
        <f t="shared" si="16"/>
        <v>-77774.796132658506</v>
      </c>
      <c r="AE86" s="49">
        <f t="shared" si="16"/>
        <v>-73412.73042053578</v>
      </c>
      <c r="AF86" s="49">
        <f t="shared" si="16"/>
        <v>-84938.969563070859</v>
      </c>
      <c r="AG86" s="49">
        <f t="shared" si="16"/>
        <v>-163201.27678065817</v>
      </c>
      <c r="AH86" s="49">
        <f t="shared" si="16"/>
        <v>-199353.63765951045</v>
      </c>
      <c r="AI86" s="49">
        <f t="shared" si="16"/>
        <v>-139370.28977154125</v>
      </c>
      <c r="AJ86" s="49">
        <f t="shared" si="16"/>
        <v>-223189.14088024726</v>
      </c>
      <c r="AK86" s="49">
        <f t="shared" si="16"/>
        <v>-200543.81621858943</v>
      </c>
      <c r="AL86" s="49">
        <f t="shared" si="16"/>
        <v>-247018.01460687476</v>
      </c>
      <c r="AM86" s="49">
        <f t="shared" si="16"/>
        <v>-103605.90075463626</v>
      </c>
      <c r="AN86" s="49">
        <f t="shared" si="16"/>
        <v>-176295.13116451344</v>
      </c>
      <c r="AO86" s="49">
        <f t="shared" si="16"/>
        <v>-10539.258206131775</v>
      </c>
      <c r="AP86" s="49">
        <f>SUM(AP10:AP76)</f>
        <v>1075354.0214199601</v>
      </c>
      <c r="AQ86" s="49">
        <f t="shared" si="16"/>
        <v>-265.47388583538577</v>
      </c>
      <c r="AR86" s="49">
        <f t="shared" si="16"/>
        <v>-230.22929891070771</v>
      </c>
      <c r="AS86" s="49">
        <f t="shared" si="16"/>
        <v>-194.8819152741662</v>
      </c>
      <c r="AT86" s="49">
        <f t="shared" si="16"/>
        <v>-159.43143510201799</v>
      </c>
      <c r="AU86" s="49">
        <f t="shared" si="16"/>
        <v>-123.87755769603473</v>
      </c>
      <c r="AV86" s="49">
        <f t="shared" si="16"/>
        <v>-88.219981480950082</v>
      </c>
      <c r="AW86" s="49">
        <f t="shared" si="16"/>
        <v>-52.45840400190491</v>
      </c>
      <c r="AX86" s="49">
        <f t="shared" si="16"/>
        <v>-16.592521921879552</v>
      </c>
      <c r="AY86" s="49">
        <f t="shared" si="16"/>
        <v>19.377968980879132</v>
      </c>
      <c r="AZ86" s="49">
        <f t="shared" si="16"/>
        <v>55.453373815438226</v>
      </c>
      <c r="BA86" s="49">
        <f t="shared" si="16"/>
        <v>91.633998580764001</v>
      </c>
      <c r="BB86" s="49">
        <f t="shared" si="16"/>
        <v>127.92015016832261</v>
      </c>
      <c r="BC86" s="49">
        <f t="shared" si="16"/>
        <v>164.3121363646776</v>
      </c>
      <c r="BD86" s="49">
        <f t="shared" si="16"/>
        <v>200.81026585410586</v>
      </c>
      <c r="BE86" s="49">
        <f t="shared" si="16"/>
        <v>237.41484822121174</v>
      </c>
      <c r="BF86" s="49">
        <f t="shared" si="16"/>
        <v>274.12619395355478</v>
      </c>
      <c r="BG86" s="49">
        <f t="shared" si="16"/>
        <v>310.94461444428339</v>
      </c>
      <c r="BH86" s="49">
        <f t="shared" si="16"/>
        <v>347.87042199477719</v>
      </c>
      <c r="BI86" s="49">
        <f t="shared" si="16"/>
        <v>384.90392981729315</v>
      </c>
      <c r="BJ86" s="49">
        <f t="shared" si="16"/>
        <v>422.04545203762495</v>
      </c>
      <c r="BK86" s="49">
        <f t="shared" si="16"/>
        <v>459.29530369776558</v>
      </c>
      <c r="BL86" s="49">
        <f t="shared" si="16"/>
        <v>496.65380075858184</v>
      </c>
      <c r="BM86" s="49">
        <f t="shared" si="16"/>
        <v>534.12126010249199</v>
      </c>
      <c r="BN86" s="49">
        <f t="shared" si="16"/>
        <v>571.69799953615529</v>
      </c>
      <c r="BO86" s="49">
        <f t="shared" si="16"/>
        <v>609.38433779316688</v>
      </c>
      <c r="BP86" s="49">
        <f t="shared" si="16"/>
        <v>647.18059453676165</v>
      </c>
      <c r="BQ86" s="49">
        <f t="shared" si="16"/>
        <v>685.0870903625248</v>
      </c>
      <c r="BR86" s="49">
        <f t="shared" si="16"/>
        <v>723.10414680111307</v>
      </c>
      <c r="BS86" s="49">
        <f t="shared" si="16"/>
        <v>761.23208632098113</v>
      </c>
      <c r="BT86" s="49">
        <f t="shared" si="16"/>
        <v>799.47123233111506</v>
      </c>
      <c r="BU86" s="49">
        <f t="shared" si="16"/>
        <v>837.82190918377842</v>
      </c>
      <c r="BV86" s="49">
        <f t="shared" si="16"/>
        <v>876.28444217726224</v>
      </c>
      <c r="BW86" s="49">
        <f t="shared" ref="BW86:CW86" si="17">SUM(BW10:BW76)</f>
        <v>914.85915755864357</v>
      </c>
      <c r="BX86" s="49">
        <f t="shared" si="17"/>
        <v>953.54638252655423</v>
      </c>
      <c r="BY86" s="49">
        <f t="shared" si="17"/>
        <v>992.34644523395446</v>
      </c>
      <c r="BZ86" s="49">
        <f t="shared" si="17"/>
        <v>1031.2596747909179</v>
      </c>
      <c r="CA86" s="49">
        <f t="shared" si="17"/>
        <v>1070.2864012674224</v>
      </c>
      <c r="CB86" s="49">
        <f t="shared" si="17"/>
        <v>1109.4269556961503</v>
      </c>
      <c r="CC86" s="49">
        <f t="shared" si="17"/>
        <v>1148.6816700752952</v>
      </c>
      <c r="CD86" s="49">
        <f t="shared" si="17"/>
        <v>1188.0508773713793</v>
      </c>
      <c r="CE86" s="49">
        <f t="shared" si="17"/>
        <v>1227.5349115220768</v>
      </c>
      <c r="CF86" s="49">
        <f t="shared" si="17"/>
        <v>1267.1341074390473</v>
      </c>
      <c r="CG86" s="49">
        <f t="shared" si="17"/>
        <v>1306.8488010107758</v>
      </c>
      <c r="CH86" s="49">
        <f t="shared" si="17"/>
        <v>1346.6793291054216</v>
      </c>
      <c r="CI86" s="49">
        <f t="shared" si="17"/>
        <v>1386.626029573677</v>
      </c>
      <c r="CJ86" s="49">
        <f t="shared" si="17"/>
        <v>1426.6892412516313</v>
      </c>
      <c r="CK86" s="49">
        <f t="shared" si="17"/>
        <v>1466.8693039636464</v>
      </c>
      <c r="CL86" s="49">
        <f t="shared" si="17"/>
        <v>1507.1665585252381</v>
      </c>
      <c r="CM86" s="49">
        <f t="shared" si="17"/>
        <v>1547.5813467459677</v>
      </c>
      <c r="CN86" s="49">
        <f t="shared" si="17"/>
        <v>1588.1140114323412</v>
      </c>
      <c r="CO86" s="49">
        <f t="shared" si="17"/>
        <v>1628.7648963907168</v>
      </c>
      <c r="CP86" s="49">
        <f t="shared" si="17"/>
        <v>1669.5343464302207</v>
      </c>
      <c r="CQ86" s="49">
        <f t="shared" si="17"/>
        <v>1710.4227073656732</v>
      </c>
      <c r="CR86" s="49">
        <f t="shared" si="17"/>
        <v>1751.4303260205209</v>
      </c>
      <c r="CS86" s="49">
        <f t="shared" si="17"/>
        <v>1792.5575502297786</v>
      </c>
      <c r="CT86" s="49">
        <f t="shared" si="17"/>
        <v>1833.8047288429798</v>
      </c>
      <c r="CU86" s="49">
        <f t="shared" si="17"/>
        <v>1875.1722117271363</v>
      </c>
      <c r="CV86" s="49">
        <f t="shared" si="17"/>
        <v>1916.6603497697049</v>
      </c>
      <c r="CW86" s="49">
        <f t="shared" si="17"/>
        <v>-1886.3175267795555</v>
      </c>
    </row>
    <row r="87" spans="5:101" x14ac:dyDescent="0.25">
      <c r="E87" s="131" t="s">
        <v>115</v>
      </c>
      <c r="F87" s="132"/>
      <c r="G87" s="116"/>
      <c r="H87" s="116"/>
      <c r="I87" s="109">
        <f>SUM(J86:CW86)</f>
        <v>-865929.55595708243</v>
      </c>
      <c r="J87" s="137">
        <f>SUM(J86:U86)</f>
        <v>-135156.59609452001</v>
      </c>
      <c r="K87" s="138"/>
      <c r="L87" s="138"/>
      <c r="M87" s="138"/>
      <c r="N87" s="138"/>
      <c r="O87" s="138"/>
      <c r="P87" s="138"/>
      <c r="Q87" s="138"/>
      <c r="R87" s="138"/>
      <c r="S87" s="138"/>
      <c r="T87" s="138"/>
      <c r="U87" s="138"/>
      <c r="V87" s="137">
        <f>SUM(V86:AG86)</f>
        <v>-550490.505373177</v>
      </c>
      <c r="W87" s="138"/>
      <c r="X87" s="138"/>
      <c r="Y87" s="138"/>
      <c r="Z87" s="138"/>
      <c r="AA87" s="138"/>
      <c r="AB87" s="138"/>
      <c r="AC87" s="138"/>
      <c r="AD87" s="138"/>
      <c r="AE87" s="138"/>
      <c r="AF87" s="138"/>
      <c r="AG87" s="138"/>
      <c r="AH87" s="137">
        <f>SUM(AH86:AS86)</f>
        <v>-225251.75294210503</v>
      </c>
      <c r="AI87" s="138"/>
      <c r="AJ87" s="138"/>
      <c r="AK87" s="138"/>
      <c r="AL87" s="138"/>
      <c r="AM87" s="138"/>
      <c r="AN87" s="138"/>
      <c r="AO87" s="138"/>
      <c r="AP87" s="138"/>
      <c r="AQ87" s="138"/>
      <c r="AR87" s="138"/>
      <c r="AS87" s="138"/>
      <c r="AT87" s="137">
        <f>SUM(AT86:BE86)</f>
        <v>456.34284178261191</v>
      </c>
      <c r="AU87" s="138"/>
      <c r="AV87" s="138"/>
      <c r="AW87" s="138"/>
      <c r="AX87" s="138"/>
      <c r="AY87" s="138"/>
      <c r="AZ87" s="138"/>
      <c r="BA87" s="138"/>
      <c r="BB87" s="138"/>
      <c r="BC87" s="138"/>
      <c r="BD87" s="138"/>
      <c r="BE87" s="138"/>
      <c r="BF87" s="137">
        <f>SUM(BF86:BQ86)</f>
        <v>5743.3109990349813</v>
      </c>
      <c r="BG87" s="138"/>
      <c r="BH87" s="138"/>
      <c r="BI87" s="138"/>
      <c r="BJ87" s="138"/>
      <c r="BK87" s="138"/>
      <c r="BL87" s="138"/>
      <c r="BM87" s="138"/>
      <c r="BN87" s="138"/>
      <c r="BO87" s="138"/>
      <c r="BP87" s="138"/>
      <c r="BQ87" s="138"/>
      <c r="BR87" s="137">
        <f>SUM(BR86:CC86)</f>
        <v>11218.320503963187</v>
      </c>
      <c r="BS87" s="138"/>
      <c r="BT87" s="138"/>
      <c r="BU87" s="138"/>
      <c r="BV87" s="138"/>
      <c r="BW87" s="138"/>
      <c r="BX87" s="138"/>
      <c r="BY87" s="138"/>
      <c r="BZ87" s="138"/>
      <c r="CA87" s="138"/>
      <c r="CB87" s="138"/>
      <c r="CC87" s="138"/>
      <c r="CD87" s="137">
        <f>SUM(CD86:CO86)</f>
        <v>16888.059414331918</v>
      </c>
      <c r="CE87" s="138"/>
      <c r="CF87" s="138"/>
      <c r="CG87" s="138"/>
      <c r="CH87" s="138"/>
      <c r="CI87" s="138"/>
      <c r="CJ87" s="138"/>
      <c r="CK87" s="138"/>
      <c r="CL87" s="138"/>
      <c r="CM87" s="138"/>
      <c r="CN87" s="138"/>
      <c r="CO87" s="138"/>
      <c r="CP87" s="138">
        <f>SUM(CP86:CW86)</f>
        <v>10663.264693606459</v>
      </c>
      <c r="CQ87" s="139"/>
      <c r="CR87" s="139"/>
      <c r="CS87" s="139"/>
      <c r="CT87" s="139"/>
      <c r="CU87" s="139"/>
      <c r="CV87" s="139"/>
      <c r="CW87" s="140"/>
    </row>
    <row r="88" spans="5:101" x14ac:dyDescent="0.25">
      <c r="E88" s="35"/>
      <c r="F88" s="35"/>
      <c r="G88" s="39"/>
      <c r="H88" s="38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</row>
    <row r="89" spans="5:101" x14ac:dyDescent="0.25">
      <c r="E89" s="35"/>
      <c r="F89" s="35"/>
      <c r="G89" s="119"/>
      <c r="H89" s="120"/>
      <c r="I89" s="37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</row>
    <row r="90" spans="5:101" x14ac:dyDescent="0.25">
      <c r="E90" s="131" t="s">
        <v>116</v>
      </c>
      <c r="F90" s="132"/>
      <c r="G90" s="121"/>
      <c r="H90" s="122"/>
      <c r="I90" s="105">
        <v>0.06</v>
      </c>
      <c r="J90" s="43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</row>
    <row r="91" spans="5:101" x14ac:dyDescent="0.25">
      <c r="E91" s="131" t="s">
        <v>117</v>
      </c>
      <c r="F91" s="132"/>
      <c r="G91" s="121"/>
      <c r="H91" s="122"/>
      <c r="I91" s="105">
        <f xml:space="preserve"> (1+I90)^(1/12)-1</f>
        <v>4.8675505653430484E-3</v>
      </c>
      <c r="J91" s="43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</row>
    <row r="92" spans="5:101" x14ac:dyDescent="0.25">
      <c r="E92" s="131" t="s">
        <v>118</v>
      </c>
      <c r="F92" s="132"/>
      <c r="G92" s="121"/>
      <c r="H92" s="122"/>
      <c r="I92" s="105">
        <v>5.0000000000000001E-4</v>
      </c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</row>
    <row r="93" spans="5:101" x14ac:dyDescent="0.25">
      <c r="E93" s="131" t="s">
        <v>119</v>
      </c>
      <c r="F93" s="132"/>
      <c r="G93" s="121"/>
      <c r="H93" s="122"/>
      <c r="I93" s="106">
        <f>NPV(I91,S86:CW86)+SUM(J86:R86)</f>
        <v>-850730.835205807</v>
      </c>
      <c r="J93" s="123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  <c r="AI93" s="124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</row>
    <row r="94" spans="5:101" x14ac:dyDescent="0.25">
      <c r="E94" s="154" t="s">
        <v>120</v>
      </c>
      <c r="F94" s="155"/>
      <c r="G94" s="121"/>
      <c r="H94" s="122"/>
      <c r="I94" s="105">
        <f>CW94</f>
        <v>-3.0845799168005561E-3</v>
      </c>
      <c r="J94" s="125"/>
      <c r="K94" s="125">
        <f>MIRR(J86:K86,I92,I91)</f>
        <v>-1</v>
      </c>
      <c r="L94" s="125">
        <f>MIRR($J$86:L86,$I$92,$I$91)</f>
        <v>-1</v>
      </c>
      <c r="M94" s="125">
        <f>MIRR($J$86:M86,$I$92,$I$91)</f>
        <v>-1</v>
      </c>
      <c r="N94" s="125">
        <f>MIRR($J$86:N86,$I$92,$I$91)</f>
        <v>-1</v>
      </c>
      <c r="O94" s="125">
        <f>MIRR($J$86:O86,$I$92,$I$91)</f>
        <v>-1</v>
      </c>
      <c r="P94" s="125">
        <f>MIRR($J$86:P86,$I$92,$I$91)</f>
        <v>-1</v>
      </c>
      <c r="Q94" s="125">
        <f>MIRR($J$86:Q86,$I$92,$I$91)</f>
        <v>-1</v>
      </c>
      <c r="R94" s="125">
        <f>MIRR($J$86:R86,$I$92,$I$91)</f>
        <v>-1</v>
      </c>
      <c r="S94" s="125">
        <f>MIRR($J$86:S86,$I$92,$I$91)</f>
        <v>-1</v>
      </c>
      <c r="T94" s="125">
        <f>MIRR($J$86:T86,$I$92,$I$91)</f>
        <v>-1</v>
      </c>
      <c r="U94" s="125">
        <f>MIRR($J$86:U86,$I$92,$I$91)</f>
        <v>-1</v>
      </c>
      <c r="V94" s="125">
        <f>MIRR($J$86:V86,$I$92,$I$91)</f>
        <v>-1</v>
      </c>
      <c r="W94" s="125">
        <f>MIRR($J$86:W86,$I$92,$I$91)</f>
        <v>-1</v>
      </c>
      <c r="X94" s="125">
        <f>MIRR($J$86:X86,$I$92,$I$91)</f>
        <v>-1</v>
      </c>
      <c r="Y94" s="125">
        <f>MIRR($J$86:Y86,$I$92,$I$91)</f>
        <v>-1</v>
      </c>
      <c r="Z94" s="125">
        <f>MIRR($J$86:Z86,$I$92,$I$91)</f>
        <v>-1</v>
      </c>
      <c r="AA94" s="125">
        <f>MIRR($J$86:AA86,$I$92,$I$91)</f>
        <v>-1</v>
      </c>
      <c r="AB94" s="125">
        <f>MIRR($J$86:AB86,$I$92,$I$91)</f>
        <v>-1</v>
      </c>
      <c r="AC94" s="125">
        <f>MIRR($J$86:AC86,$I$92,$I$91)</f>
        <v>-1</v>
      </c>
      <c r="AD94" s="125">
        <f>MIRR($J$86:AD86,$I$92,$I$91)</f>
        <v>-1</v>
      </c>
      <c r="AE94" s="125">
        <f>MIRR($J$86:AE86,$I$92,$I$91)</f>
        <v>-1</v>
      </c>
      <c r="AF94" s="125">
        <f>MIRR($J$86:AF86,$I$92,$I$91)</f>
        <v>-1</v>
      </c>
      <c r="AG94" s="125">
        <f>MIRR($J$86:AG86,$I$92,$I$91)</f>
        <v>-1</v>
      </c>
      <c r="AH94" s="125">
        <f>MIRR($J$86:AH86,$I$92,$I$91)</f>
        <v>-1</v>
      </c>
      <c r="AI94" s="125">
        <f>MIRR($J$86:AI86,$I$92,$I$91)</f>
        <v>-1</v>
      </c>
      <c r="AJ94" s="125">
        <f>MIRR($J$86:AJ86,$I$92,$I$91)</f>
        <v>-1</v>
      </c>
      <c r="AK94" s="125">
        <f>MIRR($J$86:AK86,$I$92,$I$91)</f>
        <v>-1</v>
      </c>
      <c r="AL94" s="125">
        <f>MIRR($J$86:AL86,$I$92,$I$91)</f>
        <v>-1</v>
      </c>
      <c r="AM94" s="125">
        <f>MIRR($J$86:AM86,$I$92,$I$91)</f>
        <v>-1</v>
      </c>
      <c r="AN94" s="125">
        <f>MIRR($J$86:AN86,$I$92,$I$91)</f>
        <v>-1</v>
      </c>
      <c r="AO94" s="125">
        <f>MIRR($J$86:AO86,$I$92,$I$91)</f>
        <v>-1</v>
      </c>
      <c r="AP94" s="125">
        <f>MIRR($J$86:AP86,$I$92,$I$91)</f>
        <v>-1.8619113300176515E-2</v>
      </c>
      <c r="AQ94" s="125">
        <f>MIRR($J$86:AQ86,$I$92,$I$91)</f>
        <v>-1.7919487310283255E-2</v>
      </c>
      <c r="AR94" s="125">
        <f>MIRR($J$86:AR86,$I$92,$I$91)</f>
        <v>-1.72600474631881E-2</v>
      </c>
      <c r="AS94" s="125">
        <f>MIRR($J$86:AS86,$I$92,$I$91)</f>
        <v>-1.6637385174158803E-2</v>
      </c>
      <c r="AT94" s="125">
        <f>MIRR($J$86:AT86,$I$92,$I$91)</f>
        <v>-1.6048466620526836E-2</v>
      </c>
      <c r="AU94" s="125">
        <f>MIRR($J$86:AU86,$I$92,$I$91)</f>
        <v>-1.5490582612725734E-2</v>
      </c>
      <c r="AV94" s="125">
        <f>MIRR($J$86:AV86,$I$92,$I$91)</f>
        <v>-1.4961306301811139E-2</v>
      </c>
      <c r="AW94" s="125">
        <f>MIRR($J$86:AW86,$I$92,$I$91)</f>
        <v>-1.4458457330576047E-2</v>
      </c>
      <c r="AX94" s="125">
        <f>MIRR($J$86:AX86,$I$92,$I$91)</f>
        <v>-1.3980071311302855E-2</v>
      </c>
      <c r="AY94" s="125">
        <f>MIRR($J$86:AY86,$I$92,$I$91)</f>
        <v>-1.3524191360143156E-2</v>
      </c>
      <c r="AZ94" s="125">
        <f>MIRR($J$86:AZ86,$I$92,$I$91)</f>
        <v>-1.3089075099788183E-2</v>
      </c>
      <c r="BA94" s="125">
        <f>MIRR($J$86:BA86,$I$92,$I$91)</f>
        <v>-1.2673291329367453E-2</v>
      </c>
      <c r="BB94" s="125">
        <f>MIRR($J$86:BB86,$I$92,$I$91)</f>
        <v>-1.2275537912265988E-2</v>
      </c>
      <c r="BC94" s="125">
        <f>MIRR($J$86:BC86,$I$92,$I$91)</f>
        <v>-1.1894627551580994E-2</v>
      </c>
      <c r="BD94" s="125">
        <f>MIRR($J$86:BD86,$I$92,$I$91)</f>
        <v>-1.1529475406061529E-2</v>
      </c>
      <c r="BE94" s="125">
        <f>MIRR($J$86:BE86,$I$92,$I$91)</f>
        <v>-1.1179088274576809E-2</v>
      </c>
      <c r="BF94" s="125">
        <f>MIRR($J$86:BF86,$I$92,$I$91)</f>
        <v>-1.0842555122134945E-2</v>
      </c>
      <c r="BG94" s="125">
        <f>MIRR($J$86:BG86,$I$92,$I$91)</f>
        <v>-1.0519038757249688E-2</v>
      </c>
      <c r="BH94" s="125">
        <f>MIRR($J$86:BH86,$I$92,$I$91)</f>
        <v>-1.0207768500659631E-2</v>
      </c>
      <c r="BI94" s="125">
        <f>MIRR($J$86:BI86,$I$92,$I$91)</f>
        <v>-9.9080337103200078E-3</v>
      </c>
      <c r="BJ94" s="125">
        <f>MIRR($J$86:BJ86,$I$92,$I$91)</f>
        <v>-9.6191780482184353E-3</v>
      </c>
      <c r="BK94" s="125">
        <f>MIRR($J$86:BK86,$I$92,$I$91)</f>
        <v>-9.3405943917230783E-3</v>
      </c>
      <c r="BL94" s="125">
        <f>MIRR($J$86:BL86,$I$92,$I$91)</f>
        <v>-9.0717203064832885E-3</v>
      </c>
      <c r="BM94" s="125">
        <f>MIRR($J$86:BM86,$I$92,$I$91)</f>
        <v>-8.8120340098952754E-3</v>
      </c>
      <c r="BN94" s="125">
        <f>MIRR($J$86:BN86,$I$92,$I$91)</f>
        <v>-8.5610507642145395E-3</v>
      </c>
      <c r="BO94" s="125">
        <f>MIRR($J$86:BO86,$I$92,$I$91)</f>
        <v>-8.3183196468953335E-3</v>
      </c>
      <c r="BP94" s="125">
        <f>MIRR($J$86:BP86,$I$92,$I$91)</f>
        <v>-8.0834206529200037E-3</v>
      </c>
      <c r="BQ94" s="125">
        <f>MIRR($J$86:BQ86,$I$92,$I$91)</f>
        <v>-7.855962089974966E-3</v>
      </c>
      <c r="BR94" s="125">
        <f>MIRR($J$86:BR86,$I$92,$I$91)</f>
        <v>-7.6355782325197019E-3</v>
      </c>
      <c r="BS94" s="125">
        <f>MIRR($J$86:BS86,$I$92,$I$91)</f>
        <v>-7.4219272052193919E-3</v>
      </c>
      <c r="BT94" s="125">
        <f>MIRR($J$86:BT86,$I$92,$I$91)</f>
        <v>-7.214689069999447E-3</v>
      </c>
      <c r="BU94" s="125">
        <f>MIRR($J$86:BU86,$I$92,$I$91)</f>
        <v>-7.0135640942308175E-3</v>
      </c>
      <c r="BV94" s="125">
        <f>MIRR($J$86:BV86,$I$92,$I$91)</f>
        <v>-6.8182711803477236E-3</v>
      </c>
      <c r="BW94" s="125">
        <f>MIRR($J$86:BW86,$I$92,$I$91)</f>
        <v>-6.6285464396135252E-3</v>
      </c>
      <c r="BX94" s="125">
        <f>MIRR($J$86:BX86,$I$92,$I$91)</f>
        <v>-6.4441418948313345E-3</v>
      </c>
      <c r="BY94" s="125">
        <f>MIRR($J$86:BY86,$I$92,$I$91)</f>
        <v>-6.2648242986004243E-3</v>
      </c>
      <c r="BZ94" s="125">
        <f>MIRR($J$86:BZ86,$I$92,$I$91)</f>
        <v>-6.0903740552916696E-3</v>
      </c>
      <c r="CA94" s="125">
        <f>MIRR($J$86:CA86,$I$92,$I$91)</f>
        <v>-5.9205842362730632E-3</v>
      </c>
      <c r="CB94" s="125">
        <f>MIRR($J$86:CB86,$I$92,$I$91)</f>
        <v>-5.7552596791120569E-3</v>
      </c>
      <c r="CC94" s="125">
        <f>MIRR($J$86:CC86,$I$92,$I$91)</f>
        <v>-5.5942161625164299E-3</v>
      </c>
      <c r="CD94" s="125">
        <f>MIRR($J$86:CD86,$I$92,$I$91)</f>
        <v>-5.4372796496902076E-3</v>
      </c>
      <c r="CE94" s="125">
        <f>MIRR($J$86:CE86,$I$92,$I$91)</f>
        <v>-5.2842855935754107E-3</v>
      </c>
      <c r="CF94" s="125">
        <f>MIRR($J$86:CF86,$I$92,$I$91)</f>
        <v>-5.1350782981565146E-3</v>
      </c>
      <c r="CG94" s="125">
        <f>MIRR($J$86:CG86,$I$92,$I$91)</f>
        <v>-4.9895103306196731E-3</v>
      </c>
      <c r="CH94" s="125">
        <f>MIRR($J$86:CH86,$I$92,$I$91)</f>
        <v>-4.847441979706768E-3</v>
      </c>
      <c r="CI94" s="125">
        <f>MIRR($J$86:CI86,$I$92,$I$91)</f>
        <v>-4.7087407560838512E-3</v>
      </c>
      <c r="CJ94" s="125">
        <f>MIRR($J$86:CJ86,$I$92,$I$91)</f>
        <v>-4.573280930971646E-3</v>
      </c>
      <c r="CK94" s="125">
        <f>MIRR($J$86:CK86,$I$92,$I$91)</f>
        <v>-4.4409431096644747E-3</v>
      </c>
      <c r="CL94" s="125">
        <f>MIRR($J$86:CL86,$I$92,$I$91)</f>
        <v>-4.3116138368981538E-3</v>
      </c>
      <c r="CM94" s="125">
        <f>MIRR($J$86:CM86,$I$92,$I$91)</f>
        <v>-4.1851852313263826E-3</v>
      </c>
      <c r="CN94" s="125">
        <f>MIRR($J$86:CN86,$I$92,$I$91)</f>
        <v>-4.0615546466343799E-3</v>
      </c>
      <c r="CO94" s="125">
        <f>MIRR($J$86:CO86,$I$92,$I$91)</f>
        <v>-3.9406243570508925E-3</v>
      </c>
      <c r="CP94" s="125">
        <f>MIRR($J$86:CP86,$I$92,$I$91)</f>
        <v>-3.8223012652350841E-3</v>
      </c>
      <c r="CQ94" s="125">
        <f>MIRR($J$86:CQ86,$I$92,$I$91)</f>
        <v>-3.7064966307039926E-3</v>
      </c>
      <c r="CR94" s="125">
        <f>MIRR($J$86:CR86,$I$92,$I$91)</f>
        <v>-3.5931258171361113E-3</v>
      </c>
      <c r="CS94" s="125">
        <f>MIRR($J$86:CS86,$I$92,$I$91)</f>
        <v>-3.4821080570375251E-3</v>
      </c>
      <c r="CT94" s="125">
        <f>MIRR($J$86:CT86,$I$92,$I$91)</f>
        <v>-3.3733662323967017E-3</v>
      </c>
      <c r="CU94" s="125">
        <f>MIRR($J$86:CU86,$I$92,$I$91)</f>
        <v>-3.2668266700746074E-3</v>
      </c>
      <c r="CV94" s="125">
        <f>MIRR($J$86:CV86,$I$92,$I$91)</f>
        <v>-3.1624189507889477E-3</v>
      </c>
      <c r="CW94" s="125">
        <f>MIRR($J$86:CW86,$I$92,$I$91)</f>
        <v>-3.0845799168005561E-3</v>
      </c>
    </row>
    <row r="95" spans="5:101" x14ac:dyDescent="0.25">
      <c r="E95" s="156"/>
      <c r="F95" s="157"/>
      <c r="G95" s="121"/>
      <c r="H95" s="122"/>
      <c r="I95" s="105"/>
      <c r="J95" s="51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</row>
  </sheetData>
  <sheetProtection algorithmName="SHA-512" hashValue="cjbyAEQtlXz/NCvriBDzC5LFkfWFLardqbQX0Rwcdo3lY1JxYmO/8mN/bTv9Y+F62QXQ0kcWy7go3fvNezLznw==" saltValue="FMVqjS/EZzbb9JWo26UVyQ==" spinCount="100000" sheet="1" objects="1" scenarios="1"/>
  <mergeCells count="18">
    <mergeCell ref="E94:F94"/>
    <mergeCell ref="E95:F95"/>
    <mergeCell ref="CD6:CO6"/>
    <mergeCell ref="CP6:CW6"/>
    <mergeCell ref="J87:U87"/>
    <mergeCell ref="V87:AG87"/>
    <mergeCell ref="AH87:AS87"/>
    <mergeCell ref="AT87:BE87"/>
    <mergeCell ref="BF87:BQ87"/>
    <mergeCell ref="BR87:CC87"/>
    <mergeCell ref="CD87:CO87"/>
    <mergeCell ref="CP87:CW87"/>
    <mergeCell ref="J6:U6"/>
    <mergeCell ref="V6:AG6"/>
    <mergeCell ref="AH6:AS6"/>
    <mergeCell ref="AT6:BE6"/>
    <mergeCell ref="BF6:BQ6"/>
    <mergeCell ref="BR6:CC6"/>
  </mergeCells>
  <conditionalFormatting sqref="AI34 AI38 AL34 AL38 AO34 AO38 AR34 AR38 AI54 AL54 AO54 AR54 AI63 AI67 AL63 AL67 AO63 AO67 AR63 AR67 AI76 AL76 AO76 AR76">
    <cfRule type="cellIs" dxfId="36" priority="2" stopIfTrue="1" operator="equal">
      <formula>#REF!</formula>
    </cfRule>
  </conditionalFormatting>
  <conditionalFormatting sqref="AA34:AH34 AA38:AH38 J32:AR33 J39:AR40 AJ34:AK34 AJ38:AK38 AM34:AN34 AM38:AN38 AP34:AQ34 AP38:AQ38 J34:T34 J38:T38 AA54:AH54 J53:AR53 AJ54:AK54 AM54:AN54 AP54:AQ54 J54:T54 AA63:AH63 AA67:AH67 AJ63:AK63 AJ67:AK67 AM63:AN63 AM67:AN67 AP63:AQ63 AP67:AQ67 J63:T63 J67:T67 J68:AR68 AA76:AH76 J74:AR75 AJ76:AK76 AM76:AN76 AP76:AQ76 J76:T76 J35:AR37 BF36:CW38 BF29:CW29 BF68:CW68 AS74:BE76 J64:AR64 AS67:BE68 J65:CW66 J55:X61 Y55:CW58 Y60:BE60 AS63:BE64 Y61:CW61 J62:CW62 AS53:BE54 P42:T42 J41:O42 J43:CW52 P41:CW41 J30:Y31 BF32:CW34 AS32:BE40 AA30:CW30 Z31:CW31 J16:Y22 AA17:AO17 Z18:AO18 Z16:AO16 AB19:AO19 AP16:CW19 J27:BE29 Z19:AA22 AB20:CW22 J23:CW26 J69:CW72 J10:CW15">
    <cfRule type="cellIs" dxfId="35" priority="4" stopIfTrue="1" operator="equal">
      <formula>#REF!</formula>
    </cfRule>
  </conditionalFormatting>
  <conditionalFormatting sqref="Z17 Z30 U34:Z34 U38:Z38 U54:Z54 U63:Z63 U67:Z67 U76:Z76 Y59:CW59 U42:CW42">
    <cfRule type="cellIs" dxfId="34" priority="3" stopIfTrue="1" operator="equal">
      <formula>#REF!</formula>
    </cfRule>
  </conditionalFormatting>
  <conditionalFormatting sqref="J73:CW73">
    <cfRule type="cellIs" dxfId="33" priority="1" stopIfTrue="1" operator="equal">
      <formula>#REF!</formula>
    </cfRule>
  </conditionalFormatting>
  <pageMargins left="0.7" right="0.7" top="0.75" bottom="0.75" header="0.3" footer="0.3"/>
  <pageSetup paperSize="9" orientation="portrait" r:id="rId1"/>
  <ignoredErrors>
    <ignoredError sqref="F12" formula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65B33-0B70-4090-809F-139CD48AF3BA}">
  <dimension ref="A2:CX95"/>
  <sheetViews>
    <sheetView showGridLines="0" zoomScale="85" zoomScaleNormal="85" workbookViewId="0">
      <pane xSplit="9" ySplit="8" topLeftCell="J9" activePane="bottomRight" state="frozen"/>
      <selection pane="topRight" activeCell="J1" sqref="J1"/>
      <selection pane="bottomLeft" activeCell="A9" sqref="A9"/>
      <selection pane="bottomRight" activeCell="N105" sqref="N105"/>
    </sheetView>
  </sheetViews>
  <sheetFormatPr baseColWidth="10" defaultColWidth="10.7109375" defaultRowHeight="15" x14ac:dyDescent="0.25"/>
  <cols>
    <col min="2" max="2" width="58.5703125" bestFit="1" customWidth="1"/>
    <col min="4" max="4" width="14" style="1" customWidth="1"/>
    <col min="5" max="5" width="10.7109375" style="1"/>
    <col min="6" max="6" width="18" style="1" customWidth="1"/>
    <col min="7" max="8" width="10.7109375" style="8"/>
    <col min="9" max="9" width="18.28515625" style="8" bestFit="1" customWidth="1"/>
    <col min="10" max="17" width="10.7109375" style="8"/>
    <col min="18" max="18" width="11.42578125" style="8" bestFit="1" customWidth="1"/>
    <col min="19" max="21" width="10.7109375" style="8"/>
    <col min="22" max="22" width="11.42578125" style="8" bestFit="1" customWidth="1"/>
    <col min="23" max="29" width="10.7109375" style="8"/>
    <col min="30" max="41" width="11.42578125" style="8" bestFit="1" customWidth="1"/>
    <col min="42" max="42" width="12.28515625" style="8" bestFit="1" customWidth="1"/>
    <col min="43" max="57" width="10.7109375" style="8"/>
    <col min="101" max="101" width="15" bestFit="1" customWidth="1"/>
    <col min="102" max="102" width="12.85546875" bestFit="1" customWidth="1"/>
  </cols>
  <sheetData>
    <row r="2" spans="2:102" ht="21" x14ac:dyDescent="0.35">
      <c r="B2" s="4" t="s">
        <v>204</v>
      </c>
    </row>
    <row r="4" spans="2:102" x14ac:dyDescent="0.25">
      <c r="B4" t="s">
        <v>219</v>
      </c>
    </row>
    <row r="5" spans="2:102" x14ac:dyDescent="0.25">
      <c r="F5" s="9"/>
    </row>
    <row r="6" spans="2:102" x14ac:dyDescent="0.25">
      <c r="F6" s="9"/>
      <c r="G6" s="53"/>
      <c r="H6" s="53"/>
      <c r="I6" s="54"/>
      <c r="J6" s="141" t="s">
        <v>56</v>
      </c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3"/>
      <c r="V6" s="144" t="s">
        <v>57</v>
      </c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6"/>
      <c r="AH6" s="147" t="s">
        <v>58</v>
      </c>
      <c r="AI6" s="148"/>
      <c r="AJ6" s="148"/>
      <c r="AK6" s="148"/>
      <c r="AL6" s="148"/>
      <c r="AM6" s="148"/>
      <c r="AN6" s="148"/>
      <c r="AO6" s="148"/>
      <c r="AP6" s="148"/>
      <c r="AQ6" s="148"/>
      <c r="AR6" s="148"/>
      <c r="AS6" s="149"/>
      <c r="AT6" s="150" t="s">
        <v>59</v>
      </c>
      <c r="AU6" s="151"/>
      <c r="AV6" s="151"/>
      <c r="AW6" s="151"/>
      <c r="AX6" s="151"/>
      <c r="AY6" s="151"/>
      <c r="AZ6" s="151"/>
      <c r="BA6" s="151"/>
      <c r="BB6" s="151"/>
      <c r="BC6" s="151"/>
      <c r="BD6" s="151"/>
      <c r="BE6" s="152"/>
      <c r="BF6" s="153" t="s">
        <v>60</v>
      </c>
      <c r="BG6" s="135"/>
      <c r="BH6" s="135"/>
      <c r="BI6" s="135"/>
      <c r="BJ6" s="135"/>
      <c r="BK6" s="135"/>
      <c r="BL6" s="135"/>
      <c r="BM6" s="135"/>
      <c r="BN6" s="135"/>
      <c r="BO6" s="135"/>
      <c r="BP6" s="135"/>
      <c r="BQ6" s="135"/>
      <c r="BR6" s="136" t="s">
        <v>168</v>
      </c>
      <c r="BS6" s="136"/>
      <c r="BT6" s="136"/>
      <c r="BU6" s="136"/>
      <c r="BV6" s="136"/>
      <c r="BW6" s="136"/>
      <c r="BX6" s="136"/>
      <c r="BY6" s="136"/>
      <c r="BZ6" s="136"/>
      <c r="CA6" s="136"/>
      <c r="CB6" s="136"/>
      <c r="CC6" s="136"/>
      <c r="CD6" s="135" t="s">
        <v>169</v>
      </c>
      <c r="CE6" s="135"/>
      <c r="CF6" s="135"/>
      <c r="CG6" s="135"/>
      <c r="CH6" s="135"/>
      <c r="CI6" s="135"/>
      <c r="CJ6" s="135"/>
      <c r="CK6" s="135"/>
      <c r="CL6" s="135"/>
      <c r="CM6" s="135"/>
      <c r="CN6" s="135"/>
      <c r="CO6" s="135"/>
      <c r="CP6" s="136" t="s">
        <v>170</v>
      </c>
      <c r="CQ6" s="136"/>
      <c r="CR6" s="136"/>
      <c r="CS6" s="136"/>
      <c r="CT6" s="136"/>
      <c r="CU6" s="136"/>
      <c r="CV6" s="136"/>
      <c r="CW6" s="136"/>
    </row>
    <row r="7" spans="2:102" x14ac:dyDescent="0.25">
      <c r="F7" s="9"/>
      <c r="G7" s="79" t="s">
        <v>61</v>
      </c>
      <c r="H7" s="79" t="s">
        <v>62</v>
      </c>
      <c r="I7" s="79" t="s">
        <v>63</v>
      </c>
      <c r="J7" s="79" t="s">
        <v>64</v>
      </c>
      <c r="K7" s="79" t="s">
        <v>65</v>
      </c>
      <c r="L7" s="79" t="s">
        <v>66</v>
      </c>
      <c r="M7" s="79" t="s">
        <v>67</v>
      </c>
      <c r="N7" s="79" t="s">
        <v>68</v>
      </c>
      <c r="O7" s="79" t="s">
        <v>69</v>
      </c>
      <c r="P7" s="79" t="s">
        <v>70</v>
      </c>
      <c r="Q7" s="79" t="s">
        <v>71</v>
      </c>
      <c r="R7" s="79" t="s">
        <v>72</v>
      </c>
      <c r="S7" s="79" t="s">
        <v>73</v>
      </c>
      <c r="T7" s="79" t="s">
        <v>74</v>
      </c>
      <c r="U7" s="79" t="s">
        <v>75</v>
      </c>
      <c r="V7" s="79" t="s">
        <v>76</v>
      </c>
      <c r="W7" s="79" t="s">
        <v>77</v>
      </c>
      <c r="X7" s="79" t="s">
        <v>78</v>
      </c>
      <c r="Y7" s="79" t="s">
        <v>79</v>
      </c>
      <c r="Z7" s="79" t="s">
        <v>80</v>
      </c>
      <c r="AA7" s="79" t="s">
        <v>81</v>
      </c>
      <c r="AB7" s="79" t="s">
        <v>82</v>
      </c>
      <c r="AC7" s="79" t="s">
        <v>83</v>
      </c>
      <c r="AD7" s="79" t="s">
        <v>84</v>
      </c>
      <c r="AE7" s="79" t="s">
        <v>85</v>
      </c>
      <c r="AF7" s="79" t="s">
        <v>86</v>
      </c>
      <c r="AG7" s="79" t="s">
        <v>87</v>
      </c>
      <c r="AH7" s="79" t="s">
        <v>88</v>
      </c>
      <c r="AI7" s="79" t="s">
        <v>89</v>
      </c>
      <c r="AJ7" s="79" t="s">
        <v>90</v>
      </c>
      <c r="AK7" s="79" t="s">
        <v>91</v>
      </c>
      <c r="AL7" s="79" t="s">
        <v>92</v>
      </c>
      <c r="AM7" s="79" t="s">
        <v>93</v>
      </c>
      <c r="AN7" s="79" t="s">
        <v>94</v>
      </c>
      <c r="AO7" s="79" t="s">
        <v>95</v>
      </c>
      <c r="AP7" s="79" t="s">
        <v>96</v>
      </c>
      <c r="AQ7" s="79" t="s">
        <v>97</v>
      </c>
      <c r="AR7" s="79" t="s">
        <v>98</v>
      </c>
      <c r="AS7" s="79" t="s">
        <v>99</v>
      </c>
      <c r="AT7" s="79" t="s">
        <v>100</v>
      </c>
      <c r="AU7" s="79" t="s">
        <v>101</v>
      </c>
      <c r="AV7" s="79" t="s">
        <v>102</v>
      </c>
      <c r="AW7" s="79" t="s">
        <v>103</v>
      </c>
      <c r="AX7" s="79" t="s">
        <v>104</v>
      </c>
      <c r="AY7" s="79" t="s">
        <v>105</v>
      </c>
      <c r="AZ7" s="79" t="s">
        <v>106</v>
      </c>
      <c r="BA7" s="79" t="s">
        <v>107</v>
      </c>
      <c r="BB7" s="79" t="s">
        <v>108</v>
      </c>
      <c r="BC7" s="79" t="s">
        <v>109</v>
      </c>
      <c r="BD7" s="79" t="s">
        <v>110</v>
      </c>
      <c r="BE7" s="79" t="s">
        <v>111</v>
      </c>
      <c r="BF7" s="79" t="s">
        <v>124</v>
      </c>
      <c r="BG7" s="79" t="s">
        <v>125</v>
      </c>
      <c r="BH7" s="79" t="s">
        <v>126</v>
      </c>
      <c r="BI7" s="79" t="s">
        <v>127</v>
      </c>
      <c r="BJ7" s="79" t="s">
        <v>128</v>
      </c>
      <c r="BK7" s="79" t="s">
        <v>129</v>
      </c>
      <c r="BL7" s="79" t="s">
        <v>130</v>
      </c>
      <c r="BM7" s="79" t="s">
        <v>131</v>
      </c>
      <c r="BN7" s="79" t="s">
        <v>132</v>
      </c>
      <c r="BO7" s="79" t="s">
        <v>133</v>
      </c>
      <c r="BP7" s="79" t="s">
        <v>134</v>
      </c>
      <c r="BQ7" s="79" t="s">
        <v>135</v>
      </c>
      <c r="BR7" s="79" t="s">
        <v>136</v>
      </c>
      <c r="BS7" s="79" t="s">
        <v>137</v>
      </c>
      <c r="BT7" s="79" t="s">
        <v>138</v>
      </c>
      <c r="BU7" s="79" t="s">
        <v>139</v>
      </c>
      <c r="BV7" s="79" t="s">
        <v>140</v>
      </c>
      <c r="BW7" s="79" t="s">
        <v>141</v>
      </c>
      <c r="BX7" s="79" t="s">
        <v>142</v>
      </c>
      <c r="BY7" s="79" t="s">
        <v>143</v>
      </c>
      <c r="BZ7" s="79" t="s">
        <v>144</v>
      </c>
      <c r="CA7" s="79" t="s">
        <v>145</v>
      </c>
      <c r="CB7" s="79" t="s">
        <v>146</v>
      </c>
      <c r="CC7" s="79" t="s">
        <v>147</v>
      </c>
      <c r="CD7" s="79" t="s">
        <v>148</v>
      </c>
      <c r="CE7" s="79" t="s">
        <v>149</v>
      </c>
      <c r="CF7" s="79" t="s">
        <v>150</v>
      </c>
      <c r="CG7" s="79" t="s">
        <v>151</v>
      </c>
      <c r="CH7" s="79" t="s">
        <v>152</v>
      </c>
      <c r="CI7" s="79" t="s">
        <v>153</v>
      </c>
      <c r="CJ7" s="79" t="s">
        <v>154</v>
      </c>
      <c r="CK7" s="79" t="s">
        <v>155</v>
      </c>
      <c r="CL7" s="79" t="s">
        <v>156</v>
      </c>
      <c r="CM7" s="79" t="s">
        <v>157</v>
      </c>
      <c r="CN7" s="79" t="s">
        <v>158</v>
      </c>
      <c r="CO7" s="79" t="s">
        <v>159</v>
      </c>
      <c r="CP7" s="79" t="s">
        <v>160</v>
      </c>
      <c r="CQ7" s="79" t="s">
        <v>161</v>
      </c>
      <c r="CR7" s="79" t="s">
        <v>162</v>
      </c>
      <c r="CS7" s="79" t="s">
        <v>163</v>
      </c>
      <c r="CT7" s="79" t="s">
        <v>164</v>
      </c>
      <c r="CU7" s="79" t="s">
        <v>165</v>
      </c>
      <c r="CV7" s="79" t="s">
        <v>166</v>
      </c>
      <c r="CW7" s="79" t="s">
        <v>167</v>
      </c>
    </row>
    <row r="8" spans="2:102" x14ac:dyDescent="0.25">
      <c r="B8" s="22" t="s">
        <v>8</v>
      </c>
      <c r="C8" s="22"/>
      <c r="D8" s="23"/>
      <c r="E8" s="23"/>
      <c r="F8" s="23">
        <f>(SUM(F10:F66))</f>
        <v>5934716.5337179424</v>
      </c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</row>
    <row r="9" spans="2:102" x14ac:dyDescent="0.25">
      <c r="B9" s="13" t="s">
        <v>25</v>
      </c>
      <c r="C9" s="13"/>
      <c r="D9" s="14"/>
      <c r="E9" s="14"/>
      <c r="F9" s="14"/>
      <c r="G9" s="76"/>
      <c r="H9" s="76"/>
      <c r="I9" s="77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</row>
    <row r="10" spans="2:102" x14ac:dyDescent="0.25">
      <c r="B10" s="17" t="s">
        <v>46</v>
      </c>
      <c r="C10" s="17">
        <v>1</v>
      </c>
      <c r="D10" s="29">
        <v>5800</v>
      </c>
      <c r="E10" s="29"/>
      <c r="F10" s="11">
        <f>C10*D10</f>
        <v>5800</v>
      </c>
      <c r="G10" s="70">
        <v>1</v>
      </c>
      <c r="H10" s="70">
        <v>2</v>
      </c>
      <c r="I10" s="71">
        <v>-5800</v>
      </c>
      <c r="J10" s="72">
        <v>0</v>
      </c>
      <c r="K10" s="72">
        <f>I10</f>
        <v>-5800</v>
      </c>
      <c r="L10" s="72">
        <v>0</v>
      </c>
      <c r="M10" s="72">
        <v>0</v>
      </c>
      <c r="N10" s="72">
        <v>0</v>
      </c>
      <c r="O10" s="72">
        <v>0</v>
      </c>
      <c r="P10" s="72">
        <v>0</v>
      </c>
      <c r="Q10" s="72">
        <v>0</v>
      </c>
      <c r="R10" s="72">
        <v>0</v>
      </c>
      <c r="S10" s="72">
        <v>0</v>
      </c>
      <c r="T10" s="72">
        <v>0</v>
      </c>
      <c r="U10" s="72">
        <v>0</v>
      </c>
      <c r="V10" s="72">
        <v>0</v>
      </c>
      <c r="W10" s="72">
        <v>0</v>
      </c>
      <c r="X10" s="72">
        <v>0</v>
      </c>
      <c r="Y10" s="72">
        <v>0</v>
      </c>
      <c r="Z10" s="72">
        <v>0</v>
      </c>
      <c r="AA10" s="72">
        <v>0</v>
      </c>
      <c r="AB10" s="72">
        <v>0</v>
      </c>
      <c r="AC10" s="72">
        <v>0</v>
      </c>
      <c r="AD10" s="72">
        <v>0</v>
      </c>
      <c r="AE10" s="72">
        <v>0</v>
      </c>
      <c r="AF10" s="72">
        <v>0</v>
      </c>
      <c r="AG10" s="72">
        <v>0</v>
      </c>
      <c r="AH10" s="72">
        <v>0</v>
      </c>
      <c r="AI10" s="72">
        <v>0</v>
      </c>
      <c r="AJ10" s="72">
        <v>0</v>
      </c>
      <c r="AK10" s="72">
        <v>0</v>
      </c>
      <c r="AL10" s="72">
        <v>0</v>
      </c>
      <c r="AM10" s="72">
        <v>0</v>
      </c>
      <c r="AN10" s="72">
        <v>0</v>
      </c>
      <c r="AO10" s="72">
        <v>0</v>
      </c>
      <c r="AP10" s="72">
        <v>0</v>
      </c>
      <c r="AQ10" s="72">
        <v>0</v>
      </c>
      <c r="AR10" s="72">
        <v>0</v>
      </c>
      <c r="AS10" s="72">
        <v>0</v>
      </c>
      <c r="AT10" s="72">
        <v>0</v>
      </c>
      <c r="AU10" s="72">
        <v>0</v>
      </c>
      <c r="AV10" s="72">
        <v>0</v>
      </c>
      <c r="AW10" s="72">
        <v>0</v>
      </c>
      <c r="AX10" s="72">
        <v>0</v>
      </c>
      <c r="AY10" s="72">
        <v>0</v>
      </c>
      <c r="AZ10" s="72">
        <v>0</v>
      </c>
      <c r="BA10" s="72">
        <v>0</v>
      </c>
      <c r="BB10" s="72">
        <v>0</v>
      </c>
      <c r="BC10" s="72">
        <v>0</v>
      </c>
      <c r="BD10" s="72">
        <v>0</v>
      </c>
      <c r="BE10" s="72">
        <v>0</v>
      </c>
      <c r="BF10" s="72">
        <v>0</v>
      </c>
      <c r="BG10" s="72">
        <v>0</v>
      </c>
      <c r="BH10" s="72">
        <v>0</v>
      </c>
      <c r="BI10" s="72">
        <v>0</v>
      </c>
      <c r="BJ10" s="72">
        <v>0</v>
      </c>
      <c r="BK10" s="72">
        <v>0</v>
      </c>
      <c r="BL10" s="72">
        <v>0</v>
      </c>
      <c r="BM10" s="72">
        <v>0</v>
      </c>
      <c r="BN10" s="72">
        <v>0</v>
      </c>
      <c r="BO10" s="72">
        <v>0</v>
      </c>
      <c r="BP10" s="72">
        <v>0</v>
      </c>
      <c r="BQ10" s="72">
        <v>0</v>
      </c>
      <c r="BR10" s="72">
        <v>0</v>
      </c>
      <c r="BS10" s="72">
        <v>0</v>
      </c>
      <c r="BT10" s="72">
        <v>0</v>
      </c>
      <c r="BU10" s="72">
        <v>0</v>
      </c>
      <c r="BV10" s="72">
        <v>0</v>
      </c>
      <c r="BW10" s="72">
        <v>0</v>
      </c>
      <c r="BX10" s="72">
        <v>0</v>
      </c>
      <c r="BY10" s="72">
        <v>0</v>
      </c>
      <c r="BZ10" s="72">
        <v>0</v>
      </c>
      <c r="CA10" s="72">
        <v>0</v>
      </c>
      <c r="CB10" s="72">
        <v>0</v>
      </c>
      <c r="CC10" s="72">
        <v>0</v>
      </c>
      <c r="CD10" s="72">
        <v>0</v>
      </c>
      <c r="CE10" s="72">
        <v>0</v>
      </c>
      <c r="CF10" s="72">
        <v>0</v>
      </c>
      <c r="CG10" s="72">
        <v>0</v>
      </c>
      <c r="CH10" s="72">
        <v>0</v>
      </c>
      <c r="CI10" s="72">
        <v>0</v>
      </c>
      <c r="CJ10" s="72">
        <v>0</v>
      </c>
      <c r="CK10" s="72">
        <v>0</v>
      </c>
      <c r="CL10" s="72">
        <v>0</v>
      </c>
      <c r="CM10" s="72">
        <v>0</v>
      </c>
      <c r="CN10" s="72">
        <v>0</v>
      </c>
      <c r="CO10" s="72">
        <v>0</v>
      </c>
      <c r="CP10" s="72">
        <v>0</v>
      </c>
      <c r="CQ10" s="72">
        <v>0</v>
      </c>
      <c r="CR10" s="72">
        <v>0</v>
      </c>
      <c r="CS10" s="72">
        <v>0</v>
      </c>
      <c r="CT10" s="72">
        <v>0</v>
      </c>
      <c r="CU10" s="72">
        <v>0</v>
      </c>
      <c r="CV10" s="72">
        <v>0</v>
      </c>
      <c r="CW10" s="72">
        <v>0</v>
      </c>
      <c r="CX10" s="115"/>
    </row>
    <row r="11" spans="2:102" x14ac:dyDescent="0.25">
      <c r="B11" s="10" t="s">
        <v>26</v>
      </c>
      <c r="C11" s="10">
        <v>1</v>
      </c>
      <c r="D11" s="11">
        <v>1200</v>
      </c>
      <c r="E11" s="11"/>
      <c r="F11" s="11">
        <f>C11*D11</f>
        <v>1200</v>
      </c>
      <c r="G11" s="55">
        <v>4</v>
      </c>
      <c r="H11" s="55">
        <v>4</v>
      </c>
      <c r="I11" s="57">
        <v>-1200</v>
      </c>
      <c r="J11" s="58">
        <v>0</v>
      </c>
      <c r="K11" s="58">
        <v>0</v>
      </c>
      <c r="L11" s="58">
        <v>0</v>
      </c>
      <c r="M11" s="58">
        <f>I11</f>
        <v>-1200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8">
        <v>0</v>
      </c>
      <c r="Y11" s="58">
        <v>0</v>
      </c>
      <c r="Z11" s="58">
        <v>0</v>
      </c>
      <c r="AA11" s="58">
        <v>0</v>
      </c>
      <c r="AB11" s="58">
        <v>0</v>
      </c>
      <c r="AC11" s="58">
        <v>0</v>
      </c>
      <c r="AD11" s="58">
        <v>0</v>
      </c>
      <c r="AE11" s="58">
        <v>0</v>
      </c>
      <c r="AF11" s="58">
        <v>0</v>
      </c>
      <c r="AG11" s="58">
        <v>0</v>
      </c>
      <c r="AH11" s="58">
        <v>0</v>
      </c>
      <c r="AI11" s="58">
        <v>0</v>
      </c>
      <c r="AJ11" s="58">
        <v>0</v>
      </c>
      <c r="AK11" s="58">
        <v>0</v>
      </c>
      <c r="AL11" s="58">
        <v>0</v>
      </c>
      <c r="AM11" s="58">
        <v>0</v>
      </c>
      <c r="AN11" s="58">
        <v>0</v>
      </c>
      <c r="AO11" s="58">
        <v>0</v>
      </c>
      <c r="AP11" s="58">
        <v>0</v>
      </c>
      <c r="AQ11" s="58">
        <v>0</v>
      </c>
      <c r="AR11" s="58">
        <v>0</v>
      </c>
      <c r="AS11" s="58">
        <v>0</v>
      </c>
      <c r="AT11" s="58">
        <v>0</v>
      </c>
      <c r="AU11" s="58">
        <v>0</v>
      </c>
      <c r="AV11" s="58">
        <v>0</v>
      </c>
      <c r="AW11" s="58">
        <v>0</v>
      </c>
      <c r="AX11" s="58">
        <v>0</v>
      </c>
      <c r="AY11" s="58">
        <v>0</v>
      </c>
      <c r="AZ11" s="58">
        <v>0</v>
      </c>
      <c r="BA11" s="58">
        <v>0</v>
      </c>
      <c r="BB11" s="58">
        <v>0</v>
      </c>
      <c r="BC11" s="58">
        <v>0</v>
      </c>
      <c r="BD11" s="58">
        <v>0</v>
      </c>
      <c r="BE11" s="58">
        <v>0</v>
      </c>
      <c r="BF11" s="58">
        <v>0</v>
      </c>
      <c r="BG11" s="58">
        <v>0</v>
      </c>
      <c r="BH11" s="58">
        <v>0</v>
      </c>
      <c r="BI11" s="58">
        <v>0</v>
      </c>
      <c r="BJ11" s="58">
        <v>0</v>
      </c>
      <c r="BK11" s="58">
        <v>0</v>
      </c>
      <c r="BL11" s="58">
        <v>0</v>
      </c>
      <c r="BM11" s="58">
        <v>0</v>
      </c>
      <c r="BN11" s="58">
        <v>0</v>
      </c>
      <c r="BO11" s="58">
        <v>0</v>
      </c>
      <c r="BP11" s="58">
        <v>0</v>
      </c>
      <c r="BQ11" s="58">
        <v>0</v>
      </c>
      <c r="BR11" s="58">
        <v>0</v>
      </c>
      <c r="BS11" s="58">
        <v>0</v>
      </c>
      <c r="BT11" s="58">
        <v>0</v>
      </c>
      <c r="BU11" s="58">
        <v>0</v>
      </c>
      <c r="BV11" s="58">
        <v>0</v>
      </c>
      <c r="BW11" s="58">
        <v>0</v>
      </c>
      <c r="BX11" s="58">
        <v>0</v>
      </c>
      <c r="BY11" s="58">
        <v>0</v>
      </c>
      <c r="BZ11" s="58">
        <v>0</v>
      </c>
      <c r="CA11" s="58">
        <v>0</v>
      </c>
      <c r="CB11" s="58">
        <v>0</v>
      </c>
      <c r="CC11" s="58">
        <v>0</v>
      </c>
      <c r="CD11" s="58">
        <v>0</v>
      </c>
      <c r="CE11" s="58">
        <v>0</v>
      </c>
      <c r="CF11" s="58">
        <v>0</v>
      </c>
      <c r="CG11" s="58">
        <v>0</v>
      </c>
      <c r="CH11" s="58">
        <v>0</v>
      </c>
      <c r="CI11" s="58">
        <v>0</v>
      </c>
      <c r="CJ11" s="58">
        <v>0</v>
      </c>
      <c r="CK11" s="58">
        <v>0</v>
      </c>
      <c r="CL11" s="58">
        <v>0</v>
      </c>
      <c r="CM11" s="58">
        <v>0</v>
      </c>
      <c r="CN11" s="58">
        <v>0</v>
      </c>
      <c r="CO11" s="58">
        <v>0</v>
      </c>
      <c r="CP11" s="58">
        <v>0</v>
      </c>
      <c r="CQ11" s="58">
        <v>0</v>
      </c>
      <c r="CR11" s="58">
        <v>0</v>
      </c>
      <c r="CS11" s="58">
        <v>0</v>
      </c>
      <c r="CT11" s="58">
        <v>0</v>
      </c>
      <c r="CU11" s="58">
        <v>0</v>
      </c>
      <c r="CV11" s="58">
        <v>0</v>
      </c>
      <c r="CW11" s="58">
        <v>0</v>
      </c>
      <c r="CX11" s="115"/>
    </row>
    <row r="12" spans="2:102" x14ac:dyDescent="0.25">
      <c r="B12" s="10" t="s">
        <v>27</v>
      </c>
      <c r="C12" s="10">
        <v>1</v>
      </c>
      <c r="D12" s="11">
        <v>4500</v>
      </c>
      <c r="E12" s="11"/>
      <c r="F12" s="11">
        <f>D12*C12</f>
        <v>4500</v>
      </c>
      <c r="G12" s="55">
        <v>4</v>
      </c>
      <c r="H12" s="55">
        <v>4</v>
      </c>
      <c r="I12" s="57">
        <v>-4500</v>
      </c>
      <c r="J12" s="58">
        <v>0</v>
      </c>
      <c r="K12" s="58">
        <v>0</v>
      </c>
      <c r="L12" s="58">
        <v>0</v>
      </c>
      <c r="M12" s="58">
        <f>I12</f>
        <v>-4500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58">
        <v>0</v>
      </c>
      <c r="X12" s="58">
        <v>0</v>
      </c>
      <c r="Y12" s="58">
        <v>0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58">
        <v>0</v>
      </c>
      <c r="AF12" s="58">
        <v>0</v>
      </c>
      <c r="AG12" s="58">
        <v>0</v>
      </c>
      <c r="AH12" s="58">
        <v>0</v>
      </c>
      <c r="AI12" s="58">
        <v>0</v>
      </c>
      <c r="AJ12" s="58">
        <v>0</v>
      </c>
      <c r="AK12" s="58">
        <v>0</v>
      </c>
      <c r="AL12" s="58">
        <v>0</v>
      </c>
      <c r="AM12" s="58">
        <v>0</v>
      </c>
      <c r="AN12" s="58">
        <v>0</v>
      </c>
      <c r="AO12" s="58">
        <v>0</v>
      </c>
      <c r="AP12" s="58">
        <v>0</v>
      </c>
      <c r="AQ12" s="58">
        <v>0</v>
      </c>
      <c r="AR12" s="58">
        <v>0</v>
      </c>
      <c r="AS12" s="58">
        <v>0</v>
      </c>
      <c r="AT12" s="58">
        <v>0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8">
        <v>0</v>
      </c>
      <c r="BA12" s="58">
        <v>0</v>
      </c>
      <c r="BB12" s="58">
        <v>0</v>
      </c>
      <c r="BC12" s="58">
        <v>0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58">
        <v>0</v>
      </c>
      <c r="BU12" s="58">
        <v>0</v>
      </c>
      <c r="BV12" s="58">
        <v>0</v>
      </c>
      <c r="BW12" s="58">
        <v>0</v>
      </c>
      <c r="BX12" s="58">
        <v>0</v>
      </c>
      <c r="BY12" s="58">
        <v>0</v>
      </c>
      <c r="BZ12" s="58">
        <v>0</v>
      </c>
      <c r="CA12" s="58">
        <v>0</v>
      </c>
      <c r="CB12" s="58">
        <v>0</v>
      </c>
      <c r="CC12" s="58">
        <v>0</v>
      </c>
      <c r="CD12" s="58">
        <v>0</v>
      </c>
      <c r="CE12" s="58">
        <v>0</v>
      </c>
      <c r="CF12" s="58">
        <v>0</v>
      </c>
      <c r="CG12" s="58">
        <v>0</v>
      </c>
      <c r="CH12" s="58">
        <v>0</v>
      </c>
      <c r="CI12" s="58">
        <v>0</v>
      </c>
      <c r="CJ12" s="58">
        <v>0</v>
      </c>
      <c r="CK12" s="58">
        <v>0</v>
      </c>
      <c r="CL12" s="58">
        <v>0</v>
      </c>
      <c r="CM12" s="58">
        <v>0</v>
      </c>
      <c r="CN12" s="58">
        <v>0</v>
      </c>
      <c r="CO12" s="58">
        <v>0</v>
      </c>
      <c r="CP12" s="58">
        <v>0</v>
      </c>
      <c r="CQ12" s="58">
        <v>0</v>
      </c>
      <c r="CR12" s="58">
        <v>0</v>
      </c>
      <c r="CS12" s="58">
        <v>0</v>
      </c>
      <c r="CT12" s="58">
        <v>0</v>
      </c>
      <c r="CU12" s="58">
        <v>0</v>
      </c>
      <c r="CV12" s="58">
        <v>0</v>
      </c>
      <c r="CW12" s="58">
        <v>0</v>
      </c>
      <c r="CX12" s="115"/>
    </row>
    <row r="13" spans="2:102" x14ac:dyDescent="0.25">
      <c r="B13" s="10" t="s">
        <v>14</v>
      </c>
      <c r="C13" s="12">
        <v>0.21</v>
      </c>
      <c r="D13" s="11">
        <f>F11+F12+F10</f>
        <v>11500</v>
      </c>
      <c r="E13" s="11"/>
      <c r="F13" s="11">
        <f>C13*D13</f>
        <v>2415</v>
      </c>
      <c r="G13" s="55">
        <v>1</v>
      </c>
      <c r="H13" s="55">
        <v>4</v>
      </c>
      <c r="I13" s="57">
        <f>(I10+I11+I12)*0.21</f>
        <v>-2415</v>
      </c>
      <c r="J13" s="58">
        <f>(J10+J11+J12)*0.21</f>
        <v>0</v>
      </c>
      <c r="K13" s="58">
        <f>(K10+K11+K12)*0.21</f>
        <v>-1218</v>
      </c>
      <c r="L13" s="58">
        <v>0</v>
      </c>
      <c r="M13" s="58">
        <f>(M10+M11+M12)*0.21</f>
        <v>-1197</v>
      </c>
      <c r="N13" s="58">
        <v>0</v>
      </c>
      <c r="O13" s="58">
        <v>0</v>
      </c>
      <c r="P13" s="58">
        <v>0</v>
      </c>
      <c r="Q13" s="58">
        <v>0</v>
      </c>
      <c r="R13" s="58">
        <v>0</v>
      </c>
      <c r="S13" s="58">
        <v>0</v>
      </c>
      <c r="T13" s="58">
        <v>0</v>
      </c>
      <c r="U13" s="58">
        <v>0</v>
      </c>
      <c r="V13" s="58">
        <v>0</v>
      </c>
      <c r="W13" s="58">
        <v>0</v>
      </c>
      <c r="X13" s="58">
        <v>0</v>
      </c>
      <c r="Y13" s="58">
        <v>0</v>
      </c>
      <c r="Z13" s="58">
        <v>0</v>
      </c>
      <c r="AA13" s="58">
        <v>0</v>
      </c>
      <c r="AB13" s="58">
        <v>0</v>
      </c>
      <c r="AC13" s="58">
        <v>0</v>
      </c>
      <c r="AD13" s="58">
        <v>0</v>
      </c>
      <c r="AE13" s="58">
        <v>0</v>
      </c>
      <c r="AF13" s="58">
        <v>0</v>
      </c>
      <c r="AG13" s="58">
        <v>0</v>
      </c>
      <c r="AH13" s="58">
        <v>0</v>
      </c>
      <c r="AI13" s="58">
        <v>0</v>
      </c>
      <c r="AJ13" s="58">
        <v>0</v>
      </c>
      <c r="AK13" s="58">
        <v>0</v>
      </c>
      <c r="AL13" s="58">
        <v>0</v>
      </c>
      <c r="AM13" s="58">
        <v>0</v>
      </c>
      <c r="AN13" s="58">
        <v>0</v>
      </c>
      <c r="AO13" s="58">
        <v>0</v>
      </c>
      <c r="AP13" s="58">
        <v>0</v>
      </c>
      <c r="AQ13" s="58">
        <v>0</v>
      </c>
      <c r="AR13" s="58">
        <v>0</v>
      </c>
      <c r="AS13" s="58">
        <v>0</v>
      </c>
      <c r="AT13" s="58">
        <v>0</v>
      </c>
      <c r="AU13" s="58">
        <v>0</v>
      </c>
      <c r="AV13" s="58">
        <v>0</v>
      </c>
      <c r="AW13" s="58">
        <v>0</v>
      </c>
      <c r="AX13" s="58">
        <v>0</v>
      </c>
      <c r="AY13" s="58">
        <v>0</v>
      </c>
      <c r="AZ13" s="58">
        <v>0</v>
      </c>
      <c r="BA13" s="58">
        <v>0</v>
      </c>
      <c r="BB13" s="58">
        <v>0</v>
      </c>
      <c r="BC13" s="58">
        <v>0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8">
        <v>0</v>
      </c>
      <c r="BQ13" s="58">
        <v>0</v>
      </c>
      <c r="BR13" s="58">
        <v>0</v>
      </c>
      <c r="BS13" s="58">
        <v>0</v>
      </c>
      <c r="BT13" s="58">
        <v>0</v>
      </c>
      <c r="BU13" s="58">
        <v>0</v>
      </c>
      <c r="BV13" s="58">
        <v>0</v>
      </c>
      <c r="BW13" s="58">
        <v>0</v>
      </c>
      <c r="BX13" s="58">
        <v>0</v>
      </c>
      <c r="BY13" s="58">
        <v>0</v>
      </c>
      <c r="BZ13" s="58">
        <v>0</v>
      </c>
      <c r="CA13" s="58">
        <v>0</v>
      </c>
      <c r="CB13" s="58">
        <v>0</v>
      </c>
      <c r="CC13" s="58">
        <v>0</v>
      </c>
      <c r="CD13" s="58">
        <v>0</v>
      </c>
      <c r="CE13" s="58">
        <v>0</v>
      </c>
      <c r="CF13" s="58">
        <v>0</v>
      </c>
      <c r="CG13" s="58">
        <v>0</v>
      </c>
      <c r="CH13" s="58">
        <v>0</v>
      </c>
      <c r="CI13" s="58">
        <v>0</v>
      </c>
      <c r="CJ13" s="58">
        <v>0</v>
      </c>
      <c r="CK13" s="58">
        <v>0</v>
      </c>
      <c r="CL13" s="58">
        <v>0</v>
      </c>
      <c r="CM13" s="58">
        <v>0</v>
      </c>
      <c r="CN13" s="58">
        <v>0</v>
      </c>
      <c r="CO13" s="58">
        <v>0</v>
      </c>
      <c r="CP13" s="58">
        <v>0</v>
      </c>
      <c r="CQ13" s="58">
        <v>0</v>
      </c>
      <c r="CR13" s="58">
        <v>0</v>
      </c>
      <c r="CS13" s="58">
        <v>0</v>
      </c>
      <c r="CT13" s="58">
        <v>0</v>
      </c>
      <c r="CU13" s="58">
        <v>0</v>
      </c>
      <c r="CV13" s="58">
        <v>0</v>
      </c>
      <c r="CW13" s="58">
        <v>0</v>
      </c>
      <c r="CX13" s="115"/>
    </row>
    <row r="14" spans="2:102" x14ac:dyDescent="0.25">
      <c r="B14" s="10"/>
      <c r="C14" s="12"/>
      <c r="D14" s="11"/>
      <c r="E14" s="11"/>
      <c r="F14" s="11"/>
      <c r="G14" s="61"/>
      <c r="H14" s="61"/>
      <c r="I14" s="62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115"/>
    </row>
    <row r="15" spans="2:102" x14ac:dyDescent="0.25">
      <c r="B15" s="15" t="s">
        <v>1</v>
      </c>
      <c r="C15" s="15"/>
      <c r="D15" s="16"/>
      <c r="E15" s="16"/>
      <c r="F15" s="16"/>
      <c r="G15" s="64"/>
      <c r="H15" s="64"/>
      <c r="I15" s="65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115"/>
    </row>
    <row r="16" spans="2:102" x14ac:dyDescent="0.25">
      <c r="B16" t="s">
        <v>21</v>
      </c>
      <c r="C16" s="6">
        <v>5.6099999999999997E-2</v>
      </c>
      <c r="D16" s="1">
        <f>F30</f>
        <v>158230.80000000002</v>
      </c>
      <c r="F16" s="1">
        <f>D16*C16</f>
        <v>8876.7478800000008</v>
      </c>
      <c r="G16" s="70">
        <v>6</v>
      </c>
      <c r="H16" s="70">
        <v>6</v>
      </c>
      <c r="I16" s="71">
        <f t="shared" ref="I16:I65" si="0">-F16</f>
        <v>-8876.7478800000008</v>
      </c>
      <c r="J16" s="72">
        <v>0</v>
      </c>
      <c r="K16" s="72">
        <v>0</v>
      </c>
      <c r="L16" s="72">
        <v>0</v>
      </c>
      <c r="M16" s="72">
        <v>0</v>
      </c>
      <c r="N16" s="72">
        <v>0</v>
      </c>
      <c r="O16" s="72">
        <f>I16</f>
        <v>-8876.7478800000008</v>
      </c>
      <c r="P16" s="72">
        <v>0</v>
      </c>
      <c r="Q16" s="72">
        <v>0</v>
      </c>
      <c r="R16" s="72">
        <v>0</v>
      </c>
      <c r="S16" s="72">
        <v>0</v>
      </c>
      <c r="T16" s="72">
        <v>0</v>
      </c>
      <c r="U16" s="72">
        <v>0</v>
      </c>
      <c r="V16" s="72">
        <v>0</v>
      </c>
      <c r="W16" s="72">
        <v>0</v>
      </c>
      <c r="X16" s="72">
        <v>0</v>
      </c>
      <c r="Y16" s="72">
        <v>0</v>
      </c>
      <c r="Z16" s="72">
        <v>0</v>
      </c>
      <c r="AA16" s="72">
        <v>0</v>
      </c>
      <c r="AB16" s="72">
        <v>0</v>
      </c>
      <c r="AC16" s="72">
        <v>0</v>
      </c>
      <c r="AD16" s="72">
        <v>0</v>
      </c>
      <c r="AE16" s="72">
        <v>0</v>
      </c>
      <c r="AF16" s="72">
        <v>0</v>
      </c>
      <c r="AG16" s="72">
        <v>0</v>
      </c>
      <c r="AH16" s="72">
        <v>0</v>
      </c>
      <c r="AI16" s="72">
        <v>0</v>
      </c>
      <c r="AJ16" s="72">
        <v>0</v>
      </c>
      <c r="AK16" s="72">
        <v>0</v>
      </c>
      <c r="AL16" s="72">
        <v>0</v>
      </c>
      <c r="AM16" s="72">
        <v>0</v>
      </c>
      <c r="AN16" s="72">
        <v>0</v>
      </c>
      <c r="AO16" s="72">
        <v>0</v>
      </c>
      <c r="AP16" s="72">
        <v>0</v>
      </c>
      <c r="AQ16" s="72">
        <v>0</v>
      </c>
      <c r="AR16" s="72">
        <v>0</v>
      </c>
      <c r="AS16" s="72">
        <v>0</v>
      </c>
      <c r="AT16" s="72">
        <v>0</v>
      </c>
      <c r="AU16" s="72">
        <v>0</v>
      </c>
      <c r="AV16" s="72">
        <v>0</v>
      </c>
      <c r="AW16" s="72">
        <v>0</v>
      </c>
      <c r="AX16" s="72">
        <v>0</v>
      </c>
      <c r="AY16" s="72">
        <v>0</v>
      </c>
      <c r="AZ16" s="72">
        <v>0</v>
      </c>
      <c r="BA16" s="72">
        <v>0</v>
      </c>
      <c r="BB16" s="72">
        <v>0</v>
      </c>
      <c r="BC16" s="72">
        <v>0</v>
      </c>
      <c r="BD16" s="72">
        <v>0</v>
      </c>
      <c r="BE16" s="72">
        <v>0</v>
      </c>
      <c r="BF16" s="72">
        <v>0</v>
      </c>
      <c r="BG16" s="72">
        <v>0</v>
      </c>
      <c r="BH16" s="72">
        <v>0</v>
      </c>
      <c r="BI16" s="72">
        <v>0</v>
      </c>
      <c r="BJ16" s="72">
        <v>0</v>
      </c>
      <c r="BK16" s="72">
        <v>0</v>
      </c>
      <c r="BL16" s="72">
        <v>0</v>
      </c>
      <c r="BM16" s="72">
        <v>0</v>
      </c>
      <c r="BN16" s="72">
        <v>0</v>
      </c>
      <c r="BO16" s="72">
        <v>0</v>
      </c>
      <c r="BP16" s="72">
        <v>0</v>
      </c>
      <c r="BQ16" s="72">
        <v>0</v>
      </c>
      <c r="BR16" s="72">
        <v>0</v>
      </c>
      <c r="BS16" s="72">
        <v>0</v>
      </c>
      <c r="BT16" s="72">
        <v>0</v>
      </c>
      <c r="BU16" s="72">
        <v>0</v>
      </c>
      <c r="BV16" s="72">
        <v>0</v>
      </c>
      <c r="BW16" s="72">
        <v>0</v>
      </c>
      <c r="BX16" s="72">
        <v>0</v>
      </c>
      <c r="BY16" s="72">
        <v>0</v>
      </c>
      <c r="BZ16" s="72">
        <v>0</v>
      </c>
      <c r="CA16" s="72">
        <v>0</v>
      </c>
      <c r="CB16" s="72">
        <v>0</v>
      </c>
      <c r="CC16" s="72">
        <v>0</v>
      </c>
      <c r="CD16" s="72">
        <v>0</v>
      </c>
      <c r="CE16" s="72">
        <v>0</v>
      </c>
      <c r="CF16" s="72">
        <v>0</v>
      </c>
      <c r="CG16" s="72">
        <v>0</v>
      </c>
      <c r="CH16" s="72">
        <v>0</v>
      </c>
      <c r="CI16" s="72">
        <v>0</v>
      </c>
      <c r="CJ16" s="72">
        <v>0</v>
      </c>
      <c r="CK16" s="72">
        <v>0</v>
      </c>
      <c r="CL16" s="72">
        <v>0</v>
      </c>
      <c r="CM16" s="72">
        <v>0</v>
      </c>
      <c r="CN16" s="72">
        <v>0</v>
      </c>
      <c r="CO16" s="72">
        <v>0</v>
      </c>
      <c r="CP16" s="72">
        <v>0</v>
      </c>
      <c r="CQ16" s="72">
        <v>0</v>
      </c>
      <c r="CR16" s="72">
        <v>0</v>
      </c>
      <c r="CS16" s="72">
        <v>0</v>
      </c>
      <c r="CT16" s="72">
        <v>0</v>
      </c>
      <c r="CU16" s="72">
        <v>0</v>
      </c>
      <c r="CV16" s="72">
        <v>0</v>
      </c>
      <c r="CW16" s="72">
        <v>0</v>
      </c>
      <c r="CX16" s="115"/>
    </row>
    <row r="17" spans="2:102" x14ac:dyDescent="0.25">
      <c r="B17" t="s">
        <v>22</v>
      </c>
      <c r="C17" s="6">
        <v>4.7699999999999999E-2</v>
      </c>
      <c r="D17" s="1">
        <f>F30</f>
        <v>158230.80000000002</v>
      </c>
      <c r="F17" s="1">
        <f>D17*C17</f>
        <v>7547.6091600000009</v>
      </c>
      <c r="G17" s="55">
        <v>17</v>
      </c>
      <c r="H17" s="55">
        <v>18</v>
      </c>
      <c r="I17" s="57">
        <f t="shared" si="0"/>
        <v>-7547.6091600000009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8">
        <v>0</v>
      </c>
      <c r="P17" s="58">
        <v>0</v>
      </c>
      <c r="Q17" s="58">
        <v>0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0</v>
      </c>
      <c r="X17" s="58">
        <v>0</v>
      </c>
      <c r="Y17" s="58">
        <v>0</v>
      </c>
      <c r="Z17" s="58">
        <f>I17*0.3</f>
        <v>-2264.2827480000001</v>
      </c>
      <c r="AA17" s="58">
        <f>0.7*I17</f>
        <v>-5283.3264120000003</v>
      </c>
      <c r="AB17" s="58">
        <v>0</v>
      </c>
      <c r="AC17" s="58">
        <v>0</v>
      </c>
      <c r="AD17" s="58">
        <v>0</v>
      </c>
      <c r="AE17" s="58">
        <v>0</v>
      </c>
      <c r="AF17" s="58">
        <v>0</v>
      </c>
      <c r="AG17" s="58">
        <v>0</v>
      </c>
      <c r="AH17" s="58">
        <v>0</v>
      </c>
      <c r="AI17" s="58">
        <v>0</v>
      </c>
      <c r="AJ17" s="58">
        <v>0</v>
      </c>
      <c r="AK17" s="58">
        <v>0</v>
      </c>
      <c r="AL17" s="58">
        <v>0</v>
      </c>
      <c r="AM17" s="58">
        <v>0</v>
      </c>
      <c r="AN17" s="58">
        <v>0</v>
      </c>
      <c r="AO17" s="58">
        <v>0</v>
      </c>
      <c r="AP17" s="58">
        <v>0</v>
      </c>
      <c r="AQ17" s="58">
        <v>0</v>
      </c>
      <c r="AR17" s="58">
        <v>0</v>
      </c>
      <c r="AS17" s="58">
        <v>0</v>
      </c>
      <c r="AT17" s="58">
        <v>0</v>
      </c>
      <c r="AU17" s="58">
        <v>0</v>
      </c>
      <c r="AV17" s="58">
        <v>0</v>
      </c>
      <c r="AW17" s="58">
        <v>0</v>
      </c>
      <c r="AX17" s="58">
        <v>0</v>
      </c>
      <c r="AY17" s="58">
        <v>0</v>
      </c>
      <c r="AZ17" s="58">
        <v>0</v>
      </c>
      <c r="BA17" s="58">
        <v>0</v>
      </c>
      <c r="BB17" s="58">
        <v>0</v>
      </c>
      <c r="BC17" s="58">
        <v>0</v>
      </c>
      <c r="BD17" s="58">
        <v>0</v>
      </c>
      <c r="BE17" s="58">
        <v>0</v>
      </c>
      <c r="BF17" s="58">
        <v>0</v>
      </c>
      <c r="BG17" s="58">
        <v>0</v>
      </c>
      <c r="BH17" s="58">
        <v>0</v>
      </c>
      <c r="BI17" s="58">
        <v>0</v>
      </c>
      <c r="BJ17" s="58">
        <v>0</v>
      </c>
      <c r="BK17" s="58">
        <v>0</v>
      </c>
      <c r="BL17" s="58">
        <v>0</v>
      </c>
      <c r="BM17" s="58">
        <v>0</v>
      </c>
      <c r="BN17" s="58">
        <v>0</v>
      </c>
      <c r="BO17" s="58">
        <v>0</v>
      </c>
      <c r="BP17" s="58">
        <v>0</v>
      </c>
      <c r="BQ17" s="58">
        <v>0</v>
      </c>
      <c r="BR17" s="58">
        <v>0</v>
      </c>
      <c r="BS17" s="58">
        <v>0</v>
      </c>
      <c r="BT17" s="58">
        <v>0</v>
      </c>
      <c r="BU17" s="58">
        <v>0</v>
      </c>
      <c r="BV17" s="58">
        <v>0</v>
      </c>
      <c r="BW17" s="58">
        <v>0</v>
      </c>
      <c r="BX17" s="58">
        <v>0</v>
      </c>
      <c r="BY17" s="58">
        <v>0</v>
      </c>
      <c r="BZ17" s="58">
        <v>0</v>
      </c>
      <c r="CA17" s="58">
        <v>0</v>
      </c>
      <c r="CB17" s="58">
        <v>0</v>
      </c>
      <c r="CC17" s="58">
        <v>0</v>
      </c>
      <c r="CD17" s="58">
        <v>0</v>
      </c>
      <c r="CE17" s="58">
        <v>0</v>
      </c>
      <c r="CF17" s="58">
        <v>0</v>
      </c>
      <c r="CG17" s="58">
        <v>0</v>
      </c>
      <c r="CH17" s="58">
        <v>0</v>
      </c>
      <c r="CI17" s="58">
        <v>0</v>
      </c>
      <c r="CJ17" s="58">
        <v>0</v>
      </c>
      <c r="CK17" s="58">
        <v>0</v>
      </c>
      <c r="CL17" s="58">
        <v>0</v>
      </c>
      <c r="CM17" s="58">
        <v>0</v>
      </c>
      <c r="CN17" s="58">
        <v>0</v>
      </c>
      <c r="CO17" s="58">
        <v>0</v>
      </c>
      <c r="CP17" s="58">
        <v>0</v>
      </c>
      <c r="CQ17" s="58">
        <v>0</v>
      </c>
      <c r="CR17" s="58">
        <v>0</v>
      </c>
      <c r="CS17" s="58">
        <v>0</v>
      </c>
      <c r="CT17" s="58">
        <v>0</v>
      </c>
      <c r="CU17" s="58">
        <v>0</v>
      </c>
      <c r="CV17" s="58">
        <v>0</v>
      </c>
      <c r="CW17" s="58">
        <v>0</v>
      </c>
      <c r="CX17" s="115"/>
    </row>
    <row r="18" spans="2:102" x14ac:dyDescent="0.25">
      <c r="B18" t="s">
        <v>24</v>
      </c>
      <c r="C18" s="6">
        <v>7.0000000000000001E-3</v>
      </c>
      <c r="D18" s="1">
        <f>F30</f>
        <v>158230.80000000002</v>
      </c>
      <c r="F18" s="1">
        <f>C18*D18</f>
        <v>1107.6156000000001</v>
      </c>
      <c r="G18" s="55">
        <v>17</v>
      </c>
      <c r="H18" s="55">
        <v>18</v>
      </c>
      <c r="I18" s="57">
        <f t="shared" si="0"/>
        <v>-1107.6156000000001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8">
        <v>0</v>
      </c>
      <c r="P18" s="58">
        <v>0</v>
      </c>
      <c r="Q18" s="58">
        <v>0</v>
      </c>
      <c r="R18" s="58">
        <v>0</v>
      </c>
      <c r="S18" s="58">
        <v>0</v>
      </c>
      <c r="T18" s="58">
        <v>0</v>
      </c>
      <c r="U18" s="58">
        <v>0</v>
      </c>
      <c r="V18" s="58">
        <v>0</v>
      </c>
      <c r="W18" s="58">
        <v>0</v>
      </c>
      <c r="X18" s="58">
        <v>0</v>
      </c>
      <c r="Y18" s="58">
        <v>0</v>
      </c>
      <c r="Z18" s="58">
        <f>I18*0.5</f>
        <v>-553.80780000000004</v>
      </c>
      <c r="AA18" s="58">
        <f>I18*0.5</f>
        <v>-553.80780000000004</v>
      </c>
      <c r="AB18" s="58">
        <v>0</v>
      </c>
      <c r="AC18" s="58">
        <v>0</v>
      </c>
      <c r="AD18" s="58">
        <v>0</v>
      </c>
      <c r="AE18" s="58">
        <v>0</v>
      </c>
      <c r="AF18" s="58">
        <v>0</v>
      </c>
      <c r="AG18" s="58">
        <v>0</v>
      </c>
      <c r="AH18" s="58">
        <v>0</v>
      </c>
      <c r="AI18" s="58">
        <v>0</v>
      </c>
      <c r="AJ18" s="58">
        <v>0</v>
      </c>
      <c r="AK18" s="58">
        <v>0</v>
      </c>
      <c r="AL18" s="58">
        <v>0</v>
      </c>
      <c r="AM18" s="58">
        <v>0</v>
      </c>
      <c r="AN18" s="58">
        <v>0</v>
      </c>
      <c r="AO18" s="58">
        <v>0</v>
      </c>
      <c r="AP18" s="58">
        <v>0</v>
      </c>
      <c r="AQ18" s="58">
        <v>0</v>
      </c>
      <c r="AR18" s="58">
        <v>0</v>
      </c>
      <c r="AS18" s="58">
        <v>0</v>
      </c>
      <c r="AT18" s="58">
        <v>0</v>
      </c>
      <c r="AU18" s="58">
        <v>0</v>
      </c>
      <c r="AV18" s="58">
        <v>0</v>
      </c>
      <c r="AW18" s="58">
        <v>0</v>
      </c>
      <c r="AX18" s="58">
        <v>0</v>
      </c>
      <c r="AY18" s="58">
        <v>0</v>
      </c>
      <c r="AZ18" s="58">
        <v>0</v>
      </c>
      <c r="BA18" s="58">
        <v>0</v>
      </c>
      <c r="BB18" s="58">
        <v>0</v>
      </c>
      <c r="BC18" s="58">
        <v>0</v>
      </c>
      <c r="BD18" s="58">
        <v>0</v>
      </c>
      <c r="BE18" s="58">
        <v>0</v>
      </c>
      <c r="BF18" s="58">
        <v>0</v>
      </c>
      <c r="BG18" s="58">
        <v>0</v>
      </c>
      <c r="BH18" s="58">
        <v>0</v>
      </c>
      <c r="BI18" s="58">
        <v>0</v>
      </c>
      <c r="BJ18" s="58">
        <v>0</v>
      </c>
      <c r="BK18" s="58">
        <v>0</v>
      </c>
      <c r="BL18" s="58">
        <v>0</v>
      </c>
      <c r="BM18" s="58">
        <v>0</v>
      </c>
      <c r="BN18" s="58">
        <v>0</v>
      </c>
      <c r="BO18" s="58">
        <v>0</v>
      </c>
      <c r="BP18" s="58">
        <v>0</v>
      </c>
      <c r="BQ18" s="58">
        <v>0</v>
      </c>
      <c r="BR18" s="58">
        <v>0</v>
      </c>
      <c r="BS18" s="58">
        <v>0</v>
      </c>
      <c r="BT18" s="58">
        <v>0</v>
      </c>
      <c r="BU18" s="58">
        <v>0</v>
      </c>
      <c r="BV18" s="58">
        <v>0</v>
      </c>
      <c r="BW18" s="58">
        <v>0</v>
      </c>
      <c r="BX18" s="58">
        <v>0</v>
      </c>
      <c r="BY18" s="58">
        <v>0</v>
      </c>
      <c r="BZ18" s="58">
        <v>0</v>
      </c>
      <c r="CA18" s="58">
        <v>0</v>
      </c>
      <c r="CB18" s="58">
        <v>0</v>
      </c>
      <c r="CC18" s="58">
        <v>0</v>
      </c>
      <c r="CD18" s="58">
        <v>0</v>
      </c>
      <c r="CE18" s="58">
        <v>0</v>
      </c>
      <c r="CF18" s="58">
        <v>0</v>
      </c>
      <c r="CG18" s="58">
        <v>0</v>
      </c>
      <c r="CH18" s="58">
        <v>0</v>
      </c>
      <c r="CI18" s="58">
        <v>0</v>
      </c>
      <c r="CJ18" s="58">
        <v>0</v>
      </c>
      <c r="CK18" s="58">
        <v>0</v>
      </c>
      <c r="CL18" s="58">
        <v>0</v>
      </c>
      <c r="CM18" s="58">
        <v>0</v>
      </c>
      <c r="CN18" s="58">
        <v>0</v>
      </c>
      <c r="CO18" s="58">
        <v>0</v>
      </c>
      <c r="CP18" s="58">
        <v>0</v>
      </c>
      <c r="CQ18" s="58">
        <v>0</v>
      </c>
      <c r="CR18" s="58">
        <v>0</v>
      </c>
      <c r="CS18" s="58">
        <v>0</v>
      </c>
      <c r="CT18" s="58">
        <v>0</v>
      </c>
      <c r="CU18" s="58">
        <v>0</v>
      </c>
      <c r="CV18" s="58">
        <v>0</v>
      </c>
      <c r="CW18" s="58">
        <v>0</v>
      </c>
      <c r="CX18" s="115"/>
    </row>
    <row r="19" spans="2:102" x14ac:dyDescent="0.25">
      <c r="B19" s="6" t="s">
        <v>19</v>
      </c>
      <c r="C19" s="6">
        <v>5.6099999999999997E-2</v>
      </c>
      <c r="D19" s="1">
        <f>F33+F34</f>
        <v>3587694.3142560003</v>
      </c>
      <c r="F19" s="1">
        <f>C19*D19</f>
        <v>201269.65102976162</v>
      </c>
      <c r="G19" s="55">
        <v>6</v>
      </c>
      <c r="H19" s="55">
        <v>9</v>
      </c>
      <c r="I19" s="57">
        <f t="shared" si="0"/>
        <v>-201269.65102976162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f>I19*0.4</f>
        <v>-80507.86041190465</v>
      </c>
      <c r="P19" s="58">
        <v>0</v>
      </c>
      <c r="Q19" s="58">
        <v>0</v>
      </c>
      <c r="R19" s="58">
        <f>I19*0.6</f>
        <v>-120761.79061785697</v>
      </c>
      <c r="S19" s="58">
        <v>0</v>
      </c>
      <c r="T19" s="58">
        <v>0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58">
        <v>0</v>
      </c>
      <c r="AB19" s="58">
        <v>0</v>
      </c>
      <c r="AC19" s="58">
        <v>0</v>
      </c>
      <c r="AD19" s="58">
        <v>0</v>
      </c>
      <c r="AE19" s="58">
        <v>0</v>
      </c>
      <c r="AF19" s="58">
        <v>0</v>
      </c>
      <c r="AG19" s="58">
        <v>0</v>
      </c>
      <c r="AH19" s="58">
        <v>0</v>
      </c>
      <c r="AI19" s="58">
        <v>0</v>
      </c>
      <c r="AJ19" s="58">
        <v>0</v>
      </c>
      <c r="AK19" s="58">
        <v>0</v>
      </c>
      <c r="AL19" s="58">
        <v>0</v>
      </c>
      <c r="AM19" s="58">
        <v>0</v>
      </c>
      <c r="AN19" s="58">
        <v>0</v>
      </c>
      <c r="AO19" s="58">
        <v>0</v>
      </c>
      <c r="AP19" s="58">
        <v>0</v>
      </c>
      <c r="AQ19" s="58">
        <v>0</v>
      </c>
      <c r="AR19" s="58">
        <v>0</v>
      </c>
      <c r="AS19" s="58">
        <v>0</v>
      </c>
      <c r="AT19" s="58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8">
        <v>0</v>
      </c>
      <c r="BA19" s="58">
        <v>0</v>
      </c>
      <c r="BB19" s="58">
        <v>0</v>
      </c>
      <c r="BC19" s="58">
        <v>0</v>
      </c>
      <c r="BD19" s="58">
        <v>0</v>
      </c>
      <c r="BE19" s="58">
        <v>0</v>
      </c>
      <c r="BF19" s="58">
        <v>0</v>
      </c>
      <c r="BG19" s="58">
        <v>0</v>
      </c>
      <c r="BH19" s="58">
        <v>0</v>
      </c>
      <c r="BI19" s="58">
        <v>0</v>
      </c>
      <c r="BJ19" s="58">
        <v>0</v>
      </c>
      <c r="BK19" s="58">
        <v>0</v>
      </c>
      <c r="BL19" s="58">
        <v>0</v>
      </c>
      <c r="BM19" s="58">
        <v>0</v>
      </c>
      <c r="BN19" s="58">
        <v>0</v>
      </c>
      <c r="BO19" s="58">
        <v>0</v>
      </c>
      <c r="BP19" s="58">
        <v>0</v>
      </c>
      <c r="BQ19" s="58">
        <v>0</v>
      </c>
      <c r="BR19" s="58">
        <v>0</v>
      </c>
      <c r="BS19" s="58">
        <v>0</v>
      </c>
      <c r="BT19" s="58">
        <v>0</v>
      </c>
      <c r="BU19" s="58">
        <v>0</v>
      </c>
      <c r="BV19" s="58">
        <v>0</v>
      </c>
      <c r="BW19" s="58">
        <v>0</v>
      </c>
      <c r="BX19" s="58">
        <v>0</v>
      </c>
      <c r="BY19" s="58">
        <v>0</v>
      </c>
      <c r="BZ19" s="58">
        <v>0</v>
      </c>
      <c r="CA19" s="58">
        <v>0</v>
      </c>
      <c r="CB19" s="58">
        <v>0</v>
      </c>
      <c r="CC19" s="58">
        <v>0</v>
      </c>
      <c r="CD19" s="58">
        <v>0</v>
      </c>
      <c r="CE19" s="58">
        <v>0</v>
      </c>
      <c r="CF19" s="58">
        <v>0</v>
      </c>
      <c r="CG19" s="58">
        <v>0</v>
      </c>
      <c r="CH19" s="58">
        <v>0</v>
      </c>
      <c r="CI19" s="58">
        <v>0</v>
      </c>
      <c r="CJ19" s="58">
        <v>0</v>
      </c>
      <c r="CK19" s="58">
        <v>0</v>
      </c>
      <c r="CL19" s="58">
        <v>0</v>
      </c>
      <c r="CM19" s="58">
        <v>0</v>
      </c>
      <c r="CN19" s="58">
        <v>0</v>
      </c>
      <c r="CO19" s="58">
        <v>0</v>
      </c>
      <c r="CP19" s="58">
        <v>0</v>
      </c>
      <c r="CQ19" s="58">
        <v>0</v>
      </c>
      <c r="CR19" s="58">
        <v>0</v>
      </c>
      <c r="CS19" s="58">
        <v>0</v>
      </c>
      <c r="CT19" s="58">
        <v>0</v>
      </c>
      <c r="CU19" s="58">
        <v>0</v>
      </c>
      <c r="CV19" s="58">
        <v>0</v>
      </c>
      <c r="CW19" s="58">
        <v>0</v>
      </c>
      <c r="CX19" s="115"/>
    </row>
    <row r="20" spans="2:102" x14ac:dyDescent="0.25">
      <c r="B20" s="6" t="s">
        <v>20</v>
      </c>
      <c r="C20" s="6">
        <v>4.7699999999999999E-2</v>
      </c>
      <c r="D20" s="1">
        <f>F33+F34</f>
        <v>3587694.3142560003</v>
      </c>
      <c r="F20" s="1">
        <f>C20*D20</f>
        <v>171133.01879001121</v>
      </c>
      <c r="G20" s="55">
        <v>19</v>
      </c>
      <c r="H20" s="55">
        <v>32</v>
      </c>
      <c r="I20" s="57">
        <f t="shared" si="0"/>
        <v>-171133.01879001121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f>$I20/14</f>
        <v>-12223.787056429372</v>
      </c>
      <c r="AC20" s="58">
        <f t="shared" ref="AC20:AO20" si="1">$I20/14</f>
        <v>-12223.787056429372</v>
      </c>
      <c r="AD20" s="58">
        <f t="shared" si="1"/>
        <v>-12223.787056429372</v>
      </c>
      <c r="AE20" s="58">
        <f t="shared" si="1"/>
        <v>-12223.787056429372</v>
      </c>
      <c r="AF20" s="58">
        <f t="shared" si="1"/>
        <v>-12223.787056429372</v>
      </c>
      <c r="AG20" s="58">
        <f t="shared" si="1"/>
        <v>-12223.787056429372</v>
      </c>
      <c r="AH20" s="58">
        <f t="shared" si="1"/>
        <v>-12223.787056429372</v>
      </c>
      <c r="AI20" s="58">
        <f t="shared" si="1"/>
        <v>-12223.787056429372</v>
      </c>
      <c r="AJ20" s="58">
        <f t="shared" si="1"/>
        <v>-12223.787056429372</v>
      </c>
      <c r="AK20" s="58">
        <f t="shared" si="1"/>
        <v>-12223.787056429372</v>
      </c>
      <c r="AL20" s="58">
        <f t="shared" si="1"/>
        <v>-12223.787056429372</v>
      </c>
      <c r="AM20" s="58">
        <f t="shared" si="1"/>
        <v>-12223.787056429372</v>
      </c>
      <c r="AN20" s="58">
        <f t="shared" si="1"/>
        <v>-12223.787056429372</v>
      </c>
      <c r="AO20" s="58">
        <f t="shared" si="1"/>
        <v>-12223.787056429372</v>
      </c>
      <c r="AP20" s="58">
        <v>0</v>
      </c>
      <c r="AQ20" s="58">
        <v>0</v>
      </c>
      <c r="AR20" s="58">
        <v>0</v>
      </c>
      <c r="AS20" s="58">
        <v>0</v>
      </c>
      <c r="AT20" s="58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8">
        <v>0</v>
      </c>
      <c r="BA20" s="58">
        <v>0</v>
      </c>
      <c r="BB20" s="58">
        <v>0</v>
      </c>
      <c r="BC20" s="58">
        <v>0</v>
      </c>
      <c r="BD20" s="58">
        <v>0</v>
      </c>
      <c r="BE20" s="58">
        <v>0</v>
      </c>
      <c r="BF20" s="58">
        <v>0</v>
      </c>
      <c r="BG20" s="58">
        <v>0</v>
      </c>
      <c r="BH20" s="58">
        <v>0</v>
      </c>
      <c r="BI20" s="58">
        <v>0</v>
      </c>
      <c r="BJ20" s="58">
        <v>0</v>
      </c>
      <c r="BK20" s="58">
        <v>0</v>
      </c>
      <c r="BL20" s="58">
        <v>0</v>
      </c>
      <c r="BM20" s="58">
        <v>0</v>
      </c>
      <c r="BN20" s="58">
        <v>0</v>
      </c>
      <c r="BO20" s="58">
        <v>0</v>
      </c>
      <c r="BP20" s="58">
        <v>0</v>
      </c>
      <c r="BQ20" s="58">
        <v>0</v>
      </c>
      <c r="BR20" s="58">
        <v>0</v>
      </c>
      <c r="BS20" s="58">
        <v>0</v>
      </c>
      <c r="BT20" s="58">
        <v>0</v>
      </c>
      <c r="BU20" s="58">
        <v>0</v>
      </c>
      <c r="BV20" s="58">
        <v>0</v>
      </c>
      <c r="BW20" s="58">
        <v>0</v>
      </c>
      <c r="BX20" s="58">
        <v>0</v>
      </c>
      <c r="BY20" s="58">
        <v>0</v>
      </c>
      <c r="BZ20" s="58">
        <v>0</v>
      </c>
      <c r="CA20" s="58">
        <v>0</v>
      </c>
      <c r="CB20" s="58">
        <v>0</v>
      </c>
      <c r="CC20" s="58">
        <v>0</v>
      </c>
      <c r="CD20" s="58">
        <v>0</v>
      </c>
      <c r="CE20" s="58">
        <v>0</v>
      </c>
      <c r="CF20" s="58">
        <v>0</v>
      </c>
      <c r="CG20" s="58">
        <v>0</v>
      </c>
      <c r="CH20" s="58">
        <v>0</v>
      </c>
      <c r="CI20" s="58">
        <v>0</v>
      </c>
      <c r="CJ20" s="58">
        <v>0</v>
      </c>
      <c r="CK20" s="58">
        <v>0</v>
      </c>
      <c r="CL20" s="58">
        <v>0</v>
      </c>
      <c r="CM20" s="58">
        <v>0</v>
      </c>
      <c r="CN20" s="58">
        <v>0</v>
      </c>
      <c r="CO20" s="58">
        <v>0</v>
      </c>
      <c r="CP20" s="58">
        <v>0</v>
      </c>
      <c r="CQ20" s="58">
        <v>0</v>
      </c>
      <c r="CR20" s="58">
        <v>0</v>
      </c>
      <c r="CS20" s="58">
        <v>0</v>
      </c>
      <c r="CT20" s="58">
        <v>0</v>
      </c>
      <c r="CU20" s="58">
        <v>0</v>
      </c>
      <c r="CV20" s="58">
        <v>0</v>
      </c>
      <c r="CW20" s="58">
        <v>0</v>
      </c>
      <c r="CX20" s="115"/>
    </row>
    <row r="21" spans="2:102" x14ac:dyDescent="0.25">
      <c r="B21" s="6" t="s">
        <v>24</v>
      </c>
      <c r="C21" s="6">
        <v>7.0000000000000001E-3</v>
      </c>
      <c r="D21" s="1">
        <f>F33+F34</f>
        <v>3587694.3142560003</v>
      </c>
      <c r="F21" s="1">
        <f>C21*D21</f>
        <v>25113.860199792001</v>
      </c>
      <c r="G21" s="55">
        <v>19</v>
      </c>
      <c r="H21" s="55">
        <v>32</v>
      </c>
      <c r="I21" s="57">
        <f t="shared" si="0"/>
        <v>-25113.860199792001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8">
        <v>0</v>
      </c>
      <c r="P21" s="58">
        <v>0</v>
      </c>
      <c r="Q21" s="58">
        <v>0</v>
      </c>
      <c r="R21" s="58">
        <v>0</v>
      </c>
      <c r="S21" s="58">
        <v>0</v>
      </c>
      <c r="T21" s="58">
        <v>0</v>
      </c>
      <c r="U21" s="58">
        <v>0</v>
      </c>
      <c r="V21" s="58">
        <v>0</v>
      </c>
      <c r="W21" s="58">
        <v>0</v>
      </c>
      <c r="X21" s="58">
        <v>0</v>
      </c>
      <c r="Y21" s="58">
        <v>0</v>
      </c>
      <c r="Z21" s="58">
        <v>0</v>
      </c>
      <c r="AA21" s="58">
        <v>0</v>
      </c>
      <c r="AB21" s="58">
        <f>$I$21/14</f>
        <v>-1793.8471571280002</v>
      </c>
      <c r="AC21" s="58">
        <f t="shared" ref="AC21:AO21" si="2">$I$21/14</f>
        <v>-1793.8471571280002</v>
      </c>
      <c r="AD21" s="58">
        <f t="shared" si="2"/>
        <v>-1793.8471571280002</v>
      </c>
      <c r="AE21" s="58">
        <f t="shared" si="2"/>
        <v>-1793.8471571280002</v>
      </c>
      <c r="AF21" s="58">
        <f t="shared" si="2"/>
        <v>-1793.8471571280002</v>
      </c>
      <c r="AG21" s="58">
        <f t="shared" si="2"/>
        <v>-1793.8471571280002</v>
      </c>
      <c r="AH21" s="58">
        <f t="shared" si="2"/>
        <v>-1793.8471571280002</v>
      </c>
      <c r="AI21" s="58">
        <f t="shared" si="2"/>
        <v>-1793.8471571280002</v>
      </c>
      <c r="AJ21" s="58">
        <f t="shared" si="2"/>
        <v>-1793.8471571280002</v>
      </c>
      <c r="AK21" s="58">
        <f t="shared" si="2"/>
        <v>-1793.8471571280002</v>
      </c>
      <c r="AL21" s="58">
        <f t="shared" si="2"/>
        <v>-1793.8471571280002</v>
      </c>
      <c r="AM21" s="58">
        <f t="shared" si="2"/>
        <v>-1793.8471571280002</v>
      </c>
      <c r="AN21" s="58">
        <f t="shared" si="2"/>
        <v>-1793.8471571280002</v>
      </c>
      <c r="AO21" s="58">
        <f t="shared" si="2"/>
        <v>-1793.8471571280002</v>
      </c>
      <c r="AP21" s="58">
        <v>0</v>
      </c>
      <c r="AQ21" s="58">
        <v>0</v>
      </c>
      <c r="AR21" s="58">
        <v>0</v>
      </c>
      <c r="AS21" s="58">
        <v>0</v>
      </c>
      <c r="AT21" s="58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8">
        <v>0</v>
      </c>
      <c r="BA21" s="58">
        <v>0</v>
      </c>
      <c r="BB21" s="58">
        <v>0</v>
      </c>
      <c r="BC21" s="58">
        <v>0</v>
      </c>
      <c r="BD21" s="58">
        <v>0</v>
      </c>
      <c r="BE21" s="58">
        <v>0</v>
      </c>
      <c r="BF21" s="58">
        <v>0</v>
      </c>
      <c r="BG21" s="58">
        <v>0</v>
      </c>
      <c r="BH21" s="58">
        <v>0</v>
      </c>
      <c r="BI21" s="58">
        <v>0</v>
      </c>
      <c r="BJ21" s="58">
        <v>0</v>
      </c>
      <c r="BK21" s="58">
        <v>0</v>
      </c>
      <c r="BL21" s="58">
        <v>0</v>
      </c>
      <c r="BM21" s="58">
        <v>0</v>
      </c>
      <c r="BN21" s="58">
        <v>0</v>
      </c>
      <c r="BO21" s="58">
        <v>0</v>
      </c>
      <c r="BP21" s="58">
        <v>0</v>
      </c>
      <c r="BQ21" s="58">
        <v>0</v>
      </c>
      <c r="BR21" s="58">
        <v>0</v>
      </c>
      <c r="BS21" s="58">
        <v>0</v>
      </c>
      <c r="BT21" s="58">
        <v>0</v>
      </c>
      <c r="BU21" s="58">
        <v>0</v>
      </c>
      <c r="BV21" s="58">
        <v>0</v>
      </c>
      <c r="BW21" s="58">
        <v>0</v>
      </c>
      <c r="BX21" s="58">
        <v>0</v>
      </c>
      <c r="BY21" s="58">
        <v>0</v>
      </c>
      <c r="BZ21" s="58">
        <v>0</v>
      </c>
      <c r="CA21" s="58">
        <v>0</v>
      </c>
      <c r="CB21" s="58">
        <v>0</v>
      </c>
      <c r="CC21" s="58">
        <v>0</v>
      </c>
      <c r="CD21" s="58">
        <v>0</v>
      </c>
      <c r="CE21" s="58">
        <v>0</v>
      </c>
      <c r="CF21" s="58">
        <v>0</v>
      </c>
      <c r="CG21" s="58">
        <v>0</v>
      </c>
      <c r="CH21" s="58">
        <v>0</v>
      </c>
      <c r="CI21" s="58">
        <v>0</v>
      </c>
      <c r="CJ21" s="58">
        <v>0</v>
      </c>
      <c r="CK21" s="58">
        <v>0</v>
      </c>
      <c r="CL21" s="58">
        <v>0</v>
      </c>
      <c r="CM21" s="58">
        <v>0</v>
      </c>
      <c r="CN21" s="58">
        <v>0</v>
      </c>
      <c r="CO21" s="58">
        <v>0</v>
      </c>
      <c r="CP21" s="58">
        <v>0</v>
      </c>
      <c r="CQ21" s="58">
        <v>0</v>
      </c>
      <c r="CR21" s="58">
        <v>0</v>
      </c>
      <c r="CS21" s="58">
        <v>0</v>
      </c>
      <c r="CT21" s="58">
        <v>0</v>
      </c>
      <c r="CU21" s="58">
        <v>0</v>
      </c>
      <c r="CV21" s="58">
        <v>0</v>
      </c>
      <c r="CW21" s="58">
        <v>0</v>
      </c>
      <c r="CX21" s="115"/>
    </row>
    <row r="22" spans="2:102" x14ac:dyDescent="0.25">
      <c r="B22" s="6" t="s">
        <v>173</v>
      </c>
      <c r="C22" s="6">
        <v>0.02</v>
      </c>
      <c r="D22" s="1">
        <f>F34+F33+F30</f>
        <v>3745925.1142560001</v>
      </c>
      <c r="F22" s="1">
        <f>C22*D22</f>
        <v>74918.502285120005</v>
      </c>
      <c r="G22" s="55">
        <v>1</v>
      </c>
      <c r="H22" s="55">
        <v>33</v>
      </c>
      <c r="I22" s="57">
        <f>-F22</f>
        <v>-74918.502285120005</v>
      </c>
      <c r="J22" s="58">
        <v>0</v>
      </c>
      <c r="K22" s="58">
        <v>0</v>
      </c>
      <c r="L22" s="58">
        <v>0</v>
      </c>
      <c r="M22" s="58">
        <f>I22*0.05</f>
        <v>-3745.9251142560006</v>
      </c>
      <c r="N22" s="58">
        <v>0</v>
      </c>
      <c r="O22" s="58">
        <v>0</v>
      </c>
      <c r="P22" s="58">
        <v>0</v>
      </c>
      <c r="Q22" s="58">
        <v>0</v>
      </c>
      <c r="R22" s="58">
        <f>I22*0.15</f>
        <v>-11237.775342768</v>
      </c>
      <c r="S22" s="58">
        <v>0</v>
      </c>
      <c r="T22" s="58">
        <f>I22*0.05</f>
        <v>-3745.9251142560006</v>
      </c>
      <c r="U22" s="58">
        <v>0</v>
      </c>
      <c r="V22" s="58">
        <v>0</v>
      </c>
      <c r="W22" s="58">
        <v>0</v>
      </c>
      <c r="X22" s="58">
        <v>0</v>
      </c>
      <c r="Y22" s="58">
        <v>0</v>
      </c>
      <c r="Z22" s="58">
        <f t="shared" ref="Z22:AN22" si="3">$I$22*0.04</f>
        <v>-2996.7400914048003</v>
      </c>
      <c r="AA22" s="58">
        <f t="shared" si="3"/>
        <v>-2996.7400914048003</v>
      </c>
      <c r="AB22" s="58">
        <f t="shared" si="3"/>
        <v>-2996.7400914048003</v>
      </c>
      <c r="AC22" s="58">
        <f t="shared" si="3"/>
        <v>-2996.7400914048003</v>
      </c>
      <c r="AD22" s="58">
        <f t="shared" si="3"/>
        <v>-2996.7400914048003</v>
      </c>
      <c r="AE22" s="58">
        <f t="shared" si="3"/>
        <v>-2996.7400914048003</v>
      </c>
      <c r="AF22" s="58">
        <f t="shared" si="3"/>
        <v>-2996.7400914048003</v>
      </c>
      <c r="AG22" s="58">
        <f t="shared" si="3"/>
        <v>-2996.7400914048003</v>
      </c>
      <c r="AH22" s="58">
        <f t="shared" si="3"/>
        <v>-2996.7400914048003</v>
      </c>
      <c r="AI22" s="58">
        <f t="shared" si="3"/>
        <v>-2996.7400914048003</v>
      </c>
      <c r="AJ22" s="58">
        <f t="shared" si="3"/>
        <v>-2996.7400914048003</v>
      </c>
      <c r="AK22" s="58">
        <f t="shared" si="3"/>
        <v>-2996.7400914048003</v>
      </c>
      <c r="AL22" s="58">
        <f t="shared" si="3"/>
        <v>-2996.7400914048003</v>
      </c>
      <c r="AM22" s="58">
        <f t="shared" si="3"/>
        <v>-2996.7400914048003</v>
      </c>
      <c r="AN22" s="58">
        <f t="shared" si="3"/>
        <v>-2996.7400914048003</v>
      </c>
      <c r="AO22" s="58">
        <f>$I$22*0.04</f>
        <v>-2996.7400914048003</v>
      </c>
      <c r="AP22" s="58">
        <f>I22*0.11</f>
        <v>-8241.0352513632006</v>
      </c>
      <c r="AQ22" s="58">
        <v>0</v>
      </c>
      <c r="AR22" s="58">
        <v>0</v>
      </c>
      <c r="AS22" s="58">
        <v>0</v>
      </c>
      <c r="AT22" s="58">
        <v>0</v>
      </c>
      <c r="AU22" s="58">
        <v>0</v>
      </c>
      <c r="AV22" s="58">
        <v>0</v>
      </c>
      <c r="AW22" s="58">
        <v>0</v>
      </c>
      <c r="AX22" s="58">
        <v>0</v>
      </c>
      <c r="AY22" s="58">
        <v>0</v>
      </c>
      <c r="AZ22" s="58">
        <v>0</v>
      </c>
      <c r="BA22" s="58">
        <v>0</v>
      </c>
      <c r="BB22" s="58">
        <v>0</v>
      </c>
      <c r="BC22" s="58">
        <v>0</v>
      </c>
      <c r="BD22" s="58">
        <v>0</v>
      </c>
      <c r="BE22" s="58">
        <v>0</v>
      </c>
      <c r="BF22" s="58">
        <v>0</v>
      </c>
      <c r="BG22" s="58">
        <v>0</v>
      </c>
      <c r="BH22" s="58">
        <v>0</v>
      </c>
      <c r="BI22" s="58">
        <v>0</v>
      </c>
      <c r="BJ22" s="58">
        <v>0</v>
      </c>
      <c r="BK22" s="58">
        <v>0</v>
      </c>
      <c r="BL22" s="58">
        <v>0</v>
      </c>
      <c r="BM22" s="58">
        <v>0</v>
      </c>
      <c r="BN22" s="58">
        <v>0</v>
      </c>
      <c r="BO22" s="58">
        <v>0</v>
      </c>
      <c r="BP22" s="58">
        <v>0</v>
      </c>
      <c r="BQ22" s="58">
        <v>0</v>
      </c>
      <c r="BR22" s="58">
        <v>0</v>
      </c>
      <c r="BS22" s="58">
        <v>0</v>
      </c>
      <c r="BT22" s="58">
        <v>0</v>
      </c>
      <c r="BU22" s="58">
        <v>0</v>
      </c>
      <c r="BV22" s="58">
        <v>0</v>
      </c>
      <c r="BW22" s="58">
        <v>0</v>
      </c>
      <c r="BX22" s="58">
        <v>0</v>
      </c>
      <c r="BY22" s="58">
        <v>0</v>
      </c>
      <c r="BZ22" s="58">
        <v>0</v>
      </c>
      <c r="CA22" s="58">
        <v>0</v>
      </c>
      <c r="CB22" s="58">
        <v>0</v>
      </c>
      <c r="CC22" s="58">
        <v>0</v>
      </c>
      <c r="CD22" s="58">
        <v>0</v>
      </c>
      <c r="CE22" s="58">
        <v>0</v>
      </c>
      <c r="CF22" s="58">
        <v>0</v>
      </c>
      <c r="CG22" s="58">
        <v>0</v>
      </c>
      <c r="CH22" s="58">
        <v>0</v>
      </c>
      <c r="CI22" s="58">
        <v>0</v>
      </c>
      <c r="CJ22" s="58">
        <v>0</v>
      </c>
      <c r="CK22" s="58">
        <v>0</v>
      </c>
      <c r="CL22" s="58">
        <v>0</v>
      </c>
      <c r="CM22" s="58">
        <v>0</v>
      </c>
      <c r="CN22" s="58">
        <v>0</v>
      </c>
      <c r="CO22" s="58">
        <v>0</v>
      </c>
      <c r="CP22" s="58">
        <v>0</v>
      </c>
      <c r="CQ22" s="58">
        <v>0</v>
      </c>
      <c r="CR22" s="58">
        <v>0</v>
      </c>
      <c r="CS22" s="58">
        <v>0</v>
      </c>
      <c r="CT22" s="58">
        <v>0</v>
      </c>
      <c r="CU22" s="58">
        <v>0</v>
      </c>
      <c r="CV22" s="58">
        <v>0</v>
      </c>
      <c r="CW22" s="58">
        <v>0</v>
      </c>
      <c r="CX22" s="115"/>
    </row>
    <row r="23" spans="2:102" x14ac:dyDescent="0.25">
      <c r="B23" s="28" t="s">
        <v>17</v>
      </c>
      <c r="G23" s="90"/>
      <c r="H23" s="90"/>
      <c r="I23" s="91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115"/>
    </row>
    <row r="24" spans="2:102" x14ac:dyDescent="0.25">
      <c r="B24" s="5" t="s">
        <v>43</v>
      </c>
      <c r="C24" s="5">
        <v>0.21</v>
      </c>
      <c r="D24" s="1">
        <f>F16+F17+F18</f>
        <v>17531.972640000004</v>
      </c>
      <c r="F24" s="1">
        <f>C24*D24</f>
        <v>3681.7142544000008</v>
      </c>
      <c r="G24" s="55">
        <v>6</v>
      </c>
      <c r="H24" s="55">
        <v>18</v>
      </c>
      <c r="I24" s="57">
        <f t="shared" si="0"/>
        <v>-3681.7142544000008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58">
        <f>SUM(O16:O18)*0.21</f>
        <v>-1864.1170548</v>
      </c>
      <c r="P24" s="58">
        <v>0</v>
      </c>
      <c r="Q24" s="58">
        <v>0</v>
      </c>
      <c r="R24" s="58">
        <v>0</v>
      </c>
      <c r="S24" s="58">
        <v>0</v>
      </c>
      <c r="T24" s="58">
        <v>0</v>
      </c>
      <c r="U24" s="58">
        <v>0</v>
      </c>
      <c r="V24" s="58">
        <v>0</v>
      </c>
      <c r="W24" s="58">
        <v>0</v>
      </c>
      <c r="X24" s="58">
        <v>0</v>
      </c>
      <c r="Y24" s="58">
        <v>0</v>
      </c>
      <c r="Z24" s="58">
        <f>(Z17+Z18)*0.21</f>
        <v>-591.79901508</v>
      </c>
      <c r="AA24" s="58">
        <f>(AA17+AA18)*0.21</f>
        <v>-1225.7981845200002</v>
      </c>
      <c r="AB24" s="58">
        <v>0</v>
      </c>
      <c r="AC24" s="58">
        <v>0</v>
      </c>
      <c r="AD24" s="58">
        <v>0</v>
      </c>
      <c r="AE24" s="58">
        <v>0</v>
      </c>
      <c r="AF24" s="58">
        <v>0</v>
      </c>
      <c r="AG24" s="58">
        <v>0</v>
      </c>
      <c r="AH24" s="58">
        <v>0</v>
      </c>
      <c r="AI24" s="58">
        <v>0</v>
      </c>
      <c r="AJ24" s="58">
        <v>0</v>
      </c>
      <c r="AK24" s="58">
        <v>0</v>
      </c>
      <c r="AL24" s="58">
        <v>0</v>
      </c>
      <c r="AM24" s="58">
        <v>0</v>
      </c>
      <c r="AN24" s="58">
        <v>0</v>
      </c>
      <c r="AO24" s="58">
        <v>0</v>
      </c>
      <c r="AP24" s="58">
        <v>0</v>
      </c>
      <c r="AQ24" s="58">
        <v>0</v>
      </c>
      <c r="AR24" s="58">
        <v>0</v>
      </c>
      <c r="AS24" s="58">
        <v>0</v>
      </c>
      <c r="AT24" s="58">
        <v>0</v>
      </c>
      <c r="AU24" s="58">
        <v>0</v>
      </c>
      <c r="AV24" s="58">
        <v>0</v>
      </c>
      <c r="AW24" s="58">
        <v>0</v>
      </c>
      <c r="AX24" s="58">
        <v>0</v>
      </c>
      <c r="AY24" s="58">
        <v>0</v>
      </c>
      <c r="AZ24" s="58">
        <v>0</v>
      </c>
      <c r="BA24" s="58">
        <v>0</v>
      </c>
      <c r="BB24" s="58">
        <v>0</v>
      </c>
      <c r="BC24" s="58">
        <v>0</v>
      </c>
      <c r="BD24" s="58">
        <v>0</v>
      </c>
      <c r="BE24" s="58">
        <v>0</v>
      </c>
      <c r="BF24" s="58">
        <v>0</v>
      </c>
      <c r="BG24" s="58">
        <v>0</v>
      </c>
      <c r="BH24" s="58">
        <v>0</v>
      </c>
      <c r="BI24" s="58">
        <v>0</v>
      </c>
      <c r="BJ24" s="58">
        <v>0</v>
      </c>
      <c r="BK24" s="58">
        <v>0</v>
      </c>
      <c r="BL24" s="58">
        <v>0</v>
      </c>
      <c r="BM24" s="58">
        <v>0</v>
      </c>
      <c r="BN24" s="58">
        <v>0</v>
      </c>
      <c r="BO24" s="58">
        <v>0</v>
      </c>
      <c r="BP24" s="58">
        <v>0</v>
      </c>
      <c r="BQ24" s="58">
        <v>0</v>
      </c>
      <c r="BR24" s="58">
        <v>0</v>
      </c>
      <c r="BS24" s="58">
        <v>0</v>
      </c>
      <c r="BT24" s="58">
        <v>0</v>
      </c>
      <c r="BU24" s="58">
        <v>0</v>
      </c>
      <c r="BV24" s="58">
        <v>0</v>
      </c>
      <c r="BW24" s="58">
        <v>0</v>
      </c>
      <c r="BX24" s="58">
        <v>0</v>
      </c>
      <c r="BY24" s="58">
        <v>0</v>
      </c>
      <c r="BZ24" s="58">
        <v>0</v>
      </c>
      <c r="CA24" s="58">
        <v>0</v>
      </c>
      <c r="CB24" s="58">
        <v>0</v>
      </c>
      <c r="CC24" s="58">
        <v>0</v>
      </c>
      <c r="CD24" s="58">
        <v>0</v>
      </c>
      <c r="CE24" s="58">
        <v>0</v>
      </c>
      <c r="CF24" s="58">
        <v>0</v>
      </c>
      <c r="CG24" s="58">
        <v>0</v>
      </c>
      <c r="CH24" s="58">
        <v>0</v>
      </c>
      <c r="CI24" s="58">
        <v>0</v>
      </c>
      <c r="CJ24" s="58">
        <v>0</v>
      </c>
      <c r="CK24" s="58">
        <v>0</v>
      </c>
      <c r="CL24" s="58">
        <v>0</v>
      </c>
      <c r="CM24" s="58">
        <v>0</v>
      </c>
      <c r="CN24" s="58">
        <v>0</v>
      </c>
      <c r="CO24" s="58">
        <v>0</v>
      </c>
      <c r="CP24" s="58">
        <v>0</v>
      </c>
      <c r="CQ24" s="58">
        <v>0</v>
      </c>
      <c r="CR24" s="58">
        <v>0</v>
      </c>
      <c r="CS24" s="58">
        <v>0</v>
      </c>
      <c r="CT24" s="58">
        <v>0</v>
      </c>
      <c r="CU24" s="58">
        <v>0</v>
      </c>
      <c r="CV24" s="58">
        <v>0</v>
      </c>
      <c r="CW24" s="58">
        <v>0</v>
      </c>
      <c r="CX24" s="115"/>
    </row>
    <row r="25" spans="2:102" x14ac:dyDescent="0.25">
      <c r="B25" s="5" t="s">
        <v>174</v>
      </c>
      <c r="C25" s="5">
        <v>0.21</v>
      </c>
      <c r="D25" s="1">
        <f>F19+F20+F21+F22</f>
        <v>472435.03230468486</v>
      </c>
      <c r="F25" s="1">
        <f>C25*D25</f>
        <v>99211.356783983822</v>
      </c>
      <c r="G25" s="55">
        <v>6</v>
      </c>
      <c r="H25" s="55">
        <v>32</v>
      </c>
      <c r="I25" s="57">
        <f t="shared" si="0"/>
        <v>-99211.356783983822</v>
      </c>
      <c r="J25" s="58">
        <v>0</v>
      </c>
      <c r="K25" s="58">
        <v>0</v>
      </c>
      <c r="L25" s="58">
        <v>0</v>
      </c>
      <c r="M25" s="58">
        <f>SUM(M19:M22)*0.21</f>
        <v>-786.64427399376007</v>
      </c>
      <c r="N25" s="58">
        <v>0</v>
      </c>
      <c r="O25" s="58">
        <f>SUM(O19:O22)*0.21</f>
        <v>-16906.650686499976</v>
      </c>
      <c r="P25" s="58">
        <v>0</v>
      </c>
      <c r="Q25" s="58">
        <v>0</v>
      </c>
      <c r="R25" s="58">
        <f>SUM(R19:R22)*0.21</f>
        <v>-27719.908851731238</v>
      </c>
      <c r="S25" s="58">
        <v>0</v>
      </c>
      <c r="T25" s="58">
        <f>SUM(T19:T22)*0.21</f>
        <v>-786.64427399376007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8">
        <f t="shared" ref="Z25:AP25" si="4">SUM(Z19:Z22)*0.21</f>
        <v>-629.31541919500808</v>
      </c>
      <c r="AA25" s="58">
        <f t="shared" si="4"/>
        <v>-629.31541919500808</v>
      </c>
      <c r="AB25" s="58">
        <f t="shared" si="4"/>
        <v>-3573.0186040420563</v>
      </c>
      <c r="AC25" s="58">
        <f t="shared" si="4"/>
        <v>-3573.0186040420563</v>
      </c>
      <c r="AD25" s="58">
        <f t="shared" si="4"/>
        <v>-3573.0186040420563</v>
      </c>
      <c r="AE25" s="58">
        <f t="shared" si="4"/>
        <v>-3573.0186040420563</v>
      </c>
      <c r="AF25" s="58">
        <f t="shared" si="4"/>
        <v>-3573.0186040420563</v>
      </c>
      <c r="AG25" s="58">
        <f t="shared" si="4"/>
        <v>-3573.0186040420563</v>
      </c>
      <c r="AH25" s="58">
        <f t="shared" si="4"/>
        <v>-3573.0186040420563</v>
      </c>
      <c r="AI25" s="58">
        <f t="shared" si="4"/>
        <v>-3573.0186040420563</v>
      </c>
      <c r="AJ25" s="58">
        <f t="shared" si="4"/>
        <v>-3573.0186040420563</v>
      </c>
      <c r="AK25" s="58">
        <f t="shared" si="4"/>
        <v>-3573.0186040420563</v>
      </c>
      <c r="AL25" s="58">
        <f t="shared" si="4"/>
        <v>-3573.0186040420563</v>
      </c>
      <c r="AM25" s="58">
        <f t="shared" si="4"/>
        <v>-3573.0186040420563</v>
      </c>
      <c r="AN25" s="58">
        <f t="shared" si="4"/>
        <v>-3573.0186040420563</v>
      </c>
      <c r="AO25" s="58">
        <f t="shared" si="4"/>
        <v>-3573.0186040420563</v>
      </c>
      <c r="AP25" s="58">
        <f t="shared" si="4"/>
        <v>-1730.6174027862721</v>
      </c>
      <c r="AQ25" s="58">
        <v>0</v>
      </c>
      <c r="AR25" s="58">
        <v>0</v>
      </c>
      <c r="AS25" s="58">
        <v>0</v>
      </c>
      <c r="AT25" s="58">
        <v>0</v>
      </c>
      <c r="AU25" s="58">
        <v>0</v>
      </c>
      <c r="AV25" s="58">
        <v>0</v>
      </c>
      <c r="AW25" s="58">
        <v>0</v>
      </c>
      <c r="AX25" s="58">
        <v>0</v>
      </c>
      <c r="AY25" s="58">
        <v>0</v>
      </c>
      <c r="AZ25" s="58">
        <v>0</v>
      </c>
      <c r="BA25" s="58">
        <v>0</v>
      </c>
      <c r="BB25" s="58">
        <v>0</v>
      </c>
      <c r="BC25" s="58">
        <v>0</v>
      </c>
      <c r="BD25" s="58">
        <v>0</v>
      </c>
      <c r="BE25" s="58">
        <v>0</v>
      </c>
      <c r="BF25" s="58">
        <v>0</v>
      </c>
      <c r="BG25" s="58">
        <v>0</v>
      </c>
      <c r="BH25" s="58">
        <v>0</v>
      </c>
      <c r="BI25" s="58">
        <v>0</v>
      </c>
      <c r="BJ25" s="58">
        <v>0</v>
      </c>
      <c r="BK25" s="58">
        <v>0</v>
      </c>
      <c r="BL25" s="58">
        <v>0</v>
      </c>
      <c r="BM25" s="58">
        <v>0</v>
      </c>
      <c r="BN25" s="58">
        <v>0</v>
      </c>
      <c r="BO25" s="58">
        <v>0</v>
      </c>
      <c r="BP25" s="58">
        <v>0</v>
      </c>
      <c r="BQ25" s="58">
        <v>0</v>
      </c>
      <c r="BR25" s="58">
        <v>0</v>
      </c>
      <c r="BS25" s="58">
        <v>0</v>
      </c>
      <c r="BT25" s="58">
        <v>0</v>
      </c>
      <c r="BU25" s="58">
        <v>0</v>
      </c>
      <c r="BV25" s="58">
        <v>0</v>
      </c>
      <c r="BW25" s="58">
        <v>0</v>
      </c>
      <c r="BX25" s="58">
        <v>0</v>
      </c>
      <c r="BY25" s="58">
        <v>0</v>
      </c>
      <c r="BZ25" s="58">
        <v>0</v>
      </c>
      <c r="CA25" s="58">
        <v>0</v>
      </c>
      <c r="CB25" s="58">
        <v>0</v>
      </c>
      <c r="CC25" s="58">
        <v>0</v>
      </c>
      <c r="CD25" s="58">
        <v>0</v>
      </c>
      <c r="CE25" s="58">
        <v>0</v>
      </c>
      <c r="CF25" s="58">
        <v>0</v>
      </c>
      <c r="CG25" s="58">
        <v>0</v>
      </c>
      <c r="CH25" s="58">
        <v>0</v>
      </c>
      <c r="CI25" s="58">
        <v>0</v>
      </c>
      <c r="CJ25" s="58">
        <v>0</v>
      </c>
      <c r="CK25" s="58">
        <v>0</v>
      </c>
      <c r="CL25" s="58">
        <v>0</v>
      </c>
      <c r="CM25" s="58">
        <v>0</v>
      </c>
      <c r="CN25" s="58">
        <v>0</v>
      </c>
      <c r="CO25" s="58">
        <v>0</v>
      </c>
      <c r="CP25" s="58">
        <v>0</v>
      </c>
      <c r="CQ25" s="58">
        <v>0</v>
      </c>
      <c r="CR25" s="58">
        <v>0</v>
      </c>
      <c r="CS25" s="58">
        <v>0</v>
      </c>
      <c r="CT25" s="58">
        <v>0</v>
      </c>
      <c r="CU25" s="58">
        <v>0</v>
      </c>
      <c r="CV25" s="58">
        <v>0</v>
      </c>
      <c r="CW25" s="58">
        <v>0</v>
      </c>
      <c r="CX25" s="115"/>
    </row>
    <row r="26" spans="2:102" x14ac:dyDescent="0.25">
      <c r="B26" s="5" t="s">
        <v>28</v>
      </c>
      <c r="C26" s="6">
        <v>3.0000000000000001E-3</v>
      </c>
      <c r="D26" s="1">
        <f>F33+F34</f>
        <v>3587694.3142560003</v>
      </c>
      <c r="F26" s="1">
        <f>C26*D26</f>
        <v>10763.082942768002</v>
      </c>
      <c r="G26" s="55">
        <v>19</v>
      </c>
      <c r="H26" s="55">
        <v>32</v>
      </c>
      <c r="I26" s="57">
        <f t="shared" si="0"/>
        <v>-10763.082942768002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>
        <v>0</v>
      </c>
      <c r="Y26" s="58">
        <v>0</v>
      </c>
      <c r="Z26" s="58">
        <v>0</v>
      </c>
      <c r="AA26" s="58">
        <v>0</v>
      </c>
      <c r="AB26" s="58">
        <f>$I$26/14</f>
        <v>-768.79163876914299</v>
      </c>
      <c r="AC26" s="58">
        <f t="shared" ref="AC26:AO26" si="5">$I$26/14</f>
        <v>-768.79163876914299</v>
      </c>
      <c r="AD26" s="58">
        <f t="shared" si="5"/>
        <v>-768.79163876914299</v>
      </c>
      <c r="AE26" s="58">
        <f t="shared" si="5"/>
        <v>-768.79163876914299</v>
      </c>
      <c r="AF26" s="58">
        <f t="shared" si="5"/>
        <v>-768.79163876914299</v>
      </c>
      <c r="AG26" s="58">
        <f t="shared" si="5"/>
        <v>-768.79163876914299</v>
      </c>
      <c r="AH26" s="58">
        <f t="shared" si="5"/>
        <v>-768.79163876914299</v>
      </c>
      <c r="AI26" s="58">
        <f t="shared" si="5"/>
        <v>-768.79163876914299</v>
      </c>
      <c r="AJ26" s="58">
        <f t="shared" si="5"/>
        <v>-768.79163876914299</v>
      </c>
      <c r="AK26" s="58">
        <f t="shared" si="5"/>
        <v>-768.79163876914299</v>
      </c>
      <c r="AL26" s="58">
        <f t="shared" si="5"/>
        <v>-768.79163876914299</v>
      </c>
      <c r="AM26" s="58">
        <f t="shared" si="5"/>
        <v>-768.79163876914299</v>
      </c>
      <c r="AN26" s="58">
        <f t="shared" si="5"/>
        <v>-768.79163876914299</v>
      </c>
      <c r="AO26" s="58">
        <f t="shared" si="5"/>
        <v>-768.79163876914299</v>
      </c>
      <c r="AP26" s="58">
        <v>0</v>
      </c>
      <c r="AQ26" s="58">
        <v>0</v>
      </c>
      <c r="AR26" s="58">
        <v>0</v>
      </c>
      <c r="AS26" s="58">
        <v>0</v>
      </c>
      <c r="AT26" s="58">
        <v>0</v>
      </c>
      <c r="AU26" s="58">
        <v>0</v>
      </c>
      <c r="AV26" s="58">
        <v>0</v>
      </c>
      <c r="AW26" s="58">
        <v>0</v>
      </c>
      <c r="AX26" s="58">
        <v>0</v>
      </c>
      <c r="AY26" s="58">
        <v>0</v>
      </c>
      <c r="AZ26" s="58">
        <v>0</v>
      </c>
      <c r="BA26" s="58">
        <v>0</v>
      </c>
      <c r="BB26" s="58">
        <v>0</v>
      </c>
      <c r="BC26" s="58">
        <v>0</v>
      </c>
      <c r="BD26" s="58">
        <v>0</v>
      </c>
      <c r="BE26" s="58">
        <v>0</v>
      </c>
      <c r="BF26" s="58">
        <v>0</v>
      </c>
      <c r="BG26" s="58">
        <v>0</v>
      </c>
      <c r="BH26" s="58">
        <v>0</v>
      </c>
      <c r="BI26" s="58">
        <v>0</v>
      </c>
      <c r="BJ26" s="58">
        <v>0</v>
      </c>
      <c r="BK26" s="58">
        <v>0</v>
      </c>
      <c r="BL26" s="58">
        <v>0</v>
      </c>
      <c r="BM26" s="58">
        <v>0</v>
      </c>
      <c r="BN26" s="58">
        <v>0</v>
      </c>
      <c r="BO26" s="58">
        <v>0</v>
      </c>
      <c r="BP26" s="58">
        <v>0</v>
      </c>
      <c r="BQ26" s="58">
        <v>0</v>
      </c>
      <c r="BR26" s="58">
        <v>0</v>
      </c>
      <c r="BS26" s="58">
        <v>0</v>
      </c>
      <c r="BT26" s="58">
        <v>0</v>
      </c>
      <c r="BU26" s="58">
        <v>0</v>
      </c>
      <c r="BV26" s="58">
        <v>0</v>
      </c>
      <c r="BW26" s="58">
        <v>0</v>
      </c>
      <c r="BX26" s="58">
        <v>0</v>
      </c>
      <c r="BY26" s="58">
        <v>0</v>
      </c>
      <c r="BZ26" s="58">
        <v>0</v>
      </c>
      <c r="CA26" s="58">
        <v>0</v>
      </c>
      <c r="CB26" s="58">
        <v>0</v>
      </c>
      <c r="CC26" s="58">
        <v>0</v>
      </c>
      <c r="CD26" s="58">
        <v>0</v>
      </c>
      <c r="CE26" s="58">
        <v>0</v>
      </c>
      <c r="CF26" s="58">
        <v>0</v>
      </c>
      <c r="CG26" s="58">
        <v>0</v>
      </c>
      <c r="CH26" s="58">
        <v>0</v>
      </c>
      <c r="CI26" s="58">
        <v>0</v>
      </c>
      <c r="CJ26" s="58">
        <v>0</v>
      </c>
      <c r="CK26" s="58">
        <v>0</v>
      </c>
      <c r="CL26" s="58">
        <v>0</v>
      </c>
      <c r="CM26" s="58">
        <v>0</v>
      </c>
      <c r="CN26" s="58">
        <v>0</v>
      </c>
      <c r="CO26" s="58">
        <v>0</v>
      </c>
      <c r="CP26" s="58">
        <v>0</v>
      </c>
      <c r="CQ26" s="58">
        <v>0</v>
      </c>
      <c r="CR26" s="58">
        <v>0</v>
      </c>
      <c r="CS26" s="58">
        <v>0</v>
      </c>
      <c r="CT26" s="58">
        <v>0</v>
      </c>
      <c r="CU26" s="58">
        <v>0</v>
      </c>
      <c r="CV26" s="58">
        <v>0</v>
      </c>
      <c r="CW26" s="58">
        <v>0</v>
      </c>
      <c r="CX26" s="115"/>
    </row>
    <row r="27" spans="2:102" x14ac:dyDescent="0.25">
      <c r="B27" s="5"/>
      <c r="C27" s="6"/>
      <c r="G27" s="61"/>
      <c r="H27" s="61"/>
      <c r="I27" s="62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CX27" s="115"/>
    </row>
    <row r="28" spans="2:102" x14ac:dyDescent="0.25">
      <c r="B28" s="15" t="s">
        <v>0</v>
      </c>
      <c r="C28" s="15" t="s">
        <v>205</v>
      </c>
      <c r="D28" s="16"/>
      <c r="E28" s="16"/>
      <c r="F28" s="16"/>
      <c r="G28" s="73"/>
      <c r="H28" s="73"/>
      <c r="I28" s="74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66"/>
      <c r="AX28" s="66"/>
      <c r="AY28" s="66"/>
      <c r="AZ28" s="66"/>
      <c r="BA28" s="66"/>
      <c r="BB28" s="66"/>
      <c r="BC28" s="66"/>
      <c r="BD28" s="66"/>
      <c r="BE28" s="66"/>
      <c r="CX28" s="115"/>
    </row>
    <row r="29" spans="2:102" x14ac:dyDescent="0.25">
      <c r="B29" s="7" t="s">
        <v>4</v>
      </c>
      <c r="F29" s="128"/>
      <c r="G29" s="129"/>
      <c r="H29" s="129"/>
      <c r="I29" s="130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126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6"/>
      <c r="CI29" s="126"/>
      <c r="CJ29" s="126"/>
      <c r="CK29" s="126"/>
      <c r="CL29" s="126"/>
      <c r="CM29" s="126"/>
      <c r="CN29" s="126"/>
      <c r="CO29" s="126"/>
      <c r="CP29" s="126"/>
      <c r="CQ29" s="126"/>
      <c r="CR29" s="126"/>
      <c r="CS29" s="126"/>
      <c r="CT29" s="126"/>
      <c r="CU29" s="126"/>
      <c r="CV29" s="126"/>
      <c r="CW29" s="127"/>
      <c r="CX29" s="115"/>
    </row>
    <row r="30" spans="2:102" x14ac:dyDescent="0.25">
      <c r="B30" s="8" t="s">
        <v>13</v>
      </c>
      <c r="C30" s="1">
        <f>(8.4*44.5*15)+(8.4*15.3*15)</f>
        <v>7534.8</v>
      </c>
      <c r="D30" s="1">
        <v>21</v>
      </c>
      <c r="F30" s="1">
        <f>C30*D30</f>
        <v>158230.80000000002</v>
      </c>
      <c r="G30" s="55">
        <v>17</v>
      </c>
      <c r="H30" s="55">
        <v>18</v>
      </c>
      <c r="I30" s="57">
        <f t="shared" si="0"/>
        <v>-158230.80000000002</v>
      </c>
      <c r="J30" s="58">
        <v>0</v>
      </c>
      <c r="K30" s="58">
        <v>0</v>
      </c>
      <c r="L30" s="58">
        <v>0</v>
      </c>
      <c r="M30" s="58">
        <v>0</v>
      </c>
      <c r="N30" s="58">
        <v>0</v>
      </c>
      <c r="O30" s="58">
        <v>0</v>
      </c>
      <c r="P30" s="58">
        <v>0</v>
      </c>
      <c r="Q30" s="58">
        <v>0</v>
      </c>
      <c r="R30" s="58">
        <v>0</v>
      </c>
      <c r="S30" s="58">
        <v>0</v>
      </c>
      <c r="T30" s="58">
        <v>0</v>
      </c>
      <c r="U30" s="58">
        <v>0</v>
      </c>
      <c r="V30" s="58">
        <v>0</v>
      </c>
      <c r="W30" s="58">
        <v>0</v>
      </c>
      <c r="X30" s="58">
        <v>0</v>
      </c>
      <c r="Y30" s="58">
        <v>0</v>
      </c>
      <c r="Z30" s="58">
        <f>I30*0.4</f>
        <v>-63292.320000000007</v>
      </c>
      <c r="AA30" s="58">
        <f>I30*0.6</f>
        <v>-94938.48000000001</v>
      </c>
      <c r="AB30" s="58">
        <v>0</v>
      </c>
      <c r="AC30" s="58">
        <v>0</v>
      </c>
      <c r="AD30" s="58">
        <v>0</v>
      </c>
      <c r="AE30" s="58">
        <v>0</v>
      </c>
      <c r="AF30" s="58">
        <v>0</v>
      </c>
      <c r="AG30" s="58">
        <v>0</v>
      </c>
      <c r="AH30" s="58">
        <v>0</v>
      </c>
      <c r="AI30" s="58">
        <v>0</v>
      </c>
      <c r="AJ30" s="58">
        <v>0</v>
      </c>
      <c r="AK30" s="58">
        <v>0</v>
      </c>
      <c r="AL30" s="58">
        <v>0</v>
      </c>
      <c r="AM30" s="58">
        <v>0</v>
      </c>
      <c r="AN30" s="58">
        <v>0</v>
      </c>
      <c r="AO30" s="58">
        <v>0</v>
      </c>
      <c r="AP30" s="58">
        <v>0</v>
      </c>
      <c r="AQ30" s="58">
        <v>0</v>
      </c>
      <c r="AR30" s="58">
        <v>0</v>
      </c>
      <c r="AS30" s="58">
        <v>0</v>
      </c>
      <c r="AT30" s="58">
        <v>0</v>
      </c>
      <c r="AU30" s="58">
        <v>0</v>
      </c>
      <c r="AV30" s="58">
        <v>0</v>
      </c>
      <c r="AW30" s="58">
        <v>0</v>
      </c>
      <c r="AX30" s="58">
        <v>0</v>
      </c>
      <c r="AY30" s="58">
        <v>0</v>
      </c>
      <c r="AZ30" s="58">
        <v>0</v>
      </c>
      <c r="BA30" s="58">
        <v>0</v>
      </c>
      <c r="BB30" s="58">
        <v>0</v>
      </c>
      <c r="BC30" s="58">
        <v>0</v>
      </c>
      <c r="BD30" s="58">
        <v>0</v>
      </c>
      <c r="BE30" s="58">
        <v>0</v>
      </c>
      <c r="BF30" s="58">
        <v>0</v>
      </c>
      <c r="BG30" s="58">
        <v>0</v>
      </c>
      <c r="BH30" s="58">
        <v>0</v>
      </c>
      <c r="BI30" s="58">
        <v>0</v>
      </c>
      <c r="BJ30" s="58">
        <v>0</v>
      </c>
      <c r="BK30" s="58">
        <v>0</v>
      </c>
      <c r="BL30" s="58">
        <v>0</v>
      </c>
      <c r="BM30" s="58">
        <v>0</v>
      </c>
      <c r="BN30" s="58">
        <v>0</v>
      </c>
      <c r="BO30" s="58">
        <v>0</v>
      </c>
      <c r="BP30" s="58">
        <v>0</v>
      </c>
      <c r="BQ30" s="58">
        <v>0</v>
      </c>
      <c r="BR30" s="58">
        <v>0</v>
      </c>
      <c r="BS30" s="58">
        <v>0</v>
      </c>
      <c r="BT30" s="58">
        <v>0</v>
      </c>
      <c r="BU30" s="58">
        <v>0</v>
      </c>
      <c r="BV30" s="58">
        <v>0</v>
      </c>
      <c r="BW30" s="58">
        <v>0</v>
      </c>
      <c r="BX30" s="58">
        <v>0</v>
      </c>
      <c r="BY30" s="58">
        <v>0</v>
      </c>
      <c r="BZ30" s="58">
        <v>0</v>
      </c>
      <c r="CA30" s="58">
        <v>0</v>
      </c>
      <c r="CB30" s="58">
        <v>0</v>
      </c>
      <c r="CC30" s="58">
        <v>0</v>
      </c>
      <c r="CD30" s="58">
        <v>0</v>
      </c>
      <c r="CE30" s="58">
        <v>0</v>
      </c>
      <c r="CF30" s="58">
        <v>0</v>
      </c>
      <c r="CG30" s="58">
        <v>0</v>
      </c>
      <c r="CH30" s="58">
        <v>0</v>
      </c>
      <c r="CI30" s="58">
        <v>0</v>
      </c>
      <c r="CJ30" s="58">
        <v>0</v>
      </c>
      <c r="CK30" s="58">
        <v>0</v>
      </c>
      <c r="CL30" s="58">
        <v>0</v>
      </c>
      <c r="CM30" s="58">
        <v>0</v>
      </c>
      <c r="CN30" s="58">
        <v>0</v>
      </c>
      <c r="CO30" s="58">
        <v>0</v>
      </c>
      <c r="CP30" s="58">
        <v>0</v>
      </c>
      <c r="CQ30" s="58">
        <v>0</v>
      </c>
      <c r="CR30" s="58">
        <v>0</v>
      </c>
      <c r="CS30" s="58">
        <v>0</v>
      </c>
      <c r="CT30" s="58">
        <v>0</v>
      </c>
      <c r="CU30" s="58">
        <v>0</v>
      </c>
      <c r="CV30" s="58">
        <v>0</v>
      </c>
      <c r="CW30" s="58">
        <v>0</v>
      </c>
      <c r="CX30" s="115"/>
    </row>
    <row r="31" spans="2:102" x14ac:dyDescent="0.25">
      <c r="B31" s="8" t="s">
        <v>18</v>
      </c>
      <c r="C31" s="11">
        <v>4507</v>
      </c>
      <c r="D31" s="1">
        <v>5.75</v>
      </c>
      <c r="F31" s="1">
        <f>C31*D31</f>
        <v>25915.25</v>
      </c>
      <c r="G31" s="55">
        <v>17</v>
      </c>
      <c r="H31" s="55">
        <v>18</v>
      </c>
      <c r="I31" s="57">
        <f t="shared" si="0"/>
        <v>-25915.25</v>
      </c>
      <c r="J31" s="58">
        <v>0</v>
      </c>
      <c r="K31" s="58">
        <v>0</v>
      </c>
      <c r="L31" s="58">
        <v>0</v>
      </c>
      <c r="M31" s="58">
        <v>0</v>
      </c>
      <c r="N31" s="58">
        <v>0</v>
      </c>
      <c r="O31" s="58">
        <v>0</v>
      </c>
      <c r="P31" s="58">
        <v>0</v>
      </c>
      <c r="Q31" s="58">
        <v>0</v>
      </c>
      <c r="R31" s="58">
        <v>0</v>
      </c>
      <c r="S31" s="58">
        <v>0</v>
      </c>
      <c r="T31" s="58">
        <v>0</v>
      </c>
      <c r="U31" s="58">
        <v>0</v>
      </c>
      <c r="V31" s="58">
        <v>0</v>
      </c>
      <c r="W31" s="58">
        <v>0</v>
      </c>
      <c r="X31" s="58">
        <v>0</v>
      </c>
      <c r="Y31" s="58">
        <v>0</v>
      </c>
      <c r="Z31" s="58">
        <f>I31*0.4</f>
        <v>-10366.1</v>
      </c>
      <c r="AA31" s="58">
        <f>I31*0.6</f>
        <v>-15549.15</v>
      </c>
      <c r="AB31" s="58">
        <v>0</v>
      </c>
      <c r="AC31" s="58">
        <v>0</v>
      </c>
      <c r="AD31" s="58">
        <v>0</v>
      </c>
      <c r="AE31" s="58">
        <v>0</v>
      </c>
      <c r="AF31" s="58">
        <v>0</v>
      </c>
      <c r="AG31" s="58">
        <v>0</v>
      </c>
      <c r="AH31" s="58">
        <v>0</v>
      </c>
      <c r="AI31" s="58">
        <v>0</v>
      </c>
      <c r="AJ31" s="58">
        <v>0</v>
      </c>
      <c r="AK31" s="58">
        <v>0</v>
      </c>
      <c r="AL31" s="58">
        <v>0</v>
      </c>
      <c r="AM31" s="58">
        <v>0</v>
      </c>
      <c r="AN31" s="58">
        <v>0</v>
      </c>
      <c r="AO31" s="58">
        <v>0</v>
      </c>
      <c r="AP31" s="58">
        <v>0</v>
      </c>
      <c r="AQ31" s="58">
        <v>0</v>
      </c>
      <c r="AR31" s="58">
        <v>0</v>
      </c>
      <c r="AS31" s="58">
        <v>0</v>
      </c>
      <c r="AT31" s="58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8">
        <v>0</v>
      </c>
      <c r="BA31" s="58">
        <v>0</v>
      </c>
      <c r="BB31" s="58">
        <v>0</v>
      </c>
      <c r="BC31" s="58">
        <v>0</v>
      </c>
      <c r="BD31" s="58">
        <v>0</v>
      </c>
      <c r="BE31" s="58">
        <v>0</v>
      </c>
      <c r="BF31" s="58">
        <v>0</v>
      </c>
      <c r="BG31" s="58">
        <v>0</v>
      </c>
      <c r="BH31" s="58">
        <v>0</v>
      </c>
      <c r="BI31" s="58">
        <v>0</v>
      </c>
      <c r="BJ31" s="58">
        <v>0</v>
      </c>
      <c r="BK31" s="58">
        <v>0</v>
      </c>
      <c r="BL31" s="58">
        <v>0</v>
      </c>
      <c r="BM31" s="58">
        <v>0</v>
      </c>
      <c r="BN31" s="58">
        <v>0</v>
      </c>
      <c r="BO31" s="58">
        <v>0</v>
      </c>
      <c r="BP31" s="58">
        <v>0</v>
      </c>
      <c r="BQ31" s="58">
        <v>0</v>
      </c>
      <c r="BR31" s="58">
        <v>0</v>
      </c>
      <c r="BS31" s="58">
        <v>0</v>
      </c>
      <c r="BT31" s="58">
        <v>0</v>
      </c>
      <c r="BU31" s="58">
        <v>0</v>
      </c>
      <c r="BV31" s="58">
        <v>0</v>
      </c>
      <c r="BW31" s="58">
        <v>0</v>
      </c>
      <c r="BX31" s="58">
        <v>0</v>
      </c>
      <c r="BY31" s="58">
        <v>0</v>
      </c>
      <c r="BZ31" s="58">
        <v>0</v>
      </c>
      <c r="CA31" s="58">
        <v>0</v>
      </c>
      <c r="CB31" s="58">
        <v>0</v>
      </c>
      <c r="CC31" s="58">
        <v>0</v>
      </c>
      <c r="CD31" s="58">
        <v>0</v>
      </c>
      <c r="CE31" s="58">
        <v>0</v>
      </c>
      <c r="CF31" s="58">
        <v>0</v>
      </c>
      <c r="CG31" s="58">
        <v>0</v>
      </c>
      <c r="CH31" s="58">
        <v>0</v>
      </c>
      <c r="CI31" s="58">
        <v>0</v>
      </c>
      <c r="CJ31" s="58">
        <v>0</v>
      </c>
      <c r="CK31" s="58">
        <v>0</v>
      </c>
      <c r="CL31" s="58">
        <v>0</v>
      </c>
      <c r="CM31" s="58">
        <v>0</v>
      </c>
      <c r="CN31" s="58">
        <v>0</v>
      </c>
      <c r="CO31" s="58">
        <v>0</v>
      </c>
      <c r="CP31" s="58">
        <v>0</v>
      </c>
      <c r="CQ31" s="58">
        <v>0</v>
      </c>
      <c r="CR31" s="58">
        <v>0</v>
      </c>
      <c r="CS31" s="58">
        <v>0</v>
      </c>
      <c r="CT31" s="58">
        <v>0</v>
      </c>
      <c r="CU31" s="58">
        <v>0</v>
      </c>
      <c r="CV31" s="58">
        <v>0</v>
      </c>
      <c r="CW31" s="58">
        <v>0</v>
      </c>
      <c r="CX31" s="115"/>
    </row>
    <row r="32" spans="2:102" x14ac:dyDescent="0.25">
      <c r="B32" s="7" t="s">
        <v>5</v>
      </c>
      <c r="C32" s="1"/>
      <c r="G32" s="90"/>
      <c r="H32" s="90"/>
      <c r="I32" s="91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115"/>
    </row>
    <row r="33" spans="1:102" x14ac:dyDescent="0.25">
      <c r="B33" t="s">
        <v>6</v>
      </c>
      <c r="C33" s="1">
        <f>60*65*1.2</f>
        <v>4680</v>
      </c>
      <c r="D33" s="1">
        <f>684.63*1.06</f>
        <v>725.70780000000002</v>
      </c>
      <c r="F33" s="1">
        <f>C33*D33</f>
        <v>3396312.5040000002</v>
      </c>
      <c r="G33" s="55">
        <v>19</v>
      </c>
      <c r="H33" s="55">
        <v>32</v>
      </c>
      <c r="I33" s="57">
        <f t="shared" si="0"/>
        <v>-3396312.5040000002</v>
      </c>
      <c r="J33" s="58">
        <v>0</v>
      </c>
      <c r="K33" s="58">
        <f>IF(K$1&lt;$C33,0,IF(K$1&lt;=$D33,$F33,0))</f>
        <v>0</v>
      </c>
      <c r="L33" s="58">
        <f>IF(L$1&lt;$C33,0,IF(L$1&lt;=$D33,$F33,0))</f>
        <v>0</v>
      </c>
      <c r="M33" s="58">
        <v>0</v>
      </c>
      <c r="N33" s="58">
        <f t="shared" ref="N33:AA33" si="6">IF(N$1&lt;$C33,0,IF(N$1&lt;=$D33,$F33,0))</f>
        <v>0</v>
      </c>
      <c r="O33" s="58">
        <f t="shared" si="6"/>
        <v>0</v>
      </c>
      <c r="P33" s="58">
        <f t="shared" si="6"/>
        <v>0</v>
      </c>
      <c r="Q33" s="58">
        <f t="shared" si="6"/>
        <v>0</v>
      </c>
      <c r="R33" s="58">
        <f t="shared" si="6"/>
        <v>0</v>
      </c>
      <c r="S33" s="58">
        <f t="shared" si="6"/>
        <v>0</v>
      </c>
      <c r="T33" s="58">
        <f t="shared" si="6"/>
        <v>0</v>
      </c>
      <c r="U33" s="58">
        <f t="shared" si="6"/>
        <v>0</v>
      </c>
      <c r="V33" s="58">
        <f t="shared" si="6"/>
        <v>0</v>
      </c>
      <c r="W33" s="58">
        <f t="shared" si="6"/>
        <v>0</v>
      </c>
      <c r="X33" s="58">
        <f t="shared" si="6"/>
        <v>0</v>
      </c>
      <c r="Y33" s="58">
        <f t="shared" si="6"/>
        <v>0</v>
      </c>
      <c r="Z33" s="58">
        <f t="shared" si="6"/>
        <v>0</v>
      </c>
      <c r="AA33" s="58">
        <f t="shared" si="6"/>
        <v>0</v>
      </c>
      <c r="AB33" s="58">
        <f>'evolucion certificaciones nuevo'!E14</f>
        <v>-33963.125039999999</v>
      </c>
      <c r="AC33" s="58">
        <f>'evolucion certificaciones nuevo'!F14</f>
        <v>-84907.812600000005</v>
      </c>
      <c r="AD33" s="58">
        <f>'evolucion certificaciones nuevo'!G14</f>
        <v>-125663.56264800001</v>
      </c>
      <c r="AE33" s="58">
        <f>'evolucion certificaciones nuevo'!H14</f>
        <v>-196986.12523200002</v>
      </c>
      <c r="AF33" s="58">
        <f>'evolucion certificaciones nuevo'!I14</f>
        <v>-210571.375248</v>
      </c>
      <c r="AG33" s="58">
        <f>'evolucion certificaciones nuevo'!J14</f>
        <v>-210571.375248</v>
      </c>
      <c r="AH33" s="58">
        <f>'evolucion certificaciones nuevo'!K14</f>
        <v>-203778.75023999999</v>
      </c>
      <c r="AI33" s="58">
        <f>'evolucion certificaciones nuevo'!L14</f>
        <v>-207175.062744</v>
      </c>
      <c r="AJ33" s="58">
        <f>'evolucion certificaciones nuevo'!M14</f>
        <v>-247930.81279200001</v>
      </c>
      <c r="AK33" s="58">
        <f>'evolucion certificaciones nuevo'!N14</f>
        <v>-424539.06300000002</v>
      </c>
      <c r="AL33" s="58">
        <f>'evolucion certificaciones nuevo'!O14</f>
        <v>-560391.56316000002</v>
      </c>
      <c r="AM33" s="58">
        <f>'evolucion certificaciones nuevo'!P14</f>
        <v>-410953.81298400002</v>
      </c>
      <c r="AN33" s="58">
        <f>'evolucion certificaciones nuevo'!Q14</f>
        <v>-278497.62532800005</v>
      </c>
      <c r="AO33" s="58">
        <f>'evolucion certificaciones nuevo'!R14</f>
        <v>-200382.43773599999</v>
      </c>
      <c r="AP33" s="58">
        <f t="shared" ref="AP33:BD33" si="7">IF(AP$1&lt;$C33,0,IF(AP$1&lt;=$D33,$F33,0))</f>
        <v>0</v>
      </c>
      <c r="AQ33" s="58">
        <f t="shared" si="7"/>
        <v>0</v>
      </c>
      <c r="AR33" s="58">
        <f t="shared" si="7"/>
        <v>0</v>
      </c>
      <c r="AS33" s="58">
        <f t="shared" si="7"/>
        <v>0</v>
      </c>
      <c r="AT33" s="58">
        <f t="shared" si="7"/>
        <v>0</v>
      </c>
      <c r="AU33" s="58">
        <f t="shared" si="7"/>
        <v>0</v>
      </c>
      <c r="AV33" s="58">
        <f t="shared" si="7"/>
        <v>0</v>
      </c>
      <c r="AW33" s="58">
        <f t="shared" si="7"/>
        <v>0</v>
      </c>
      <c r="AX33" s="58">
        <f t="shared" si="7"/>
        <v>0</v>
      </c>
      <c r="AY33" s="58">
        <f t="shared" si="7"/>
        <v>0</v>
      </c>
      <c r="AZ33" s="58">
        <f t="shared" si="7"/>
        <v>0</v>
      </c>
      <c r="BA33" s="58">
        <f t="shared" si="7"/>
        <v>0</v>
      </c>
      <c r="BB33" s="58">
        <f t="shared" si="7"/>
        <v>0</v>
      </c>
      <c r="BC33" s="58">
        <f t="shared" si="7"/>
        <v>0</v>
      </c>
      <c r="BD33" s="58">
        <f t="shared" si="7"/>
        <v>0</v>
      </c>
      <c r="BE33" s="58">
        <v>0</v>
      </c>
      <c r="BF33" s="58">
        <v>0</v>
      </c>
      <c r="BG33" s="58">
        <v>0</v>
      </c>
      <c r="BH33" s="58">
        <v>0</v>
      </c>
      <c r="BI33" s="58">
        <v>0</v>
      </c>
      <c r="BJ33" s="58">
        <v>0</v>
      </c>
      <c r="BK33" s="58">
        <v>0</v>
      </c>
      <c r="BL33" s="58">
        <v>0</v>
      </c>
      <c r="BM33" s="58">
        <v>0</v>
      </c>
      <c r="BN33" s="58">
        <v>0</v>
      </c>
      <c r="BO33" s="58">
        <v>0</v>
      </c>
      <c r="BP33" s="58">
        <v>0</v>
      </c>
      <c r="BQ33" s="58">
        <v>0</v>
      </c>
      <c r="BR33" s="58">
        <v>0</v>
      </c>
      <c r="BS33" s="58">
        <v>0</v>
      </c>
      <c r="BT33" s="58">
        <v>0</v>
      </c>
      <c r="BU33" s="58">
        <v>0</v>
      </c>
      <c r="BV33" s="58">
        <v>0</v>
      </c>
      <c r="BW33" s="58">
        <v>0</v>
      </c>
      <c r="BX33" s="58">
        <v>0</v>
      </c>
      <c r="BY33" s="58">
        <v>0</v>
      </c>
      <c r="BZ33" s="58">
        <v>0</v>
      </c>
      <c r="CA33" s="58">
        <v>0</v>
      </c>
      <c r="CB33" s="58">
        <v>0</v>
      </c>
      <c r="CC33" s="58">
        <v>0</v>
      </c>
      <c r="CD33" s="58">
        <v>0</v>
      </c>
      <c r="CE33" s="58">
        <v>0</v>
      </c>
      <c r="CF33" s="58">
        <v>0</v>
      </c>
      <c r="CG33" s="58">
        <v>0</v>
      </c>
      <c r="CH33" s="58">
        <v>0</v>
      </c>
      <c r="CI33" s="58">
        <v>0</v>
      </c>
      <c r="CJ33" s="58">
        <v>0</v>
      </c>
      <c r="CK33" s="58">
        <v>0</v>
      </c>
      <c r="CL33" s="58">
        <v>0</v>
      </c>
      <c r="CM33" s="58">
        <v>0</v>
      </c>
      <c r="CN33" s="58">
        <v>0</v>
      </c>
      <c r="CO33" s="58">
        <v>0</v>
      </c>
      <c r="CP33" s="58">
        <v>0</v>
      </c>
      <c r="CQ33" s="58">
        <v>0</v>
      </c>
      <c r="CR33" s="58">
        <v>0</v>
      </c>
      <c r="CS33" s="58">
        <v>0</v>
      </c>
      <c r="CT33" s="58">
        <v>0</v>
      </c>
      <c r="CU33" s="58">
        <v>0</v>
      </c>
      <c r="CV33" s="58">
        <v>0</v>
      </c>
      <c r="CW33" s="58">
        <v>0</v>
      </c>
      <c r="CX33" s="115"/>
    </row>
    <row r="34" spans="1:102" x14ac:dyDescent="0.25">
      <c r="A34" s="1"/>
      <c r="B34" t="s">
        <v>7</v>
      </c>
      <c r="C34" s="1">
        <f>(8.4*44.5)+(8.4*15.3)</f>
        <v>502.32000000000005</v>
      </c>
      <c r="D34" s="1">
        <f>359.43*1.06</f>
        <v>380.99580000000003</v>
      </c>
      <c r="F34" s="1">
        <f>C34*D34</f>
        <v>191381.81025600003</v>
      </c>
      <c r="G34" s="55">
        <v>19</v>
      </c>
      <c r="H34" s="55">
        <v>23</v>
      </c>
      <c r="I34" s="57">
        <f>-F34</f>
        <v>-191381.81025600003</v>
      </c>
      <c r="J34" s="58">
        <v>0</v>
      </c>
      <c r="K34" s="58">
        <f>(K31+K32+K33)*0.16</f>
        <v>0</v>
      </c>
      <c r="L34" s="58">
        <f>(L31+L32+L33)*0.16</f>
        <v>0</v>
      </c>
      <c r="M34" s="58">
        <v>0</v>
      </c>
      <c r="N34" s="58">
        <v>0</v>
      </c>
      <c r="O34" s="58">
        <v>0</v>
      </c>
      <c r="P34" s="58">
        <v>0</v>
      </c>
      <c r="Q34" s="58">
        <v>0</v>
      </c>
      <c r="R34" s="58">
        <v>0</v>
      </c>
      <c r="S34" s="58">
        <v>0</v>
      </c>
      <c r="T34" s="58">
        <v>0</v>
      </c>
      <c r="U34" s="58">
        <v>0</v>
      </c>
      <c r="V34" s="58">
        <v>0</v>
      </c>
      <c r="W34" s="58">
        <v>0</v>
      </c>
      <c r="X34" s="58">
        <v>0</v>
      </c>
      <c r="Y34" s="58">
        <v>0</v>
      </c>
      <c r="Z34" s="58">
        <v>0</v>
      </c>
      <c r="AA34" s="58">
        <v>0</v>
      </c>
      <c r="AB34" s="58">
        <f>'evolucion certificaciones nuevo'!E16</f>
        <v>-3827.6362051200008</v>
      </c>
      <c r="AC34" s="58">
        <f>'evolucion certificaciones nuevo'!F16</f>
        <v>-18181.271974320003</v>
      </c>
      <c r="AD34" s="58">
        <f>'evolucion certificaciones nuevo'!G16</f>
        <v>-58371.452128080004</v>
      </c>
      <c r="AE34" s="58">
        <f>'evolucion certificaciones nuevo'!H16</f>
        <v>-87078.723666480015</v>
      </c>
      <c r="AF34" s="58">
        <f>'evolucion certificaciones nuevo'!I16</f>
        <v>-23922.726282000003</v>
      </c>
      <c r="AG34" s="58">
        <v>0</v>
      </c>
      <c r="AH34" s="58">
        <v>0</v>
      </c>
      <c r="AI34" s="58">
        <v>0</v>
      </c>
      <c r="AJ34" s="58">
        <v>0</v>
      </c>
      <c r="AK34" s="58">
        <v>0</v>
      </c>
      <c r="AL34" s="58">
        <v>0</v>
      </c>
      <c r="AM34" s="58">
        <v>0</v>
      </c>
      <c r="AN34" s="58">
        <v>0</v>
      </c>
      <c r="AO34" s="58">
        <v>0</v>
      </c>
      <c r="AP34" s="58">
        <v>0</v>
      </c>
      <c r="AQ34" s="58">
        <v>0</v>
      </c>
      <c r="AR34" s="58">
        <v>0</v>
      </c>
      <c r="AS34" s="58">
        <v>0</v>
      </c>
      <c r="AT34" s="58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8">
        <v>0</v>
      </c>
      <c r="BA34" s="58">
        <v>0</v>
      </c>
      <c r="BB34" s="58">
        <v>0</v>
      </c>
      <c r="BC34" s="58">
        <v>0</v>
      </c>
      <c r="BD34" s="58">
        <v>0</v>
      </c>
      <c r="BE34" s="58">
        <v>0</v>
      </c>
      <c r="BF34" s="58">
        <v>0</v>
      </c>
      <c r="BG34" s="58">
        <v>0</v>
      </c>
      <c r="BH34" s="58">
        <v>0</v>
      </c>
      <c r="BI34" s="58">
        <v>0</v>
      </c>
      <c r="BJ34" s="58">
        <v>0</v>
      </c>
      <c r="BK34" s="58">
        <v>0</v>
      </c>
      <c r="BL34" s="58">
        <v>0</v>
      </c>
      <c r="BM34" s="58">
        <v>0</v>
      </c>
      <c r="BN34" s="58">
        <v>0</v>
      </c>
      <c r="BO34" s="58">
        <v>0</v>
      </c>
      <c r="BP34" s="58">
        <v>0</v>
      </c>
      <c r="BQ34" s="58">
        <v>0</v>
      </c>
      <c r="BR34" s="58">
        <v>0</v>
      </c>
      <c r="BS34" s="58">
        <v>0</v>
      </c>
      <c r="BT34" s="58">
        <v>0</v>
      </c>
      <c r="BU34" s="58">
        <v>0</v>
      </c>
      <c r="BV34" s="58">
        <v>0</v>
      </c>
      <c r="BW34" s="58">
        <v>0</v>
      </c>
      <c r="BX34" s="58">
        <v>0</v>
      </c>
      <c r="BY34" s="58">
        <v>0</v>
      </c>
      <c r="BZ34" s="58">
        <v>0</v>
      </c>
      <c r="CA34" s="58">
        <v>0</v>
      </c>
      <c r="CB34" s="58">
        <v>0</v>
      </c>
      <c r="CC34" s="58">
        <v>0</v>
      </c>
      <c r="CD34" s="58">
        <v>0</v>
      </c>
      <c r="CE34" s="58">
        <v>0</v>
      </c>
      <c r="CF34" s="58">
        <v>0</v>
      </c>
      <c r="CG34" s="58">
        <v>0</v>
      </c>
      <c r="CH34" s="58">
        <v>0</v>
      </c>
      <c r="CI34" s="58">
        <v>0</v>
      </c>
      <c r="CJ34" s="58">
        <v>0</v>
      </c>
      <c r="CK34" s="58">
        <v>0</v>
      </c>
      <c r="CL34" s="58">
        <v>0</v>
      </c>
      <c r="CM34" s="58">
        <v>0</v>
      </c>
      <c r="CN34" s="58">
        <v>0</v>
      </c>
      <c r="CO34" s="58">
        <v>0</v>
      </c>
      <c r="CP34" s="58">
        <v>0</v>
      </c>
      <c r="CQ34" s="58">
        <v>0</v>
      </c>
      <c r="CR34" s="58">
        <v>0</v>
      </c>
      <c r="CS34" s="58">
        <v>0</v>
      </c>
      <c r="CT34" s="58">
        <v>0</v>
      </c>
      <c r="CU34" s="58">
        <v>0</v>
      </c>
      <c r="CV34" s="58">
        <v>0</v>
      </c>
      <c r="CW34" s="58">
        <v>0</v>
      </c>
      <c r="CX34" s="115"/>
    </row>
    <row r="35" spans="1:102" x14ac:dyDescent="0.25">
      <c r="B35" s="7" t="s">
        <v>17</v>
      </c>
      <c r="G35" s="90"/>
      <c r="H35" s="90"/>
      <c r="I35" s="91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18"/>
      <c r="CX35" s="115"/>
    </row>
    <row r="36" spans="1:102" x14ac:dyDescent="0.25">
      <c r="B36" t="s">
        <v>16</v>
      </c>
      <c r="C36" s="5">
        <v>0.21</v>
      </c>
      <c r="D36" s="1">
        <f>F30</f>
        <v>158230.80000000002</v>
      </c>
      <c r="F36" s="1">
        <f>D36*C36</f>
        <v>33228.468000000001</v>
      </c>
      <c r="G36" s="55">
        <v>16</v>
      </c>
      <c r="H36" s="55">
        <v>18</v>
      </c>
      <c r="I36" s="57">
        <f t="shared" si="0"/>
        <v>-33228.468000000001</v>
      </c>
      <c r="J36" s="58">
        <v>0</v>
      </c>
      <c r="K36" s="58">
        <f>IF(K$1&lt;$C36,0,IF(K$1&lt;=$D36,$F36,0))</f>
        <v>0</v>
      </c>
      <c r="L36" s="58">
        <f>IF(L$1&lt;$C36,0,IF(L$1&lt;=$D36,$F36,0))</f>
        <v>0</v>
      </c>
      <c r="M36" s="58">
        <v>0</v>
      </c>
      <c r="N36" s="58">
        <f t="shared" ref="N36:X37" si="8">IF(N$1&lt;$C36,0,IF(N$1&lt;=$D36,$F36,0))</f>
        <v>0</v>
      </c>
      <c r="O36" s="58">
        <f t="shared" si="8"/>
        <v>0</v>
      </c>
      <c r="P36" s="58">
        <f t="shared" si="8"/>
        <v>0</v>
      </c>
      <c r="Q36" s="58">
        <f t="shared" si="8"/>
        <v>0</v>
      </c>
      <c r="R36" s="58">
        <f t="shared" si="8"/>
        <v>0</v>
      </c>
      <c r="S36" s="58">
        <f t="shared" si="8"/>
        <v>0</v>
      </c>
      <c r="T36" s="58">
        <f t="shared" si="8"/>
        <v>0</v>
      </c>
      <c r="U36" s="58">
        <f t="shared" si="8"/>
        <v>0</v>
      </c>
      <c r="V36" s="58">
        <f t="shared" si="8"/>
        <v>0</v>
      </c>
      <c r="W36" s="58">
        <f t="shared" si="8"/>
        <v>0</v>
      </c>
      <c r="X36" s="58">
        <f t="shared" si="8"/>
        <v>0</v>
      </c>
      <c r="Y36" s="58">
        <f>Y30*0.21</f>
        <v>0</v>
      </c>
      <c r="Z36" s="58">
        <f>Z30*0.21</f>
        <v>-13291.387200000001</v>
      </c>
      <c r="AA36" s="58">
        <f>AA30*0.21</f>
        <v>-19937.0808</v>
      </c>
      <c r="AB36" s="58">
        <f t="shared" ref="AB36:BD37" si="9">IF(AB$1&lt;$C36,0,IF(AB$1&lt;=$D36,$F36,0))</f>
        <v>0</v>
      </c>
      <c r="AC36" s="58">
        <f t="shared" si="9"/>
        <v>0</v>
      </c>
      <c r="AD36" s="58">
        <f t="shared" si="9"/>
        <v>0</v>
      </c>
      <c r="AE36" s="58">
        <f t="shared" si="9"/>
        <v>0</v>
      </c>
      <c r="AF36" s="58">
        <f t="shared" si="9"/>
        <v>0</v>
      </c>
      <c r="AG36" s="58">
        <f t="shared" si="9"/>
        <v>0</v>
      </c>
      <c r="AH36" s="58">
        <f t="shared" si="9"/>
        <v>0</v>
      </c>
      <c r="AI36" s="58">
        <f t="shared" si="9"/>
        <v>0</v>
      </c>
      <c r="AJ36" s="58">
        <f t="shared" si="9"/>
        <v>0</v>
      </c>
      <c r="AK36" s="58">
        <f t="shared" si="9"/>
        <v>0</v>
      </c>
      <c r="AL36" s="58">
        <f t="shared" si="9"/>
        <v>0</v>
      </c>
      <c r="AM36" s="58">
        <f t="shared" si="9"/>
        <v>0</v>
      </c>
      <c r="AN36" s="58">
        <f t="shared" si="9"/>
        <v>0</v>
      </c>
      <c r="AO36" s="58">
        <f t="shared" si="9"/>
        <v>0</v>
      </c>
      <c r="AP36" s="58">
        <f t="shared" si="9"/>
        <v>0</v>
      </c>
      <c r="AQ36" s="58">
        <f t="shared" si="9"/>
        <v>0</v>
      </c>
      <c r="AR36" s="58">
        <f t="shared" si="9"/>
        <v>0</v>
      </c>
      <c r="AS36" s="58">
        <f t="shared" si="9"/>
        <v>0</v>
      </c>
      <c r="AT36" s="58">
        <f t="shared" si="9"/>
        <v>0</v>
      </c>
      <c r="AU36" s="58">
        <f t="shared" si="9"/>
        <v>0</v>
      </c>
      <c r="AV36" s="58">
        <f t="shared" si="9"/>
        <v>0</v>
      </c>
      <c r="AW36" s="58">
        <f t="shared" si="9"/>
        <v>0</v>
      </c>
      <c r="AX36" s="58">
        <f t="shared" si="9"/>
        <v>0</v>
      </c>
      <c r="AY36" s="58">
        <f t="shared" si="9"/>
        <v>0</v>
      </c>
      <c r="AZ36" s="58">
        <f t="shared" si="9"/>
        <v>0</v>
      </c>
      <c r="BA36" s="58">
        <f t="shared" si="9"/>
        <v>0</v>
      </c>
      <c r="BB36" s="58">
        <f t="shared" si="9"/>
        <v>0</v>
      </c>
      <c r="BC36" s="58">
        <f t="shared" si="9"/>
        <v>0</v>
      </c>
      <c r="BD36" s="58">
        <f t="shared" si="9"/>
        <v>0</v>
      </c>
      <c r="BE36" s="58">
        <v>0</v>
      </c>
      <c r="BF36" s="58">
        <v>0</v>
      </c>
      <c r="BG36" s="58">
        <v>0</v>
      </c>
      <c r="BH36" s="58">
        <v>0</v>
      </c>
      <c r="BI36" s="58">
        <v>0</v>
      </c>
      <c r="BJ36" s="58">
        <v>0</v>
      </c>
      <c r="BK36" s="58">
        <v>0</v>
      </c>
      <c r="BL36" s="58">
        <v>0</v>
      </c>
      <c r="BM36" s="58">
        <v>0</v>
      </c>
      <c r="BN36" s="58">
        <v>0</v>
      </c>
      <c r="BO36" s="58">
        <v>0</v>
      </c>
      <c r="BP36" s="58">
        <v>0</v>
      </c>
      <c r="BQ36" s="58">
        <v>0</v>
      </c>
      <c r="BR36" s="58">
        <v>0</v>
      </c>
      <c r="BS36" s="58">
        <v>0</v>
      </c>
      <c r="BT36" s="58">
        <v>0</v>
      </c>
      <c r="BU36" s="58">
        <v>0</v>
      </c>
      <c r="BV36" s="58">
        <v>0</v>
      </c>
      <c r="BW36" s="58">
        <v>0</v>
      </c>
      <c r="BX36" s="58">
        <v>0</v>
      </c>
      <c r="BY36" s="58">
        <v>0</v>
      </c>
      <c r="BZ36" s="58">
        <v>0</v>
      </c>
      <c r="CA36" s="58">
        <v>0</v>
      </c>
      <c r="CB36" s="58">
        <v>0</v>
      </c>
      <c r="CC36" s="58">
        <v>0</v>
      </c>
      <c r="CD36" s="58">
        <v>0</v>
      </c>
      <c r="CE36" s="58">
        <v>0</v>
      </c>
      <c r="CF36" s="58">
        <v>0</v>
      </c>
      <c r="CG36" s="58">
        <v>0</v>
      </c>
      <c r="CH36" s="58">
        <v>0</v>
      </c>
      <c r="CI36" s="58">
        <v>0</v>
      </c>
      <c r="CJ36" s="58">
        <v>0</v>
      </c>
      <c r="CK36" s="58">
        <v>0</v>
      </c>
      <c r="CL36" s="58">
        <v>0</v>
      </c>
      <c r="CM36" s="58">
        <v>0</v>
      </c>
      <c r="CN36" s="58">
        <v>0</v>
      </c>
      <c r="CO36" s="58">
        <v>0</v>
      </c>
      <c r="CP36" s="58">
        <v>0</v>
      </c>
      <c r="CQ36" s="58">
        <v>0</v>
      </c>
      <c r="CR36" s="58">
        <v>0</v>
      </c>
      <c r="CS36" s="58">
        <v>0</v>
      </c>
      <c r="CT36" s="58">
        <v>0</v>
      </c>
      <c r="CU36" s="58">
        <v>0</v>
      </c>
      <c r="CV36" s="58">
        <v>0</v>
      </c>
      <c r="CW36" s="58">
        <v>0</v>
      </c>
      <c r="CX36" s="115"/>
    </row>
    <row r="37" spans="1:102" x14ac:dyDescent="0.25">
      <c r="B37" t="s">
        <v>15</v>
      </c>
      <c r="C37" s="5">
        <v>0.1</v>
      </c>
      <c r="D37" s="1">
        <f>F33+F34</f>
        <v>3587694.3142560003</v>
      </c>
      <c r="F37" s="1">
        <f>D37*C37</f>
        <v>358769.43142560008</v>
      </c>
      <c r="G37" s="55">
        <v>19</v>
      </c>
      <c r="H37" s="55">
        <v>32</v>
      </c>
      <c r="I37" s="57">
        <f t="shared" si="0"/>
        <v>-358769.43142560008</v>
      </c>
      <c r="J37" s="58">
        <v>0</v>
      </c>
      <c r="K37" s="58">
        <f>IF(K$1&lt;$C37,0,IF(K$1&lt;=$D37,$F37,0))</f>
        <v>0</v>
      </c>
      <c r="L37" s="58">
        <f>IF(L$1&lt;$C37,0,IF(L$1&lt;=$D37,$F37,0))</f>
        <v>0</v>
      </c>
      <c r="M37" s="58">
        <v>0</v>
      </c>
      <c r="N37" s="58">
        <f t="shared" si="8"/>
        <v>0</v>
      </c>
      <c r="O37" s="58">
        <f t="shared" si="8"/>
        <v>0</v>
      </c>
      <c r="P37" s="58">
        <f t="shared" si="8"/>
        <v>0</v>
      </c>
      <c r="Q37" s="58">
        <f t="shared" si="8"/>
        <v>0</v>
      </c>
      <c r="R37" s="58">
        <f t="shared" si="8"/>
        <v>0</v>
      </c>
      <c r="S37" s="58">
        <f t="shared" si="8"/>
        <v>0</v>
      </c>
      <c r="T37" s="58">
        <f t="shared" si="8"/>
        <v>0</v>
      </c>
      <c r="U37" s="58">
        <f t="shared" si="8"/>
        <v>0</v>
      </c>
      <c r="V37" s="58">
        <f t="shared" si="8"/>
        <v>0</v>
      </c>
      <c r="W37" s="58">
        <f t="shared" si="8"/>
        <v>0</v>
      </c>
      <c r="X37" s="58">
        <f t="shared" si="8"/>
        <v>0</v>
      </c>
      <c r="Y37" s="58">
        <f>IF(Y$1&lt;$C37,0,IF(Y$1&lt;=$D37,$F37,0))</f>
        <v>0</v>
      </c>
      <c r="Z37" s="58">
        <f>IF(Z$1&lt;$C37,0,IF(Z$1&lt;=$D37,$F37,0))</f>
        <v>0</v>
      </c>
      <c r="AA37" s="58">
        <f>IF(AA$1&lt;$C37,0,IF(AA$1&lt;=$D37,$F37,0))</f>
        <v>0</v>
      </c>
      <c r="AB37" s="58">
        <f t="shared" ref="AB37:AO37" si="10">(AB33+AB34)*0.1</f>
        <v>-3779.0761245119998</v>
      </c>
      <c r="AC37" s="58">
        <f t="shared" si="10"/>
        <v>-10308.908457432</v>
      </c>
      <c r="AD37" s="58">
        <f t="shared" si="10"/>
        <v>-18403.501477608002</v>
      </c>
      <c r="AE37" s="58">
        <f t="shared" si="10"/>
        <v>-28406.484889848009</v>
      </c>
      <c r="AF37" s="58">
        <f t="shared" si="10"/>
        <v>-23449.410153000001</v>
      </c>
      <c r="AG37" s="58">
        <f t="shared" si="10"/>
        <v>-21057.1375248</v>
      </c>
      <c r="AH37" s="58">
        <f t="shared" si="10"/>
        <v>-20377.875024000001</v>
      </c>
      <c r="AI37" s="58">
        <f t="shared" si="10"/>
        <v>-20717.506274400002</v>
      </c>
      <c r="AJ37" s="58">
        <f t="shared" si="10"/>
        <v>-24793.081279200003</v>
      </c>
      <c r="AK37" s="58">
        <f t="shared" si="10"/>
        <v>-42453.906300000002</v>
      </c>
      <c r="AL37" s="58">
        <f t="shared" si="10"/>
        <v>-56039.156316000008</v>
      </c>
      <c r="AM37" s="58">
        <f t="shared" si="10"/>
        <v>-41095.381298400003</v>
      </c>
      <c r="AN37" s="58">
        <f t="shared" si="10"/>
        <v>-27849.762532800007</v>
      </c>
      <c r="AO37" s="58">
        <f t="shared" si="10"/>
        <v>-20038.243773599999</v>
      </c>
      <c r="AP37" s="58">
        <f t="shared" si="9"/>
        <v>0</v>
      </c>
      <c r="AQ37" s="58">
        <f t="shared" si="9"/>
        <v>0</v>
      </c>
      <c r="AR37" s="58">
        <f t="shared" si="9"/>
        <v>0</v>
      </c>
      <c r="AS37" s="58">
        <f t="shared" si="9"/>
        <v>0</v>
      </c>
      <c r="AT37" s="58">
        <f t="shared" si="9"/>
        <v>0</v>
      </c>
      <c r="AU37" s="58">
        <f t="shared" si="9"/>
        <v>0</v>
      </c>
      <c r="AV37" s="58">
        <f t="shared" si="9"/>
        <v>0</v>
      </c>
      <c r="AW37" s="58">
        <f t="shared" si="9"/>
        <v>0</v>
      </c>
      <c r="AX37" s="58">
        <f t="shared" si="9"/>
        <v>0</v>
      </c>
      <c r="AY37" s="58">
        <f t="shared" si="9"/>
        <v>0</v>
      </c>
      <c r="AZ37" s="58">
        <f t="shared" si="9"/>
        <v>0</v>
      </c>
      <c r="BA37" s="58">
        <f t="shared" si="9"/>
        <v>0</v>
      </c>
      <c r="BB37" s="58">
        <f t="shared" si="9"/>
        <v>0</v>
      </c>
      <c r="BC37" s="58">
        <f t="shared" si="9"/>
        <v>0</v>
      </c>
      <c r="BD37" s="58">
        <f t="shared" si="9"/>
        <v>0</v>
      </c>
      <c r="BE37" s="58">
        <v>0</v>
      </c>
      <c r="BF37" s="58">
        <v>0</v>
      </c>
      <c r="BG37" s="58">
        <v>0</v>
      </c>
      <c r="BH37" s="58">
        <v>0</v>
      </c>
      <c r="BI37" s="58">
        <v>0</v>
      </c>
      <c r="BJ37" s="58">
        <v>0</v>
      </c>
      <c r="BK37" s="58">
        <v>0</v>
      </c>
      <c r="BL37" s="58">
        <v>0</v>
      </c>
      <c r="BM37" s="58">
        <v>0</v>
      </c>
      <c r="BN37" s="58">
        <v>0</v>
      </c>
      <c r="BO37" s="58">
        <v>0</v>
      </c>
      <c r="BP37" s="58">
        <v>0</v>
      </c>
      <c r="BQ37" s="58">
        <v>0</v>
      </c>
      <c r="BR37" s="58">
        <v>0</v>
      </c>
      <c r="BS37" s="58">
        <v>0</v>
      </c>
      <c r="BT37" s="58">
        <v>0</v>
      </c>
      <c r="BU37" s="58">
        <v>0</v>
      </c>
      <c r="BV37" s="58">
        <v>0</v>
      </c>
      <c r="BW37" s="58">
        <v>0</v>
      </c>
      <c r="BX37" s="58">
        <v>0</v>
      </c>
      <c r="BY37" s="58">
        <v>0</v>
      </c>
      <c r="BZ37" s="58">
        <v>0</v>
      </c>
      <c r="CA37" s="58">
        <v>0</v>
      </c>
      <c r="CB37" s="58">
        <v>0</v>
      </c>
      <c r="CC37" s="58">
        <v>0</v>
      </c>
      <c r="CD37" s="58">
        <v>0</v>
      </c>
      <c r="CE37" s="58">
        <v>0</v>
      </c>
      <c r="CF37" s="58">
        <v>0</v>
      </c>
      <c r="CG37" s="58">
        <v>0</v>
      </c>
      <c r="CH37" s="58">
        <v>0</v>
      </c>
      <c r="CI37" s="58">
        <v>0</v>
      </c>
      <c r="CJ37" s="58">
        <v>0</v>
      </c>
      <c r="CK37" s="58">
        <v>0</v>
      </c>
      <c r="CL37" s="58">
        <v>0</v>
      </c>
      <c r="CM37" s="58">
        <v>0</v>
      </c>
      <c r="CN37" s="58">
        <v>0</v>
      </c>
      <c r="CO37" s="58">
        <v>0</v>
      </c>
      <c r="CP37" s="58">
        <v>0</v>
      </c>
      <c r="CQ37" s="58">
        <v>0</v>
      </c>
      <c r="CR37" s="58">
        <v>0</v>
      </c>
      <c r="CS37" s="58">
        <v>0</v>
      </c>
      <c r="CT37" s="58">
        <v>0</v>
      </c>
      <c r="CU37" s="58">
        <v>0</v>
      </c>
      <c r="CV37" s="58">
        <v>0</v>
      </c>
      <c r="CW37" s="58">
        <v>0</v>
      </c>
      <c r="CX37" s="115"/>
    </row>
    <row r="38" spans="1:102" x14ac:dyDescent="0.25">
      <c r="B38" t="s">
        <v>29</v>
      </c>
      <c r="C38">
        <v>1</v>
      </c>
      <c r="D38" s="1">
        <v>700</v>
      </c>
      <c r="F38" s="1">
        <f>C38*D38</f>
        <v>700</v>
      </c>
      <c r="G38" s="55"/>
      <c r="H38" s="55"/>
      <c r="I38" s="57">
        <f t="shared" si="0"/>
        <v>-700</v>
      </c>
      <c r="J38" s="58">
        <v>0</v>
      </c>
      <c r="K38" s="58">
        <f>(K35+K36+K37)*0.16</f>
        <v>0</v>
      </c>
      <c r="L38" s="58">
        <f>(L35+L36+L37)*0.16</f>
        <v>0</v>
      </c>
      <c r="M38" s="58">
        <v>0</v>
      </c>
      <c r="N38" s="58">
        <v>0</v>
      </c>
      <c r="O38" s="58">
        <v>0</v>
      </c>
      <c r="P38" s="58">
        <v>0</v>
      </c>
      <c r="Q38" s="58">
        <v>0</v>
      </c>
      <c r="R38" s="58">
        <v>0</v>
      </c>
      <c r="S38" s="58">
        <v>0</v>
      </c>
      <c r="T38" s="58">
        <v>0</v>
      </c>
      <c r="U38" s="58">
        <v>0</v>
      </c>
      <c r="V38" s="58">
        <v>0</v>
      </c>
      <c r="W38" s="58">
        <v>0</v>
      </c>
      <c r="X38" s="58">
        <v>0</v>
      </c>
      <c r="Y38" s="58">
        <v>0</v>
      </c>
      <c r="Z38" s="58">
        <v>0</v>
      </c>
      <c r="AA38" s="58">
        <v>0</v>
      </c>
      <c r="AB38" s="58">
        <v>0</v>
      </c>
      <c r="AC38" s="58">
        <v>0</v>
      </c>
      <c r="AD38" s="58">
        <v>0</v>
      </c>
      <c r="AE38" s="58">
        <v>0</v>
      </c>
      <c r="AF38" s="58">
        <v>0</v>
      </c>
      <c r="AG38" s="58">
        <v>0</v>
      </c>
      <c r="AH38" s="58">
        <v>0</v>
      </c>
      <c r="AI38" s="58">
        <v>0</v>
      </c>
      <c r="AJ38" s="58">
        <v>0</v>
      </c>
      <c r="AK38" s="58">
        <v>0</v>
      </c>
      <c r="AL38" s="58">
        <v>0</v>
      </c>
      <c r="AM38" s="58">
        <v>0</v>
      </c>
      <c r="AN38" s="58">
        <v>0</v>
      </c>
      <c r="AO38" s="58">
        <f>I38</f>
        <v>-700</v>
      </c>
      <c r="AP38" s="58">
        <v>0</v>
      </c>
      <c r="AQ38" s="58">
        <v>0</v>
      </c>
      <c r="AR38" s="58">
        <v>0</v>
      </c>
      <c r="AS38" s="58">
        <v>0</v>
      </c>
      <c r="AT38" s="58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0</v>
      </c>
      <c r="AZ38" s="58">
        <v>0</v>
      </c>
      <c r="BA38" s="58">
        <v>0</v>
      </c>
      <c r="BB38" s="58">
        <v>0</v>
      </c>
      <c r="BC38" s="58">
        <v>0</v>
      </c>
      <c r="BD38" s="58">
        <v>0</v>
      </c>
      <c r="BE38" s="58">
        <v>0</v>
      </c>
      <c r="BF38" s="58">
        <v>0</v>
      </c>
      <c r="BG38" s="58">
        <v>0</v>
      </c>
      <c r="BH38" s="58">
        <v>0</v>
      </c>
      <c r="BI38" s="58">
        <v>0</v>
      </c>
      <c r="BJ38" s="58">
        <v>0</v>
      </c>
      <c r="BK38" s="58">
        <v>0</v>
      </c>
      <c r="BL38" s="58">
        <v>0</v>
      </c>
      <c r="BM38" s="58">
        <v>0</v>
      </c>
      <c r="BN38" s="58">
        <v>0</v>
      </c>
      <c r="BO38" s="58">
        <v>0</v>
      </c>
      <c r="BP38" s="58">
        <v>0</v>
      </c>
      <c r="BQ38" s="58">
        <v>0</v>
      </c>
      <c r="BR38" s="58">
        <v>0</v>
      </c>
      <c r="BS38" s="58">
        <v>0</v>
      </c>
      <c r="BT38" s="58">
        <v>0</v>
      </c>
      <c r="BU38" s="58">
        <v>0</v>
      </c>
      <c r="BV38" s="58">
        <v>0</v>
      </c>
      <c r="BW38" s="58">
        <v>0</v>
      </c>
      <c r="BX38" s="58">
        <v>0</v>
      </c>
      <c r="BY38" s="58">
        <v>0</v>
      </c>
      <c r="BZ38" s="58">
        <v>0</v>
      </c>
      <c r="CA38" s="58">
        <v>0</v>
      </c>
      <c r="CB38" s="58">
        <v>0</v>
      </c>
      <c r="CC38" s="58">
        <v>0</v>
      </c>
      <c r="CD38" s="58">
        <v>0</v>
      </c>
      <c r="CE38" s="58">
        <v>0</v>
      </c>
      <c r="CF38" s="58">
        <v>0</v>
      </c>
      <c r="CG38" s="58">
        <v>0</v>
      </c>
      <c r="CH38" s="58">
        <v>0</v>
      </c>
      <c r="CI38" s="58">
        <v>0</v>
      </c>
      <c r="CJ38" s="58">
        <v>0</v>
      </c>
      <c r="CK38" s="58">
        <v>0</v>
      </c>
      <c r="CL38" s="58">
        <v>0</v>
      </c>
      <c r="CM38" s="58">
        <v>0</v>
      </c>
      <c r="CN38" s="58">
        <v>0</v>
      </c>
      <c r="CO38" s="58">
        <v>0</v>
      </c>
      <c r="CP38" s="58">
        <v>0</v>
      </c>
      <c r="CQ38" s="58">
        <v>0</v>
      </c>
      <c r="CR38" s="58">
        <v>0</v>
      </c>
      <c r="CS38" s="58">
        <v>0</v>
      </c>
      <c r="CT38" s="58">
        <v>0</v>
      </c>
      <c r="CU38" s="58">
        <v>0</v>
      </c>
      <c r="CV38" s="58">
        <v>0</v>
      </c>
      <c r="CW38" s="58">
        <v>0</v>
      </c>
      <c r="CX38" s="115"/>
    </row>
    <row r="39" spans="1:102" x14ac:dyDescent="0.25">
      <c r="G39" s="61"/>
      <c r="H39" s="61"/>
      <c r="I39" s="62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CX39" s="115"/>
    </row>
    <row r="40" spans="1:102" x14ac:dyDescent="0.25">
      <c r="B40" s="15" t="s">
        <v>2</v>
      </c>
      <c r="C40" s="15"/>
      <c r="D40" s="16"/>
      <c r="E40" s="16"/>
      <c r="F40" s="16"/>
      <c r="G40" s="64"/>
      <c r="H40" s="64"/>
      <c r="I40" s="65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CX40" s="115"/>
    </row>
    <row r="41" spans="1:102" x14ac:dyDescent="0.25">
      <c r="B41" s="7" t="s">
        <v>12</v>
      </c>
      <c r="C41">
        <f>5%</f>
        <v>0.05</v>
      </c>
      <c r="D41" s="1">
        <f>(F33+F34)</f>
        <v>3587694.3142560003</v>
      </c>
      <c r="F41" s="1">
        <f>C41*D41</f>
        <v>179384.71571280004</v>
      </c>
      <c r="G41" s="70">
        <v>10</v>
      </c>
      <c r="H41" s="70">
        <v>14</v>
      </c>
      <c r="I41" s="71">
        <f t="shared" si="0"/>
        <v>-179384.71571280004</v>
      </c>
      <c r="J41" s="72">
        <v>0</v>
      </c>
      <c r="K41" s="72">
        <v>0</v>
      </c>
      <c r="L41" s="72">
        <v>0</v>
      </c>
      <c r="M41" s="72">
        <v>0</v>
      </c>
      <c r="N41" s="72">
        <v>0</v>
      </c>
      <c r="O41" s="72">
        <v>0</v>
      </c>
      <c r="P41" s="72">
        <v>0</v>
      </c>
      <c r="Q41" s="72">
        <v>0</v>
      </c>
      <c r="R41" s="72">
        <v>0</v>
      </c>
      <c r="S41" s="72">
        <f>I41*0.2</f>
        <v>-35876.943142560012</v>
      </c>
      <c r="T41" s="72">
        <v>0</v>
      </c>
      <c r="U41" s="72">
        <v>0</v>
      </c>
      <c r="V41" s="72">
        <f>I41*0.8</f>
        <v>-143507.77257024005</v>
      </c>
      <c r="W41" s="72">
        <v>0</v>
      </c>
      <c r="X41" s="72">
        <v>0</v>
      </c>
      <c r="Y41" s="72">
        <v>0</v>
      </c>
      <c r="Z41" s="72">
        <v>0</v>
      </c>
      <c r="AA41" s="72">
        <v>0</v>
      </c>
      <c r="AB41" s="72">
        <v>0</v>
      </c>
      <c r="AC41" s="72">
        <v>0</v>
      </c>
      <c r="AD41" s="72">
        <v>0</v>
      </c>
      <c r="AE41" s="72">
        <v>0</v>
      </c>
      <c r="AF41" s="72">
        <v>0</v>
      </c>
      <c r="AG41" s="72">
        <v>0</v>
      </c>
      <c r="AH41" s="72">
        <v>0</v>
      </c>
      <c r="AI41" s="72">
        <v>0</v>
      </c>
      <c r="AJ41" s="72">
        <v>0</v>
      </c>
      <c r="AK41" s="72">
        <v>0</v>
      </c>
      <c r="AL41" s="72">
        <v>0</v>
      </c>
      <c r="AM41" s="72">
        <v>0</v>
      </c>
      <c r="AN41" s="72">
        <v>0</v>
      </c>
      <c r="AO41" s="72">
        <v>0</v>
      </c>
      <c r="AP41" s="72">
        <v>0</v>
      </c>
      <c r="AQ41" s="72">
        <v>0</v>
      </c>
      <c r="AR41" s="72">
        <v>0</v>
      </c>
      <c r="AS41" s="72">
        <v>0</v>
      </c>
      <c r="AT41" s="72">
        <v>0</v>
      </c>
      <c r="AU41" s="72">
        <v>0</v>
      </c>
      <c r="AV41" s="72">
        <v>0</v>
      </c>
      <c r="AW41" s="72">
        <v>0</v>
      </c>
      <c r="AX41" s="72">
        <v>0</v>
      </c>
      <c r="AY41" s="72">
        <v>0</v>
      </c>
      <c r="AZ41" s="72">
        <v>0</v>
      </c>
      <c r="BA41" s="72">
        <v>0</v>
      </c>
      <c r="BB41" s="72">
        <v>0</v>
      </c>
      <c r="BC41" s="72">
        <v>0</v>
      </c>
      <c r="BD41" s="72">
        <v>0</v>
      </c>
      <c r="BE41" s="72">
        <v>0</v>
      </c>
      <c r="BF41" s="72">
        <v>0</v>
      </c>
      <c r="BG41" s="72">
        <v>0</v>
      </c>
      <c r="BH41" s="72">
        <v>0</v>
      </c>
      <c r="BI41" s="72">
        <v>0</v>
      </c>
      <c r="BJ41" s="72">
        <v>0</v>
      </c>
      <c r="BK41" s="72">
        <v>0</v>
      </c>
      <c r="BL41" s="72">
        <v>0</v>
      </c>
      <c r="BM41" s="72">
        <v>0</v>
      </c>
      <c r="BN41" s="72">
        <v>0</v>
      </c>
      <c r="BO41" s="72">
        <v>0</v>
      </c>
      <c r="BP41" s="72">
        <v>0</v>
      </c>
      <c r="BQ41" s="72">
        <v>0</v>
      </c>
      <c r="BR41" s="72">
        <v>0</v>
      </c>
      <c r="BS41" s="72">
        <v>0</v>
      </c>
      <c r="BT41" s="72">
        <v>0</v>
      </c>
      <c r="BU41" s="72">
        <v>0</v>
      </c>
      <c r="BV41" s="72">
        <v>0</v>
      </c>
      <c r="BW41" s="72">
        <v>0</v>
      </c>
      <c r="BX41" s="72">
        <v>0</v>
      </c>
      <c r="BY41" s="72">
        <v>0</v>
      </c>
      <c r="BZ41" s="72">
        <v>0</v>
      </c>
      <c r="CA41" s="72">
        <v>0</v>
      </c>
      <c r="CB41" s="72">
        <v>0</v>
      </c>
      <c r="CC41" s="72">
        <v>0</v>
      </c>
      <c r="CD41" s="72">
        <v>0</v>
      </c>
      <c r="CE41" s="72">
        <v>0</v>
      </c>
      <c r="CF41" s="72">
        <v>0</v>
      </c>
      <c r="CG41" s="72">
        <v>0</v>
      </c>
      <c r="CH41" s="72">
        <v>0</v>
      </c>
      <c r="CI41" s="72">
        <v>0</v>
      </c>
      <c r="CJ41" s="72">
        <v>0</v>
      </c>
      <c r="CK41" s="72">
        <v>0</v>
      </c>
      <c r="CL41" s="72">
        <v>0</v>
      </c>
      <c r="CM41" s="72">
        <v>0</v>
      </c>
      <c r="CN41" s="72">
        <v>0</v>
      </c>
      <c r="CO41" s="72">
        <v>0</v>
      </c>
      <c r="CP41" s="72">
        <v>0</v>
      </c>
      <c r="CQ41" s="72">
        <v>0</v>
      </c>
      <c r="CR41" s="72">
        <v>0</v>
      </c>
      <c r="CS41" s="72">
        <v>0</v>
      </c>
      <c r="CT41" s="72">
        <v>0</v>
      </c>
      <c r="CU41" s="72">
        <v>0</v>
      </c>
      <c r="CV41" s="72">
        <v>0</v>
      </c>
      <c r="CW41" s="72">
        <v>0</v>
      </c>
      <c r="CX41" s="115"/>
    </row>
    <row r="42" spans="1:102" x14ac:dyDescent="0.25">
      <c r="B42" s="7" t="s">
        <v>11</v>
      </c>
      <c r="C42">
        <f>5%</f>
        <v>0.05</v>
      </c>
      <c r="D42" s="1">
        <f>F30</f>
        <v>158230.80000000002</v>
      </c>
      <c r="F42" s="1">
        <f>C42*D42</f>
        <v>7911.5400000000009</v>
      </c>
      <c r="G42" s="55">
        <v>7</v>
      </c>
      <c r="H42" s="55">
        <v>9</v>
      </c>
      <c r="I42" s="57">
        <f t="shared" si="0"/>
        <v>-7911.5400000000009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58">
        <f>I42*0.2</f>
        <v>-1582.3080000000002</v>
      </c>
      <c r="Q42" s="58">
        <v>0</v>
      </c>
      <c r="R42" s="58">
        <f>I42*0.8</f>
        <v>-6329.2320000000009</v>
      </c>
      <c r="S42" s="58">
        <v>0</v>
      </c>
      <c r="T42" s="58">
        <v>0</v>
      </c>
      <c r="U42" s="58">
        <v>0</v>
      </c>
      <c r="V42" s="58">
        <v>0</v>
      </c>
      <c r="W42" s="58">
        <v>0</v>
      </c>
      <c r="X42" s="58">
        <v>0</v>
      </c>
      <c r="Y42" s="58">
        <v>0</v>
      </c>
      <c r="Z42" s="58">
        <v>0</v>
      </c>
      <c r="AA42" s="58">
        <v>0</v>
      </c>
      <c r="AB42" s="58">
        <v>0</v>
      </c>
      <c r="AC42" s="58">
        <v>0</v>
      </c>
      <c r="AD42" s="58">
        <v>0</v>
      </c>
      <c r="AE42" s="58">
        <v>0</v>
      </c>
      <c r="AF42" s="58">
        <v>0</v>
      </c>
      <c r="AG42" s="58">
        <v>0</v>
      </c>
      <c r="AH42" s="58">
        <v>0</v>
      </c>
      <c r="AI42" s="58">
        <v>0</v>
      </c>
      <c r="AJ42" s="58">
        <v>0</v>
      </c>
      <c r="AK42" s="58">
        <v>0</v>
      </c>
      <c r="AL42" s="58">
        <v>0</v>
      </c>
      <c r="AM42" s="58">
        <v>0</v>
      </c>
      <c r="AN42" s="58">
        <v>0</v>
      </c>
      <c r="AO42" s="58">
        <v>0</v>
      </c>
      <c r="AP42" s="58">
        <v>0</v>
      </c>
      <c r="AQ42" s="58">
        <v>0</v>
      </c>
      <c r="AR42" s="58">
        <v>0</v>
      </c>
      <c r="AS42" s="58">
        <v>0</v>
      </c>
      <c r="AT42" s="58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8">
        <v>0</v>
      </c>
      <c r="BA42" s="58">
        <v>0</v>
      </c>
      <c r="BB42" s="58">
        <v>0</v>
      </c>
      <c r="BC42" s="58">
        <v>0</v>
      </c>
      <c r="BD42" s="58">
        <v>0</v>
      </c>
      <c r="BE42" s="58">
        <v>0</v>
      </c>
      <c r="BF42" s="58">
        <v>0</v>
      </c>
      <c r="BG42" s="58">
        <v>0</v>
      </c>
      <c r="BH42" s="58">
        <v>0</v>
      </c>
      <c r="BI42" s="58">
        <v>0</v>
      </c>
      <c r="BJ42" s="58">
        <v>0</v>
      </c>
      <c r="BK42" s="58">
        <v>0</v>
      </c>
      <c r="BL42" s="58">
        <v>0</v>
      </c>
      <c r="BM42" s="58">
        <v>0</v>
      </c>
      <c r="BN42" s="58">
        <v>0</v>
      </c>
      <c r="BO42" s="58">
        <v>0</v>
      </c>
      <c r="BP42" s="58">
        <v>0</v>
      </c>
      <c r="BQ42" s="58">
        <v>0</v>
      </c>
      <c r="BR42" s="58">
        <v>0</v>
      </c>
      <c r="BS42" s="58">
        <v>0</v>
      </c>
      <c r="BT42" s="58">
        <v>0</v>
      </c>
      <c r="BU42" s="58">
        <v>0</v>
      </c>
      <c r="BV42" s="58">
        <v>0</v>
      </c>
      <c r="BW42" s="58">
        <v>0</v>
      </c>
      <c r="BX42" s="58">
        <v>0</v>
      </c>
      <c r="BY42" s="58">
        <v>0</v>
      </c>
      <c r="BZ42" s="58">
        <v>0</v>
      </c>
      <c r="CA42" s="58">
        <v>0</v>
      </c>
      <c r="CB42" s="58">
        <v>0</v>
      </c>
      <c r="CC42" s="58">
        <v>0</v>
      </c>
      <c r="CD42" s="58">
        <v>0</v>
      </c>
      <c r="CE42" s="58">
        <v>0</v>
      </c>
      <c r="CF42" s="58">
        <v>0</v>
      </c>
      <c r="CG42" s="58">
        <v>0</v>
      </c>
      <c r="CH42" s="58">
        <v>0</v>
      </c>
      <c r="CI42" s="58">
        <v>0</v>
      </c>
      <c r="CJ42" s="58">
        <v>0</v>
      </c>
      <c r="CK42" s="58">
        <v>0</v>
      </c>
      <c r="CL42" s="58">
        <v>0</v>
      </c>
      <c r="CM42" s="58">
        <v>0</v>
      </c>
      <c r="CN42" s="58">
        <v>0</v>
      </c>
      <c r="CO42" s="58">
        <v>0</v>
      </c>
      <c r="CP42" s="58">
        <v>0</v>
      </c>
      <c r="CQ42" s="58">
        <v>0</v>
      </c>
      <c r="CR42" s="58">
        <v>0</v>
      </c>
      <c r="CS42" s="58">
        <v>0</v>
      </c>
      <c r="CT42" s="58">
        <v>0</v>
      </c>
      <c r="CU42" s="58">
        <v>0</v>
      </c>
      <c r="CV42" s="58">
        <v>0</v>
      </c>
      <c r="CW42" s="58">
        <v>0</v>
      </c>
      <c r="CX42" s="115"/>
    </row>
    <row r="43" spans="1:102" x14ac:dyDescent="0.25">
      <c r="B43" s="7" t="s">
        <v>31</v>
      </c>
      <c r="G43" s="90"/>
      <c r="H43" s="90"/>
      <c r="I43" s="91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R43" s="92"/>
      <c r="BS43" s="92"/>
      <c r="BT43" s="92"/>
      <c r="BU43" s="92"/>
      <c r="BV43" s="92"/>
      <c r="BW43" s="92"/>
      <c r="BX43" s="92"/>
      <c r="BY43" s="92"/>
      <c r="BZ43" s="92"/>
      <c r="CA43" s="92"/>
      <c r="CB43" s="92"/>
      <c r="CC43" s="92"/>
      <c r="CD43" s="92"/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115"/>
    </row>
    <row r="44" spans="1:102" x14ac:dyDescent="0.25">
      <c r="B44" t="s">
        <v>32</v>
      </c>
      <c r="C44" s="6">
        <v>2.9999999999999997E-4</v>
      </c>
      <c r="D44" s="1">
        <f>F33+F34</f>
        <v>3587694.3142560003</v>
      </c>
      <c r="F44" s="1">
        <f>C44*D44</f>
        <v>1076.3082942768001</v>
      </c>
      <c r="G44" s="55">
        <v>33</v>
      </c>
      <c r="H44" s="55">
        <v>33</v>
      </c>
      <c r="I44" s="57">
        <f t="shared" si="0"/>
        <v>-1076.3082942768001</v>
      </c>
      <c r="J44" s="58">
        <v>0</v>
      </c>
      <c r="K44" s="58">
        <v>0</v>
      </c>
      <c r="L44" s="58">
        <v>0</v>
      </c>
      <c r="M44" s="58">
        <v>0</v>
      </c>
      <c r="N44" s="58">
        <v>0</v>
      </c>
      <c r="O44" s="58">
        <v>0</v>
      </c>
      <c r="P44" s="58">
        <v>0</v>
      </c>
      <c r="Q44" s="58">
        <v>0</v>
      </c>
      <c r="R44" s="58">
        <v>0</v>
      </c>
      <c r="S44" s="58">
        <v>0</v>
      </c>
      <c r="T44" s="58">
        <v>0</v>
      </c>
      <c r="U44" s="58">
        <v>0</v>
      </c>
      <c r="V44" s="58">
        <v>0</v>
      </c>
      <c r="W44" s="58">
        <v>0</v>
      </c>
      <c r="X44" s="58">
        <v>0</v>
      </c>
      <c r="Y44" s="58">
        <v>0</v>
      </c>
      <c r="Z44" s="58">
        <v>0</v>
      </c>
      <c r="AA44" s="58">
        <v>0</v>
      </c>
      <c r="AB44" s="58">
        <v>0</v>
      </c>
      <c r="AC44" s="58">
        <v>0</v>
      </c>
      <c r="AD44" s="58">
        <v>0</v>
      </c>
      <c r="AE44" s="58">
        <v>0</v>
      </c>
      <c r="AF44" s="58">
        <v>0</v>
      </c>
      <c r="AG44" s="58">
        <v>0</v>
      </c>
      <c r="AH44" s="58">
        <v>0</v>
      </c>
      <c r="AI44" s="58">
        <v>0</v>
      </c>
      <c r="AJ44" s="58">
        <v>0</v>
      </c>
      <c r="AK44" s="58">
        <v>0</v>
      </c>
      <c r="AL44" s="58">
        <v>0</v>
      </c>
      <c r="AM44" s="58">
        <v>0</v>
      </c>
      <c r="AN44" s="58">
        <v>0</v>
      </c>
      <c r="AO44" s="58">
        <v>0</v>
      </c>
      <c r="AP44" s="58">
        <f>I44</f>
        <v>-1076.3082942768001</v>
      </c>
      <c r="AQ44" s="58">
        <v>0</v>
      </c>
      <c r="AR44" s="58">
        <v>0</v>
      </c>
      <c r="AS44" s="58">
        <v>0</v>
      </c>
      <c r="AT44" s="58">
        <v>0</v>
      </c>
      <c r="AU44" s="58">
        <v>0</v>
      </c>
      <c r="AV44" s="58">
        <v>0</v>
      </c>
      <c r="AW44" s="58">
        <v>0</v>
      </c>
      <c r="AX44" s="58">
        <v>0</v>
      </c>
      <c r="AY44" s="58">
        <v>0</v>
      </c>
      <c r="AZ44" s="58">
        <v>0</v>
      </c>
      <c r="BA44" s="58">
        <v>0</v>
      </c>
      <c r="BB44" s="58">
        <v>0</v>
      </c>
      <c r="BC44" s="58">
        <v>0</v>
      </c>
      <c r="BD44" s="58">
        <v>0</v>
      </c>
      <c r="BE44" s="58">
        <v>0</v>
      </c>
      <c r="BF44" s="58">
        <v>0</v>
      </c>
      <c r="BG44" s="58">
        <v>0</v>
      </c>
      <c r="BH44" s="58">
        <v>0</v>
      </c>
      <c r="BI44" s="58">
        <v>0</v>
      </c>
      <c r="BJ44" s="58">
        <v>0</v>
      </c>
      <c r="BK44" s="58">
        <v>0</v>
      </c>
      <c r="BL44" s="58">
        <v>0</v>
      </c>
      <c r="BM44" s="58">
        <v>0</v>
      </c>
      <c r="BN44" s="58">
        <v>0</v>
      </c>
      <c r="BO44" s="58">
        <v>0</v>
      </c>
      <c r="BP44" s="58">
        <v>0</v>
      </c>
      <c r="BQ44" s="58">
        <v>0</v>
      </c>
      <c r="BR44" s="58">
        <v>0</v>
      </c>
      <c r="BS44" s="58">
        <v>0</v>
      </c>
      <c r="BT44" s="58">
        <v>0</v>
      </c>
      <c r="BU44" s="58">
        <v>0</v>
      </c>
      <c r="BV44" s="58">
        <v>0</v>
      </c>
      <c r="BW44" s="58">
        <v>0</v>
      </c>
      <c r="BX44" s="58">
        <v>0</v>
      </c>
      <c r="BY44" s="58">
        <v>0</v>
      </c>
      <c r="BZ44" s="58">
        <v>0</v>
      </c>
      <c r="CA44" s="58">
        <v>0</v>
      </c>
      <c r="CB44" s="58">
        <v>0</v>
      </c>
      <c r="CC44" s="58">
        <v>0</v>
      </c>
      <c r="CD44" s="58">
        <v>0</v>
      </c>
      <c r="CE44" s="58">
        <v>0</v>
      </c>
      <c r="CF44" s="58">
        <v>0</v>
      </c>
      <c r="CG44" s="58">
        <v>0</v>
      </c>
      <c r="CH44" s="58">
        <v>0</v>
      </c>
      <c r="CI44" s="58">
        <v>0</v>
      </c>
      <c r="CJ44" s="58">
        <v>0</v>
      </c>
      <c r="CK44" s="58">
        <v>0</v>
      </c>
      <c r="CL44" s="58">
        <v>0</v>
      </c>
      <c r="CM44" s="58">
        <v>0</v>
      </c>
      <c r="CN44" s="58">
        <v>0</v>
      </c>
      <c r="CO44" s="58">
        <v>0</v>
      </c>
      <c r="CP44" s="58">
        <v>0</v>
      </c>
      <c r="CQ44" s="58">
        <v>0</v>
      </c>
      <c r="CR44" s="58">
        <v>0</v>
      </c>
      <c r="CS44" s="58">
        <v>0</v>
      </c>
      <c r="CT44" s="58">
        <v>0</v>
      </c>
      <c r="CU44" s="58">
        <v>0</v>
      </c>
      <c r="CV44" s="58">
        <v>0</v>
      </c>
      <c r="CW44" s="58">
        <v>0</v>
      </c>
      <c r="CX44" s="115"/>
    </row>
    <row r="45" spans="1:102" x14ac:dyDescent="0.25">
      <c r="B45" t="s">
        <v>33</v>
      </c>
      <c r="C45" s="6">
        <v>2.0000000000000001E-4</v>
      </c>
      <c r="D45" s="1">
        <f>F33+F34</f>
        <v>3587694.3142560003</v>
      </c>
      <c r="F45" s="1">
        <f>C45*D45</f>
        <v>717.53886285120007</v>
      </c>
      <c r="G45" s="55">
        <v>33</v>
      </c>
      <c r="H45" s="55">
        <v>33</v>
      </c>
      <c r="I45" s="57">
        <f t="shared" si="0"/>
        <v>-717.53886285120007</v>
      </c>
      <c r="J45" s="58">
        <v>0</v>
      </c>
      <c r="K45" s="58">
        <v>0</v>
      </c>
      <c r="L45" s="58">
        <v>0</v>
      </c>
      <c r="M45" s="58">
        <v>0</v>
      </c>
      <c r="N45" s="58">
        <v>0</v>
      </c>
      <c r="O45" s="58">
        <v>0</v>
      </c>
      <c r="P45" s="58">
        <v>0</v>
      </c>
      <c r="Q45" s="58">
        <v>0</v>
      </c>
      <c r="R45" s="58">
        <v>0</v>
      </c>
      <c r="S45" s="58">
        <v>0</v>
      </c>
      <c r="T45" s="58">
        <v>0</v>
      </c>
      <c r="U45" s="58">
        <v>0</v>
      </c>
      <c r="V45" s="58">
        <v>0</v>
      </c>
      <c r="W45" s="58">
        <v>0</v>
      </c>
      <c r="X45" s="58">
        <v>0</v>
      </c>
      <c r="Y45" s="58">
        <v>0</v>
      </c>
      <c r="Z45" s="58">
        <v>0</v>
      </c>
      <c r="AA45" s="58">
        <v>0</v>
      </c>
      <c r="AB45" s="58">
        <v>0</v>
      </c>
      <c r="AC45" s="58">
        <v>0</v>
      </c>
      <c r="AD45" s="58">
        <v>0</v>
      </c>
      <c r="AE45" s="58">
        <v>0</v>
      </c>
      <c r="AF45" s="58">
        <v>0</v>
      </c>
      <c r="AG45" s="58">
        <v>0</v>
      </c>
      <c r="AH45" s="58">
        <v>0</v>
      </c>
      <c r="AI45" s="58">
        <v>0</v>
      </c>
      <c r="AJ45" s="58">
        <v>0</v>
      </c>
      <c r="AK45" s="58">
        <v>0</v>
      </c>
      <c r="AL45" s="58">
        <v>0</v>
      </c>
      <c r="AM45" s="58">
        <v>0</v>
      </c>
      <c r="AN45" s="58">
        <v>0</v>
      </c>
      <c r="AO45" s="58">
        <v>0</v>
      </c>
      <c r="AP45" s="58">
        <f>I45</f>
        <v>-717.53886285120007</v>
      </c>
      <c r="AQ45" s="58">
        <v>0</v>
      </c>
      <c r="AR45" s="58">
        <v>0</v>
      </c>
      <c r="AS45" s="58">
        <v>0</v>
      </c>
      <c r="AT45" s="58">
        <v>0</v>
      </c>
      <c r="AU45" s="58">
        <v>0</v>
      </c>
      <c r="AV45" s="58">
        <v>0</v>
      </c>
      <c r="AW45" s="58">
        <v>0</v>
      </c>
      <c r="AX45" s="58">
        <v>0</v>
      </c>
      <c r="AY45" s="58">
        <v>0</v>
      </c>
      <c r="AZ45" s="58">
        <v>0</v>
      </c>
      <c r="BA45" s="58">
        <v>0</v>
      </c>
      <c r="BB45" s="58">
        <v>0</v>
      </c>
      <c r="BC45" s="58">
        <v>0</v>
      </c>
      <c r="BD45" s="58">
        <v>0</v>
      </c>
      <c r="BE45" s="58">
        <v>0</v>
      </c>
      <c r="BF45" s="58">
        <v>0</v>
      </c>
      <c r="BG45" s="58">
        <v>0</v>
      </c>
      <c r="BH45" s="58">
        <v>0</v>
      </c>
      <c r="BI45" s="58">
        <v>0</v>
      </c>
      <c r="BJ45" s="58">
        <v>0</v>
      </c>
      <c r="BK45" s="58">
        <v>0</v>
      </c>
      <c r="BL45" s="58">
        <v>0</v>
      </c>
      <c r="BM45" s="58">
        <v>0</v>
      </c>
      <c r="BN45" s="58">
        <v>0</v>
      </c>
      <c r="BO45" s="58">
        <v>0</v>
      </c>
      <c r="BP45" s="58">
        <v>0</v>
      </c>
      <c r="BQ45" s="58">
        <v>0</v>
      </c>
      <c r="BR45" s="58">
        <v>0</v>
      </c>
      <c r="BS45" s="58">
        <v>0</v>
      </c>
      <c r="BT45" s="58">
        <v>0</v>
      </c>
      <c r="BU45" s="58">
        <v>0</v>
      </c>
      <c r="BV45" s="58">
        <v>0</v>
      </c>
      <c r="BW45" s="58">
        <v>0</v>
      </c>
      <c r="BX45" s="58">
        <v>0</v>
      </c>
      <c r="BY45" s="58">
        <v>0</v>
      </c>
      <c r="BZ45" s="58">
        <v>0</v>
      </c>
      <c r="CA45" s="58">
        <v>0</v>
      </c>
      <c r="CB45" s="58">
        <v>0</v>
      </c>
      <c r="CC45" s="58">
        <v>0</v>
      </c>
      <c r="CD45" s="58">
        <v>0</v>
      </c>
      <c r="CE45" s="58">
        <v>0</v>
      </c>
      <c r="CF45" s="58">
        <v>0</v>
      </c>
      <c r="CG45" s="58">
        <v>0</v>
      </c>
      <c r="CH45" s="58">
        <v>0</v>
      </c>
      <c r="CI45" s="58">
        <v>0</v>
      </c>
      <c r="CJ45" s="58">
        <v>0</v>
      </c>
      <c r="CK45" s="58">
        <v>0</v>
      </c>
      <c r="CL45" s="58">
        <v>0</v>
      </c>
      <c r="CM45" s="58">
        <v>0</v>
      </c>
      <c r="CN45" s="58">
        <v>0</v>
      </c>
      <c r="CO45" s="58">
        <v>0</v>
      </c>
      <c r="CP45" s="58">
        <v>0</v>
      </c>
      <c r="CQ45" s="58">
        <v>0</v>
      </c>
      <c r="CR45" s="58">
        <v>0</v>
      </c>
      <c r="CS45" s="58">
        <v>0</v>
      </c>
      <c r="CT45" s="58">
        <v>0</v>
      </c>
      <c r="CU45" s="58">
        <v>0</v>
      </c>
      <c r="CV45" s="58">
        <v>0</v>
      </c>
      <c r="CW45" s="58">
        <v>0</v>
      </c>
      <c r="CX45" s="115"/>
    </row>
    <row r="46" spans="1:102" x14ac:dyDescent="0.25">
      <c r="B46" t="s">
        <v>34</v>
      </c>
      <c r="C46">
        <v>1</v>
      </c>
      <c r="D46" s="1">
        <v>250</v>
      </c>
      <c r="F46" s="1">
        <f>C46*D46</f>
        <v>250</v>
      </c>
      <c r="G46" s="55">
        <v>33</v>
      </c>
      <c r="H46" s="55">
        <v>33</v>
      </c>
      <c r="I46" s="57">
        <f t="shared" si="0"/>
        <v>-250</v>
      </c>
      <c r="J46" s="58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8">
        <v>0</v>
      </c>
      <c r="R46" s="58">
        <v>0</v>
      </c>
      <c r="S46" s="58">
        <v>0</v>
      </c>
      <c r="T46" s="58">
        <v>0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58">
        <v>0</v>
      </c>
      <c r="AB46" s="58">
        <v>0</v>
      </c>
      <c r="AC46" s="58">
        <v>0</v>
      </c>
      <c r="AD46" s="58">
        <v>0</v>
      </c>
      <c r="AE46" s="58">
        <v>0</v>
      </c>
      <c r="AF46" s="58">
        <v>0</v>
      </c>
      <c r="AG46" s="58">
        <v>0</v>
      </c>
      <c r="AH46" s="58">
        <v>0</v>
      </c>
      <c r="AI46" s="58">
        <v>0</v>
      </c>
      <c r="AJ46" s="58">
        <v>0</v>
      </c>
      <c r="AK46" s="58">
        <v>0</v>
      </c>
      <c r="AL46" s="58">
        <v>0</v>
      </c>
      <c r="AM46" s="58">
        <v>0</v>
      </c>
      <c r="AN46" s="58">
        <v>0</v>
      </c>
      <c r="AO46" s="58">
        <v>0</v>
      </c>
      <c r="AP46" s="58">
        <f>I46</f>
        <v>-250</v>
      </c>
      <c r="AQ46" s="58">
        <v>0</v>
      </c>
      <c r="AR46" s="58">
        <v>0</v>
      </c>
      <c r="AS46" s="58">
        <v>0</v>
      </c>
      <c r="AT46" s="58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8">
        <v>0</v>
      </c>
      <c r="BA46" s="58">
        <v>0</v>
      </c>
      <c r="BB46" s="58">
        <v>0</v>
      </c>
      <c r="BC46" s="58">
        <v>0</v>
      </c>
      <c r="BD46" s="58">
        <v>0</v>
      </c>
      <c r="BE46" s="58">
        <v>0</v>
      </c>
      <c r="BF46" s="58">
        <v>0</v>
      </c>
      <c r="BG46" s="58">
        <v>0</v>
      </c>
      <c r="BH46" s="58">
        <v>0</v>
      </c>
      <c r="BI46" s="58">
        <v>0</v>
      </c>
      <c r="BJ46" s="58">
        <v>0</v>
      </c>
      <c r="BK46" s="58">
        <v>0</v>
      </c>
      <c r="BL46" s="58">
        <v>0</v>
      </c>
      <c r="BM46" s="58">
        <v>0</v>
      </c>
      <c r="BN46" s="58">
        <v>0</v>
      </c>
      <c r="BO46" s="58">
        <v>0</v>
      </c>
      <c r="BP46" s="58">
        <v>0</v>
      </c>
      <c r="BQ46" s="58">
        <v>0</v>
      </c>
      <c r="BR46" s="58">
        <v>0</v>
      </c>
      <c r="BS46" s="58">
        <v>0</v>
      </c>
      <c r="BT46" s="58">
        <v>0</v>
      </c>
      <c r="BU46" s="58">
        <v>0</v>
      </c>
      <c r="BV46" s="58">
        <v>0</v>
      </c>
      <c r="BW46" s="58">
        <v>0</v>
      </c>
      <c r="BX46" s="58">
        <v>0</v>
      </c>
      <c r="BY46" s="58">
        <v>0</v>
      </c>
      <c r="BZ46" s="58">
        <v>0</v>
      </c>
      <c r="CA46" s="58">
        <v>0</v>
      </c>
      <c r="CB46" s="58">
        <v>0</v>
      </c>
      <c r="CC46" s="58">
        <v>0</v>
      </c>
      <c r="CD46" s="58">
        <v>0</v>
      </c>
      <c r="CE46" s="58">
        <v>0</v>
      </c>
      <c r="CF46" s="58">
        <v>0</v>
      </c>
      <c r="CG46" s="58">
        <v>0</v>
      </c>
      <c r="CH46" s="58">
        <v>0</v>
      </c>
      <c r="CI46" s="58">
        <v>0</v>
      </c>
      <c r="CJ46" s="58">
        <v>0</v>
      </c>
      <c r="CK46" s="58">
        <v>0</v>
      </c>
      <c r="CL46" s="58">
        <v>0</v>
      </c>
      <c r="CM46" s="58">
        <v>0</v>
      </c>
      <c r="CN46" s="58">
        <v>0</v>
      </c>
      <c r="CO46" s="58">
        <v>0</v>
      </c>
      <c r="CP46" s="58">
        <v>0</v>
      </c>
      <c r="CQ46" s="58">
        <v>0</v>
      </c>
      <c r="CR46" s="58">
        <v>0</v>
      </c>
      <c r="CS46" s="58">
        <v>0</v>
      </c>
      <c r="CT46" s="58">
        <v>0</v>
      </c>
      <c r="CU46" s="58">
        <v>0</v>
      </c>
      <c r="CV46" s="58">
        <v>0</v>
      </c>
      <c r="CW46" s="58">
        <v>0</v>
      </c>
      <c r="CX46" s="115"/>
    </row>
    <row r="47" spans="1:102" x14ac:dyDescent="0.25">
      <c r="B47" s="7" t="s">
        <v>35</v>
      </c>
      <c r="G47" s="90"/>
      <c r="H47" s="90"/>
      <c r="I47" s="91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92"/>
      <c r="BG47" s="92"/>
      <c r="BH47" s="92"/>
      <c r="BI47" s="92"/>
      <c r="BJ47" s="92"/>
      <c r="BK47" s="92"/>
      <c r="BL47" s="92"/>
      <c r="BM47" s="92"/>
      <c r="BN47" s="92"/>
      <c r="BO47" s="92"/>
      <c r="BP47" s="92"/>
      <c r="BQ47" s="92"/>
      <c r="BR47" s="92"/>
      <c r="BS47" s="92"/>
      <c r="BT47" s="92"/>
      <c r="BU47" s="92"/>
      <c r="BV47" s="92"/>
      <c r="BW47" s="92"/>
      <c r="BX47" s="92"/>
      <c r="BY47" s="92"/>
      <c r="BZ47" s="92"/>
      <c r="CA47" s="92"/>
      <c r="CB47" s="92"/>
      <c r="CC47" s="92"/>
      <c r="CD47" s="92"/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115"/>
    </row>
    <row r="48" spans="1:102" x14ac:dyDescent="0.25">
      <c r="B48" t="s">
        <v>32</v>
      </c>
      <c r="C48" s="6">
        <v>2.9999999999999997E-4</v>
      </c>
      <c r="D48" s="1">
        <f>F33+F34</f>
        <v>3587694.3142560003</v>
      </c>
      <c r="F48" s="1">
        <f>C48*D48</f>
        <v>1076.3082942768001</v>
      </c>
      <c r="G48" s="55">
        <v>33</v>
      </c>
      <c r="H48" s="55">
        <v>33</v>
      </c>
      <c r="I48" s="57">
        <f t="shared" si="0"/>
        <v>-1076.3082942768001</v>
      </c>
      <c r="J48" s="58">
        <v>0</v>
      </c>
      <c r="K48" s="58">
        <v>0</v>
      </c>
      <c r="L48" s="58">
        <v>0</v>
      </c>
      <c r="M48" s="58">
        <v>0</v>
      </c>
      <c r="N48" s="58">
        <v>0</v>
      </c>
      <c r="O48" s="58">
        <v>0</v>
      </c>
      <c r="P48" s="58">
        <v>0</v>
      </c>
      <c r="Q48" s="58">
        <v>0</v>
      </c>
      <c r="R48" s="58">
        <v>0</v>
      </c>
      <c r="S48" s="58">
        <v>0</v>
      </c>
      <c r="T48" s="58">
        <v>0</v>
      </c>
      <c r="U48" s="58">
        <v>0</v>
      </c>
      <c r="V48" s="58">
        <v>0</v>
      </c>
      <c r="W48" s="58">
        <v>0</v>
      </c>
      <c r="X48" s="58">
        <v>0</v>
      </c>
      <c r="Y48" s="58">
        <v>0</v>
      </c>
      <c r="Z48" s="58">
        <v>0</v>
      </c>
      <c r="AA48" s="58">
        <v>0</v>
      </c>
      <c r="AB48" s="58">
        <v>0</v>
      </c>
      <c r="AC48" s="58">
        <v>0</v>
      </c>
      <c r="AD48" s="58">
        <v>0</v>
      </c>
      <c r="AE48" s="58">
        <v>0</v>
      </c>
      <c r="AF48" s="58">
        <v>0</v>
      </c>
      <c r="AG48" s="58">
        <v>0</v>
      </c>
      <c r="AH48" s="58">
        <v>0</v>
      </c>
      <c r="AI48" s="58">
        <v>0</v>
      </c>
      <c r="AJ48" s="58">
        <v>0</v>
      </c>
      <c r="AK48" s="58">
        <v>0</v>
      </c>
      <c r="AL48" s="58">
        <v>0</v>
      </c>
      <c r="AM48" s="58">
        <v>0</v>
      </c>
      <c r="AN48" s="58">
        <v>0</v>
      </c>
      <c r="AO48" s="58">
        <v>0</v>
      </c>
      <c r="AP48" s="58">
        <f>I48</f>
        <v>-1076.3082942768001</v>
      </c>
      <c r="AQ48" s="58">
        <v>0</v>
      </c>
      <c r="AR48" s="58">
        <v>0</v>
      </c>
      <c r="AS48" s="58">
        <v>0</v>
      </c>
      <c r="AT48" s="58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8">
        <v>0</v>
      </c>
      <c r="BA48" s="58">
        <v>0</v>
      </c>
      <c r="BB48" s="58">
        <v>0</v>
      </c>
      <c r="BC48" s="58">
        <v>0</v>
      </c>
      <c r="BD48" s="58">
        <v>0</v>
      </c>
      <c r="BE48" s="58">
        <v>0</v>
      </c>
      <c r="BF48" s="58">
        <v>0</v>
      </c>
      <c r="BG48" s="58">
        <v>0</v>
      </c>
      <c r="BH48" s="58">
        <v>0</v>
      </c>
      <c r="BI48" s="58">
        <v>0</v>
      </c>
      <c r="BJ48" s="58">
        <v>0</v>
      </c>
      <c r="BK48" s="58">
        <v>0</v>
      </c>
      <c r="BL48" s="58">
        <v>0</v>
      </c>
      <c r="BM48" s="58">
        <v>0</v>
      </c>
      <c r="BN48" s="58">
        <v>0</v>
      </c>
      <c r="BO48" s="58">
        <v>0</v>
      </c>
      <c r="BP48" s="58">
        <v>0</v>
      </c>
      <c r="BQ48" s="58">
        <v>0</v>
      </c>
      <c r="BR48" s="58">
        <v>0</v>
      </c>
      <c r="BS48" s="58">
        <v>0</v>
      </c>
      <c r="BT48" s="58">
        <v>0</v>
      </c>
      <c r="BU48" s="58">
        <v>0</v>
      </c>
      <c r="BV48" s="58">
        <v>0</v>
      </c>
      <c r="BW48" s="58">
        <v>0</v>
      </c>
      <c r="BX48" s="58">
        <v>0</v>
      </c>
      <c r="BY48" s="58">
        <v>0</v>
      </c>
      <c r="BZ48" s="58">
        <v>0</v>
      </c>
      <c r="CA48" s="58">
        <v>0</v>
      </c>
      <c r="CB48" s="58">
        <v>0</v>
      </c>
      <c r="CC48" s="58">
        <v>0</v>
      </c>
      <c r="CD48" s="58">
        <v>0</v>
      </c>
      <c r="CE48" s="58">
        <v>0</v>
      </c>
      <c r="CF48" s="58">
        <v>0</v>
      </c>
      <c r="CG48" s="58">
        <v>0</v>
      </c>
      <c r="CH48" s="58">
        <v>0</v>
      </c>
      <c r="CI48" s="58">
        <v>0</v>
      </c>
      <c r="CJ48" s="58">
        <v>0</v>
      </c>
      <c r="CK48" s="58">
        <v>0</v>
      </c>
      <c r="CL48" s="58">
        <v>0</v>
      </c>
      <c r="CM48" s="58">
        <v>0</v>
      </c>
      <c r="CN48" s="58">
        <v>0</v>
      </c>
      <c r="CO48" s="58">
        <v>0</v>
      </c>
      <c r="CP48" s="58">
        <v>0</v>
      </c>
      <c r="CQ48" s="58">
        <v>0</v>
      </c>
      <c r="CR48" s="58">
        <v>0</v>
      </c>
      <c r="CS48" s="58">
        <v>0</v>
      </c>
      <c r="CT48" s="58">
        <v>0</v>
      </c>
      <c r="CU48" s="58">
        <v>0</v>
      </c>
      <c r="CV48" s="58">
        <v>0</v>
      </c>
      <c r="CW48" s="58">
        <v>0</v>
      </c>
      <c r="CX48" s="115"/>
    </row>
    <row r="49" spans="2:102" x14ac:dyDescent="0.25">
      <c r="B49" t="s">
        <v>33</v>
      </c>
      <c r="C49" s="6">
        <v>2.0000000000000001E-4</v>
      </c>
      <c r="D49" s="1">
        <f>F33+F34</f>
        <v>3587694.3142560003</v>
      </c>
      <c r="F49" s="1">
        <f>C49*D49</f>
        <v>717.53886285120007</v>
      </c>
      <c r="G49" s="55">
        <v>33</v>
      </c>
      <c r="H49" s="55">
        <v>33</v>
      </c>
      <c r="I49" s="57">
        <f t="shared" si="0"/>
        <v>-717.53886285120007</v>
      </c>
      <c r="J49" s="58">
        <v>0</v>
      </c>
      <c r="K49" s="58">
        <v>0</v>
      </c>
      <c r="L49" s="58">
        <v>0</v>
      </c>
      <c r="M49" s="58">
        <v>0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0</v>
      </c>
      <c r="AE49" s="58">
        <v>0</v>
      </c>
      <c r="AF49" s="58">
        <v>0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0</v>
      </c>
      <c r="AN49" s="58">
        <v>0</v>
      </c>
      <c r="AO49" s="58">
        <v>0</v>
      </c>
      <c r="AP49" s="58">
        <f>I49</f>
        <v>-717.53886285120007</v>
      </c>
      <c r="AQ49" s="58">
        <v>0</v>
      </c>
      <c r="AR49" s="58">
        <v>0</v>
      </c>
      <c r="AS49" s="58">
        <v>0</v>
      </c>
      <c r="AT49" s="58">
        <v>0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8">
        <v>0</v>
      </c>
      <c r="BA49" s="58">
        <v>0</v>
      </c>
      <c r="BB49" s="58">
        <v>0</v>
      </c>
      <c r="BC49" s="58">
        <v>0</v>
      </c>
      <c r="BD49" s="58">
        <v>0</v>
      </c>
      <c r="BE49" s="58">
        <v>0</v>
      </c>
      <c r="BF49" s="58">
        <v>0</v>
      </c>
      <c r="BG49" s="58">
        <v>0</v>
      </c>
      <c r="BH49" s="58">
        <v>0</v>
      </c>
      <c r="BI49" s="58">
        <v>0</v>
      </c>
      <c r="BJ49" s="58">
        <v>0</v>
      </c>
      <c r="BK49" s="58">
        <v>0</v>
      </c>
      <c r="BL49" s="58">
        <v>0</v>
      </c>
      <c r="BM49" s="58">
        <v>0</v>
      </c>
      <c r="BN49" s="58">
        <v>0</v>
      </c>
      <c r="BO49" s="58">
        <v>0</v>
      </c>
      <c r="BP49" s="58">
        <v>0</v>
      </c>
      <c r="BQ49" s="58">
        <v>0</v>
      </c>
      <c r="BR49" s="58">
        <v>0</v>
      </c>
      <c r="BS49" s="58">
        <v>0</v>
      </c>
      <c r="BT49" s="58">
        <v>0</v>
      </c>
      <c r="BU49" s="58">
        <v>0</v>
      </c>
      <c r="BV49" s="58">
        <v>0</v>
      </c>
      <c r="BW49" s="58">
        <v>0</v>
      </c>
      <c r="BX49" s="58">
        <v>0</v>
      </c>
      <c r="BY49" s="58">
        <v>0</v>
      </c>
      <c r="BZ49" s="58">
        <v>0</v>
      </c>
      <c r="CA49" s="58">
        <v>0</v>
      </c>
      <c r="CB49" s="58">
        <v>0</v>
      </c>
      <c r="CC49" s="58">
        <v>0</v>
      </c>
      <c r="CD49" s="58">
        <v>0</v>
      </c>
      <c r="CE49" s="58">
        <v>0</v>
      </c>
      <c r="CF49" s="58">
        <v>0</v>
      </c>
      <c r="CG49" s="58">
        <v>0</v>
      </c>
      <c r="CH49" s="58">
        <v>0</v>
      </c>
      <c r="CI49" s="58">
        <v>0</v>
      </c>
      <c r="CJ49" s="58">
        <v>0</v>
      </c>
      <c r="CK49" s="58">
        <v>0</v>
      </c>
      <c r="CL49" s="58">
        <v>0</v>
      </c>
      <c r="CM49" s="58">
        <v>0</v>
      </c>
      <c r="CN49" s="58">
        <v>0</v>
      </c>
      <c r="CO49" s="58">
        <v>0</v>
      </c>
      <c r="CP49" s="58">
        <v>0</v>
      </c>
      <c r="CQ49" s="58">
        <v>0</v>
      </c>
      <c r="CR49" s="58">
        <v>0</v>
      </c>
      <c r="CS49" s="58">
        <v>0</v>
      </c>
      <c r="CT49" s="58">
        <v>0</v>
      </c>
      <c r="CU49" s="58">
        <v>0</v>
      </c>
      <c r="CV49" s="58">
        <v>0</v>
      </c>
      <c r="CW49" s="58">
        <v>0</v>
      </c>
      <c r="CX49" s="115"/>
    </row>
    <row r="50" spans="2:102" x14ac:dyDescent="0.25">
      <c r="B50" t="s">
        <v>34</v>
      </c>
      <c r="C50">
        <v>1</v>
      </c>
      <c r="D50" s="1">
        <v>250</v>
      </c>
      <c r="F50" s="1">
        <f>C50*D50</f>
        <v>250</v>
      </c>
      <c r="G50" s="55">
        <v>33</v>
      </c>
      <c r="H50" s="55">
        <v>33</v>
      </c>
      <c r="I50" s="57">
        <f t="shared" si="0"/>
        <v>-250</v>
      </c>
      <c r="J50" s="58">
        <v>0</v>
      </c>
      <c r="K50" s="58">
        <v>0</v>
      </c>
      <c r="L50" s="58">
        <v>0</v>
      </c>
      <c r="M50" s="58">
        <v>0</v>
      </c>
      <c r="N50" s="58">
        <v>0</v>
      </c>
      <c r="O50" s="58">
        <v>0</v>
      </c>
      <c r="P50" s="58">
        <v>0</v>
      </c>
      <c r="Q50" s="58">
        <v>0</v>
      </c>
      <c r="R50" s="58">
        <v>0</v>
      </c>
      <c r="S50" s="58">
        <v>0</v>
      </c>
      <c r="T50" s="58">
        <v>0</v>
      </c>
      <c r="U50" s="58">
        <v>0</v>
      </c>
      <c r="V50" s="58">
        <v>0</v>
      </c>
      <c r="W50" s="58">
        <v>0</v>
      </c>
      <c r="X50" s="58">
        <v>0</v>
      </c>
      <c r="Y50" s="58">
        <v>0</v>
      </c>
      <c r="Z50" s="58">
        <v>0</v>
      </c>
      <c r="AA50" s="58">
        <v>0</v>
      </c>
      <c r="AB50" s="58">
        <v>0</v>
      </c>
      <c r="AC50" s="58">
        <v>0</v>
      </c>
      <c r="AD50" s="58">
        <v>0</v>
      </c>
      <c r="AE50" s="58">
        <v>0</v>
      </c>
      <c r="AF50" s="58">
        <v>0</v>
      </c>
      <c r="AG50" s="58">
        <v>0</v>
      </c>
      <c r="AH50" s="58">
        <v>0</v>
      </c>
      <c r="AI50" s="58">
        <v>0</v>
      </c>
      <c r="AJ50" s="58">
        <v>0</v>
      </c>
      <c r="AK50" s="58">
        <v>0</v>
      </c>
      <c r="AL50" s="58">
        <v>0</v>
      </c>
      <c r="AM50" s="58">
        <v>0</v>
      </c>
      <c r="AN50" s="58">
        <v>0</v>
      </c>
      <c r="AO50" s="58">
        <v>0</v>
      </c>
      <c r="AP50" s="58">
        <f>I50</f>
        <v>-250</v>
      </c>
      <c r="AQ50" s="58">
        <v>0</v>
      </c>
      <c r="AR50" s="58">
        <v>0</v>
      </c>
      <c r="AS50" s="58">
        <v>0</v>
      </c>
      <c r="AT50" s="58">
        <v>0</v>
      </c>
      <c r="AU50" s="58">
        <v>0</v>
      </c>
      <c r="AV50" s="58">
        <v>0</v>
      </c>
      <c r="AW50" s="58">
        <v>0</v>
      </c>
      <c r="AX50" s="58">
        <v>0</v>
      </c>
      <c r="AY50" s="58">
        <v>0</v>
      </c>
      <c r="AZ50" s="58">
        <v>0</v>
      </c>
      <c r="BA50" s="58">
        <v>0</v>
      </c>
      <c r="BB50" s="58">
        <v>0</v>
      </c>
      <c r="BC50" s="58">
        <v>0</v>
      </c>
      <c r="BD50" s="58">
        <v>0</v>
      </c>
      <c r="BE50" s="58">
        <v>0</v>
      </c>
      <c r="BF50" s="58">
        <v>0</v>
      </c>
      <c r="BG50" s="58">
        <v>0</v>
      </c>
      <c r="BH50" s="58">
        <v>0</v>
      </c>
      <c r="BI50" s="58">
        <v>0</v>
      </c>
      <c r="BJ50" s="58">
        <v>0</v>
      </c>
      <c r="BK50" s="58">
        <v>0</v>
      </c>
      <c r="BL50" s="58">
        <v>0</v>
      </c>
      <c r="BM50" s="58">
        <v>0</v>
      </c>
      <c r="BN50" s="58">
        <v>0</v>
      </c>
      <c r="BO50" s="58">
        <v>0</v>
      </c>
      <c r="BP50" s="58">
        <v>0</v>
      </c>
      <c r="BQ50" s="58">
        <v>0</v>
      </c>
      <c r="BR50" s="58">
        <v>0</v>
      </c>
      <c r="BS50" s="58">
        <v>0</v>
      </c>
      <c r="BT50" s="58">
        <v>0</v>
      </c>
      <c r="BU50" s="58">
        <v>0</v>
      </c>
      <c r="BV50" s="58">
        <v>0</v>
      </c>
      <c r="BW50" s="58">
        <v>0</v>
      </c>
      <c r="BX50" s="58">
        <v>0</v>
      </c>
      <c r="BY50" s="58">
        <v>0</v>
      </c>
      <c r="BZ50" s="58">
        <v>0</v>
      </c>
      <c r="CA50" s="58">
        <v>0</v>
      </c>
      <c r="CB50" s="58">
        <v>0</v>
      </c>
      <c r="CC50" s="58">
        <v>0</v>
      </c>
      <c r="CD50" s="58">
        <v>0</v>
      </c>
      <c r="CE50" s="58">
        <v>0</v>
      </c>
      <c r="CF50" s="58">
        <v>0</v>
      </c>
      <c r="CG50" s="58">
        <v>0</v>
      </c>
      <c r="CH50" s="58">
        <v>0</v>
      </c>
      <c r="CI50" s="58">
        <v>0</v>
      </c>
      <c r="CJ50" s="58">
        <v>0</v>
      </c>
      <c r="CK50" s="58">
        <v>0</v>
      </c>
      <c r="CL50" s="58">
        <v>0</v>
      </c>
      <c r="CM50" s="58">
        <v>0</v>
      </c>
      <c r="CN50" s="58">
        <v>0</v>
      </c>
      <c r="CO50" s="58">
        <v>0</v>
      </c>
      <c r="CP50" s="58">
        <v>0</v>
      </c>
      <c r="CQ50" s="58">
        <v>0</v>
      </c>
      <c r="CR50" s="58">
        <v>0</v>
      </c>
      <c r="CS50" s="58">
        <v>0</v>
      </c>
      <c r="CT50" s="58">
        <v>0</v>
      </c>
      <c r="CU50" s="58">
        <v>0</v>
      </c>
      <c r="CV50" s="58">
        <v>0</v>
      </c>
      <c r="CW50" s="58">
        <v>0</v>
      </c>
      <c r="CX50" s="115"/>
    </row>
    <row r="51" spans="2:102" x14ac:dyDescent="0.25">
      <c r="B51" s="7" t="s">
        <v>36</v>
      </c>
      <c r="C51" s="6">
        <v>8.9999999999999993E-3</v>
      </c>
      <c r="D51" s="1">
        <f>F33+F34</f>
        <v>3587694.3142560003</v>
      </c>
      <c r="F51" s="1">
        <f>C51*D51</f>
        <v>32289.248828304</v>
      </c>
      <c r="G51" s="55">
        <v>17</v>
      </c>
      <c r="H51" s="55">
        <v>32</v>
      </c>
      <c r="I51" s="57">
        <f t="shared" si="0"/>
        <v>-32289.248828304</v>
      </c>
      <c r="J51" s="58">
        <v>0</v>
      </c>
      <c r="K51" s="58">
        <v>0</v>
      </c>
      <c r="L51" s="58">
        <v>0</v>
      </c>
      <c r="M51" s="58">
        <v>0</v>
      </c>
      <c r="N51" s="58">
        <v>0</v>
      </c>
      <c r="O51" s="58">
        <v>0</v>
      </c>
      <c r="P51" s="58">
        <v>0</v>
      </c>
      <c r="Q51" s="58">
        <v>0</v>
      </c>
      <c r="R51" s="58">
        <v>0</v>
      </c>
      <c r="S51" s="58">
        <v>0</v>
      </c>
      <c r="T51" s="58">
        <v>0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8">
        <f>$I$51/16</f>
        <v>-2018.078051769</v>
      </c>
      <c r="AA51" s="58">
        <f t="shared" ref="AA51:AO51" si="11">$I$51/16</f>
        <v>-2018.078051769</v>
      </c>
      <c r="AB51" s="58">
        <f t="shared" si="11"/>
        <v>-2018.078051769</v>
      </c>
      <c r="AC51" s="58">
        <f t="shared" si="11"/>
        <v>-2018.078051769</v>
      </c>
      <c r="AD51" s="58">
        <f t="shared" si="11"/>
        <v>-2018.078051769</v>
      </c>
      <c r="AE51" s="58">
        <f t="shared" si="11"/>
        <v>-2018.078051769</v>
      </c>
      <c r="AF51" s="58">
        <f t="shared" si="11"/>
        <v>-2018.078051769</v>
      </c>
      <c r="AG51" s="58">
        <f t="shared" si="11"/>
        <v>-2018.078051769</v>
      </c>
      <c r="AH51" s="58">
        <f t="shared" si="11"/>
        <v>-2018.078051769</v>
      </c>
      <c r="AI51" s="58">
        <f t="shared" si="11"/>
        <v>-2018.078051769</v>
      </c>
      <c r="AJ51" s="58">
        <f t="shared" si="11"/>
        <v>-2018.078051769</v>
      </c>
      <c r="AK51" s="58">
        <f t="shared" si="11"/>
        <v>-2018.078051769</v>
      </c>
      <c r="AL51" s="58">
        <f t="shared" si="11"/>
        <v>-2018.078051769</v>
      </c>
      <c r="AM51" s="58">
        <f t="shared" si="11"/>
        <v>-2018.078051769</v>
      </c>
      <c r="AN51" s="58">
        <f t="shared" si="11"/>
        <v>-2018.078051769</v>
      </c>
      <c r="AO51" s="58">
        <f t="shared" si="11"/>
        <v>-2018.078051769</v>
      </c>
      <c r="AP51" s="58">
        <v>0</v>
      </c>
      <c r="AQ51" s="58">
        <v>0</v>
      </c>
      <c r="AR51" s="58">
        <v>0</v>
      </c>
      <c r="AS51" s="58">
        <v>0</v>
      </c>
      <c r="AT51" s="58">
        <v>0</v>
      </c>
      <c r="AU51" s="58">
        <v>0</v>
      </c>
      <c r="AV51" s="58">
        <v>0</v>
      </c>
      <c r="AW51" s="58">
        <v>0</v>
      </c>
      <c r="AX51" s="58">
        <v>0</v>
      </c>
      <c r="AY51" s="58">
        <v>0</v>
      </c>
      <c r="AZ51" s="58">
        <v>0</v>
      </c>
      <c r="BA51" s="58">
        <v>0</v>
      </c>
      <c r="BB51" s="58">
        <v>0</v>
      </c>
      <c r="BC51" s="58">
        <v>0</v>
      </c>
      <c r="BD51" s="58">
        <v>0</v>
      </c>
      <c r="BE51" s="58">
        <v>0</v>
      </c>
      <c r="BF51" s="58">
        <v>0</v>
      </c>
      <c r="BG51" s="58">
        <v>0</v>
      </c>
      <c r="BH51" s="58">
        <v>0</v>
      </c>
      <c r="BI51" s="58">
        <v>0</v>
      </c>
      <c r="BJ51" s="58">
        <v>0</v>
      </c>
      <c r="BK51" s="58">
        <v>0</v>
      </c>
      <c r="BL51" s="58">
        <v>0</v>
      </c>
      <c r="BM51" s="58">
        <v>0</v>
      </c>
      <c r="BN51" s="58">
        <v>0</v>
      </c>
      <c r="BO51" s="58">
        <v>0</v>
      </c>
      <c r="BP51" s="58">
        <v>0</v>
      </c>
      <c r="BQ51" s="58">
        <v>0</v>
      </c>
      <c r="BR51" s="58">
        <v>0</v>
      </c>
      <c r="BS51" s="58">
        <v>0</v>
      </c>
      <c r="BT51" s="58">
        <v>0</v>
      </c>
      <c r="BU51" s="58">
        <v>0</v>
      </c>
      <c r="BV51" s="58">
        <v>0</v>
      </c>
      <c r="BW51" s="58">
        <v>0</v>
      </c>
      <c r="BX51" s="58">
        <v>0</v>
      </c>
      <c r="BY51" s="58">
        <v>0</v>
      </c>
      <c r="BZ51" s="58">
        <v>0</v>
      </c>
      <c r="CA51" s="58">
        <v>0</v>
      </c>
      <c r="CB51" s="58">
        <v>0</v>
      </c>
      <c r="CC51" s="58">
        <v>0</v>
      </c>
      <c r="CD51" s="58">
        <v>0</v>
      </c>
      <c r="CE51" s="58">
        <v>0</v>
      </c>
      <c r="CF51" s="58">
        <v>0</v>
      </c>
      <c r="CG51" s="58">
        <v>0</v>
      </c>
      <c r="CH51" s="58">
        <v>0</v>
      </c>
      <c r="CI51" s="58">
        <v>0</v>
      </c>
      <c r="CJ51" s="58">
        <v>0</v>
      </c>
      <c r="CK51" s="58">
        <v>0</v>
      </c>
      <c r="CL51" s="58">
        <v>0</v>
      </c>
      <c r="CM51" s="58">
        <v>0</v>
      </c>
      <c r="CN51" s="58">
        <v>0</v>
      </c>
      <c r="CO51" s="58">
        <v>0</v>
      </c>
      <c r="CP51" s="58">
        <v>0</v>
      </c>
      <c r="CQ51" s="58">
        <v>0</v>
      </c>
      <c r="CR51" s="58">
        <v>0</v>
      </c>
      <c r="CS51" s="58">
        <v>0</v>
      </c>
      <c r="CT51" s="58">
        <v>0</v>
      </c>
      <c r="CU51" s="58">
        <v>0</v>
      </c>
      <c r="CV51" s="58">
        <v>0</v>
      </c>
      <c r="CW51" s="58">
        <v>0</v>
      </c>
      <c r="CX51" s="115"/>
    </row>
    <row r="52" spans="2:102" x14ac:dyDescent="0.25">
      <c r="B52" s="7" t="s">
        <v>206</v>
      </c>
      <c r="C52" s="6">
        <v>2.5000000000000001E-3</v>
      </c>
      <c r="D52" s="1">
        <f>20*65*1.2*725.71</f>
        <v>1132107.6000000001</v>
      </c>
      <c r="F52" s="1">
        <f>C52*D52</f>
        <v>2830.2690000000002</v>
      </c>
      <c r="G52" s="55">
        <v>33</v>
      </c>
      <c r="H52" s="55">
        <v>33</v>
      </c>
      <c r="I52" s="57">
        <f>-F52</f>
        <v>-2830.2690000000002</v>
      </c>
      <c r="J52" s="58">
        <v>0</v>
      </c>
      <c r="K52" s="58">
        <v>0</v>
      </c>
      <c r="L52" s="58">
        <v>0</v>
      </c>
      <c r="M52" s="58">
        <v>0</v>
      </c>
      <c r="N52" s="58">
        <v>0</v>
      </c>
      <c r="O52" s="58">
        <v>0</v>
      </c>
      <c r="P52" s="58">
        <v>0</v>
      </c>
      <c r="Q52" s="58">
        <v>0</v>
      </c>
      <c r="R52" s="58">
        <v>0</v>
      </c>
      <c r="S52" s="58">
        <v>0</v>
      </c>
      <c r="T52" s="58">
        <v>0</v>
      </c>
      <c r="U52" s="58">
        <v>0</v>
      </c>
      <c r="V52" s="58">
        <v>0</v>
      </c>
      <c r="W52" s="58">
        <v>0</v>
      </c>
      <c r="X52" s="58">
        <v>0</v>
      </c>
      <c r="Y52" s="58">
        <v>0</v>
      </c>
      <c r="Z52" s="58">
        <v>0</v>
      </c>
      <c r="AA52" s="58">
        <v>0</v>
      </c>
      <c r="AB52" s="58">
        <v>0</v>
      </c>
      <c r="AC52" s="58">
        <v>0</v>
      </c>
      <c r="AD52" s="58">
        <v>0</v>
      </c>
      <c r="AE52" s="58">
        <v>0</v>
      </c>
      <c r="AF52" s="58">
        <v>0</v>
      </c>
      <c r="AG52" s="58">
        <v>0</v>
      </c>
      <c r="AH52" s="58">
        <v>0</v>
      </c>
      <c r="AI52" s="58">
        <v>0</v>
      </c>
      <c r="AJ52" s="58">
        <v>0</v>
      </c>
      <c r="AK52" s="58">
        <v>0</v>
      </c>
      <c r="AL52" s="58">
        <v>0</v>
      </c>
      <c r="AM52" s="58">
        <v>0</v>
      </c>
      <c r="AN52" s="58">
        <v>0</v>
      </c>
      <c r="AO52" s="58">
        <v>0</v>
      </c>
      <c r="AP52" s="58">
        <f>I52</f>
        <v>-2830.2690000000002</v>
      </c>
      <c r="AQ52" s="58">
        <v>0</v>
      </c>
      <c r="AR52" s="58">
        <v>0</v>
      </c>
      <c r="AS52" s="58">
        <v>0</v>
      </c>
      <c r="AT52" s="58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8">
        <v>0</v>
      </c>
      <c r="BA52" s="58">
        <v>0</v>
      </c>
      <c r="BB52" s="58">
        <v>0</v>
      </c>
      <c r="BC52" s="58">
        <v>0</v>
      </c>
      <c r="BD52" s="58">
        <v>0</v>
      </c>
      <c r="BE52" s="58">
        <v>0</v>
      </c>
      <c r="BF52" s="58">
        <v>0</v>
      </c>
      <c r="BG52" s="58">
        <v>0</v>
      </c>
      <c r="BH52" s="58">
        <v>0</v>
      </c>
      <c r="BI52" s="58">
        <v>0</v>
      </c>
      <c r="BJ52" s="58">
        <v>0</v>
      </c>
      <c r="BK52" s="58">
        <v>0</v>
      </c>
      <c r="BL52" s="58">
        <v>0</v>
      </c>
      <c r="BM52" s="58">
        <v>0</v>
      </c>
      <c r="BN52" s="58">
        <v>0</v>
      </c>
      <c r="BO52" s="58">
        <v>0</v>
      </c>
      <c r="BP52" s="58">
        <v>0</v>
      </c>
      <c r="BQ52" s="58">
        <v>0</v>
      </c>
      <c r="BR52" s="58">
        <v>0</v>
      </c>
      <c r="BS52" s="58">
        <v>0</v>
      </c>
      <c r="BT52" s="58">
        <v>0</v>
      </c>
      <c r="BU52" s="58">
        <v>0</v>
      </c>
      <c r="BV52" s="58">
        <v>0</v>
      </c>
      <c r="BW52" s="58">
        <v>0</v>
      </c>
      <c r="BX52" s="58">
        <v>0</v>
      </c>
      <c r="BY52" s="58">
        <v>0</v>
      </c>
      <c r="BZ52" s="58">
        <v>0</v>
      </c>
      <c r="CA52" s="58">
        <v>0</v>
      </c>
      <c r="CB52" s="58">
        <v>0</v>
      </c>
      <c r="CC52" s="58">
        <v>0</v>
      </c>
      <c r="CD52" s="58">
        <v>0</v>
      </c>
      <c r="CE52" s="58">
        <v>0</v>
      </c>
      <c r="CF52" s="58">
        <v>0</v>
      </c>
      <c r="CG52" s="58">
        <v>0</v>
      </c>
      <c r="CH52" s="58">
        <v>0</v>
      </c>
      <c r="CI52" s="58">
        <v>0</v>
      </c>
      <c r="CJ52" s="58">
        <v>0</v>
      </c>
      <c r="CK52" s="58">
        <v>0</v>
      </c>
      <c r="CL52" s="58">
        <v>0</v>
      </c>
      <c r="CM52" s="58">
        <v>0</v>
      </c>
      <c r="CN52" s="58">
        <v>0</v>
      </c>
      <c r="CO52" s="58">
        <v>0</v>
      </c>
      <c r="CP52" s="58">
        <v>0</v>
      </c>
      <c r="CQ52" s="58">
        <v>0</v>
      </c>
      <c r="CR52" s="58">
        <v>0</v>
      </c>
      <c r="CS52" s="58">
        <v>0</v>
      </c>
      <c r="CT52" s="58">
        <v>0</v>
      </c>
      <c r="CU52" s="58">
        <v>0</v>
      </c>
      <c r="CV52" s="58">
        <v>0</v>
      </c>
      <c r="CW52" s="58">
        <v>0</v>
      </c>
      <c r="CX52" s="115"/>
    </row>
    <row r="53" spans="2:102" x14ac:dyDescent="0.25">
      <c r="G53" s="61"/>
      <c r="H53" s="61"/>
      <c r="I53" s="62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CX53" s="115"/>
    </row>
    <row r="54" spans="2:102" x14ac:dyDescent="0.25">
      <c r="B54" s="15" t="s">
        <v>37</v>
      </c>
      <c r="C54" s="15"/>
      <c r="D54" s="16"/>
      <c r="E54" s="16"/>
      <c r="F54" s="16"/>
      <c r="G54" s="73"/>
      <c r="H54" s="73"/>
      <c r="I54" s="74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CX54" s="115"/>
    </row>
    <row r="55" spans="2:102" x14ac:dyDescent="0.25">
      <c r="B55" s="17" t="s">
        <v>40</v>
      </c>
      <c r="C55" s="17">
        <v>1</v>
      </c>
      <c r="D55" s="19">
        <v>2500</v>
      </c>
      <c r="E55" s="19"/>
      <c r="F55" s="19">
        <f>C55*D55</f>
        <v>2500</v>
      </c>
      <c r="G55" s="67">
        <v>16</v>
      </c>
      <c r="H55" s="67">
        <v>16</v>
      </c>
      <c r="I55" s="68">
        <f t="shared" si="0"/>
        <v>-2500</v>
      </c>
      <c r="J55" s="69">
        <v>0</v>
      </c>
      <c r="K55" s="69">
        <v>0</v>
      </c>
      <c r="L55" s="69">
        <v>0</v>
      </c>
      <c r="M55" s="69">
        <v>0</v>
      </c>
      <c r="N55" s="69">
        <v>0</v>
      </c>
      <c r="O55" s="69">
        <v>0</v>
      </c>
      <c r="P55" s="69">
        <v>0</v>
      </c>
      <c r="Q55" s="69">
        <v>0</v>
      </c>
      <c r="R55" s="69">
        <v>0</v>
      </c>
      <c r="S55" s="69">
        <v>0</v>
      </c>
      <c r="T55" s="69">
        <v>0</v>
      </c>
      <c r="U55" s="69">
        <v>0</v>
      </c>
      <c r="V55" s="69">
        <v>0</v>
      </c>
      <c r="W55" s="69">
        <v>0</v>
      </c>
      <c r="X55" s="114">
        <v>0</v>
      </c>
      <c r="Y55" s="114">
        <f>I55</f>
        <v>-2500</v>
      </c>
      <c r="Z55" s="114">
        <v>0</v>
      </c>
      <c r="AA55" s="114">
        <v>0</v>
      </c>
      <c r="AB55" s="114">
        <v>0</v>
      </c>
      <c r="AC55" s="114">
        <v>0</v>
      </c>
      <c r="AD55" s="114">
        <v>0</v>
      </c>
      <c r="AE55" s="114">
        <v>0</v>
      </c>
      <c r="AF55" s="114">
        <v>0</v>
      </c>
      <c r="AG55" s="114">
        <v>0</v>
      </c>
      <c r="AH55" s="114">
        <v>0</v>
      </c>
      <c r="AI55" s="114">
        <v>0</v>
      </c>
      <c r="AJ55" s="114">
        <v>0</v>
      </c>
      <c r="AK55" s="114">
        <v>0</v>
      </c>
      <c r="AL55" s="114">
        <v>0</v>
      </c>
      <c r="AM55" s="114">
        <v>0</v>
      </c>
      <c r="AN55" s="114">
        <v>0</v>
      </c>
      <c r="AO55" s="114">
        <v>0</v>
      </c>
      <c r="AP55" s="114">
        <v>0</v>
      </c>
      <c r="AQ55" s="114">
        <v>0</v>
      </c>
      <c r="AR55" s="114">
        <v>0</v>
      </c>
      <c r="AS55" s="114">
        <v>0</v>
      </c>
      <c r="AT55" s="114">
        <v>0</v>
      </c>
      <c r="AU55" s="114">
        <v>0</v>
      </c>
      <c r="AV55" s="114">
        <v>0</v>
      </c>
      <c r="AW55" s="114">
        <v>0</v>
      </c>
      <c r="AX55" s="114">
        <v>0</v>
      </c>
      <c r="AY55" s="114">
        <v>0</v>
      </c>
      <c r="AZ55" s="114">
        <v>0</v>
      </c>
      <c r="BA55" s="114">
        <v>0</v>
      </c>
      <c r="BB55" s="114">
        <v>0</v>
      </c>
      <c r="BC55" s="114">
        <v>0</v>
      </c>
      <c r="BD55" s="114">
        <v>0</v>
      </c>
      <c r="BE55" s="114">
        <v>0</v>
      </c>
      <c r="BF55" s="114">
        <v>0</v>
      </c>
      <c r="BG55" s="114">
        <v>0</v>
      </c>
      <c r="BH55" s="114">
        <v>0</v>
      </c>
      <c r="BI55" s="114">
        <v>0</v>
      </c>
      <c r="BJ55" s="114">
        <v>0</v>
      </c>
      <c r="BK55" s="114">
        <v>0</v>
      </c>
      <c r="BL55" s="114">
        <v>0</v>
      </c>
      <c r="BM55" s="114">
        <v>0</v>
      </c>
      <c r="BN55" s="114">
        <v>0</v>
      </c>
      <c r="BO55" s="114">
        <v>0</v>
      </c>
      <c r="BP55" s="114">
        <v>0</v>
      </c>
      <c r="BQ55" s="114">
        <v>0</v>
      </c>
      <c r="BR55" s="114">
        <v>0</v>
      </c>
      <c r="BS55" s="114">
        <v>0</v>
      </c>
      <c r="BT55" s="114">
        <v>0</v>
      </c>
      <c r="BU55" s="114">
        <v>0</v>
      </c>
      <c r="BV55" s="114">
        <v>0</v>
      </c>
      <c r="BW55" s="114">
        <v>0</v>
      </c>
      <c r="BX55" s="114">
        <v>0</v>
      </c>
      <c r="BY55" s="114">
        <v>0</v>
      </c>
      <c r="BZ55" s="114">
        <v>0</v>
      </c>
      <c r="CA55" s="114">
        <v>0</v>
      </c>
      <c r="CB55" s="114">
        <v>0</v>
      </c>
      <c r="CC55" s="114">
        <v>0</v>
      </c>
      <c r="CD55" s="114">
        <v>0</v>
      </c>
      <c r="CE55" s="114">
        <v>0</v>
      </c>
      <c r="CF55" s="114">
        <v>0</v>
      </c>
      <c r="CG55" s="114">
        <v>0</v>
      </c>
      <c r="CH55" s="114">
        <v>0</v>
      </c>
      <c r="CI55" s="114">
        <v>0</v>
      </c>
      <c r="CJ55" s="114">
        <v>0</v>
      </c>
      <c r="CK55" s="114">
        <v>0</v>
      </c>
      <c r="CL55" s="114">
        <v>0</v>
      </c>
      <c r="CM55" s="114">
        <v>0</v>
      </c>
      <c r="CN55" s="114">
        <v>0</v>
      </c>
      <c r="CO55" s="114">
        <v>0</v>
      </c>
      <c r="CP55" s="114">
        <v>0</v>
      </c>
      <c r="CQ55" s="114">
        <v>0</v>
      </c>
      <c r="CR55" s="114">
        <v>0</v>
      </c>
      <c r="CS55" s="114">
        <v>0</v>
      </c>
      <c r="CT55" s="114">
        <v>0</v>
      </c>
      <c r="CU55" s="114">
        <v>0</v>
      </c>
      <c r="CV55" s="114">
        <v>0</v>
      </c>
      <c r="CW55" s="114">
        <v>0</v>
      </c>
      <c r="CX55" s="115"/>
    </row>
    <row r="56" spans="2:102" x14ac:dyDescent="0.25">
      <c r="B56" s="17" t="s">
        <v>34</v>
      </c>
      <c r="C56" s="20">
        <v>2.5000000000000001E-3</v>
      </c>
      <c r="D56" s="19">
        <f>-0.8*SUM(I10:I52,I65:I66)</f>
        <v>4467663.9123702375</v>
      </c>
      <c r="E56" s="19"/>
      <c r="F56" s="19">
        <f>C56*D56</f>
        <v>11169.159780925595</v>
      </c>
      <c r="G56" s="55">
        <v>16</v>
      </c>
      <c r="H56" s="55">
        <v>16</v>
      </c>
      <c r="I56" s="57">
        <f t="shared" si="0"/>
        <v>-11169.159780925595</v>
      </c>
      <c r="J56" s="58">
        <v>0</v>
      </c>
      <c r="K56" s="58">
        <v>0</v>
      </c>
      <c r="L56" s="58">
        <v>0</v>
      </c>
      <c r="M56" s="58">
        <v>0</v>
      </c>
      <c r="N56" s="58">
        <v>0</v>
      </c>
      <c r="O56" s="58">
        <v>0</v>
      </c>
      <c r="P56" s="58">
        <v>0</v>
      </c>
      <c r="Q56" s="58">
        <v>0</v>
      </c>
      <c r="R56" s="58">
        <v>0</v>
      </c>
      <c r="S56" s="58">
        <v>0</v>
      </c>
      <c r="T56" s="58">
        <v>0</v>
      </c>
      <c r="U56" s="58">
        <v>0</v>
      </c>
      <c r="V56" s="58">
        <v>0</v>
      </c>
      <c r="W56" s="58">
        <v>0</v>
      </c>
      <c r="X56" s="58">
        <v>0</v>
      </c>
      <c r="Y56" s="58">
        <f>I56</f>
        <v>-11169.159780925595</v>
      </c>
      <c r="Z56" s="58">
        <v>0</v>
      </c>
      <c r="AA56" s="58">
        <v>0</v>
      </c>
      <c r="AB56" s="58">
        <v>0</v>
      </c>
      <c r="AC56" s="58">
        <v>0</v>
      </c>
      <c r="AD56" s="58">
        <v>0</v>
      </c>
      <c r="AE56" s="58">
        <v>0</v>
      </c>
      <c r="AF56" s="58">
        <v>0</v>
      </c>
      <c r="AG56" s="58">
        <v>0</v>
      </c>
      <c r="AH56" s="58">
        <v>0</v>
      </c>
      <c r="AI56" s="58">
        <v>0</v>
      </c>
      <c r="AJ56" s="58">
        <v>0</v>
      </c>
      <c r="AK56" s="58">
        <v>0</v>
      </c>
      <c r="AL56" s="58">
        <v>0</v>
      </c>
      <c r="AM56" s="58">
        <v>0</v>
      </c>
      <c r="AN56" s="58">
        <v>0</v>
      </c>
      <c r="AO56" s="58">
        <v>0</v>
      </c>
      <c r="AP56" s="58">
        <v>0</v>
      </c>
      <c r="AQ56" s="58">
        <v>0</v>
      </c>
      <c r="AR56" s="58">
        <v>0</v>
      </c>
      <c r="AS56" s="58">
        <v>0</v>
      </c>
      <c r="AT56" s="58">
        <v>0</v>
      </c>
      <c r="AU56" s="58">
        <v>0</v>
      </c>
      <c r="AV56" s="58">
        <v>0</v>
      </c>
      <c r="AW56" s="58">
        <v>0</v>
      </c>
      <c r="AX56" s="58">
        <v>0</v>
      </c>
      <c r="AY56" s="58">
        <v>0</v>
      </c>
      <c r="AZ56" s="58">
        <v>0</v>
      </c>
      <c r="BA56" s="58">
        <v>0</v>
      </c>
      <c r="BB56" s="58">
        <v>0</v>
      </c>
      <c r="BC56" s="58">
        <v>0</v>
      </c>
      <c r="BD56" s="58">
        <v>0</v>
      </c>
      <c r="BE56" s="58">
        <v>0</v>
      </c>
      <c r="BF56" s="58">
        <v>0</v>
      </c>
      <c r="BG56" s="58">
        <v>0</v>
      </c>
      <c r="BH56" s="58">
        <v>0</v>
      </c>
      <c r="BI56" s="58">
        <v>0</v>
      </c>
      <c r="BJ56" s="58">
        <v>0</v>
      </c>
      <c r="BK56" s="58">
        <v>0</v>
      </c>
      <c r="BL56" s="58">
        <v>0</v>
      </c>
      <c r="BM56" s="58">
        <v>0</v>
      </c>
      <c r="BN56" s="58">
        <v>0</v>
      </c>
      <c r="BO56" s="58">
        <v>0</v>
      </c>
      <c r="BP56" s="58">
        <v>0</v>
      </c>
      <c r="BQ56" s="58">
        <v>0</v>
      </c>
      <c r="BR56" s="58">
        <v>0</v>
      </c>
      <c r="BS56" s="58">
        <v>0</v>
      </c>
      <c r="BT56" s="58">
        <v>0</v>
      </c>
      <c r="BU56" s="58">
        <v>0</v>
      </c>
      <c r="BV56" s="58">
        <v>0</v>
      </c>
      <c r="BW56" s="58">
        <v>0</v>
      </c>
      <c r="BX56" s="58">
        <v>0</v>
      </c>
      <c r="BY56" s="58">
        <v>0</v>
      </c>
      <c r="BZ56" s="58">
        <v>0</v>
      </c>
      <c r="CA56" s="58">
        <v>0</v>
      </c>
      <c r="CB56" s="58">
        <v>0</v>
      </c>
      <c r="CC56" s="58">
        <v>0</v>
      </c>
      <c r="CD56" s="58">
        <v>0</v>
      </c>
      <c r="CE56" s="58">
        <v>0</v>
      </c>
      <c r="CF56" s="58">
        <v>0</v>
      </c>
      <c r="CG56" s="58">
        <v>0</v>
      </c>
      <c r="CH56" s="58">
        <v>0</v>
      </c>
      <c r="CI56" s="58">
        <v>0</v>
      </c>
      <c r="CJ56" s="58">
        <v>0</v>
      </c>
      <c r="CK56" s="58">
        <v>0</v>
      </c>
      <c r="CL56" s="58">
        <v>0</v>
      </c>
      <c r="CM56" s="58">
        <v>0</v>
      </c>
      <c r="CN56" s="58">
        <v>0</v>
      </c>
      <c r="CO56" s="58">
        <v>0</v>
      </c>
      <c r="CP56" s="58">
        <v>0</v>
      </c>
      <c r="CQ56" s="58">
        <v>0</v>
      </c>
      <c r="CR56" s="58">
        <v>0</v>
      </c>
      <c r="CS56" s="58">
        <v>0</v>
      </c>
      <c r="CT56" s="58">
        <v>0</v>
      </c>
      <c r="CU56" s="58">
        <v>0</v>
      </c>
      <c r="CV56" s="58">
        <v>0</v>
      </c>
      <c r="CW56" s="58">
        <v>0</v>
      </c>
      <c r="CX56" s="115"/>
    </row>
    <row r="57" spans="2:102" x14ac:dyDescent="0.25">
      <c r="B57" s="17" t="s">
        <v>41</v>
      </c>
      <c r="C57" s="17">
        <v>1</v>
      </c>
      <c r="D57" s="19">
        <v>250</v>
      </c>
      <c r="E57" s="19"/>
      <c r="F57" s="19">
        <f>C57*D57</f>
        <v>250</v>
      </c>
      <c r="G57" s="55">
        <v>16</v>
      </c>
      <c r="H57" s="55">
        <v>16</v>
      </c>
      <c r="I57" s="57">
        <f t="shared" si="0"/>
        <v>-250</v>
      </c>
      <c r="J57" s="58">
        <v>0</v>
      </c>
      <c r="K57" s="58">
        <v>0</v>
      </c>
      <c r="L57" s="58">
        <v>0</v>
      </c>
      <c r="M57" s="58">
        <v>0</v>
      </c>
      <c r="N57" s="58">
        <v>0</v>
      </c>
      <c r="O57" s="58">
        <v>0</v>
      </c>
      <c r="P57" s="58">
        <v>0</v>
      </c>
      <c r="Q57" s="58">
        <v>0</v>
      </c>
      <c r="R57" s="58">
        <v>0</v>
      </c>
      <c r="S57" s="58">
        <v>0</v>
      </c>
      <c r="T57" s="58">
        <v>0</v>
      </c>
      <c r="U57" s="58">
        <v>0</v>
      </c>
      <c r="V57" s="58">
        <v>0</v>
      </c>
      <c r="W57" s="58">
        <v>0</v>
      </c>
      <c r="X57" s="58">
        <v>0</v>
      </c>
      <c r="Y57" s="58">
        <f>I57</f>
        <v>-250</v>
      </c>
      <c r="Z57" s="58">
        <v>0</v>
      </c>
      <c r="AA57" s="58">
        <v>0</v>
      </c>
      <c r="AB57" s="58">
        <v>0</v>
      </c>
      <c r="AC57" s="58">
        <v>0</v>
      </c>
      <c r="AD57" s="58">
        <v>0</v>
      </c>
      <c r="AE57" s="58">
        <v>0</v>
      </c>
      <c r="AF57" s="58">
        <v>0</v>
      </c>
      <c r="AG57" s="58">
        <v>0</v>
      </c>
      <c r="AH57" s="58">
        <v>0</v>
      </c>
      <c r="AI57" s="58">
        <v>0</v>
      </c>
      <c r="AJ57" s="58">
        <v>0</v>
      </c>
      <c r="AK57" s="58">
        <v>0</v>
      </c>
      <c r="AL57" s="58">
        <v>0</v>
      </c>
      <c r="AM57" s="58">
        <v>0</v>
      </c>
      <c r="AN57" s="58">
        <v>0</v>
      </c>
      <c r="AO57" s="58">
        <v>0</v>
      </c>
      <c r="AP57" s="58">
        <v>0</v>
      </c>
      <c r="AQ57" s="58">
        <v>0</v>
      </c>
      <c r="AR57" s="58">
        <v>0</v>
      </c>
      <c r="AS57" s="58">
        <v>0</v>
      </c>
      <c r="AT57" s="58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8">
        <v>0</v>
      </c>
      <c r="BA57" s="58">
        <v>0</v>
      </c>
      <c r="BB57" s="58">
        <v>0</v>
      </c>
      <c r="BC57" s="58">
        <v>0</v>
      </c>
      <c r="BD57" s="58">
        <v>0</v>
      </c>
      <c r="BE57" s="58">
        <v>0</v>
      </c>
      <c r="BF57" s="58">
        <v>0</v>
      </c>
      <c r="BG57" s="58">
        <v>0</v>
      </c>
      <c r="BH57" s="58">
        <v>0</v>
      </c>
      <c r="BI57" s="58">
        <v>0</v>
      </c>
      <c r="BJ57" s="58">
        <v>0</v>
      </c>
      <c r="BK57" s="58">
        <v>0</v>
      </c>
      <c r="BL57" s="58">
        <v>0</v>
      </c>
      <c r="BM57" s="58">
        <v>0</v>
      </c>
      <c r="BN57" s="58">
        <v>0</v>
      </c>
      <c r="BO57" s="58">
        <v>0</v>
      </c>
      <c r="BP57" s="58">
        <v>0</v>
      </c>
      <c r="BQ57" s="58">
        <v>0</v>
      </c>
      <c r="BR57" s="58">
        <v>0</v>
      </c>
      <c r="BS57" s="58">
        <v>0</v>
      </c>
      <c r="BT57" s="58">
        <v>0</v>
      </c>
      <c r="BU57" s="58">
        <v>0</v>
      </c>
      <c r="BV57" s="58">
        <v>0</v>
      </c>
      <c r="BW57" s="58">
        <v>0</v>
      </c>
      <c r="BX57" s="58">
        <v>0</v>
      </c>
      <c r="BY57" s="58">
        <v>0</v>
      </c>
      <c r="BZ57" s="58">
        <v>0</v>
      </c>
      <c r="CA57" s="58">
        <v>0</v>
      </c>
      <c r="CB57" s="58">
        <v>0</v>
      </c>
      <c r="CC57" s="58">
        <v>0</v>
      </c>
      <c r="CD57" s="58">
        <v>0</v>
      </c>
      <c r="CE57" s="58">
        <v>0</v>
      </c>
      <c r="CF57" s="58">
        <v>0</v>
      </c>
      <c r="CG57" s="58">
        <v>0</v>
      </c>
      <c r="CH57" s="58">
        <v>0</v>
      </c>
      <c r="CI57" s="58">
        <v>0</v>
      </c>
      <c r="CJ57" s="58">
        <v>0</v>
      </c>
      <c r="CK57" s="58">
        <v>0</v>
      </c>
      <c r="CL57" s="58">
        <v>0</v>
      </c>
      <c r="CM57" s="58">
        <v>0</v>
      </c>
      <c r="CN57" s="58">
        <v>0</v>
      </c>
      <c r="CO57" s="58">
        <v>0</v>
      </c>
      <c r="CP57" s="58">
        <v>0</v>
      </c>
      <c r="CQ57" s="58">
        <v>0</v>
      </c>
      <c r="CR57" s="58">
        <v>0</v>
      </c>
      <c r="CS57" s="58">
        <v>0</v>
      </c>
      <c r="CT57" s="58">
        <v>0</v>
      </c>
      <c r="CU57" s="58">
        <v>0</v>
      </c>
      <c r="CV57" s="58">
        <v>0</v>
      </c>
      <c r="CW57" s="58">
        <v>0</v>
      </c>
      <c r="CX57" s="115"/>
    </row>
    <row r="58" spans="2:102" x14ac:dyDescent="0.25">
      <c r="B58" s="17" t="s">
        <v>42</v>
      </c>
      <c r="C58" s="20">
        <v>2.5000000000000001E-3</v>
      </c>
      <c r="D58" s="19">
        <f>-0.8*SUM(I10:I52,I65:I66)</f>
        <v>4467663.9123702375</v>
      </c>
      <c r="E58" s="19"/>
      <c r="F58" s="19">
        <f>C58*D58</f>
        <v>11169.159780925595</v>
      </c>
      <c r="G58" s="55">
        <v>16</v>
      </c>
      <c r="H58" s="55">
        <v>16</v>
      </c>
      <c r="I58" s="57">
        <f t="shared" si="0"/>
        <v>-11169.159780925595</v>
      </c>
      <c r="J58" s="58">
        <v>0</v>
      </c>
      <c r="K58" s="58">
        <v>0</v>
      </c>
      <c r="L58" s="58">
        <v>0</v>
      </c>
      <c r="M58" s="58">
        <v>0</v>
      </c>
      <c r="N58" s="58">
        <v>0</v>
      </c>
      <c r="O58" s="58">
        <v>0</v>
      </c>
      <c r="P58" s="58">
        <v>0</v>
      </c>
      <c r="Q58" s="58">
        <v>0</v>
      </c>
      <c r="R58" s="58">
        <v>0</v>
      </c>
      <c r="S58" s="58">
        <v>0</v>
      </c>
      <c r="T58" s="58">
        <v>0</v>
      </c>
      <c r="U58" s="58">
        <v>0</v>
      </c>
      <c r="V58" s="58">
        <v>0</v>
      </c>
      <c r="W58" s="58">
        <v>0</v>
      </c>
      <c r="X58" s="58">
        <v>0</v>
      </c>
      <c r="Y58" s="58">
        <f>I58</f>
        <v>-11169.159780925595</v>
      </c>
      <c r="Z58" s="58">
        <v>0</v>
      </c>
      <c r="AA58" s="58">
        <v>0</v>
      </c>
      <c r="AB58" s="58">
        <v>0</v>
      </c>
      <c r="AC58" s="58">
        <v>0</v>
      </c>
      <c r="AD58" s="58">
        <v>0</v>
      </c>
      <c r="AE58" s="58">
        <v>0</v>
      </c>
      <c r="AF58" s="58">
        <v>0</v>
      </c>
      <c r="AG58" s="58">
        <v>0</v>
      </c>
      <c r="AH58" s="58">
        <v>0</v>
      </c>
      <c r="AI58" s="58">
        <v>0</v>
      </c>
      <c r="AJ58" s="58">
        <v>0</v>
      </c>
      <c r="AK58" s="58">
        <v>0</v>
      </c>
      <c r="AL58" s="58">
        <v>0</v>
      </c>
      <c r="AM58" s="58">
        <v>0</v>
      </c>
      <c r="AN58" s="58">
        <v>0</v>
      </c>
      <c r="AO58" s="58">
        <v>0</v>
      </c>
      <c r="AP58" s="58">
        <v>0</v>
      </c>
      <c r="AQ58" s="58">
        <v>0</v>
      </c>
      <c r="AR58" s="58">
        <v>0</v>
      </c>
      <c r="AS58" s="58">
        <v>0</v>
      </c>
      <c r="AT58" s="58">
        <v>0</v>
      </c>
      <c r="AU58" s="58">
        <v>0</v>
      </c>
      <c r="AV58" s="58">
        <v>0</v>
      </c>
      <c r="AW58" s="58">
        <v>0</v>
      </c>
      <c r="AX58" s="58">
        <v>0</v>
      </c>
      <c r="AY58" s="58">
        <v>0</v>
      </c>
      <c r="AZ58" s="58">
        <v>0</v>
      </c>
      <c r="BA58" s="58">
        <v>0</v>
      </c>
      <c r="BB58" s="58">
        <v>0</v>
      </c>
      <c r="BC58" s="58">
        <v>0</v>
      </c>
      <c r="BD58" s="58">
        <v>0</v>
      </c>
      <c r="BE58" s="58">
        <v>0</v>
      </c>
      <c r="BF58" s="58">
        <v>0</v>
      </c>
      <c r="BG58" s="58">
        <v>0</v>
      </c>
      <c r="BH58" s="58">
        <v>0</v>
      </c>
      <c r="BI58" s="58">
        <v>0</v>
      </c>
      <c r="BJ58" s="58">
        <v>0</v>
      </c>
      <c r="BK58" s="58">
        <v>0</v>
      </c>
      <c r="BL58" s="58">
        <v>0</v>
      </c>
      <c r="BM58" s="58">
        <v>0</v>
      </c>
      <c r="BN58" s="58">
        <v>0</v>
      </c>
      <c r="BO58" s="58">
        <v>0</v>
      </c>
      <c r="BP58" s="58">
        <v>0</v>
      </c>
      <c r="BQ58" s="58">
        <v>0</v>
      </c>
      <c r="BR58" s="58">
        <v>0</v>
      </c>
      <c r="BS58" s="58">
        <v>0</v>
      </c>
      <c r="BT58" s="58">
        <v>0</v>
      </c>
      <c r="BU58" s="58">
        <v>0</v>
      </c>
      <c r="BV58" s="58">
        <v>0</v>
      </c>
      <c r="BW58" s="58">
        <v>0</v>
      </c>
      <c r="BX58" s="58">
        <v>0</v>
      </c>
      <c r="BY58" s="58">
        <v>0</v>
      </c>
      <c r="BZ58" s="58">
        <v>0</v>
      </c>
      <c r="CA58" s="58">
        <v>0</v>
      </c>
      <c r="CB58" s="58">
        <v>0</v>
      </c>
      <c r="CC58" s="58">
        <v>0</v>
      </c>
      <c r="CD58" s="58">
        <v>0</v>
      </c>
      <c r="CE58" s="58">
        <v>0</v>
      </c>
      <c r="CF58" s="58">
        <v>0</v>
      </c>
      <c r="CG58" s="58">
        <v>0</v>
      </c>
      <c r="CH58" s="58">
        <v>0</v>
      </c>
      <c r="CI58" s="58">
        <v>0</v>
      </c>
      <c r="CJ58" s="58">
        <v>0</v>
      </c>
      <c r="CK58" s="58">
        <v>0</v>
      </c>
      <c r="CL58" s="58">
        <v>0</v>
      </c>
      <c r="CM58" s="58">
        <v>0</v>
      </c>
      <c r="CN58" s="58">
        <v>0</v>
      </c>
      <c r="CO58" s="58">
        <v>0</v>
      </c>
      <c r="CP58" s="58">
        <v>0</v>
      </c>
      <c r="CQ58" s="58">
        <v>0</v>
      </c>
      <c r="CR58" s="58">
        <v>0</v>
      </c>
      <c r="CS58" s="58">
        <v>0</v>
      </c>
      <c r="CT58" s="58">
        <v>0</v>
      </c>
      <c r="CU58" s="58">
        <v>0</v>
      </c>
      <c r="CV58" s="58">
        <v>0</v>
      </c>
      <c r="CW58" s="58">
        <v>0</v>
      </c>
      <c r="CX58" s="115"/>
    </row>
    <row r="59" spans="2:102" x14ac:dyDescent="0.25">
      <c r="B59" s="17" t="s">
        <v>38</v>
      </c>
      <c r="C59" s="20">
        <v>1E-3</v>
      </c>
      <c r="D59" s="19">
        <f>-0.8*SUM(I10:I52,I65:I66)</f>
        <v>4467663.9123702375</v>
      </c>
      <c r="E59" s="19"/>
      <c r="F59" s="19">
        <f>C59*D59</f>
        <v>4467.663912370238</v>
      </c>
      <c r="G59" s="55">
        <v>16</v>
      </c>
      <c r="H59" s="55">
        <v>16</v>
      </c>
      <c r="I59" s="57">
        <f t="shared" si="0"/>
        <v>-4467.663912370238</v>
      </c>
      <c r="J59" s="58">
        <v>0</v>
      </c>
      <c r="K59" s="58">
        <v>0</v>
      </c>
      <c r="L59" s="58">
        <v>0</v>
      </c>
      <c r="M59" s="58">
        <v>0</v>
      </c>
      <c r="N59" s="58">
        <v>0</v>
      </c>
      <c r="O59" s="58">
        <v>0</v>
      </c>
      <c r="P59" s="58">
        <v>0</v>
      </c>
      <c r="Q59" s="58">
        <v>0</v>
      </c>
      <c r="R59" s="58">
        <v>0</v>
      </c>
      <c r="S59" s="58">
        <v>0</v>
      </c>
      <c r="T59" s="58">
        <v>0</v>
      </c>
      <c r="U59" s="58">
        <v>0</v>
      </c>
      <c r="V59" s="58">
        <v>0</v>
      </c>
      <c r="W59" s="58">
        <v>0</v>
      </c>
      <c r="X59" s="58">
        <v>0</v>
      </c>
      <c r="Y59" s="58">
        <f>I59</f>
        <v>-4467.663912370238</v>
      </c>
      <c r="Z59" s="58">
        <v>0</v>
      </c>
      <c r="AA59" s="58">
        <v>0</v>
      </c>
      <c r="AB59" s="58">
        <v>0</v>
      </c>
      <c r="AC59" s="58">
        <v>0</v>
      </c>
      <c r="AD59" s="58">
        <v>0</v>
      </c>
      <c r="AE59" s="58">
        <v>0</v>
      </c>
      <c r="AF59" s="58">
        <v>0</v>
      </c>
      <c r="AG59" s="58">
        <v>0</v>
      </c>
      <c r="AH59" s="58">
        <v>0</v>
      </c>
      <c r="AI59" s="58">
        <v>0</v>
      </c>
      <c r="AJ59" s="58">
        <v>0</v>
      </c>
      <c r="AK59" s="58">
        <v>0</v>
      </c>
      <c r="AL59" s="58">
        <v>0</v>
      </c>
      <c r="AM59" s="58">
        <v>0</v>
      </c>
      <c r="AN59" s="58">
        <v>0</v>
      </c>
      <c r="AO59" s="58">
        <v>0</v>
      </c>
      <c r="AP59" s="58">
        <v>0</v>
      </c>
      <c r="AQ59" s="58">
        <v>0</v>
      </c>
      <c r="AR59" s="58">
        <v>0</v>
      </c>
      <c r="AS59" s="58">
        <v>0</v>
      </c>
      <c r="AT59" s="58">
        <v>0</v>
      </c>
      <c r="AU59" s="58">
        <v>0</v>
      </c>
      <c r="AV59" s="58">
        <v>0</v>
      </c>
      <c r="AW59" s="58">
        <v>0</v>
      </c>
      <c r="AX59" s="58">
        <v>0</v>
      </c>
      <c r="AY59" s="58">
        <v>0</v>
      </c>
      <c r="AZ59" s="58">
        <v>0</v>
      </c>
      <c r="BA59" s="58">
        <v>0</v>
      </c>
      <c r="BB59" s="58">
        <v>0</v>
      </c>
      <c r="BC59" s="58">
        <v>0</v>
      </c>
      <c r="BD59" s="58">
        <v>0</v>
      </c>
      <c r="BE59" s="58">
        <v>0</v>
      </c>
      <c r="BF59" s="58">
        <v>0</v>
      </c>
      <c r="BG59" s="58">
        <v>0</v>
      </c>
      <c r="BH59" s="58">
        <v>0</v>
      </c>
      <c r="BI59" s="58">
        <v>0</v>
      </c>
      <c r="BJ59" s="58">
        <v>0</v>
      </c>
      <c r="BK59" s="58">
        <v>0</v>
      </c>
      <c r="BL59" s="58">
        <v>0</v>
      </c>
      <c r="BM59" s="58">
        <v>0</v>
      </c>
      <c r="BN59" s="58">
        <v>0</v>
      </c>
      <c r="BO59" s="58">
        <v>0</v>
      </c>
      <c r="BP59" s="58">
        <v>0</v>
      </c>
      <c r="BQ59" s="58">
        <v>0</v>
      </c>
      <c r="BR59" s="58">
        <v>0</v>
      </c>
      <c r="BS59" s="58">
        <v>0</v>
      </c>
      <c r="BT59" s="58">
        <v>0</v>
      </c>
      <c r="BU59" s="58">
        <v>0</v>
      </c>
      <c r="BV59" s="58">
        <v>0</v>
      </c>
      <c r="BW59" s="58">
        <v>0</v>
      </c>
      <c r="BX59" s="58">
        <v>0</v>
      </c>
      <c r="BY59" s="58">
        <v>0</v>
      </c>
      <c r="BZ59" s="58">
        <v>0</v>
      </c>
      <c r="CA59" s="58">
        <v>0</v>
      </c>
      <c r="CB59" s="58">
        <v>0</v>
      </c>
      <c r="CC59" s="58">
        <v>0</v>
      </c>
      <c r="CD59" s="58">
        <v>0</v>
      </c>
      <c r="CE59" s="58">
        <v>0</v>
      </c>
      <c r="CF59" s="58">
        <v>0</v>
      </c>
      <c r="CG59" s="58">
        <v>0</v>
      </c>
      <c r="CH59" s="58">
        <v>0</v>
      </c>
      <c r="CI59" s="58">
        <v>0</v>
      </c>
      <c r="CJ59" s="58">
        <v>0</v>
      </c>
      <c r="CK59" s="58">
        <v>0</v>
      </c>
      <c r="CL59" s="58">
        <v>0</v>
      </c>
      <c r="CM59" s="58">
        <v>0</v>
      </c>
      <c r="CN59" s="58">
        <v>0</v>
      </c>
      <c r="CO59" s="58">
        <v>0</v>
      </c>
      <c r="CP59" s="58">
        <v>0</v>
      </c>
      <c r="CQ59" s="58">
        <v>0</v>
      </c>
      <c r="CR59" s="58">
        <v>0</v>
      </c>
      <c r="CS59" s="58">
        <v>0</v>
      </c>
      <c r="CT59" s="58">
        <v>0</v>
      </c>
      <c r="CU59" s="58">
        <v>0</v>
      </c>
      <c r="CV59" s="58">
        <v>0</v>
      </c>
      <c r="CW59" s="58">
        <v>0</v>
      </c>
      <c r="CX59" s="115"/>
    </row>
    <row r="60" spans="2:102" x14ac:dyDescent="0.25">
      <c r="B60" s="17" t="s">
        <v>123</v>
      </c>
      <c r="C60" s="20">
        <f>intereses!C5</f>
        <v>3.5000000000000003E-2</v>
      </c>
      <c r="D60" s="19">
        <f>0.8*(F8-F68)</f>
        <v>1181411.626974354</v>
      </c>
      <c r="E60" s="19"/>
      <c r="F60" s="19">
        <v>147634</v>
      </c>
      <c r="G60" s="55">
        <v>33</v>
      </c>
      <c r="H60" s="55">
        <v>92</v>
      </c>
      <c r="I60" s="57"/>
      <c r="J60" s="58">
        <v>0</v>
      </c>
      <c r="K60" s="58">
        <v>0</v>
      </c>
      <c r="L60" s="58">
        <v>0</v>
      </c>
      <c r="M60" s="58">
        <v>0</v>
      </c>
      <c r="N60" s="58">
        <v>0</v>
      </c>
      <c r="O60" s="58">
        <v>0</v>
      </c>
      <c r="P60" s="58">
        <v>0</v>
      </c>
      <c r="Q60" s="58">
        <v>0</v>
      </c>
      <c r="R60" s="58">
        <v>0</v>
      </c>
      <c r="S60" s="58">
        <v>0</v>
      </c>
      <c r="T60" s="58">
        <v>0</v>
      </c>
      <c r="U60" s="58">
        <v>0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0</v>
      </c>
      <c r="AB60" s="58">
        <v>0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0</v>
      </c>
      <c r="AK60" s="58">
        <v>0</v>
      </c>
      <c r="AL60" s="58">
        <v>0</v>
      </c>
      <c r="AM60" s="58">
        <v>0</v>
      </c>
      <c r="AN60" s="58">
        <v>0</v>
      </c>
      <c r="AO60" s="58">
        <v>0</v>
      </c>
      <c r="AP60" s="58">
        <v>-4705.7839208333335</v>
      </c>
      <c r="AQ60" s="58">
        <v>-4633.9027029628305</v>
      </c>
      <c r="AR60" s="58">
        <v>-4561.8118315402062</v>
      </c>
      <c r="AS60" s="58">
        <v>-4489.5106950759318</v>
      </c>
      <c r="AT60" s="58">
        <v>-4416.9986802969697</v>
      </c>
      <c r="AU60" s="58">
        <v>-4344.2751721415698</v>
      </c>
      <c r="AV60" s="58">
        <v>-4271.3395537540491</v>
      </c>
      <c r="AW60" s="58">
        <v>-4198.1912064795652</v>
      </c>
      <c r="AX60" s="58">
        <v>-4124.8295098588633</v>
      </c>
      <c r="AY60" s="58">
        <v>-4051.2538416230195</v>
      </c>
      <c r="AZ60" s="58">
        <v>-3977.4635776881528</v>
      </c>
      <c r="BA60" s="58">
        <v>-3903.4580921501433</v>
      </c>
      <c r="BB60" s="58">
        <v>-3829.2367572793146</v>
      </c>
      <c r="BC60" s="58">
        <v>-3754.7989435151135</v>
      </c>
      <c r="BD60" s="58">
        <v>-3680.1440194607653</v>
      </c>
      <c r="BE60" s="58">
        <v>-3605.2713518779265</v>
      </c>
      <c r="BF60" s="113">
        <v>-3530.1803056813028</v>
      </c>
      <c r="BG60" s="113">
        <v>-3454.8702439332747</v>
      </c>
      <c r="BH60" s="113">
        <v>-3379.3405278384798</v>
      </c>
      <c r="BI60" s="113">
        <v>-3303.5905167384085</v>
      </c>
      <c r="BJ60" s="113">
        <v>-3227.6195681059617</v>
      </c>
      <c r="BK60" s="113">
        <v>-3151.4270375400042</v>
      </c>
      <c r="BL60" s="113">
        <v>-3075.0122787598962</v>
      </c>
      <c r="BM60" s="113">
        <v>-2998.3746436000124</v>
      </c>
      <c r="BN60" s="113">
        <v>-2921.5134820042463</v>
      </c>
      <c r="BO60" s="113">
        <v>-2844.428142020492</v>
      </c>
      <c r="BP60" s="113">
        <v>-2767.1179697951184</v>
      </c>
      <c r="BQ60" s="113">
        <v>-2689.5823095674214</v>
      </c>
      <c r="BR60" s="113">
        <v>-2611.8205036640602</v>
      </c>
      <c r="BS60" s="113">
        <v>-2533.8318924934797</v>
      </c>
      <c r="BT60" s="113">
        <v>-2455.6158145403192</v>
      </c>
      <c r="BU60" s="113">
        <v>-2377.1716063597955</v>
      </c>
      <c r="BV60" s="113">
        <v>-2298.4986025720782</v>
      </c>
      <c r="BW60" s="113">
        <v>-2219.5961358566469</v>
      </c>
      <c r="BX60" s="113">
        <v>-2140.4635369466291</v>
      </c>
      <c r="BY60" s="113">
        <v>-2061.1001346231233</v>
      </c>
      <c r="BZ60" s="113">
        <v>-1981.5052557095071</v>
      </c>
      <c r="CA60" s="113">
        <v>-1901.6782250657272</v>
      </c>
      <c r="CB60" s="113">
        <v>-1821.6183655825689</v>
      </c>
      <c r="CC60" s="113">
        <v>-1741.3249981759179</v>
      </c>
      <c r="CD60" s="113">
        <v>-1660.7974417809978</v>
      </c>
      <c r="CE60" s="113">
        <v>-1580.0350133465927</v>
      </c>
      <c r="CF60" s="113">
        <v>-1499.0370278292535</v>
      </c>
      <c r="CG60" s="113">
        <v>-1417.8027981874889</v>
      </c>
      <c r="CH60" s="113">
        <v>-1336.3316353759358</v>
      </c>
      <c r="CI60" s="113">
        <v>-1254.6228483395157</v>
      </c>
      <c r="CJ60" s="113">
        <v>-1172.6757440075728</v>
      </c>
      <c r="CK60" s="113">
        <v>-1090.4896272879948</v>
      </c>
      <c r="CL60" s="113">
        <v>-1008.0638010613183</v>
      </c>
      <c r="CM60" s="113">
        <v>-925.39756617481396</v>
      </c>
      <c r="CN60" s="113">
        <v>-842.49022143655725</v>
      </c>
      <c r="CO60" s="113">
        <v>-759.34106360948056</v>
      </c>
      <c r="CP60" s="113">
        <v>-675.94938740540829</v>
      </c>
      <c r="CQ60" s="113">
        <v>-592.31448547907428</v>
      </c>
      <c r="CR60" s="113">
        <v>-508.43564842212163</v>
      </c>
      <c r="CS60" s="113">
        <v>-424.31216475708618</v>
      </c>
      <c r="CT60" s="113">
        <v>-339.94332093136109</v>
      </c>
      <c r="CU60" s="113">
        <v>-255.32840131114435</v>
      </c>
      <c r="CV60" s="113">
        <v>-170.46668817536866</v>
      </c>
      <c r="CW60" s="113">
        <v>-85.357461709613531</v>
      </c>
      <c r="CX60" s="115"/>
    </row>
    <row r="61" spans="2:102" x14ac:dyDescent="0.25">
      <c r="B61" s="17" t="s">
        <v>54</v>
      </c>
      <c r="C61" s="21">
        <f>intereses!E5</f>
        <v>0.05</v>
      </c>
      <c r="D61" s="19">
        <f>-0.8*SUM(I10:I52,I65:I66)</f>
        <v>4467663.9123702375</v>
      </c>
      <c r="E61" s="19"/>
      <c r="F61" s="19">
        <v>161777.5</v>
      </c>
      <c r="G61" s="55">
        <v>17</v>
      </c>
      <c r="H61" s="55">
        <v>32</v>
      </c>
      <c r="I61" s="57"/>
      <c r="J61" s="58">
        <v>0</v>
      </c>
      <c r="K61" s="58">
        <v>0</v>
      </c>
      <c r="L61" s="58">
        <v>0</v>
      </c>
      <c r="M61" s="58">
        <v>0</v>
      </c>
      <c r="N61" s="58">
        <v>0</v>
      </c>
      <c r="O61" s="58">
        <v>0</v>
      </c>
      <c r="P61" s="58">
        <v>0</v>
      </c>
      <c r="Q61" s="58">
        <v>0</v>
      </c>
      <c r="R61" s="58">
        <v>0</v>
      </c>
      <c r="S61" s="58">
        <v>0</v>
      </c>
      <c r="T61" s="58">
        <v>0</v>
      </c>
      <c r="U61" s="58">
        <v>0</v>
      </c>
      <c r="V61" s="58">
        <v>0</v>
      </c>
      <c r="W61" s="58">
        <v>0</v>
      </c>
      <c r="X61" s="58">
        <v>0</v>
      </c>
      <c r="Y61" s="58">
        <v>0</v>
      </c>
      <c r="Z61" s="58">
        <v>-18615.266291666667</v>
      </c>
      <c r="AA61" s="58">
        <v>-17502.129949095775</v>
      </c>
      <c r="AB61" s="58">
        <v>-16384.355538430838</v>
      </c>
      <c r="AC61" s="58">
        <v>-15261.923734388132</v>
      </c>
      <c r="AD61" s="58">
        <v>-14134.815131161913</v>
      </c>
      <c r="AE61" s="58">
        <v>-13003.01024208892</v>
      </c>
      <c r="AF61" s="58">
        <v>-11866.489499311452</v>
      </c>
      <c r="AG61" s="58">
        <v>-10725.233253439079</v>
      </c>
      <c r="AH61" s="58">
        <v>-9579.2217732089066</v>
      </c>
      <c r="AI61" s="58">
        <v>-8428.4352451444392</v>
      </c>
      <c r="AJ61" s="58">
        <v>-7272.8537732130389</v>
      </c>
      <c r="AK61" s="58">
        <v>-6112.4573784819231</v>
      </c>
      <c r="AL61" s="58">
        <v>-4947.2259987727621</v>
      </c>
      <c r="AM61" s="58">
        <v>-3777.1394883148114</v>
      </c>
      <c r="AN61" s="58">
        <v>-2602.1776173966205</v>
      </c>
      <c r="AO61" s="58">
        <v>-1422.3200720162699</v>
      </c>
      <c r="AP61" s="58">
        <v>0</v>
      </c>
      <c r="AQ61" s="58">
        <v>0</v>
      </c>
      <c r="AR61" s="58">
        <v>0</v>
      </c>
      <c r="AS61" s="58">
        <v>0</v>
      </c>
      <c r="AT61" s="58">
        <v>0</v>
      </c>
      <c r="AU61" s="58">
        <v>0</v>
      </c>
      <c r="AV61" s="58">
        <v>0</v>
      </c>
      <c r="AW61" s="58">
        <v>0</v>
      </c>
      <c r="AX61" s="58">
        <v>0</v>
      </c>
      <c r="AY61" s="58">
        <v>0</v>
      </c>
      <c r="AZ61" s="58">
        <v>0</v>
      </c>
      <c r="BA61" s="58">
        <v>0</v>
      </c>
      <c r="BB61" s="58">
        <v>0</v>
      </c>
      <c r="BC61" s="58">
        <v>0</v>
      </c>
      <c r="BD61" s="58">
        <v>0</v>
      </c>
      <c r="BE61" s="58">
        <v>0</v>
      </c>
      <c r="BF61" s="58">
        <v>0</v>
      </c>
      <c r="BG61" s="58">
        <v>0</v>
      </c>
      <c r="BH61" s="58">
        <v>0</v>
      </c>
      <c r="BI61" s="58">
        <v>0</v>
      </c>
      <c r="BJ61" s="58">
        <v>0</v>
      </c>
      <c r="BK61" s="58">
        <v>0</v>
      </c>
      <c r="BL61" s="58">
        <v>0</v>
      </c>
      <c r="BM61" s="58">
        <v>0</v>
      </c>
      <c r="BN61" s="58">
        <v>0</v>
      </c>
      <c r="BO61" s="58">
        <v>0</v>
      </c>
      <c r="BP61" s="58">
        <v>0</v>
      </c>
      <c r="BQ61" s="58">
        <v>0</v>
      </c>
      <c r="BR61" s="58">
        <v>0</v>
      </c>
      <c r="BS61" s="58">
        <v>0</v>
      </c>
      <c r="BT61" s="58">
        <v>0</v>
      </c>
      <c r="BU61" s="58">
        <v>0</v>
      </c>
      <c r="BV61" s="58">
        <v>0</v>
      </c>
      <c r="BW61" s="58">
        <v>0</v>
      </c>
      <c r="BX61" s="58">
        <v>0</v>
      </c>
      <c r="BY61" s="58">
        <v>0</v>
      </c>
      <c r="BZ61" s="58">
        <v>0</v>
      </c>
      <c r="CA61" s="58">
        <v>0</v>
      </c>
      <c r="CB61" s="58">
        <v>0</v>
      </c>
      <c r="CC61" s="58">
        <v>0</v>
      </c>
      <c r="CD61" s="58">
        <v>0</v>
      </c>
      <c r="CE61" s="58">
        <v>0</v>
      </c>
      <c r="CF61" s="58">
        <v>0</v>
      </c>
      <c r="CG61" s="58">
        <v>0</v>
      </c>
      <c r="CH61" s="58">
        <v>0</v>
      </c>
      <c r="CI61" s="58">
        <v>0</v>
      </c>
      <c r="CJ61" s="58">
        <v>0</v>
      </c>
      <c r="CK61" s="58">
        <v>0</v>
      </c>
      <c r="CL61" s="58">
        <v>0</v>
      </c>
      <c r="CM61" s="58">
        <v>0</v>
      </c>
      <c r="CN61" s="58">
        <v>0</v>
      </c>
      <c r="CO61" s="58">
        <v>0</v>
      </c>
      <c r="CP61" s="58">
        <v>0</v>
      </c>
      <c r="CQ61" s="58">
        <v>0</v>
      </c>
      <c r="CR61" s="58">
        <v>0</v>
      </c>
      <c r="CS61" s="58">
        <v>0</v>
      </c>
      <c r="CT61" s="58">
        <v>0</v>
      </c>
      <c r="CU61" s="58">
        <v>0</v>
      </c>
      <c r="CV61" s="58">
        <v>0</v>
      </c>
      <c r="CW61" s="58">
        <v>0</v>
      </c>
      <c r="CX61" s="115"/>
    </row>
    <row r="62" spans="2:102" x14ac:dyDescent="0.25">
      <c r="B62" s="17" t="s">
        <v>39</v>
      </c>
      <c r="C62" s="20">
        <v>2.5000000000000001E-3</v>
      </c>
      <c r="D62" s="19">
        <f>-0.8*SUM(I10:I52,I65:I66)</f>
        <v>4467663.9123702375</v>
      </c>
      <c r="E62" s="19"/>
      <c r="F62" s="19">
        <f>C62*D62</f>
        <v>11169.159780925595</v>
      </c>
      <c r="G62" s="55">
        <v>32</v>
      </c>
      <c r="H62" s="55">
        <v>33</v>
      </c>
      <c r="I62" s="57">
        <f t="shared" si="0"/>
        <v>-11169.159780925595</v>
      </c>
      <c r="J62" s="58">
        <v>0</v>
      </c>
      <c r="K62" s="58">
        <v>0</v>
      </c>
      <c r="L62" s="58">
        <v>0</v>
      </c>
      <c r="M62" s="58">
        <v>0</v>
      </c>
      <c r="N62" s="58">
        <v>0</v>
      </c>
      <c r="O62" s="58">
        <v>0</v>
      </c>
      <c r="P62" s="58">
        <v>0</v>
      </c>
      <c r="Q62" s="58">
        <v>0</v>
      </c>
      <c r="R62" s="58">
        <v>0</v>
      </c>
      <c r="S62" s="58">
        <v>0</v>
      </c>
      <c r="T62" s="58">
        <v>0</v>
      </c>
      <c r="U62" s="58">
        <v>0</v>
      </c>
      <c r="V62" s="58">
        <v>0</v>
      </c>
      <c r="W62" s="58">
        <v>0</v>
      </c>
      <c r="X62" s="58">
        <v>0</v>
      </c>
      <c r="Y62" s="58">
        <v>0</v>
      </c>
      <c r="Z62" s="58">
        <v>0</v>
      </c>
      <c r="AA62" s="58">
        <v>0</v>
      </c>
      <c r="AB62" s="58">
        <v>0</v>
      </c>
      <c r="AC62" s="58">
        <v>0</v>
      </c>
      <c r="AD62" s="58">
        <v>0</v>
      </c>
      <c r="AE62" s="58">
        <v>0</v>
      </c>
      <c r="AF62" s="58">
        <v>0</v>
      </c>
      <c r="AG62" s="58">
        <v>0</v>
      </c>
      <c r="AH62" s="58">
        <v>0</v>
      </c>
      <c r="AI62" s="58">
        <v>0</v>
      </c>
      <c r="AJ62" s="58">
        <v>0</v>
      </c>
      <c r="AK62" s="58">
        <v>0</v>
      </c>
      <c r="AL62" s="58">
        <v>0</v>
      </c>
      <c r="AM62" s="58">
        <v>0</v>
      </c>
      <c r="AN62" s="58">
        <v>0</v>
      </c>
      <c r="AO62" s="58">
        <v>0</v>
      </c>
      <c r="AP62" s="58">
        <v>0</v>
      </c>
      <c r="AQ62" s="58">
        <v>0</v>
      </c>
      <c r="AR62" s="58">
        <v>0</v>
      </c>
      <c r="AS62" s="58">
        <v>0</v>
      </c>
      <c r="AT62" s="58">
        <v>0</v>
      </c>
      <c r="AU62" s="58">
        <v>0</v>
      </c>
      <c r="AV62" s="58">
        <v>0</v>
      </c>
      <c r="AW62" s="58">
        <v>0</v>
      </c>
      <c r="AX62" s="58">
        <v>0</v>
      </c>
      <c r="AY62" s="58">
        <v>0</v>
      </c>
      <c r="AZ62" s="58">
        <v>0</v>
      </c>
      <c r="BA62" s="58">
        <v>0</v>
      </c>
      <c r="BB62" s="58">
        <v>0</v>
      </c>
      <c r="BC62" s="58">
        <v>0</v>
      </c>
      <c r="BD62" s="58">
        <v>0</v>
      </c>
      <c r="BE62" s="58">
        <v>0</v>
      </c>
      <c r="BF62" s="58">
        <v>0</v>
      </c>
      <c r="BG62" s="58">
        <v>0</v>
      </c>
      <c r="BH62" s="58">
        <v>0</v>
      </c>
      <c r="BI62" s="58">
        <v>0</v>
      </c>
      <c r="BJ62" s="58">
        <v>0</v>
      </c>
      <c r="BK62" s="58">
        <v>0</v>
      </c>
      <c r="BL62" s="58">
        <v>0</v>
      </c>
      <c r="BM62" s="58">
        <v>0</v>
      </c>
      <c r="BN62" s="58">
        <v>0</v>
      </c>
      <c r="BO62" s="58">
        <v>0</v>
      </c>
      <c r="BP62" s="58">
        <v>0</v>
      </c>
      <c r="BQ62" s="58">
        <v>0</v>
      </c>
      <c r="BR62" s="58">
        <v>0</v>
      </c>
      <c r="BS62" s="58">
        <v>0</v>
      </c>
      <c r="BT62" s="58">
        <v>0</v>
      </c>
      <c r="BU62" s="58">
        <v>0</v>
      </c>
      <c r="BV62" s="58">
        <v>0</v>
      </c>
      <c r="BW62" s="58">
        <v>0</v>
      </c>
      <c r="BX62" s="58">
        <v>0</v>
      </c>
      <c r="BY62" s="58">
        <v>0</v>
      </c>
      <c r="BZ62" s="58">
        <v>0</v>
      </c>
      <c r="CA62" s="58">
        <v>0</v>
      </c>
      <c r="CB62" s="58">
        <v>0</v>
      </c>
      <c r="CC62" s="58">
        <v>0</v>
      </c>
      <c r="CD62" s="58">
        <v>0</v>
      </c>
      <c r="CE62" s="58">
        <v>0</v>
      </c>
      <c r="CF62" s="58">
        <v>0</v>
      </c>
      <c r="CG62" s="58">
        <v>0</v>
      </c>
      <c r="CH62" s="58">
        <v>0</v>
      </c>
      <c r="CI62" s="58">
        <v>0</v>
      </c>
      <c r="CJ62" s="58">
        <v>0</v>
      </c>
      <c r="CK62" s="58">
        <v>0</v>
      </c>
      <c r="CL62" s="58">
        <v>0</v>
      </c>
      <c r="CM62" s="58">
        <v>0</v>
      </c>
      <c r="CN62" s="58">
        <v>0</v>
      </c>
      <c r="CO62" s="58">
        <v>0</v>
      </c>
      <c r="CP62" s="58">
        <v>0</v>
      </c>
      <c r="CQ62" s="58">
        <v>0</v>
      </c>
      <c r="CR62" s="58">
        <v>0</v>
      </c>
      <c r="CS62" s="58">
        <v>0</v>
      </c>
      <c r="CT62" s="58">
        <v>0</v>
      </c>
      <c r="CU62" s="58">
        <v>0</v>
      </c>
      <c r="CV62" s="58">
        <v>0</v>
      </c>
      <c r="CW62" s="58">
        <f>I62</f>
        <v>-11169.159780925595</v>
      </c>
      <c r="CX62" s="115"/>
    </row>
    <row r="63" spans="2:102" x14ac:dyDescent="0.25">
      <c r="G63" s="61"/>
      <c r="H63" s="61"/>
      <c r="I63" s="62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CX63" s="115"/>
    </row>
    <row r="64" spans="2:102" x14ac:dyDescent="0.25">
      <c r="B64" s="15" t="s">
        <v>3</v>
      </c>
      <c r="C64" s="15"/>
      <c r="D64" s="16"/>
      <c r="E64" s="16"/>
      <c r="F64" s="16"/>
      <c r="G64" s="64"/>
      <c r="H64" s="64"/>
      <c r="I64" s="65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CX64" s="115"/>
    </row>
    <row r="65" spans="2:102" x14ac:dyDescent="0.25">
      <c r="B65" s="17" t="s">
        <v>30</v>
      </c>
      <c r="C65">
        <v>40</v>
      </c>
      <c r="D65" s="1">
        <v>16</v>
      </c>
      <c r="E65" s="1">
        <v>700</v>
      </c>
      <c r="F65" s="1">
        <f>C65*D65*E65</f>
        <v>448000</v>
      </c>
      <c r="G65" s="70">
        <v>17</v>
      </c>
      <c r="H65" s="70">
        <v>32</v>
      </c>
      <c r="I65" s="71">
        <f t="shared" si="0"/>
        <v>-448000</v>
      </c>
      <c r="J65" s="72">
        <v>0</v>
      </c>
      <c r="K65" s="72">
        <v>0</v>
      </c>
      <c r="L65" s="72">
        <v>0</v>
      </c>
      <c r="M65" s="72">
        <v>0</v>
      </c>
      <c r="N65" s="72">
        <v>0</v>
      </c>
      <c r="O65" s="72">
        <v>0</v>
      </c>
      <c r="P65" s="72">
        <v>0</v>
      </c>
      <c r="Q65" s="72">
        <v>0</v>
      </c>
      <c r="R65" s="72">
        <v>0</v>
      </c>
      <c r="S65" s="72">
        <v>0</v>
      </c>
      <c r="T65" s="72">
        <v>0</v>
      </c>
      <c r="U65" s="72">
        <v>0</v>
      </c>
      <c r="V65" s="72">
        <v>0</v>
      </c>
      <c r="W65" s="72">
        <v>0</v>
      </c>
      <c r="X65" s="72">
        <v>0</v>
      </c>
      <c r="Y65" s="72">
        <v>0</v>
      </c>
      <c r="Z65" s="72">
        <f>$I$65/16</f>
        <v>-28000</v>
      </c>
      <c r="AA65" s="72">
        <f t="shared" ref="AA65:AO65" si="12">$I$65/16</f>
        <v>-28000</v>
      </c>
      <c r="AB65" s="72">
        <f t="shared" si="12"/>
        <v>-28000</v>
      </c>
      <c r="AC65" s="72">
        <f t="shared" si="12"/>
        <v>-28000</v>
      </c>
      <c r="AD65" s="72">
        <f t="shared" si="12"/>
        <v>-28000</v>
      </c>
      <c r="AE65" s="72">
        <f t="shared" si="12"/>
        <v>-28000</v>
      </c>
      <c r="AF65" s="72">
        <f t="shared" si="12"/>
        <v>-28000</v>
      </c>
      <c r="AG65" s="72">
        <f t="shared" si="12"/>
        <v>-28000</v>
      </c>
      <c r="AH65" s="72">
        <f t="shared" si="12"/>
        <v>-28000</v>
      </c>
      <c r="AI65" s="72">
        <f t="shared" si="12"/>
        <v>-28000</v>
      </c>
      <c r="AJ65" s="72">
        <f t="shared" si="12"/>
        <v>-28000</v>
      </c>
      <c r="AK65" s="72">
        <f t="shared" si="12"/>
        <v>-28000</v>
      </c>
      <c r="AL65" s="72">
        <f t="shared" si="12"/>
        <v>-28000</v>
      </c>
      <c r="AM65" s="72">
        <f t="shared" si="12"/>
        <v>-28000</v>
      </c>
      <c r="AN65" s="72">
        <f t="shared" si="12"/>
        <v>-28000</v>
      </c>
      <c r="AO65" s="72">
        <f t="shared" si="12"/>
        <v>-28000</v>
      </c>
      <c r="AP65" s="72">
        <v>0</v>
      </c>
      <c r="AQ65" s="72">
        <v>0</v>
      </c>
      <c r="AR65" s="72">
        <v>0</v>
      </c>
      <c r="AS65" s="72">
        <v>0</v>
      </c>
      <c r="AT65" s="72">
        <v>0</v>
      </c>
      <c r="AU65" s="72">
        <v>0</v>
      </c>
      <c r="AV65" s="72">
        <v>0</v>
      </c>
      <c r="AW65" s="72">
        <v>0</v>
      </c>
      <c r="AX65" s="72">
        <v>0</v>
      </c>
      <c r="AY65" s="72">
        <v>0</v>
      </c>
      <c r="AZ65" s="72">
        <v>0</v>
      </c>
      <c r="BA65" s="72">
        <v>0</v>
      </c>
      <c r="BB65" s="72">
        <v>0</v>
      </c>
      <c r="BC65" s="72">
        <v>0</v>
      </c>
      <c r="BD65" s="72">
        <v>0</v>
      </c>
      <c r="BE65" s="72">
        <v>0</v>
      </c>
      <c r="BF65" s="72">
        <v>0</v>
      </c>
      <c r="BG65" s="72">
        <v>0</v>
      </c>
      <c r="BH65" s="72">
        <v>0</v>
      </c>
      <c r="BI65" s="72">
        <v>0</v>
      </c>
      <c r="BJ65" s="72">
        <v>0</v>
      </c>
      <c r="BK65" s="72">
        <v>0</v>
      </c>
      <c r="BL65" s="72">
        <v>0</v>
      </c>
      <c r="BM65" s="72">
        <v>0</v>
      </c>
      <c r="BN65" s="72">
        <v>0</v>
      </c>
      <c r="BO65" s="72">
        <v>0</v>
      </c>
      <c r="BP65" s="72">
        <v>0</v>
      </c>
      <c r="BQ65" s="72">
        <v>0</v>
      </c>
      <c r="BR65" s="72">
        <v>0</v>
      </c>
      <c r="BS65" s="72">
        <v>0</v>
      </c>
      <c r="BT65" s="72">
        <v>0</v>
      </c>
      <c r="BU65" s="72">
        <v>0</v>
      </c>
      <c r="BV65" s="72">
        <v>0</v>
      </c>
      <c r="BW65" s="72">
        <v>0</v>
      </c>
      <c r="BX65" s="72">
        <v>0</v>
      </c>
      <c r="BY65" s="72">
        <v>0</v>
      </c>
      <c r="BZ65" s="72">
        <v>0</v>
      </c>
      <c r="CA65" s="72">
        <v>0</v>
      </c>
      <c r="CB65" s="72">
        <v>0</v>
      </c>
      <c r="CC65" s="72">
        <v>0</v>
      </c>
      <c r="CD65" s="72">
        <v>0</v>
      </c>
      <c r="CE65" s="72">
        <v>0</v>
      </c>
      <c r="CF65" s="72">
        <v>0</v>
      </c>
      <c r="CG65" s="72">
        <v>0</v>
      </c>
      <c r="CH65" s="72">
        <v>0</v>
      </c>
      <c r="CI65" s="72">
        <v>0</v>
      </c>
      <c r="CJ65" s="72">
        <v>0</v>
      </c>
      <c r="CK65" s="72">
        <v>0</v>
      </c>
      <c r="CL65" s="72">
        <v>0</v>
      </c>
      <c r="CM65" s="72">
        <v>0</v>
      </c>
      <c r="CN65" s="72">
        <v>0</v>
      </c>
      <c r="CO65" s="72">
        <v>0</v>
      </c>
      <c r="CP65" s="72">
        <v>0</v>
      </c>
      <c r="CQ65" s="72">
        <v>0</v>
      </c>
      <c r="CR65" s="72">
        <v>0</v>
      </c>
      <c r="CS65" s="72">
        <v>0</v>
      </c>
      <c r="CT65" s="72">
        <v>0</v>
      </c>
      <c r="CU65" s="72">
        <v>0</v>
      </c>
      <c r="CV65" s="72">
        <v>0</v>
      </c>
      <c r="CW65" s="72">
        <v>0</v>
      </c>
      <c r="CX65" s="115"/>
    </row>
    <row r="66" spans="2:102" x14ac:dyDescent="0.25">
      <c r="B66" t="s">
        <v>23</v>
      </c>
      <c r="C66">
        <v>40</v>
      </c>
      <c r="D66" s="1">
        <v>16</v>
      </c>
      <c r="E66" s="1">
        <v>200</v>
      </c>
      <c r="F66" s="1">
        <f>C66*D66*E66</f>
        <v>128000</v>
      </c>
      <c r="G66" s="55">
        <v>17</v>
      </c>
      <c r="H66" s="55">
        <v>32</v>
      </c>
      <c r="I66" s="57">
        <f>-$F$66</f>
        <v>-128000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58">
        <v>0</v>
      </c>
      <c r="P66" s="58">
        <v>0</v>
      </c>
      <c r="Q66" s="58">
        <v>0</v>
      </c>
      <c r="R66" s="58">
        <v>0</v>
      </c>
      <c r="S66" s="58">
        <v>0</v>
      </c>
      <c r="T66" s="58">
        <v>0</v>
      </c>
      <c r="U66" s="58">
        <v>0</v>
      </c>
      <c r="V66" s="58">
        <v>0</v>
      </c>
      <c r="W66" s="58">
        <v>0</v>
      </c>
      <c r="X66" s="58">
        <v>0</v>
      </c>
      <c r="Y66" s="58">
        <v>0</v>
      </c>
      <c r="Z66" s="58">
        <f>$I$66/16</f>
        <v>-8000</v>
      </c>
      <c r="AA66" s="58">
        <f t="shared" ref="AA66:AO66" si="13">$I$66/16</f>
        <v>-8000</v>
      </c>
      <c r="AB66" s="58">
        <f t="shared" si="13"/>
        <v>-8000</v>
      </c>
      <c r="AC66" s="58">
        <f t="shared" si="13"/>
        <v>-8000</v>
      </c>
      <c r="AD66" s="58">
        <f t="shared" si="13"/>
        <v>-8000</v>
      </c>
      <c r="AE66" s="58">
        <f t="shared" si="13"/>
        <v>-8000</v>
      </c>
      <c r="AF66" s="58">
        <f t="shared" si="13"/>
        <v>-8000</v>
      </c>
      <c r="AG66" s="58">
        <f t="shared" si="13"/>
        <v>-8000</v>
      </c>
      <c r="AH66" s="58">
        <f t="shared" si="13"/>
        <v>-8000</v>
      </c>
      <c r="AI66" s="58">
        <f t="shared" si="13"/>
        <v>-8000</v>
      </c>
      <c r="AJ66" s="58">
        <f t="shared" si="13"/>
        <v>-8000</v>
      </c>
      <c r="AK66" s="58">
        <f t="shared" si="13"/>
        <v>-8000</v>
      </c>
      <c r="AL66" s="58">
        <f t="shared" si="13"/>
        <v>-8000</v>
      </c>
      <c r="AM66" s="58">
        <f t="shared" si="13"/>
        <v>-8000</v>
      </c>
      <c r="AN66" s="58">
        <f t="shared" si="13"/>
        <v>-8000</v>
      </c>
      <c r="AO66" s="58">
        <f t="shared" si="13"/>
        <v>-8000</v>
      </c>
      <c r="AP66" s="58">
        <v>0</v>
      </c>
      <c r="AQ66" s="58">
        <v>0</v>
      </c>
      <c r="AR66" s="58">
        <v>0</v>
      </c>
      <c r="AS66" s="58">
        <v>0</v>
      </c>
      <c r="AT66" s="58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8">
        <v>0</v>
      </c>
      <c r="BA66" s="58">
        <v>0</v>
      </c>
      <c r="BB66" s="58">
        <v>0</v>
      </c>
      <c r="BC66" s="58">
        <v>0</v>
      </c>
      <c r="BD66" s="58">
        <v>0</v>
      </c>
      <c r="BE66" s="58">
        <v>0</v>
      </c>
      <c r="BF66" s="58">
        <v>0</v>
      </c>
      <c r="BG66" s="58">
        <v>0</v>
      </c>
      <c r="BH66" s="58">
        <v>0</v>
      </c>
      <c r="BI66" s="58">
        <v>0</v>
      </c>
      <c r="BJ66" s="58">
        <v>0</v>
      </c>
      <c r="BK66" s="58">
        <v>0</v>
      </c>
      <c r="BL66" s="58">
        <v>0</v>
      </c>
      <c r="BM66" s="58">
        <v>0</v>
      </c>
      <c r="BN66" s="58">
        <v>0</v>
      </c>
      <c r="BO66" s="58">
        <v>0</v>
      </c>
      <c r="BP66" s="58">
        <v>0</v>
      </c>
      <c r="BQ66" s="58">
        <v>0</v>
      </c>
      <c r="BR66" s="58">
        <v>0</v>
      </c>
      <c r="BS66" s="58">
        <v>0</v>
      </c>
      <c r="BT66" s="58">
        <v>0</v>
      </c>
      <c r="BU66" s="58">
        <v>0</v>
      </c>
      <c r="BV66" s="58">
        <v>0</v>
      </c>
      <c r="BW66" s="58">
        <v>0</v>
      </c>
      <c r="BX66" s="58">
        <v>0</v>
      </c>
      <c r="BY66" s="58">
        <v>0</v>
      </c>
      <c r="BZ66" s="58">
        <v>0</v>
      </c>
      <c r="CA66" s="58">
        <v>0</v>
      </c>
      <c r="CB66" s="58">
        <v>0</v>
      </c>
      <c r="CC66" s="58">
        <v>0</v>
      </c>
      <c r="CD66" s="58">
        <v>0</v>
      </c>
      <c r="CE66" s="58">
        <v>0</v>
      </c>
      <c r="CF66" s="58">
        <v>0</v>
      </c>
      <c r="CG66" s="58">
        <v>0</v>
      </c>
      <c r="CH66" s="58">
        <v>0</v>
      </c>
      <c r="CI66" s="58">
        <v>0</v>
      </c>
      <c r="CJ66" s="58">
        <v>0</v>
      </c>
      <c r="CK66" s="58">
        <v>0</v>
      </c>
      <c r="CL66" s="58">
        <v>0</v>
      </c>
      <c r="CM66" s="58">
        <v>0</v>
      </c>
      <c r="CN66" s="58">
        <v>0</v>
      </c>
      <c r="CO66" s="58">
        <v>0</v>
      </c>
      <c r="CP66" s="58">
        <v>0</v>
      </c>
      <c r="CQ66" s="58">
        <v>0</v>
      </c>
      <c r="CR66" s="58">
        <v>0</v>
      </c>
      <c r="CS66" s="58">
        <v>0</v>
      </c>
      <c r="CT66" s="58">
        <v>0</v>
      </c>
      <c r="CU66" s="58">
        <v>0</v>
      </c>
      <c r="CV66" s="58">
        <v>0</v>
      </c>
      <c r="CW66" s="58">
        <v>0</v>
      </c>
      <c r="CX66" s="115"/>
    </row>
    <row r="67" spans="2:102" x14ac:dyDescent="0.25">
      <c r="G67" s="61"/>
      <c r="H67" s="61"/>
      <c r="I67" s="62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CX67" s="115"/>
    </row>
    <row r="68" spans="2:102" x14ac:dyDescent="0.25">
      <c r="B68" s="27" t="s">
        <v>9</v>
      </c>
      <c r="C68" s="24"/>
      <c r="D68" s="25"/>
      <c r="E68" s="25"/>
      <c r="F68" s="25">
        <f>SUM(F69:F72)</f>
        <v>4457952</v>
      </c>
      <c r="G68" s="81"/>
      <c r="H68" s="81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2"/>
      <c r="BH68" s="82"/>
      <c r="BI68" s="82"/>
      <c r="BJ68" s="82"/>
      <c r="BK68" s="82"/>
      <c r="BL68" s="82"/>
      <c r="BM68" s="82"/>
      <c r="BN68" s="82"/>
      <c r="BO68" s="82"/>
      <c r="BP68" s="82"/>
      <c r="BQ68" s="82"/>
      <c r="BR68" s="82"/>
      <c r="BS68" s="82"/>
      <c r="BT68" s="82"/>
      <c r="BU68" s="82"/>
      <c r="BV68" s="82"/>
      <c r="BW68" s="82"/>
      <c r="BX68" s="82"/>
      <c r="BY68" s="82"/>
      <c r="BZ68" s="82"/>
      <c r="CA68" s="82"/>
      <c r="CB68" s="82"/>
      <c r="CC68" s="82"/>
      <c r="CD68" s="82"/>
      <c r="CE68" s="82"/>
      <c r="CF68" s="82"/>
      <c r="CG68" s="82"/>
      <c r="CH68" s="82"/>
      <c r="CI68" s="82"/>
      <c r="CJ68" s="82"/>
      <c r="CK68" s="82"/>
      <c r="CL68" s="82"/>
      <c r="CM68" s="82"/>
      <c r="CN68" s="82"/>
      <c r="CO68" s="82"/>
      <c r="CP68" s="82"/>
      <c r="CQ68" s="82"/>
      <c r="CR68" s="82"/>
      <c r="CS68" s="82"/>
      <c r="CT68" s="82"/>
      <c r="CU68" s="82"/>
      <c r="CV68" s="82"/>
      <c r="CW68" s="82"/>
      <c r="CX68" s="115"/>
    </row>
    <row r="69" spans="2:102" x14ac:dyDescent="0.25">
      <c r="B69" t="s">
        <v>207</v>
      </c>
      <c r="C69">
        <v>20</v>
      </c>
      <c r="D69" s="1">
        <f>65*2183.04</f>
        <v>141897.60000000001</v>
      </c>
      <c r="F69" s="1">
        <f>C69*D69</f>
        <v>2837952</v>
      </c>
      <c r="G69" s="55">
        <v>33</v>
      </c>
      <c r="H69" s="55">
        <v>33</v>
      </c>
      <c r="I69" s="57">
        <f>F69</f>
        <v>2837952</v>
      </c>
      <c r="J69" s="58">
        <v>0</v>
      </c>
      <c r="K69" s="58">
        <v>0</v>
      </c>
      <c r="L69" s="58">
        <v>0</v>
      </c>
      <c r="M69" s="58">
        <v>0</v>
      </c>
      <c r="N69" s="58">
        <v>0</v>
      </c>
      <c r="O69" s="58">
        <v>0</v>
      </c>
      <c r="P69" s="58">
        <v>0</v>
      </c>
      <c r="Q69" s="58">
        <v>0</v>
      </c>
      <c r="R69" s="58">
        <v>0</v>
      </c>
      <c r="S69" s="58">
        <v>0</v>
      </c>
      <c r="T69" s="58">
        <v>0</v>
      </c>
      <c r="U69" s="58">
        <v>0</v>
      </c>
      <c r="V69" s="58">
        <v>0</v>
      </c>
      <c r="W69" s="58">
        <v>0</v>
      </c>
      <c r="X69" s="58">
        <v>0</v>
      </c>
      <c r="Y69" s="58">
        <v>0</v>
      </c>
      <c r="Z69" s="58">
        <v>0</v>
      </c>
      <c r="AA69" s="58">
        <v>0</v>
      </c>
      <c r="AB69" s="58">
        <v>0</v>
      </c>
      <c r="AC69" s="58">
        <v>0</v>
      </c>
      <c r="AD69" s="58">
        <v>0</v>
      </c>
      <c r="AE69" s="58">
        <v>0</v>
      </c>
      <c r="AF69" s="58">
        <v>0</v>
      </c>
      <c r="AG69" s="58">
        <v>0</v>
      </c>
      <c r="AH69" s="58">
        <v>0</v>
      </c>
      <c r="AI69" s="58">
        <v>0</v>
      </c>
      <c r="AJ69" s="58">
        <v>0</v>
      </c>
      <c r="AK69" s="58">
        <v>0</v>
      </c>
      <c r="AL69" s="58">
        <v>0</v>
      </c>
      <c r="AM69" s="58">
        <v>0</v>
      </c>
      <c r="AN69" s="58">
        <v>0</v>
      </c>
      <c r="AO69" s="58">
        <v>0</v>
      </c>
      <c r="AP69" s="58">
        <v>0</v>
      </c>
      <c r="AQ69" s="58">
        <v>0</v>
      </c>
      <c r="AR69" s="58">
        <v>0</v>
      </c>
      <c r="AS69" s="58">
        <v>0</v>
      </c>
      <c r="AT69" s="58">
        <v>0</v>
      </c>
      <c r="AU69" s="58">
        <v>0</v>
      </c>
      <c r="AV69" s="58">
        <v>0</v>
      </c>
      <c r="AW69" s="58">
        <v>0</v>
      </c>
      <c r="AX69" s="58">
        <v>0</v>
      </c>
      <c r="AY69" s="58">
        <v>0</v>
      </c>
      <c r="AZ69" s="58">
        <v>0</v>
      </c>
      <c r="BA69" s="58">
        <v>0</v>
      </c>
      <c r="BB69" s="58">
        <v>0</v>
      </c>
      <c r="BC69" s="58">
        <v>0</v>
      </c>
      <c r="BD69" s="58">
        <v>0</v>
      </c>
      <c r="BE69" s="58">
        <v>0</v>
      </c>
      <c r="BF69" s="58">
        <v>0</v>
      </c>
      <c r="BG69" s="58">
        <v>0</v>
      </c>
      <c r="BH69" s="58">
        <v>0</v>
      </c>
      <c r="BI69" s="58">
        <v>0</v>
      </c>
      <c r="BJ69" s="58">
        <v>0</v>
      </c>
      <c r="BK69" s="58">
        <v>0</v>
      </c>
      <c r="BL69" s="58">
        <v>0</v>
      </c>
      <c r="BM69" s="58">
        <v>0</v>
      </c>
      <c r="BN69" s="58">
        <v>0</v>
      </c>
      <c r="BO69" s="58">
        <v>0</v>
      </c>
      <c r="BP69" s="58">
        <v>0</v>
      </c>
      <c r="BQ69" s="58">
        <v>0</v>
      </c>
      <c r="BR69" s="58">
        <v>0</v>
      </c>
      <c r="BS69" s="58">
        <v>0</v>
      </c>
      <c r="BT69" s="58">
        <v>0</v>
      </c>
      <c r="BU69" s="58">
        <v>0</v>
      </c>
      <c r="BV69" s="58">
        <v>0</v>
      </c>
      <c r="BW69" s="58">
        <v>0</v>
      </c>
      <c r="BX69" s="58">
        <v>0</v>
      </c>
      <c r="BY69" s="58">
        <v>0</v>
      </c>
      <c r="BZ69" s="58">
        <v>0</v>
      </c>
      <c r="CA69" s="58">
        <v>0</v>
      </c>
      <c r="CB69" s="58">
        <v>0</v>
      </c>
      <c r="CC69" s="58">
        <v>0</v>
      </c>
      <c r="CD69" s="58">
        <v>0</v>
      </c>
      <c r="CE69" s="58">
        <v>0</v>
      </c>
      <c r="CF69" s="58">
        <v>0</v>
      </c>
      <c r="CG69" s="58">
        <v>0</v>
      </c>
      <c r="CH69" s="58">
        <v>0</v>
      </c>
      <c r="CI69" s="58">
        <v>0</v>
      </c>
      <c r="CJ69" s="58">
        <v>0</v>
      </c>
      <c r="CK69" s="58">
        <v>0</v>
      </c>
      <c r="CL69" s="58">
        <v>0</v>
      </c>
      <c r="CM69" s="58">
        <v>0</v>
      </c>
      <c r="CN69" s="58">
        <v>0</v>
      </c>
      <c r="CO69" s="58">
        <v>0</v>
      </c>
      <c r="CP69" s="58">
        <v>0</v>
      </c>
      <c r="CQ69" s="58">
        <v>0</v>
      </c>
      <c r="CR69" s="58">
        <v>0</v>
      </c>
      <c r="CS69" s="58">
        <v>0</v>
      </c>
      <c r="CT69" s="58">
        <v>0</v>
      </c>
      <c r="CU69" s="58">
        <v>0</v>
      </c>
      <c r="CV69" s="58">
        <v>0</v>
      </c>
      <c r="CW69" s="58">
        <v>2837952</v>
      </c>
      <c r="CX69" s="115"/>
    </row>
    <row r="70" spans="2:102" x14ac:dyDescent="0.25">
      <c r="B70" t="s">
        <v>220</v>
      </c>
      <c r="C70">
        <v>40</v>
      </c>
      <c r="D70" s="1">
        <v>16000</v>
      </c>
      <c r="F70" s="1">
        <f>C70*D70</f>
        <v>640000</v>
      </c>
      <c r="G70" s="55">
        <v>33</v>
      </c>
      <c r="H70" s="55">
        <v>33</v>
      </c>
      <c r="I70" s="57">
        <f>F70</f>
        <v>640000</v>
      </c>
      <c r="J70" s="58">
        <v>0</v>
      </c>
      <c r="K70" s="58">
        <v>0</v>
      </c>
      <c r="L70" s="58">
        <v>0</v>
      </c>
      <c r="M70" s="58">
        <v>0</v>
      </c>
      <c r="N70" s="58">
        <v>0</v>
      </c>
      <c r="O70" s="58">
        <v>0</v>
      </c>
      <c r="P70" s="58">
        <v>0</v>
      </c>
      <c r="Q70" s="58">
        <v>0</v>
      </c>
      <c r="R70" s="58">
        <v>0</v>
      </c>
      <c r="S70" s="58">
        <v>0</v>
      </c>
      <c r="T70" s="58">
        <v>0</v>
      </c>
      <c r="U70" s="58">
        <v>0</v>
      </c>
      <c r="V70" s="58">
        <v>0</v>
      </c>
      <c r="W70" s="58">
        <v>0</v>
      </c>
      <c r="X70" s="58">
        <v>0</v>
      </c>
      <c r="Y70" s="58">
        <v>0</v>
      </c>
      <c r="Z70" s="58">
        <v>0</v>
      </c>
      <c r="AA70" s="58">
        <v>0</v>
      </c>
      <c r="AB70" s="58">
        <v>0</v>
      </c>
      <c r="AC70" s="58">
        <v>0</v>
      </c>
      <c r="AD70" s="58">
        <v>0</v>
      </c>
      <c r="AE70" s="58">
        <v>0</v>
      </c>
      <c r="AF70" s="58">
        <v>0</v>
      </c>
      <c r="AG70" s="58">
        <v>0</v>
      </c>
      <c r="AH70" s="58">
        <v>0</v>
      </c>
      <c r="AI70" s="58">
        <v>0</v>
      </c>
      <c r="AJ70" s="58">
        <v>0</v>
      </c>
      <c r="AK70" s="58">
        <v>0</v>
      </c>
      <c r="AL70" s="58">
        <v>0</v>
      </c>
      <c r="AM70" s="58">
        <v>0</v>
      </c>
      <c r="AN70" s="58">
        <v>0</v>
      </c>
      <c r="AO70" s="58">
        <v>0</v>
      </c>
      <c r="AP70" s="58">
        <f>I70</f>
        <v>640000</v>
      </c>
      <c r="AQ70" s="58">
        <v>0</v>
      </c>
      <c r="AR70" s="58">
        <v>0</v>
      </c>
      <c r="AS70" s="58">
        <v>0</v>
      </c>
      <c r="AT70" s="58">
        <v>0</v>
      </c>
      <c r="AU70" s="58">
        <v>0</v>
      </c>
      <c r="AV70" s="58">
        <v>0</v>
      </c>
      <c r="AW70" s="58">
        <v>0</v>
      </c>
      <c r="AX70" s="58">
        <v>0</v>
      </c>
      <c r="AY70" s="58">
        <v>0</v>
      </c>
      <c r="AZ70" s="58">
        <v>0</v>
      </c>
      <c r="BA70" s="58">
        <v>0</v>
      </c>
      <c r="BB70" s="58">
        <v>0</v>
      </c>
      <c r="BC70" s="58">
        <v>0</v>
      </c>
      <c r="BD70" s="58">
        <v>0</v>
      </c>
      <c r="BE70" s="58">
        <v>0</v>
      </c>
      <c r="BF70" s="58">
        <v>0</v>
      </c>
      <c r="BG70" s="58">
        <v>0</v>
      </c>
      <c r="BH70" s="58">
        <v>0</v>
      </c>
      <c r="BI70" s="58">
        <v>0</v>
      </c>
      <c r="BJ70" s="58">
        <v>0</v>
      </c>
      <c r="BK70" s="58">
        <v>0</v>
      </c>
      <c r="BL70" s="58">
        <v>0</v>
      </c>
      <c r="BM70" s="58">
        <v>0</v>
      </c>
      <c r="BN70" s="58">
        <v>0</v>
      </c>
      <c r="BO70" s="58">
        <v>0</v>
      </c>
      <c r="BP70" s="58">
        <v>0</v>
      </c>
      <c r="BQ70" s="58">
        <v>0</v>
      </c>
      <c r="BR70" s="58">
        <v>0</v>
      </c>
      <c r="BS70" s="58">
        <v>0</v>
      </c>
      <c r="BT70" s="58">
        <v>0</v>
      </c>
      <c r="BU70" s="58">
        <v>0</v>
      </c>
      <c r="BV70" s="58">
        <v>0</v>
      </c>
      <c r="BW70" s="58">
        <v>0</v>
      </c>
      <c r="BX70" s="58">
        <v>0</v>
      </c>
      <c r="BY70" s="58">
        <v>0</v>
      </c>
      <c r="BZ70" s="58">
        <v>0</v>
      </c>
      <c r="CA70" s="58">
        <v>0</v>
      </c>
      <c r="CB70" s="58">
        <v>0</v>
      </c>
      <c r="CC70" s="58">
        <v>0</v>
      </c>
      <c r="CD70" s="58">
        <v>0</v>
      </c>
      <c r="CE70" s="58">
        <v>0</v>
      </c>
      <c r="CF70" s="58">
        <v>0</v>
      </c>
      <c r="CG70" s="58">
        <v>0</v>
      </c>
      <c r="CH70" s="58">
        <v>0</v>
      </c>
      <c r="CI70" s="58">
        <v>0</v>
      </c>
      <c r="CJ70" s="58">
        <v>0</v>
      </c>
      <c r="CK70" s="58">
        <v>0</v>
      </c>
      <c r="CL70" s="58">
        <v>0</v>
      </c>
      <c r="CM70" s="58">
        <v>0</v>
      </c>
      <c r="CN70" s="58">
        <v>0</v>
      </c>
      <c r="CO70" s="58">
        <v>0</v>
      </c>
      <c r="CP70" s="58">
        <v>0</v>
      </c>
      <c r="CQ70" s="58">
        <v>0</v>
      </c>
      <c r="CR70" s="58">
        <v>0</v>
      </c>
      <c r="CS70" s="58">
        <v>0</v>
      </c>
      <c r="CT70" s="58">
        <v>0</v>
      </c>
      <c r="CU70" s="58">
        <v>0</v>
      </c>
      <c r="CV70" s="58">
        <v>0</v>
      </c>
      <c r="CW70" s="58">
        <v>0</v>
      </c>
      <c r="CX70" s="115"/>
    </row>
    <row r="71" spans="2:102" x14ac:dyDescent="0.25">
      <c r="B71" t="s">
        <v>221</v>
      </c>
      <c r="C71">
        <v>40</v>
      </c>
      <c r="D71" s="1">
        <v>11000</v>
      </c>
      <c r="F71" s="1">
        <f>C71*D71</f>
        <v>440000</v>
      </c>
      <c r="G71" s="55">
        <v>33</v>
      </c>
      <c r="H71" s="55">
        <v>33</v>
      </c>
      <c r="I71" s="57">
        <f>F71</f>
        <v>440000</v>
      </c>
      <c r="J71" s="58">
        <v>0</v>
      </c>
      <c r="K71" s="58">
        <v>0</v>
      </c>
      <c r="L71" s="58">
        <v>0</v>
      </c>
      <c r="M71" s="58">
        <v>0</v>
      </c>
      <c r="N71" s="58">
        <v>0</v>
      </c>
      <c r="O71" s="58">
        <v>0</v>
      </c>
      <c r="P71" s="58">
        <v>0</v>
      </c>
      <c r="Q71" s="58">
        <v>0</v>
      </c>
      <c r="R71" s="58">
        <v>0</v>
      </c>
      <c r="S71" s="58">
        <v>0</v>
      </c>
      <c r="T71" s="58">
        <v>0</v>
      </c>
      <c r="U71" s="58">
        <v>0</v>
      </c>
      <c r="V71" s="58">
        <v>0</v>
      </c>
      <c r="W71" s="58">
        <v>0</v>
      </c>
      <c r="X71" s="58">
        <v>0</v>
      </c>
      <c r="Y71" s="58">
        <v>0</v>
      </c>
      <c r="Z71" s="58">
        <v>0</v>
      </c>
      <c r="AA71" s="58">
        <v>0</v>
      </c>
      <c r="AB71" s="58">
        <v>0</v>
      </c>
      <c r="AC71" s="58">
        <v>0</v>
      </c>
      <c r="AD71" s="58">
        <v>0</v>
      </c>
      <c r="AE71" s="58">
        <v>0</v>
      </c>
      <c r="AF71" s="58">
        <v>0</v>
      </c>
      <c r="AG71" s="58">
        <v>0</v>
      </c>
      <c r="AH71" s="58">
        <v>0</v>
      </c>
      <c r="AI71" s="58">
        <v>0</v>
      </c>
      <c r="AJ71" s="58">
        <v>0</v>
      </c>
      <c r="AK71" s="58">
        <v>0</v>
      </c>
      <c r="AL71" s="58">
        <v>0</v>
      </c>
      <c r="AM71" s="58">
        <v>0</v>
      </c>
      <c r="AN71" s="58">
        <v>0</v>
      </c>
      <c r="AO71" s="58">
        <v>0</v>
      </c>
      <c r="AP71" s="58">
        <f>I71</f>
        <v>440000</v>
      </c>
      <c r="AQ71" s="58">
        <v>0</v>
      </c>
      <c r="AR71" s="58">
        <v>0</v>
      </c>
      <c r="AS71" s="58">
        <v>0</v>
      </c>
      <c r="AT71" s="58">
        <v>0</v>
      </c>
      <c r="AU71" s="58">
        <v>0</v>
      </c>
      <c r="AV71" s="58">
        <v>0</v>
      </c>
      <c r="AW71" s="58">
        <v>0</v>
      </c>
      <c r="AX71" s="58">
        <v>0</v>
      </c>
      <c r="AY71" s="58">
        <v>0</v>
      </c>
      <c r="AZ71" s="58">
        <v>0</v>
      </c>
      <c r="BA71" s="58">
        <v>0</v>
      </c>
      <c r="BB71" s="58">
        <v>0</v>
      </c>
      <c r="BC71" s="58">
        <v>0</v>
      </c>
      <c r="BD71" s="58">
        <v>0</v>
      </c>
      <c r="BE71" s="58">
        <v>0</v>
      </c>
      <c r="BF71" s="58">
        <v>0</v>
      </c>
      <c r="BG71" s="58">
        <v>0</v>
      </c>
      <c r="BH71" s="58">
        <v>0</v>
      </c>
      <c r="BI71" s="58">
        <v>0</v>
      </c>
      <c r="BJ71" s="58">
        <v>0</v>
      </c>
      <c r="BK71" s="58">
        <v>0</v>
      </c>
      <c r="BL71" s="58">
        <v>0</v>
      </c>
      <c r="BM71" s="58">
        <v>0</v>
      </c>
      <c r="BN71" s="58">
        <v>0</v>
      </c>
      <c r="BO71" s="58">
        <v>0</v>
      </c>
      <c r="BP71" s="58">
        <v>0</v>
      </c>
      <c r="BQ71" s="58">
        <v>0</v>
      </c>
      <c r="BR71" s="58">
        <v>0</v>
      </c>
      <c r="BS71" s="58">
        <v>0</v>
      </c>
      <c r="BT71" s="58">
        <v>0</v>
      </c>
      <c r="BU71" s="58">
        <v>0</v>
      </c>
      <c r="BV71" s="58">
        <v>0</v>
      </c>
      <c r="BW71" s="58">
        <v>0</v>
      </c>
      <c r="BX71" s="58">
        <v>0</v>
      </c>
      <c r="BY71" s="58">
        <v>0</v>
      </c>
      <c r="BZ71" s="58">
        <v>0</v>
      </c>
      <c r="CA71" s="58">
        <v>0</v>
      </c>
      <c r="CB71" s="58">
        <v>0</v>
      </c>
      <c r="CC71" s="58">
        <v>0</v>
      </c>
      <c r="CD71" s="58">
        <v>0</v>
      </c>
      <c r="CE71" s="58">
        <v>0</v>
      </c>
      <c r="CF71" s="58">
        <v>0</v>
      </c>
      <c r="CG71" s="58">
        <v>0</v>
      </c>
      <c r="CH71" s="58">
        <v>0</v>
      </c>
      <c r="CI71" s="58">
        <v>0</v>
      </c>
      <c r="CJ71" s="58">
        <v>0</v>
      </c>
      <c r="CK71" s="58">
        <v>0</v>
      </c>
      <c r="CL71" s="58">
        <v>0</v>
      </c>
      <c r="CM71" s="58">
        <v>0</v>
      </c>
      <c r="CN71" s="58">
        <v>0</v>
      </c>
      <c r="CO71" s="58">
        <v>0</v>
      </c>
      <c r="CP71" s="58">
        <v>0</v>
      </c>
      <c r="CQ71" s="58">
        <v>0</v>
      </c>
      <c r="CR71" s="58">
        <v>0</v>
      </c>
      <c r="CS71" s="58">
        <v>0</v>
      </c>
      <c r="CT71" s="58">
        <v>0</v>
      </c>
      <c r="CU71" s="58">
        <v>0</v>
      </c>
      <c r="CV71" s="58">
        <v>0</v>
      </c>
      <c r="CW71" s="58">
        <v>0</v>
      </c>
      <c r="CX71" s="115"/>
    </row>
    <row r="72" spans="2:102" x14ac:dyDescent="0.25">
      <c r="B72" t="s">
        <v>211</v>
      </c>
      <c r="C72">
        <v>20</v>
      </c>
      <c r="D72" s="1">
        <f>5*12</f>
        <v>60</v>
      </c>
      <c r="E72" s="1">
        <v>450</v>
      </c>
      <c r="F72" s="1">
        <f>C72*D72*E72</f>
        <v>540000</v>
      </c>
      <c r="G72" s="55">
        <v>33</v>
      </c>
      <c r="H72" s="55">
        <v>92</v>
      </c>
      <c r="I72" s="57">
        <f>F72</f>
        <v>540000</v>
      </c>
      <c r="J72" s="58">
        <v>0</v>
      </c>
      <c r="K72" s="58">
        <v>0</v>
      </c>
      <c r="L72" s="58">
        <v>0</v>
      </c>
      <c r="M72" s="58">
        <v>0</v>
      </c>
      <c r="N72" s="58">
        <v>0</v>
      </c>
      <c r="O72" s="58">
        <v>0</v>
      </c>
      <c r="P72" s="58">
        <v>0</v>
      </c>
      <c r="Q72" s="58">
        <v>0</v>
      </c>
      <c r="R72" s="58">
        <v>0</v>
      </c>
      <c r="S72" s="58">
        <v>0</v>
      </c>
      <c r="T72" s="58">
        <v>0</v>
      </c>
      <c r="U72" s="58">
        <v>0</v>
      </c>
      <c r="V72" s="58">
        <v>0</v>
      </c>
      <c r="W72" s="58">
        <v>0</v>
      </c>
      <c r="X72" s="58">
        <v>0</v>
      </c>
      <c r="Y72" s="58">
        <v>0</v>
      </c>
      <c r="Z72" s="58">
        <v>0</v>
      </c>
      <c r="AA72" s="58">
        <v>0</v>
      </c>
      <c r="AB72" s="58">
        <v>0</v>
      </c>
      <c r="AC72" s="58">
        <v>0</v>
      </c>
      <c r="AD72" s="58">
        <v>0</v>
      </c>
      <c r="AE72" s="58">
        <v>0</v>
      </c>
      <c r="AF72" s="58">
        <v>0</v>
      </c>
      <c r="AG72" s="58">
        <v>0</v>
      </c>
      <c r="AH72" s="58">
        <v>0</v>
      </c>
      <c r="AI72" s="58">
        <v>0</v>
      </c>
      <c r="AJ72" s="58">
        <v>0</v>
      </c>
      <c r="AK72" s="58">
        <v>0</v>
      </c>
      <c r="AL72" s="58">
        <v>0</v>
      </c>
      <c r="AM72" s="58">
        <v>0</v>
      </c>
      <c r="AN72" s="58">
        <v>0</v>
      </c>
      <c r="AO72" s="58">
        <v>0</v>
      </c>
      <c r="AP72" s="58">
        <f>$C$72*$E$72</f>
        <v>9000</v>
      </c>
      <c r="AQ72" s="58">
        <f t="shared" ref="AQ72:CV72" si="14">$C$72*$E$72</f>
        <v>9000</v>
      </c>
      <c r="AR72" s="58">
        <f t="shared" si="14"/>
        <v>9000</v>
      </c>
      <c r="AS72" s="58">
        <f t="shared" si="14"/>
        <v>9000</v>
      </c>
      <c r="AT72" s="58">
        <f t="shared" si="14"/>
        <v>9000</v>
      </c>
      <c r="AU72" s="58">
        <f t="shared" si="14"/>
        <v>9000</v>
      </c>
      <c r="AV72" s="58">
        <f t="shared" si="14"/>
        <v>9000</v>
      </c>
      <c r="AW72" s="58">
        <f t="shared" si="14"/>
        <v>9000</v>
      </c>
      <c r="AX72" s="58">
        <f t="shared" si="14"/>
        <v>9000</v>
      </c>
      <c r="AY72" s="58">
        <f t="shared" si="14"/>
        <v>9000</v>
      </c>
      <c r="AZ72" s="58">
        <f t="shared" si="14"/>
        <v>9000</v>
      </c>
      <c r="BA72" s="58">
        <f t="shared" si="14"/>
        <v>9000</v>
      </c>
      <c r="BB72" s="58">
        <f t="shared" si="14"/>
        <v>9000</v>
      </c>
      <c r="BC72" s="58">
        <f t="shared" si="14"/>
        <v>9000</v>
      </c>
      <c r="BD72" s="58">
        <f t="shared" si="14"/>
        <v>9000</v>
      </c>
      <c r="BE72" s="58">
        <f t="shared" si="14"/>
        <v>9000</v>
      </c>
      <c r="BF72" s="58">
        <f t="shared" si="14"/>
        <v>9000</v>
      </c>
      <c r="BG72" s="58">
        <f t="shared" si="14"/>
        <v>9000</v>
      </c>
      <c r="BH72" s="58">
        <f t="shared" si="14"/>
        <v>9000</v>
      </c>
      <c r="BI72" s="58">
        <f t="shared" si="14"/>
        <v>9000</v>
      </c>
      <c r="BJ72" s="58">
        <f t="shared" si="14"/>
        <v>9000</v>
      </c>
      <c r="BK72" s="58">
        <f t="shared" si="14"/>
        <v>9000</v>
      </c>
      <c r="BL72" s="58">
        <f t="shared" si="14"/>
        <v>9000</v>
      </c>
      <c r="BM72" s="58">
        <f t="shared" si="14"/>
        <v>9000</v>
      </c>
      <c r="BN72" s="58">
        <f t="shared" si="14"/>
        <v>9000</v>
      </c>
      <c r="BO72" s="58">
        <f t="shared" si="14"/>
        <v>9000</v>
      </c>
      <c r="BP72" s="58">
        <f t="shared" si="14"/>
        <v>9000</v>
      </c>
      <c r="BQ72" s="58">
        <f t="shared" si="14"/>
        <v>9000</v>
      </c>
      <c r="BR72" s="58">
        <f t="shared" si="14"/>
        <v>9000</v>
      </c>
      <c r="BS72" s="58">
        <f t="shared" si="14"/>
        <v>9000</v>
      </c>
      <c r="BT72" s="58">
        <f t="shared" si="14"/>
        <v>9000</v>
      </c>
      <c r="BU72" s="58">
        <f t="shared" si="14"/>
        <v>9000</v>
      </c>
      <c r="BV72" s="58">
        <f t="shared" si="14"/>
        <v>9000</v>
      </c>
      <c r="BW72" s="58">
        <f t="shared" si="14"/>
        <v>9000</v>
      </c>
      <c r="BX72" s="58">
        <f t="shared" si="14"/>
        <v>9000</v>
      </c>
      <c r="BY72" s="58">
        <f t="shared" si="14"/>
        <v>9000</v>
      </c>
      <c r="BZ72" s="58">
        <f t="shared" si="14"/>
        <v>9000</v>
      </c>
      <c r="CA72" s="58">
        <f t="shared" si="14"/>
        <v>9000</v>
      </c>
      <c r="CB72" s="58">
        <f t="shared" si="14"/>
        <v>9000</v>
      </c>
      <c r="CC72" s="58">
        <f t="shared" si="14"/>
        <v>9000</v>
      </c>
      <c r="CD72" s="58">
        <f t="shared" si="14"/>
        <v>9000</v>
      </c>
      <c r="CE72" s="58">
        <f t="shared" si="14"/>
        <v>9000</v>
      </c>
      <c r="CF72" s="58">
        <f t="shared" si="14"/>
        <v>9000</v>
      </c>
      <c r="CG72" s="58">
        <f t="shared" si="14"/>
        <v>9000</v>
      </c>
      <c r="CH72" s="58">
        <f t="shared" si="14"/>
        <v>9000</v>
      </c>
      <c r="CI72" s="58">
        <f t="shared" si="14"/>
        <v>9000</v>
      </c>
      <c r="CJ72" s="58">
        <f t="shared" si="14"/>
        <v>9000</v>
      </c>
      <c r="CK72" s="58">
        <f t="shared" si="14"/>
        <v>9000</v>
      </c>
      <c r="CL72" s="58">
        <f>$C$72*$E$72</f>
        <v>9000</v>
      </c>
      <c r="CM72" s="58">
        <f t="shared" si="14"/>
        <v>9000</v>
      </c>
      <c r="CN72" s="58">
        <f t="shared" si="14"/>
        <v>9000</v>
      </c>
      <c r="CO72" s="58">
        <f t="shared" si="14"/>
        <v>9000</v>
      </c>
      <c r="CP72" s="58">
        <f t="shared" si="14"/>
        <v>9000</v>
      </c>
      <c r="CQ72" s="58">
        <f t="shared" si="14"/>
        <v>9000</v>
      </c>
      <c r="CR72" s="58">
        <f t="shared" si="14"/>
        <v>9000</v>
      </c>
      <c r="CS72" s="58">
        <f t="shared" si="14"/>
        <v>9000</v>
      </c>
      <c r="CT72" s="58">
        <f t="shared" si="14"/>
        <v>9000</v>
      </c>
      <c r="CU72" s="58">
        <f t="shared" si="14"/>
        <v>9000</v>
      </c>
      <c r="CV72" s="58">
        <f t="shared" si="14"/>
        <v>9000</v>
      </c>
      <c r="CW72" s="58">
        <f>$C$72*$E$72</f>
        <v>9000</v>
      </c>
    </row>
    <row r="73" spans="2:102" x14ac:dyDescent="0.25">
      <c r="G73" s="64"/>
      <c r="H73" s="64"/>
      <c r="I73" s="65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</row>
    <row r="74" spans="2:102" x14ac:dyDescent="0.25">
      <c r="B74" s="26" t="s">
        <v>10</v>
      </c>
      <c r="C74" s="2"/>
      <c r="D74" s="3"/>
      <c r="E74" s="3"/>
      <c r="F74" s="3">
        <f>F68-F8</f>
        <v>-1476764.5337179424</v>
      </c>
      <c r="G74" s="64"/>
      <c r="H74" s="64"/>
      <c r="I74" s="65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</row>
    <row r="75" spans="2:102" x14ac:dyDescent="0.25">
      <c r="G75" s="64"/>
      <c r="H75" s="64"/>
      <c r="I75" s="65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</row>
    <row r="76" spans="2:102" x14ac:dyDescent="0.25">
      <c r="B76" t="s">
        <v>171</v>
      </c>
      <c r="F76" s="1">
        <f>F74/40</f>
        <v>-36919.113342948564</v>
      </c>
      <c r="G76" s="64"/>
      <c r="H76" s="64"/>
      <c r="I76" s="65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</row>
    <row r="77" spans="2:102" x14ac:dyDescent="0.25">
      <c r="B77" t="s">
        <v>172</v>
      </c>
      <c r="F77" s="1">
        <f>(-F8+F69)/40</f>
        <v>-77419.113342948564</v>
      </c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</row>
    <row r="79" spans="2:102" x14ac:dyDescent="0.25">
      <c r="G79" s="40"/>
      <c r="H79" s="40"/>
      <c r="I79" s="59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</row>
    <row r="80" spans="2:102" x14ac:dyDescent="0.25">
      <c r="G80" s="36"/>
      <c r="H80" s="36"/>
      <c r="I80" s="60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</row>
    <row r="81" spans="5:101" x14ac:dyDescent="0.25">
      <c r="E81" s="133" t="s">
        <v>9</v>
      </c>
      <c r="F81" s="134"/>
      <c r="G81" s="116"/>
      <c r="H81" s="117"/>
      <c r="I81" s="106">
        <f>F68</f>
        <v>4457952</v>
      </c>
      <c r="J81" s="43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</row>
    <row r="82" spans="5:101" x14ac:dyDescent="0.25">
      <c r="E82" s="133" t="s">
        <v>112</v>
      </c>
      <c r="F82" s="134"/>
      <c r="G82" s="116"/>
      <c r="H82" s="117"/>
      <c r="I82" s="106">
        <f>-F8</f>
        <v>-5934716.5337179424</v>
      </c>
      <c r="J82" s="43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</row>
    <row r="83" spans="5:101" x14ac:dyDescent="0.25">
      <c r="E83" s="133" t="s">
        <v>113</v>
      </c>
      <c r="F83" s="134"/>
      <c r="G83" s="116"/>
      <c r="H83" s="117"/>
      <c r="I83" s="106">
        <f>SUM(I81:I82)</f>
        <v>-1476764.5337179424</v>
      </c>
      <c r="J83" s="43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</row>
    <row r="84" spans="5:101" x14ac:dyDescent="0.25">
      <c r="E84" s="110"/>
      <c r="F84" s="111"/>
      <c r="G84"/>
      <c r="H84"/>
      <c r="I84" s="112">
        <f>I83/-I82</f>
        <v>-0.248834889640936</v>
      </c>
      <c r="J84" s="43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</row>
    <row r="85" spans="5:101" x14ac:dyDescent="0.25">
      <c r="E85" s="45"/>
      <c r="F85" s="45"/>
      <c r="G85" s="45"/>
      <c r="H85" s="46"/>
      <c r="I85" s="45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</row>
    <row r="86" spans="5:101" x14ac:dyDescent="0.25">
      <c r="E86" s="107" t="s">
        <v>114</v>
      </c>
      <c r="F86" s="108"/>
      <c r="G86" s="116"/>
      <c r="H86" s="116"/>
      <c r="I86" s="118"/>
      <c r="J86" s="49">
        <f>SUM(J10:J76)</f>
        <v>0</v>
      </c>
      <c r="K86" s="49">
        <f t="shared" ref="K86:BV86" si="15">SUM(K10:K76)</f>
        <v>-7018</v>
      </c>
      <c r="L86" s="49">
        <f t="shared" si="15"/>
        <v>0</v>
      </c>
      <c r="M86" s="49">
        <f t="shared" si="15"/>
        <v>-11429.56938824976</v>
      </c>
      <c r="N86" s="49">
        <f t="shared" si="15"/>
        <v>0</v>
      </c>
      <c r="O86" s="49">
        <f t="shared" si="15"/>
        <v>-108155.37603320461</v>
      </c>
      <c r="P86" s="49">
        <f t="shared" si="15"/>
        <v>-1582.3080000000002</v>
      </c>
      <c r="Q86" s="49">
        <f t="shared" si="15"/>
        <v>0</v>
      </c>
      <c r="R86" s="49">
        <f t="shared" si="15"/>
        <v>-166048.70681235619</v>
      </c>
      <c r="S86" s="49">
        <f t="shared" si="15"/>
        <v>-35876.943142560012</v>
      </c>
      <c r="T86" s="49">
        <f t="shared" si="15"/>
        <v>-4532.5693882497608</v>
      </c>
      <c r="U86" s="49">
        <f t="shared" si="15"/>
        <v>0</v>
      </c>
      <c r="V86" s="49">
        <f t="shared" si="15"/>
        <v>-143507.77257024005</v>
      </c>
      <c r="W86" s="49">
        <f t="shared" si="15"/>
        <v>0</v>
      </c>
      <c r="X86" s="49">
        <f t="shared" si="15"/>
        <v>0</v>
      </c>
      <c r="Y86" s="49">
        <f t="shared" si="15"/>
        <v>-29555.983474221426</v>
      </c>
      <c r="Z86" s="49">
        <f t="shared" si="15"/>
        <v>-150619.09661711549</v>
      </c>
      <c r="AA86" s="49">
        <f t="shared" si="15"/>
        <v>-196633.9067079846</v>
      </c>
      <c r="AB86" s="49">
        <f t="shared" si="15"/>
        <v>-117328.45550760521</v>
      </c>
      <c r="AC86" s="49">
        <f t="shared" si="15"/>
        <v>-188034.17936568253</v>
      </c>
      <c r="AD86" s="49">
        <f t="shared" si="15"/>
        <v>-275947.5939843923</v>
      </c>
      <c r="AE86" s="49">
        <f t="shared" si="15"/>
        <v>-384848.60662995931</v>
      </c>
      <c r="AF86" s="49">
        <f t="shared" si="15"/>
        <v>-329184.26378185378</v>
      </c>
      <c r="AG86" s="49">
        <f t="shared" si="15"/>
        <v>-301728.00862578145</v>
      </c>
      <c r="AH86" s="49">
        <f t="shared" si="15"/>
        <v>-293110.10963675124</v>
      </c>
      <c r="AI86" s="49">
        <f t="shared" si="15"/>
        <v>-295695.26686308684</v>
      </c>
      <c r="AJ86" s="49">
        <f t="shared" si="15"/>
        <v>-339371.01044395543</v>
      </c>
      <c r="AK86" s="49">
        <f t="shared" si="15"/>
        <v>-532479.68927802437</v>
      </c>
      <c r="AL86" s="49">
        <f t="shared" si="15"/>
        <v>-680752.20807431522</v>
      </c>
      <c r="AM86" s="49">
        <f t="shared" si="15"/>
        <v>-515200.5963702572</v>
      </c>
      <c r="AN86" s="49">
        <f t="shared" si="15"/>
        <v>-368323.8280777391</v>
      </c>
      <c r="AO86" s="49">
        <f t="shared" si="15"/>
        <v>-281917.26418115862</v>
      </c>
      <c r="AP86" s="49">
        <f t="shared" si="15"/>
        <v>1067404.6001107614</v>
      </c>
      <c r="AQ86" s="49">
        <f t="shared" si="15"/>
        <v>4366.0972970371695</v>
      </c>
      <c r="AR86" s="49">
        <f t="shared" si="15"/>
        <v>4438.1881684597938</v>
      </c>
      <c r="AS86" s="49">
        <f t="shared" si="15"/>
        <v>4510.4893049240682</v>
      </c>
      <c r="AT86" s="49">
        <f t="shared" si="15"/>
        <v>4583.0013197030303</v>
      </c>
      <c r="AU86" s="49">
        <f t="shared" si="15"/>
        <v>4655.7248278584302</v>
      </c>
      <c r="AV86" s="49">
        <f t="shared" si="15"/>
        <v>4728.6604462459509</v>
      </c>
      <c r="AW86" s="49">
        <f t="shared" si="15"/>
        <v>4801.8087935204348</v>
      </c>
      <c r="AX86" s="49">
        <f t="shared" si="15"/>
        <v>4875.1704901411367</v>
      </c>
      <c r="AY86" s="49">
        <f t="shared" si="15"/>
        <v>4948.74615837698</v>
      </c>
      <c r="AZ86" s="49">
        <f t="shared" si="15"/>
        <v>5022.5364223118468</v>
      </c>
      <c r="BA86" s="49">
        <f t="shared" si="15"/>
        <v>5096.5419078498562</v>
      </c>
      <c r="BB86" s="49">
        <f t="shared" si="15"/>
        <v>5170.7632427206854</v>
      </c>
      <c r="BC86" s="49">
        <f t="shared" si="15"/>
        <v>5245.2010564848861</v>
      </c>
      <c r="BD86" s="49">
        <f t="shared" si="15"/>
        <v>5319.8559805392342</v>
      </c>
      <c r="BE86" s="49">
        <f t="shared" si="15"/>
        <v>5394.7286481220735</v>
      </c>
      <c r="BF86" s="49">
        <f t="shared" si="15"/>
        <v>5469.8196943186977</v>
      </c>
      <c r="BG86" s="49">
        <f t="shared" si="15"/>
        <v>5545.1297560667253</v>
      </c>
      <c r="BH86" s="49">
        <f t="shared" si="15"/>
        <v>5620.6594721615202</v>
      </c>
      <c r="BI86" s="49">
        <f t="shared" si="15"/>
        <v>5696.409483261592</v>
      </c>
      <c r="BJ86" s="49">
        <f t="shared" si="15"/>
        <v>5772.3804318940383</v>
      </c>
      <c r="BK86" s="49">
        <f t="shared" si="15"/>
        <v>5848.5729624599953</v>
      </c>
      <c r="BL86" s="49">
        <f t="shared" si="15"/>
        <v>5924.9877212401043</v>
      </c>
      <c r="BM86" s="49">
        <f t="shared" si="15"/>
        <v>6001.6253563999871</v>
      </c>
      <c r="BN86" s="49">
        <f t="shared" si="15"/>
        <v>6078.4865179957542</v>
      </c>
      <c r="BO86" s="49">
        <f t="shared" si="15"/>
        <v>6155.5718579795084</v>
      </c>
      <c r="BP86" s="49">
        <f t="shared" si="15"/>
        <v>6232.8820302048816</v>
      </c>
      <c r="BQ86" s="49">
        <f t="shared" si="15"/>
        <v>6310.4176904325786</v>
      </c>
      <c r="BR86" s="49">
        <f t="shared" si="15"/>
        <v>6388.1794963359398</v>
      </c>
      <c r="BS86" s="49">
        <f t="shared" si="15"/>
        <v>6466.1681075065208</v>
      </c>
      <c r="BT86" s="49">
        <f t="shared" si="15"/>
        <v>6544.3841854596812</v>
      </c>
      <c r="BU86" s="49">
        <f t="shared" si="15"/>
        <v>6622.828393640204</v>
      </c>
      <c r="BV86" s="49">
        <f t="shared" si="15"/>
        <v>6701.5013974279218</v>
      </c>
      <c r="BW86" s="49">
        <f t="shared" ref="BW86:CW86" si="16">SUM(BW10:BW76)</f>
        <v>6780.4038641433526</v>
      </c>
      <c r="BX86" s="49">
        <f t="shared" si="16"/>
        <v>6859.5364630533713</v>
      </c>
      <c r="BY86" s="49">
        <f t="shared" si="16"/>
        <v>6938.8998653768767</v>
      </c>
      <c r="BZ86" s="49">
        <f t="shared" si="16"/>
        <v>7018.4947442904931</v>
      </c>
      <c r="CA86" s="49">
        <f t="shared" si="16"/>
        <v>7098.321774934273</v>
      </c>
      <c r="CB86" s="49">
        <f t="shared" si="16"/>
        <v>7178.3816344174311</v>
      </c>
      <c r="CC86" s="49">
        <f t="shared" si="16"/>
        <v>7258.6750018240818</v>
      </c>
      <c r="CD86" s="49">
        <f t="shared" si="16"/>
        <v>7339.2025582190017</v>
      </c>
      <c r="CE86" s="49">
        <f t="shared" si="16"/>
        <v>7419.9649866534073</v>
      </c>
      <c r="CF86" s="49">
        <f t="shared" si="16"/>
        <v>7500.9629721707461</v>
      </c>
      <c r="CG86" s="49">
        <f t="shared" si="16"/>
        <v>7582.1972018125107</v>
      </c>
      <c r="CH86" s="49">
        <f t="shared" si="16"/>
        <v>7663.6683646240645</v>
      </c>
      <c r="CI86" s="49">
        <f t="shared" si="16"/>
        <v>7745.3771516604847</v>
      </c>
      <c r="CJ86" s="49">
        <f t="shared" si="16"/>
        <v>7827.3242559924274</v>
      </c>
      <c r="CK86" s="49">
        <f t="shared" si="16"/>
        <v>7909.5103727120049</v>
      </c>
      <c r="CL86" s="49">
        <f t="shared" si="16"/>
        <v>7991.9361989386816</v>
      </c>
      <c r="CM86" s="49">
        <f t="shared" si="16"/>
        <v>8074.6024338251864</v>
      </c>
      <c r="CN86" s="49">
        <f t="shared" si="16"/>
        <v>8157.5097785634425</v>
      </c>
      <c r="CO86" s="49">
        <f t="shared" si="16"/>
        <v>8240.6589363905186</v>
      </c>
      <c r="CP86" s="49">
        <f t="shared" si="16"/>
        <v>8324.0506125945922</v>
      </c>
      <c r="CQ86" s="49">
        <f t="shared" si="16"/>
        <v>8407.6855145209265</v>
      </c>
      <c r="CR86" s="49">
        <f t="shared" si="16"/>
        <v>8491.5643515778793</v>
      </c>
      <c r="CS86" s="49">
        <f t="shared" si="16"/>
        <v>8575.6878352429139</v>
      </c>
      <c r="CT86" s="49">
        <f t="shared" si="16"/>
        <v>8660.0566790686389</v>
      </c>
      <c r="CU86" s="49">
        <f t="shared" si="16"/>
        <v>8744.6715986888557</v>
      </c>
      <c r="CV86" s="49">
        <f t="shared" si="16"/>
        <v>8829.5333118246308</v>
      </c>
      <c r="CW86" s="49">
        <f t="shared" si="16"/>
        <v>2835697.4827573649</v>
      </c>
    </row>
    <row r="87" spans="5:101" x14ac:dyDescent="0.25">
      <c r="E87" s="133" t="s">
        <v>115</v>
      </c>
      <c r="F87" s="134"/>
      <c r="G87" s="116"/>
      <c r="H87" s="116"/>
      <c r="I87" s="109">
        <f>SUM(J86:CW86)</f>
        <v>-1476622.8330044118</v>
      </c>
      <c r="J87" s="137">
        <f>SUM(J86:U86)</f>
        <v>-334643.47276462038</v>
      </c>
      <c r="K87" s="138"/>
      <c r="L87" s="138"/>
      <c r="M87" s="138"/>
      <c r="N87" s="138"/>
      <c r="O87" s="138"/>
      <c r="P87" s="138"/>
      <c r="Q87" s="138"/>
      <c r="R87" s="138"/>
      <c r="S87" s="138"/>
      <c r="T87" s="138"/>
      <c r="U87" s="138"/>
      <c r="V87" s="137">
        <f>SUM(V86:AG86)</f>
        <v>-2117387.8672648361</v>
      </c>
      <c r="W87" s="138"/>
      <c r="X87" s="138"/>
      <c r="Y87" s="138"/>
      <c r="Z87" s="138"/>
      <c r="AA87" s="138"/>
      <c r="AB87" s="138"/>
      <c r="AC87" s="138"/>
      <c r="AD87" s="138"/>
      <c r="AE87" s="138"/>
      <c r="AF87" s="138"/>
      <c r="AG87" s="138"/>
      <c r="AH87" s="137">
        <f>SUM(AH86:AS86)</f>
        <v>-2226130.5980441058</v>
      </c>
      <c r="AI87" s="138"/>
      <c r="AJ87" s="138"/>
      <c r="AK87" s="138"/>
      <c r="AL87" s="138"/>
      <c r="AM87" s="138"/>
      <c r="AN87" s="138"/>
      <c r="AO87" s="138"/>
      <c r="AP87" s="138"/>
      <c r="AQ87" s="138"/>
      <c r="AR87" s="138"/>
      <c r="AS87" s="138"/>
      <c r="AT87" s="137">
        <f>SUM(AT86:BE86)</f>
        <v>59842.739293874547</v>
      </c>
      <c r="AU87" s="138"/>
      <c r="AV87" s="138"/>
      <c r="AW87" s="138"/>
      <c r="AX87" s="138"/>
      <c r="AY87" s="138"/>
      <c r="AZ87" s="138"/>
      <c r="BA87" s="138"/>
      <c r="BB87" s="138"/>
      <c r="BC87" s="138"/>
      <c r="BD87" s="138"/>
      <c r="BE87" s="138"/>
      <c r="BF87" s="137">
        <f>SUM(BF86:BQ86)</f>
        <v>70656.942974415375</v>
      </c>
      <c r="BG87" s="138"/>
      <c r="BH87" s="138"/>
      <c r="BI87" s="138"/>
      <c r="BJ87" s="138"/>
      <c r="BK87" s="138"/>
      <c r="BL87" s="138"/>
      <c r="BM87" s="138"/>
      <c r="BN87" s="138"/>
      <c r="BO87" s="138"/>
      <c r="BP87" s="138"/>
      <c r="BQ87" s="138"/>
      <c r="BR87" s="137">
        <f>SUM(BR86:CC86)</f>
        <v>81855.774928410145</v>
      </c>
      <c r="BS87" s="138"/>
      <c r="BT87" s="138"/>
      <c r="BU87" s="138"/>
      <c r="BV87" s="138"/>
      <c r="BW87" s="138"/>
      <c r="BX87" s="138"/>
      <c r="BY87" s="138"/>
      <c r="BZ87" s="138"/>
      <c r="CA87" s="138"/>
      <c r="CB87" s="138"/>
      <c r="CC87" s="138"/>
      <c r="CD87" s="137">
        <f>SUM(CD86:CO86)</f>
        <v>93452.915211562489</v>
      </c>
      <c r="CE87" s="138"/>
      <c r="CF87" s="138"/>
      <c r="CG87" s="138"/>
      <c r="CH87" s="138"/>
      <c r="CI87" s="138"/>
      <c r="CJ87" s="138"/>
      <c r="CK87" s="138"/>
      <c r="CL87" s="138"/>
      <c r="CM87" s="138"/>
      <c r="CN87" s="138"/>
      <c r="CO87" s="138"/>
      <c r="CP87" s="138">
        <f>SUM(CP86:CW86)</f>
        <v>2895730.7326608831</v>
      </c>
      <c r="CQ87" s="139"/>
      <c r="CR87" s="139"/>
      <c r="CS87" s="139"/>
      <c r="CT87" s="139"/>
      <c r="CU87" s="139"/>
      <c r="CV87" s="139"/>
      <c r="CW87" s="140"/>
    </row>
    <row r="88" spans="5:101" x14ac:dyDescent="0.25">
      <c r="E88" s="35"/>
      <c r="F88" s="35"/>
      <c r="G88" s="39"/>
      <c r="H88" s="38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</row>
    <row r="89" spans="5:101" x14ac:dyDescent="0.25">
      <c r="E89" s="35"/>
      <c r="F89" s="35"/>
      <c r="G89" s="119"/>
      <c r="H89" s="120"/>
      <c r="I89" s="37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</row>
    <row r="90" spans="5:101" x14ac:dyDescent="0.25">
      <c r="E90" s="133" t="s">
        <v>116</v>
      </c>
      <c r="F90" s="134"/>
      <c r="G90" s="121"/>
      <c r="H90" s="122"/>
      <c r="I90" s="105">
        <v>0.06</v>
      </c>
      <c r="J90" s="43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</row>
    <row r="91" spans="5:101" x14ac:dyDescent="0.25">
      <c r="E91" s="133" t="s">
        <v>117</v>
      </c>
      <c r="F91" s="134"/>
      <c r="G91" s="121"/>
      <c r="H91" s="122"/>
      <c r="I91" s="105">
        <f xml:space="preserve"> (1+I90)^(1/12)-1</f>
        <v>4.8675505653430484E-3</v>
      </c>
      <c r="J91" s="43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</row>
    <row r="92" spans="5:101" x14ac:dyDescent="0.25">
      <c r="E92" s="133" t="s">
        <v>118</v>
      </c>
      <c r="F92" s="134"/>
      <c r="G92" s="121"/>
      <c r="H92" s="122"/>
      <c r="I92" s="105">
        <v>5.0000000000000001E-4</v>
      </c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</row>
    <row r="93" spans="5:101" x14ac:dyDescent="0.25">
      <c r="E93" s="133" t="s">
        <v>119</v>
      </c>
      <c r="F93" s="134"/>
      <c r="G93" s="121"/>
      <c r="H93" s="122"/>
      <c r="I93" s="106">
        <f>NPV(I91,S86:CW86)+SUM(J86:R86)</f>
        <v>-2209032.7978705205</v>
      </c>
      <c r="J93" s="123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  <c r="AI93" s="124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</row>
    <row r="94" spans="5:101" x14ac:dyDescent="0.25">
      <c r="E94" s="154" t="s">
        <v>120</v>
      </c>
      <c r="F94" s="155"/>
      <c r="G94" s="121"/>
      <c r="H94" s="122"/>
      <c r="I94" s="105">
        <f>CW94</f>
        <v>-2.1272758609770515E-3</v>
      </c>
      <c r="J94" s="125"/>
      <c r="K94" s="125">
        <f>MIRR(J86:K86,I92,I91)</f>
        <v>-1</v>
      </c>
      <c r="L94" s="125">
        <f>MIRR($J$86:L86,$I$92,$I$91)</f>
        <v>-1</v>
      </c>
      <c r="M94" s="125">
        <f>MIRR($J$86:M86,$I$92,$I$91)</f>
        <v>-1</v>
      </c>
      <c r="N94" s="125">
        <f>MIRR($J$86:N86,$I$92,$I$91)</f>
        <v>-1</v>
      </c>
      <c r="O94" s="125">
        <f>MIRR($J$86:O86,$I$92,$I$91)</f>
        <v>-1</v>
      </c>
      <c r="P94" s="125">
        <f>MIRR($J$86:P86,$I$92,$I$91)</f>
        <v>-1</v>
      </c>
      <c r="Q94" s="125">
        <f>MIRR($J$86:Q86,$I$92,$I$91)</f>
        <v>-1</v>
      </c>
      <c r="R94" s="125">
        <f>MIRR($J$86:R86,$I$92,$I$91)</f>
        <v>-1</v>
      </c>
      <c r="S94" s="125">
        <f>MIRR($J$86:S86,$I$92,$I$91)</f>
        <v>-1</v>
      </c>
      <c r="T94" s="125">
        <f>MIRR($J$86:T86,$I$92,$I$91)</f>
        <v>-1</v>
      </c>
      <c r="U94" s="125">
        <f>MIRR($J$86:U86,$I$92,$I$91)</f>
        <v>-1</v>
      </c>
      <c r="V94" s="125">
        <f>MIRR($J$86:V86,$I$92,$I$91)</f>
        <v>-1</v>
      </c>
      <c r="W94" s="125">
        <f>MIRR($J$86:W86,$I$92,$I$91)</f>
        <v>-1</v>
      </c>
      <c r="X94" s="125">
        <f>MIRR($J$86:X86,$I$92,$I$91)</f>
        <v>-1</v>
      </c>
      <c r="Y94" s="125">
        <f>MIRR($J$86:Y86,$I$92,$I$91)</f>
        <v>-1</v>
      </c>
      <c r="Z94" s="125">
        <f>MIRR($J$86:Z86,$I$92,$I$91)</f>
        <v>-1</v>
      </c>
      <c r="AA94" s="125">
        <f>MIRR($J$86:AA86,$I$92,$I$91)</f>
        <v>-1</v>
      </c>
      <c r="AB94" s="125">
        <f>MIRR($J$86:AB86,$I$92,$I$91)</f>
        <v>-1</v>
      </c>
      <c r="AC94" s="125">
        <f>MIRR($J$86:AC86,$I$92,$I$91)</f>
        <v>-1</v>
      </c>
      <c r="AD94" s="125">
        <f>MIRR($J$86:AD86,$I$92,$I$91)</f>
        <v>-1</v>
      </c>
      <c r="AE94" s="125">
        <f>MIRR($J$86:AE86,$I$92,$I$91)</f>
        <v>-1</v>
      </c>
      <c r="AF94" s="125">
        <f>MIRR($J$86:AF86,$I$92,$I$91)</f>
        <v>-1</v>
      </c>
      <c r="AG94" s="125">
        <f>MIRR($J$86:AG86,$I$92,$I$91)</f>
        <v>-1</v>
      </c>
      <c r="AH94" s="125">
        <f>MIRR($J$86:AH86,$I$92,$I$91)</f>
        <v>-1</v>
      </c>
      <c r="AI94" s="125">
        <f>MIRR($J$86:AI86,$I$92,$I$91)</f>
        <v>-1</v>
      </c>
      <c r="AJ94" s="125">
        <f>MIRR($J$86:AJ86,$I$92,$I$91)</f>
        <v>-1</v>
      </c>
      <c r="AK94" s="125">
        <f>MIRR($J$86:AK86,$I$92,$I$91)</f>
        <v>-1</v>
      </c>
      <c r="AL94" s="125">
        <f>MIRR($J$86:AL86,$I$92,$I$91)</f>
        <v>-1</v>
      </c>
      <c r="AM94" s="125">
        <f>MIRR($J$86:AM86,$I$92,$I$91)</f>
        <v>-1</v>
      </c>
      <c r="AN94" s="125">
        <f>MIRR($J$86:AN86,$I$92,$I$91)</f>
        <v>-1</v>
      </c>
      <c r="AO94" s="125">
        <f>MIRR($J$86:AO86,$I$92,$I$91)</f>
        <v>-1</v>
      </c>
      <c r="AP94" s="125">
        <f>MIRR($J$86:AP86,$I$92,$I$91)</f>
        <v>-5.0961575919189706E-2</v>
      </c>
      <c r="AQ94" s="125">
        <f>MIRR($J$86:AQ86,$I$92,$I$91)</f>
        <v>-4.9199215198041601E-2</v>
      </c>
      <c r="AR94" s="125">
        <f>MIRR($J$86:AR86,$I$92,$I$91)</f>
        <v>-4.7536683047571637E-2</v>
      </c>
      <c r="AS94" s="125">
        <f>MIRR($J$86:AS86,$I$92,$I$91)</f>
        <v>-4.5965684520716699E-2</v>
      </c>
      <c r="AT94" s="125">
        <f>MIRR($J$86:AT86,$I$92,$I$91)</f>
        <v>-4.4478820744123237E-2</v>
      </c>
      <c r="AU94" s="125">
        <f>MIRR($J$86:AU86,$I$92,$I$91)</f>
        <v>-4.3069471097159084E-2</v>
      </c>
      <c r="AV94" s="125">
        <f>MIRR($J$86:AV86,$I$92,$I$91)</f>
        <v>-4.1731693500030587E-2</v>
      </c>
      <c r="AW94" s="125">
        <f>MIRR($J$86:AW86,$I$92,$I$91)</f>
        <v>-4.0460139645653759E-2</v>
      </c>
      <c r="AX94" s="125">
        <f>MIRR($J$86:AX86,$I$92,$I$91)</f>
        <v>-3.9249982626697877E-2</v>
      </c>
      <c r="AY94" s="125">
        <f>MIRR($J$86:AY86,$I$92,$I$91)</f>
        <v>-3.8096854894035692E-2</v>
      </c>
      <c r="AZ94" s="125">
        <f>MIRR($J$86:AZ86,$I$92,$I$91)</f>
        <v>-3.6996794866325122E-2</v>
      </c>
      <c r="BA94" s="125">
        <f>MIRR($J$86:BA86,$I$92,$I$91)</f>
        <v>-3.5946200815606622E-2</v>
      </c>
      <c r="BB94" s="125">
        <f>MIRR($J$86:BB86,$I$92,$I$91)</f>
        <v>-3.4941790898011083E-2</v>
      </c>
      <c r="BC94" s="125">
        <f>MIRR($J$86:BC86,$I$92,$I$91)</f>
        <v>-3.3980568395156729E-2</v>
      </c>
      <c r="BD94" s="125">
        <f>MIRR($J$86:BD86,$I$92,$I$91)</f>
        <v>-3.3059791390717908E-2</v>
      </c>
      <c r="BE94" s="125">
        <f>MIRR($J$86:BE86,$I$92,$I$91)</f>
        <v>-3.2176946235791704E-2</v>
      </c>
      <c r="BF94" s="125">
        <f>MIRR($J$86:BF86,$I$92,$I$91)</f>
        <v>-3.1329724262132652E-2</v>
      </c>
      <c r="BG94" s="125">
        <f>MIRR($J$86:BG86,$I$92,$I$91)</f>
        <v>-3.0516001288809047E-2</v>
      </c>
      <c r="BH94" s="125">
        <f>MIRR($J$86:BH86,$I$92,$I$91)</f>
        <v>-2.9733819539071393E-2</v>
      </c>
      <c r="BI94" s="125">
        <f>MIRR($J$86:BI86,$I$92,$I$91)</f>
        <v>-2.8981371643137188E-2</v>
      </c>
      <c r="BJ94" s="125">
        <f>MIRR($J$86:BJ86,$I$92,$I$91)</f>
        <v>-2.8256986451518307E-2</v>
      </c>
      <c r="BK94" s="125">
        <f>MIRR($J$86:BK86,$I$92,$I$91)</f>
        <v>-2.7559116424288099E-2</v>
      </c>
      <c r="BL94" s="125">
        <f>MIRR($J$86:BL86,$I$92,$I$91)</f>
        <v>-2.6886326395791804E-2</v>
      </c>
      <c r="BM94" s="125">
        <f>MIRR($J$86:BM86,$I$92,$I$91)</f>
        <v>-2.623728354293009E-2</v>
      </c>
      <c r="BN94" s="125">
        <f>MIRR($J$86:BN86,$I$92,$I$91)</f>
        <v>-2.5610748409257478E-2</v>
      </c>
      <c r="BO94" s="125">
        <f>MIRR($J$86:BO86,$I$92,$I$91)</f>
        <v>-2.5005566857507766E-2</v>
      </c>
      <c r="BP94" s="125">
        <f>MIRR($J$86:BP86,$I$92,$I$91)</f>
        <v>-2.4420662840423879E-2</v>
      </c>
      <c r="BQ94" s="125">
        <f>MIRR($J$86:BQ86,$I$92,$I$91)</f>
        <v>-2.3855031894448042E-2</v>
      </c>
      <c r="BR94" s="125">
        <f>MIRR($J$86:BR86,$I$92,$I$91)</f>
        <v>-2.3307735273338959E-2</v>
      </c>
      <c r="BS94" s="125">
        <f>MIRR($J$86:BS86,$I$92,$I$91)</f>
        <v>-2.2777894649481323E-2</v>
      </c>
      <c r="BT94" s="125">
        <f>MIRR($J$86:BT86,$I$92,$I$91)</f>
        <v>-2.2264687319822896E-2</v>
      </c>
      <c r="BU94" s="125">
        <f>MIRR($J$86:BU86,$I$92,$I$91)</f>
        <v>-2.1767341861252842E-2</v>
      </c>
      <c r="BV94" s="125">
        <f>MIRR($J$86:BV86,$I$92,$I$91)</f>
        <v>-2.1285134187028154E-2</v>
      </c>
      <c r="BW94" s="125">
        <f>MIRR($J$86:BW86,$I$92,$I$91)</f>
        <v>-2.0817383961718061E-2</v>
      </c>
      <c r="BX94" s="125">
        <f>MIRR($J$86:BX86,$I$92,$I$91)</f>
        <v>-2.0363451337211402E-2</v>
      </c>
      <c r="BY94" s="125">
        <f>MIRR($J$86:BY86,$I$92,$I$91)</f>
        <v>-1.9922733976741158E-2</v>
      </c>
      <c r="BZ94" s="125">
        <f>MIRR($J$86:BZ86,$I$92,$I$91)</f>
        <v>-1.9494664337707968E-2</v>
      </c>
      <c r="CA94" s="125">
        <f>MIRR($J$86:CA86,$I$92,$I$91)</f>
        <v>-1.9078707187423549E-2</v>
      </c>
      <c r="CB94" s="125">
        <f>MIRR($J$86:CB86,$I$92,$I$91)</f>
        <v>-1.8674357328811397E-2</v>
      </c>
      <c r="CC94" s="125">
        <f>MIRR($J$86:CC86,$I$92,$I$91)</f>
        <v>-1.828113751565319E-2</v>
      </c>
      <c r="CD94" s="125">
        <f>MIRR($J$86:CD86,$I$92,$I$91)</f>
        <v>-1.789859653920256E-2</v>
      </c>
      <c r="CE94" s="125">
        <f>MIRR($J$86:CE86,$I$92,$I$91)</f>
        <v>-1.7526307469959312E-2</v>
      </c>
      <c r="CF94" s="125">
        <f>MIRR($J$86:CF86,$I$92,$I$91)</f>
        <v>-1.7163866040118103E-2</v>
      </c>
      <c r="CG94" s="125">
        <f>MIRR($J$86:CG86,$I$92,$I$91)</f>
        <v>-1.6810889153736519E-2</v>
      </c>
      <c r="CH94" s="125">
        <f>MIRR($J$86:CH86,$I$92,$I$91)</f>
        <v>-1.6467013513010387E-2</v>
      </c>
      <c r="CI94" s="125">
        <f>MIRR($J$86:CI86,$I$92,$I$91)</f>
        <v>-1.6131894350234322E-2</v>
      </c>
      <c r="CJ94" s="125">
        <f>MIRR($J$86:CJ86,$I$92,$I$91)</f>
        <v>-1.5805204256083893E-2</v>
      </c>
      <c r="CK94" s="125">
        <f>MIRR($J$86:CK86,$I$92,$I$91)</f>
        <v>-1.5486632095788599E-2</v>
      </c>
      <c r="CL94" s="125">
        <f>MIRR($J$86:CL86,$I$92,$I$91)</f>
        <v>-1.5175882005600383E-2</v>
      </c>
      <c r="CM94" s="125">
        <f>MIRR($J$86:CM86,$I$92,$I$91)</f>
        <v>-1.4872672462701186E-2</v>
      </c>
      <c r="CN94" s="125">
        <f>MIRR($J$86:CN86,$I$92,$I$91)</f>
        <v>-1.4576735422356157E-2</v>
      </c>
      <c r="CO94" s="125">
        <f>MIRR($J$86:CO86,$I$92,$I$91)</f>
        <v>-1.428781551670566E-2</v>
      </c>
      <c r="CP94" s="125">
        <f>MIRR($J$86:CP86,$I$92,$I$91)</f>
        <v>-1.4005669310121704E-2</v>
      </c>
      <c r="CQ94" s="125">
        <f>MIRR($J$86:CQ86,$I$92,$I$91)</f>
        <v>-1.3730064606520709E-2</v>
      </c>
      <c r="CR94" s="125">
        <f>MIRR($J$86:CR86,$I$92,$I$91)</f>
        <v>-1.346077980445437E-2</v>
      </c>
      <c r="CS94" s="125">
        <f>MIRR($J$86:CS86,$I$92,$I$91)</f>
        <v>-1.3197603296174476E-2</v>
      </c>
      <c r="CT94" s="125">
        <f>MIRR($J$86:CT86,$I$92,$I$91)</f>
        <v>-1.2940332907213858E-2</v>
      </c>
      <c r="CU94" s="125">
        <f>MIRR($J$86:CU86,$I$92,$I$91)</f>
        <v>-1.2688775373331462E-2</v>
      </c>
      <c r="CV94" s="125">
        <f>MIRR($J$86:CV86,$I$92,$I$91)</f>
        <v>-1.2442745851945269E-2</v>
      </c>
      <c r="CW94" s="125">
        <f>MIRR($J$86:CW86,$I$92,$I$91)</f>
        <v>-2.1272758609770515E-3</v>
      </c>
    </row>
    <row r="95" spans="5:101" x14ac:dyDescent="0.25">
      <c r="E95" s="156"/>
      <c r="F95" s="157"/>
      <c r="G95" s="121"/>
      <c r="H95" s="122"/>
      <c r="I95" s="105"/>
      <c r="J95" s="51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</row>
  </sheetData>
  <sheetProtection algorithmName="SHA-512" hashValue="Ct1HEquWDMB9U99/9PFfcylIKz2Xx5MenC6wZRZiKfO5KNuo5wELxHIf0CUBPVgbmKktduhuXjvsoSr/6ghDIw==" saltValue="/1OjNxf/UNBPk6kfUBCt0w==" spinCount="100000" sheet="1" objects="1" scenarios="1"/>
  <mergeCells count="18">
    <mergeCell ref="BF6:BQ6"/>
    <mergeCell ref="BR6:CC6"/>
    <mergeCell ref="E94:F94"/>
    <mergeCell ref="E95:F95"/>
    <mergeCell ref="CD6:CO6"/>
    <mergeCell ref="CP6:CW6"/>
    <mergeCell ref="J87:U87"/>
    <mergeCell ref="V87:AG87"/>
    <mergeCell ref="AH87:AS87"/>
    <mergeCell ref="AT87:BE87"/>
    <mergeCell ref="BF87:BQ87"/>
    <mergeCell ref="BR87:CC87"/>
    <mergeCell ref="CD87:CO87"/>
    <mergeCell ref="CP87:CW87"/>
    <mergeCell ref="J6:U6"/>
    <mergeCell ref="V6:AG6"/>
    <mergeCell ref="AH6:AS6"/>
    <mergeCell ref="AT6:BE6"/>
  </mergeCells>
  <conditionalFormatting sqref="AI34 AI38 AL34 AL38 AO34 AO38 AR34 AR38 AI54 AL54 AO54 AR54 AI63 AI67 AL63 AL67 AO63 AO67 AR63 AR67 AI76 AL76 AO76 AR76">
    <cfRule type="cellIs" dxfId="4" priority="3" stopIfTrue="1" operator="equal">
      <formula>#REF!</formula>
    </cfRule>
  </conditionalFormatting>
  <conditionalFormatting sqref="AA38:AH38 J39:AR40 AJ34:AK34 AJ38:AK38 AM34:AN34 AM38:AN38 AP34:AQ34 AP38:AQ38 J34:T34 J38:T38 AA54:AH54 J53:AR53 AJ54:AK54 AM54:AN54 AP54:AQ54 J54:T54 AA63:AH63 AA67:AH67 AJ63:AK63 AJ67:AK67 AM63:AN63 AM67:AN67 AP63:AQ63 AP67:AQ67 J63:T63 J67:T67 J68:AR68 AA76:AH76 J73:AR75 AJ76:AK76 AM76:AN76 AP76:AQ76 J76:T76 J35:AR37 BF36:CW38 BF29:CW29 BF68:CW68 AS73:BE76 J64:AR64 AS67:BE68 J65:CW66 J55:X61 Y55:CW58 Y60:BE60 AS63:BE64 Y61:CW61 J62:CW62 AS53:BE54 P42:T42 J41:O42 J43:CW52 P41:CW41 J30:Y31 BF32:CW34 AS32:BE40 AA30:CW30 Z31:CW31 J16:Y21 Z19:AA21 AA17:AO17 Z18:AO18 Z16:AO16 AB19:AO19 AB20:CW21 AP16:CW19 J27:BE29 J23:CW26 J32:AR33 AA34:AH34 J69:CW71 J10:CW15">
    <cfRule type="cellIs" dxfId="3" priority="5" stopIfTrue="1" operator="equal">
      <formula>#REF!</formula>
    </cfRule>
  </conditionalFormatting>
  <conditionalFormatting sqref="Z17 Z30 U34:Z34 U38:Z38 U54:Z54 U63:Z63 U67:Z67 U76:Z76 Y59:CW59 U42:CW42">
    <cfRule type="cellIs" dxfId="2" priority="4" stopIfTrue="1" operator="equal">
      <formula>#REF!</formula>
    </cfRule>
  </conditionalFormatting>
  <conditionalFormatting sqref="J22:CW22">
    <cfRule type="cellIs" dxfId="1" priority="2" stopIfTrue="1" operator="equal">
      <formula>#REF!</formula>
    </cfRule>
  </conditionalFormatting>
  <conditionalFormatting sqref="J72:CW72">
    <cfRule type="cellIs" dxfId="0" priority="1" stopIfTrue="1" operator="equal">
      <formula>#REF!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9051-CD9C-419C-A37D-39726BB79649}">
  <sheetPr codeName="Hoja6"/>
  <dimension ref="B1:BQ97"/>
  <sheetViews>
    <sheetView workbookViewId="0">
      <selection activeCell="R35" sqref="R35"/>
    </sheetView>
  </sheetViews>
  <sheetFormatPr baseColWidth="10" defaultRowHeight="15" x14ac:dyDescent="0.25"/>
  <cols>
    <col min="2" max="2" width="15.28515625" bestFit="1" customWidth="1"/>
    <col min="3" max="3" width="20.28515625" customWidth="1"/>
    <col min="5" max="5" width="18.28515625" customWidth="1"/>
    <col min="12" max="12" width="11.42578125" style="1"/>
    <col min="258" max="258" width="15.28515625" bestFit="1" customWidth="1"/>
    <col min="259" max="259" width="20.28515625" customWidth="1"/>
    <col min="261" max="261" width="18.28515625" customWidth="1"/>
    <col min="514" max="514" width="15.28515625" bestFit="1" customWidth="1"/>
    <col min="515" max="515" width="20.28515625" customWidth="1"/>
    <col min="517" max="517" width="18.28515625" customWidth="1"/>
    <col min="770" max="770" width="15.28515625" bestFit="1" customWidth="1"/>
    <col min="771" max="771" width="20.28515625" customWidth="1"/>
    <col min="773" max="773" width="18.28515625" customWidth="1"/>
    <col min="1026" max="1026" width="15.28515625" bestFit="1" customWidth="1"/>
    <col min="1027" max="1027" width="20.28515625" customWidth="1"/>
    <col min="1029" max="1029" width="18.28515625" customWidth="1"/>
    <col min="1282" max="1282" width="15.28515625" bestFit="1" customWidth="1"/>
    <col min="1283" max="1283" width="20.28515625" customWidth="1"/>
    <col min="1285" max="1285" width="18.28515625" customWidth="1"/>
    <col min="1538" max="1538" width="15.28515625" bestFit="1" customWidth="1"/>
    <col min="1539" max="1539" width="20.28515625" customWidth="1"/>
    <col min="1541" max="1541" width="18.28515625" customWidth="1"/>
    <col min="1794" max="1794" width="15.28515625" bestFit="1" customWidth="1"/>
    <col min="1795" max="1795" width="20.28515625" customWidth="1"/>
    <col min="1797" max="1797" width="18.28515625" customWidth="1"/>
    <col min="2050" max="2050" width="15.28515625" bestFit="1" customWidth="1"/>
    <col min="2051" max="2051" width="20.28515625" customWidth="1"/>
    <col min="2053" max="2053" width="18.28515625" customWidth="1"/>
    <col min="2306" max="2306" width="15.28515625" bestFit="1" customWidth="1"/>
    <col min="2307" max="2307" width="20.28515625" customWidth="1"/>
    <col min="2309" max="2309" width="18.28515625" customWidth="1"/>
    <col min="2562" max="2562" width="15.28515625" bestFit="1" customWidth="1"/>
    <col min="2563" max="2563" width="20.28515625" customWidth="1"/>
    <col min="2565" max="2565" width="18.28515625" customWidth="1"/>
    <col min="2818" max="2818" width="15.28515625" bestFit="1" customWidth="1"/>
    <col min="2819" max="2819" width="20.28515625" customWidth="1"/>
    <col min="2821" max="2821" width="18.28515625" customWidth="1"/>
    <col min="3074" max="3074" width="15.28515625" bestFit="1" customWidth="1"/>
    <col min="3075" max="3075" width="20.28515625" customWidth="1"/>
    <col min="3077" max="3077" width="18.28515625" customWidth="1"/>
    <col min="3330" max="3330" width="15.28515625" bestFit="1" customWidth="1"/>
    <col min="3331" max="3331" width="20.28515625" customWidth="1"/>
    <col min="3333" max="3333" width="18.28515625" customWidth="1"/>
    <col min="3586" max="3586" width="15.28515625" bestFit="1" customWidth="1"/>
    <col min="3587" max="3587" width="20.28515625" customWidth="1"/>
    <col min="3589" max="3589" width="18.28515625" customWidth="1"/>
    <col min="3842" max="3842" width="15.28515625" bestFit="1" customWidth="1"/>
    <col min="3843" max="3843" width="20.28515625" customWidth="1"/>
    <col min="3845" max="3845" width="18.28515625" customWidth="1"/>
    <col min="4098" max="4098" width="15.28515625" bestFit="1" customWidth="1"/>
    <col min="4099" max="4099" width="20.28515625" customWidth="1"/>
    <col min="4101" max="4101" width="18.28515625" customWidth="1"/>
    <col min="4354" max="4354" width="15.28515625" bestFit="1" customWidth="1"/>
    <col min="4355" max="4355" width="20.28515625" customWidth="1"/>
    <col min="4357" max="4357" width="18.28515625" customWidth="1"/>
    <col min="4610" max="4610" width="15.28515625" bestFit="1" customWidth="1"/>
    <col min="4611" max="4611" width="20.28515625" customWidth="1"/>
    <col min="4613" max="4613" width="18.28515625" customWidth="1"/>
    <col min="4866" max="4866" width="15.28515625" bestFit="1" customWidth="1"/>
    <col min="4867" max="4867" width="20.28515625" customWidth="1"/>
    <col min="4869" max="4869" width="18.28515625" customWidth="1"/>
    <col min="5122" max="5122" width="15.28515625" bestFit="1" customWidth="1"/>
    <col min="5123" max="5123" width="20.28515625" customWidth="1"/>
    <col min="5125" max="5125" width="18.28515625" customWidth="1"/>
    <col min="5378" max="5378" width="15.28515625" bestFit="1" customWidth="1"/>
    <col min="5379" max="5379" width="20.28515625" customWidth="1"/>
    <col min="5381" max="5381" width="18.28515625" customWidth="1"/>
    <col min="5634" max="5634" width="15.28515625" bestFit="1" customWidth="1"/>
    <col min="5635" max="5635" width="20.28515625" customWidth="1"/>
    <col min="5637" max="5637" width="18.28515625" customWidth="1"/>
    <col min="5890" max="5890" width="15.28515625" bestFit="1" customWidth="1"/>
    <col min="5891" max="5891" width="20.28515625" customWidth="1"/>
    <col min="5893" max="5893" width="18.28515625" customWidth="1"/>
    <col min="6146" max="6146" width="15.28515625" bestFit="1" customWidth="1"/>
    <col min="6147" max="6147" width="20.28515625" customWidth="1"/>
    <col min="6149" max="6149" width="18.28515625" customWidth="1"/>
    <col min="6402" max="6402" width="15.28515625" bestFit="1" customWidth="1"/>
    <col min="6403" max="6403" width="20.28515625" customWidth="1"/>
    <col min="6405" max="6405" width="18.28515625" customWidth="1"/>
    <col min="6658" max="6658" width="15.28515625" bestFit="1" customWidth="1"/>
    <col min="6659" max="6659" width="20.28515625" customWidth="1"/>
    <col min="6661" max="6661" width="18.28515625" customWidth="1"/>
    <col min="6914" max="6914" width="15.28515625" bestFit="1" customWidth="1"/>
    <col min="6915" max="6915" width="20.28515625" customWidth="1"/>
    <col min="6917" max="6917" width="18.28515625" customWidth="1"/>
    <col min="7170" max="7170" width="15.28515625" bestFit="1" customWidth="1"/>
    <col min="7171" max="7171" width="20.28515625" customWidth="1"/>
    <col min="7173" max="7173" width="18.28515625" customWidth="1"/>
    <col min="7426" max="7426" width="15.28515625" bestFit="1" customWidth="1"/>
    <col min="7427" max="7427" width="20.28515625" customWidth="1"/>
    <col min="7429" max="7429" width="18.28515625" customWidth="1"/>
    <col min="7682" max="7682" width="15.28515625" bestFit="1" customWidth="1"/>
    <col min="7683" max="7683" width="20.28515625" customWidth="1"/>
    <col min="7685" max="7685" width="18.28515625" customWidth="1"/>
    <col min="7938" max="7938" width="15.28515625" bestFit="1" customWidth="1"/>
    <col min="7939" max="7939" width="20.28515625" customWidth="1"/>
    <col min="7941" max="7941" width="18.28515625" customWidth="1"/>
    <col min="8194" max="8194" width="15.28515625" bestFit="1" customWidth="1"/>
    <col min="8195" max="8195" width="20.28515625" customWidth="1"/>
    <col min="8197" max="8197" width="18.28515625" customWidth="1"/>
    <col min="8450" max="8450" width="15.28515625" bestFit="1" customWidth="1"/>
    <col min="8451" max="8451" width="20.28515625" customWidth="1"/>
    <col min="8453" max="8453" width="18.28515625" customWidth="1"/>
    <col min="8706" max="8706" width="15.28515625" bestFit="1" customWidth="1"/>
    <col min="8707" max="8707" width="20.28515625" customWidth="1"/>
    <col min="8709" max="8709" width="18.28515625" customWidth="1"/>
    <col min="8962" max="8962" width="15.28515625" bestFit="1" customWidth="1"/>
    <col min="8963" max="8963" width="20.28515625" customWidth="1"/>
    <col min="8965" max="8965" width="18.28515625" customWidth="1"/>
    <col min="9218" max="9218" width="15.28515625" bestFit="1" customWidth="1"/>
    <col min="9219" max="9219" width="20.28515625" customWidth="1"/>
    <col min="9221" max="9221" width="18.28515625" customWidth="1"/>
    <col min="9474" max="9474" width="15.28515625" bestFit="1" customWidth="1"/>
    <col min="9475" max="9475" width="20.28515625" customWidth="1"/>
    <col min="9477" max="9477" width="18.28515625" customWidth="1"/>
    <col min="9730" max="9730" width="15.28515625" bestFit="1" customWidth="1"/>
    <col min="9731" max="9731" width="20.28515625" customWidth="1"/>
    <col min="9733" max="9733" width="18.28515625" customWidth="1"/>
    <col min="9986" max="9986" width="15.28515625" bestFit="1" customWidth="1"/>
    <col min="9987" max="9987" width="20.28515625" customWidth="1"/>
    <col min="9989" max="9989" width="18.28515625" customWidth="1"/>
    <col min="10242" max="10242" width="15.28515625" bestFit="1" customWidth="1"/>
    <col min="10243" max="10243" width="20.28515625" customWidth="1"/>
    <col min="10245" max="10245" width="18.28515625" customWidth="1"/>
    <col min="10498" max="10498" width="15.28515625" bestFit="1" customWidth="1"/>
    <col min="10499" max="10499" width="20.28515625" customWidth="1"/>
    <col min="10501" max="10501" width="18.28515625" customWidth="1"/>
    <col min="10754" max="10754" width="15.28515625" bestFit="1" customWidth="1"/>
    <col min="10755" max="10755" width="20.28515625" customWidth="1"/>
    <col min="10757" max="10757" width="18.28515625" customWidth="1"/>
    <col min="11010" max="11010" width="15.28515625" bestFit="1" customWidth="1"/>
    <col min="11011" max="11011" width="20.28515625" customWidth="1"/>
    <col min="11013" max="11013" width="18.28515625" customWidth="1"/>
    <col min="11266" max="11266" width="15.28515625" bestFit="1" customWidth="1"/>
    <col min="11267" max="11267" width="20.28515625" customWidth="1"/>
    <col min="11269" max="11269" width="18.28515625" customWidth="1"/>
    <col min="11522" max="11522" width="15.28515625" bestFit="1" customWidth="1"/>
    <col min="11523" max="11523" width="20.28515625" customWidth="1"/>
    <col min="11525" max="11525" width="18.28515625" customWidth="1"/>
    <col min="11778" max="11778" width="15.28515625" bestFit="1" customWidth="1"/>
    <col min="11779" max="11779" width="20.28515625" customWidth="1"/>
    <col min="11781" max="11781" width="18.28515625" customWidth="1"/>
    <col min="12034" max="12034" width="15.28515625" bestFit="1" customWidth="1"/>
    <col min="12035" max="12035" width="20.28515625" customWidth="1"/>
    <col min="12037" max="12037" width="18.28515625" customWidth="1"/>
    <col min="12290" max="12290" width="15.28515625" bestFit="1" customWidth="1"/>
    <col min="12291" max="12291" width="20.28515625" customWidth="1"/>
    <col min="12293" max="12293" width="18.28515625" customWidth="1"/>
    <col min="12546" max="12546" width="15.28515625" bestFit="1" customWidth="1"/>
    <col min="12547" max="12547" width="20.28515625" customWidth="1"/>
    <col min="12549" max="12549" width="18.28515625" customWidth="1"/>
    <col min="12802" max="12802" width="15.28515625" bestFit="1" customWidth="1"/>
    <col min="12803" max="12803" width="20.28515625" customWidth="1"/>
    <col min="12805" max="12805" width="18.28515625" customWidth="1"/>
    <col min="13058" max="13058" width="15.28515625" bestFit="1" customWidth="1"/>
    <col min="13059" max="13059" width="20.28515625" customWidth="1"/>
    <col min="13061" max="13061" width="18.28515625" customWidth="1"/>
    <col min="13314" max="13314" width="15.28515625" bestFit="1" customWidth="1"/>
    <col min="13315" max="13315" width="20.28515625" customWidth="1"/>
    <col min="13317" max="13317" width="18.28515625" customWidth="1"/>
    <col min="13570" max="13570" width="15.28515625" bestFit="1" customWidth="1"/>
    <col min="13571" max="13571" width="20.28515625" customWidth="1"/>
    <col min="13573" max="13573" width="18.28515625" customWidth="1"/>
    <col min="13826" max="13826" width="15.28515625" bestFit="1" customWidth="1"/>
    <col min="13827" max="13827" width="20.28515625" customWidth="1"/>
    <col min="13829" max="13829" width="18.28515625" customWidth="1"/>
    <col min="14082" max="14082" width="15.28515625" bestFit="1" customWidth="1"/>
    <col min="14083" max="14083" width="20.28515625" customWidth="1"/>
    <col min="14085" max="14085" width="18.28515625" customWidth="1"/>
    <col min="14338" max="14338" width="15.28515625" bestFit="1" customWidth="1"/>
    <col min="14339" max="14339" width="20.28515625" customWidth="1"/>
    <col min="14341" max="14341" width="18.28515625" customWidth="1"/>
    <col min="14594" max="14594" width="15.28515625" bestFit="1" customWidth="1"/>
    <col min="14595" max="14595" width="20.28515625" customWidth="1"/>
    <col min="14597" max="14597" width="18.28515625" customWidth="1"/>
    <col min="14850" max="14850" width="15.28515625" bestFit="1" customWidth="1"/>
    <col min="14851" max="14851" width="20.28515625" customWidth="1"/>
    <col min="14853" max="14853" width="18.28515625" customWidth="1"/>
    <col min="15106" max="15106" width="15.28515625" bestFit="1" customWidth="1"/>
    <col min="15107" max="15107" width="20.28515625" customWidth="1"/>
    <col min="15109" max="15109" width="18.28515625" customWidth="1"/>
    <col min="15362" max="15362" width="15.28515625" bestFit="1" customWidth="1"/>
    <col min="15363" max="15363" width="20.28515625" customWidth="1"/>
    <col min="15365" max="15365" width="18.28515625" customWidth="1"/>
    <col min="15618" max="15618" width="15.28515625" bestFit="1" customWidth="1"/>
    <col min="15619" max="15619" width="20.28515625" customWidth="1"/>
    <col min="15621" max="15621" width="18.28515625" customWidth="1"/>
    <col min="15874" max="15874" width="15.28515625" bestFit="1" customWidth="1"/>
    <col min="15875" max="15875" width="20.28515625" customWidth="1"/>
    <col min="15877" max="15877" width="18.28515625" customWidth="1"/>
    <col min="16130" max="16130" width="15.28515625" bestFit="1" customWidth="1"/>
    <col min="16131" max="16131" width="20.28515625" customWidth="1"/>
    <col min="16133" max="16133" width="18.28515625" customWidth="1"/>
  </cols>
  <sheetData>
    <row r="1" spans="2:67" x14ac:dyDescent="0.25">
      <c r="B1" s="7" t="s">
        <v>122</v>
      </c>
    </row>
    <row r="2" spans="2:67" ht="26.25" x14ac:dyDescent="0.25">
      <c r="C2" s="30" t="s">
        <v>47</v>
      </c>
      <c r="E2" s="30" t="s">
        <v>182</v>
      </c>
      <c r="H2" s="1"/>
      <c r="I2" s="1"/>
      <c r="J2" s="1"/>
      <c r="K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</row>
    <row r="3" spans="2:67" x14ac:dyDescent="0.25">
      <c r="B3" t="s">
        <v>44</v>
      </c>
      <c r="C3" s="1">
        <f>(' Viabilidad 40 NE ampliando 1pl'!F8-' Viabilidad 40 NE ampliando 1pl'!F68)*0.8</f>
        <v>2168314.9657178866</v>
      </c>
      <c r="D3" s="1"/>
      <c r="E3" s="1">
        <f>' Viabilidad 40 NE ampliando 1pl'!D61</f>
        <v>3868206.6008322276</v>
      </c>
      <c r="H3" s="1" t="s">
        <v>183</v>
      </c>
      <c r="I3" s="1"/>
      <c r="J3" s="1"/>
      <c r="K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</row>
    <row r="4" spans="2:67" x14ac:dyDescent="0.25">
      <c r="B4" t="s">
        <v>48</v>
      </c>
      <c r="C4" s="31">
        <v>5</v>
      </c>
      <c r="E4" s="31">
        <v>1.35</v>
      </c>
      <c r="H4" s="1">
        <v>-6324.2519958333341</v>
      </c>
      <c r="I4" s="1">
        <v>-6227.6485513853468</v>
      </c>
      <c r="J4" s="1">
        <v>-6130.7633468910526</v>
      </c>
      <c r="K4" s="1">
        <v>-6033.5955605503168</v>
      </c>
      <c r="L4" s="1">
        <v>-5936.1443681660858</v>
      </c>
      <c r="M4" s="1">
        <v>-5838.4089431374032</v>
      </c>
      <c r="N4" s="1">
        <v>-5740.3884564523851</v>
      </c>
      <c r="O4" s="1">
        <v>-5642.0820766812021</v>
      </c>
      <c r="P4" s="1">
        <v>-5543.4889699690202</v>
      </c>
      <c r="Q4" s="1">
        <v>-5444.6083000289291</v>
      </c>
      <c r="R4" s="1">
        <v>-5345.4392281348437</v>
      </c>
      <c r="S4" s="1">
        <v>-5245.9809131144029</v>
      </c>
      <c r="T4" s="1">
        <v>-5146.2325113418183</v>
      </c>
      <c r="U4" s="1">
        <v>-5046.1931767307306</v>
      </c>
      <c r="V4" s="1">
        <v>-4945.8620607270268</v>
      </c>
      <c r="W4" s="1">
        <v>-4845.2383123016443</v>
      </c>
      <c r="X4" s="1">
        <v>-4744.3210779433566</v>
      </c>
      <c r="Y4" s="1">
        <v>-4643.1095016515237</v>
      </c>
      <c r="Z4" s="1">
        <v>-4541.6027249288381</v>
      </c>
      <c r="AA4" s="1">
        <v>-4439.7998867740453</v>
      </c>
      <c r="AB4" s="1">
        <v>-4337.7001236746337</v>
      </c>
      <c r="AC4" s="1">
        <v>-4235.3025695995166</v>
      </c>
      <c r="AD4" s="1">
        <v>-4132.6063559916802</v>
      </c>
      <c r="AE4" s="1">
        <v>-4029.6106117608215</v>
      </c>
      <c r="AF4" s="1">
        <v>-3926.3144632759549</v>
      </c>
      <c r="AG4" s="1">
        <v>-3822.7170343580083</v>
      </c>
      <c r="AH4" s="1">
        <v>-3718.8174462723837</v>
      </c>
      <c r="AI4" s="1">
        <v>-3614.6148177215105</v>
      </c>
      <c r="AJ4" s="1">
        <v>-3510.108264837364</v>
      </c>
      <c r="AK4" s="1">
        <v>-3405.2969011739701</v>
      </c>
      <c r="AL4" s="1">
        <v>-3300.1798376998922</v>
      </c>
      <c r="AM4" s="1">
        <v>-3194.756182790682</v>
      </c>
      <c r="AN4" s="1">
        <v>-3089.0250422213198</v>
      </c>
      <c r="AO4" s="1">
        <v>-2982.9855191586307</v>
      </c>
      <c r="AP4" s="1">
        <v>-2876.6367141536748</v>
      </c>
      <c r="AQ4" s="1">
        <v>-2769.9777251341216</v>
      </c>
      <c r="AR4" s="1">
        <v>-2663.0076473965937</v>
      </c>
      <c r="AS4" s="1">
        <v>-2555.7255735989993</v>
      </c>
      <c r="AT4" s="1">
        <v>-2448.1305937528273</v>
      </c>
      <c r="AU4" s="1">
        <v>-2340.2217952154379</v>
      </c>
      <c r="AV4" s="1">
        <v>-2231.9982626823148</v>
      </c>
      <c r="AW4" s="1">
        <v>-2123.4590781793031</v>
      </c>
      <c r="AX4" s="1">
        <v>-2014.6033210548244</v>
      </c>
      <c r="AY4" s="1">
        <v>-1905.4300679720659</v>
      </c>
      <c r="AZ4" s="1">
        <v>-1795.9383929011494</v>
      </c>
      <c r="BA4" s="1">
        <v>-1686.1273671112758</v>
      </c>
      <c r="BB4" s="1">
        <v>-1575.9960591628487</v>
      </c>
      <c r="BC4" s="1">
        <v>-1465.5435348995718</v>
      </c>
      <c r="BD4" s="1">
        <v>-1354.7688574405274</v>
      </c>
      <c r="BE4" s="1">
        <v>-1243.6710871722271</v>
      </c>
      <c r="BF4" s="1">
        <v>-1132.2492817406444</v>
      </c>
      <c r="BG4" s="1">
        <v>-1020.5024960432194</v>
      </c>
      <c r="BH4" s="1">
        <v>-908.42978222084378</v>
      </c>
      <c r="BI4" s="1">
        <v>-796.03018964981959</v>
      </c>
      <c r="BJ4" s="1">
        <v>-683.30276493379642</v>
      </c>
      <c r="BK4" s="1">
        <v>-570.24655189568489</v>
      </c>
      <c r="BL4" s="1">
        <v>-456.86059156954559</v>
      </c>
      <c r="BM4" s="1">
        <v>-343.14392219245502</v>
      </c>
      <c r="BN4" s="1">
        <v>-229.09557919634801</v>
      </c>
      <c r="BO4" s="1">
        <v>-114.71459519983554</v>
      </c>
    </row>
    <row r="5" spans="2:67" x14ac:dyDescent="0.25">
      <c r="B5" t="s">
        <v>49</v>
      </c>
      <c r="C5" s="6">
        <v>3.5000000000000003E-2</v>
      </c>
      <c r="E5" s="6">
        <v>0.05</v>
      </c>
    </row>
    <row r="6" spans="2:67" x14ac:dyDescent="0.25">
      <c r="C6" s="6"/>
      <c r="E6" s="6"/>
      <c r="H6" s="1"/>
      <c r="I6" s="1"/>
      <c r="J6" s="1"/>
      <c r="K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2:67" x14ac:dyDescent="0.25">
      <c r="B7" t="s">
        <v>50</v>
      </c>
      <c r="C7" s="6">
        <f>C5/12</f>
        <v>2.9166666666666668E-3</v>
      </c>
      <c r="E7" s="6">
        <f>E5/12</f>
        <v>4.1666666666666666E-3</v>
      </c>
      <c r="H7" s="1" t="s">
        <v>185</v>
      </c>
      <c r="I7" s="1"/>
      <c r="J7" s="1"/>
      <c r="K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2:67" x14ac:dyDescent="0.25">
      <c r="B8" t="s">
        <v>51</v>
      </c>
      <c r="C8" s="32">
        <f>PMT(C7,C9,-C3)</f>
        <v>39445.432871530043</v>
      </c>
      <c r="E8" s="33">
        <f>PMT(E7,E9,-E3)</f>
        <v>247424.52470105953</v>
      </c>
      <c r="H8" s="1">
        <v>-16117.5275</v>
      </c>
      <c r="I8" s="1">
        <v>-15153.748345217387</v>
      </c>
      <c r="J8" s="1">
        <v>-14185.953443956514</v>
      </c>
      <c r="K8" s="1">
        <v>-13214.126063940386</v>
      </c>
      <c r="L8" s="1">
        <v>-12238.249403174192</v>
      </c>
      <c r="M8" s="1">
        <v>-11258.306589654805</v>
      </c>
      <c r="N8" s="1">
        <v>-10274.280681079086</v>
      </c>
      <c r="O8" s="1">
        <v>-9286.1546645509698</v>
      </c>
      <c r="P8" s="1">
        <v>-8293.9114562873201</v>
      </c>
      <c r="Q8" s="1">
        <v>-7297.5339013225675</v>
      </c>
      <c r="R8" s="1">
        <v>-6297.0047732121329</v>
      </c>
      <c r="S8" s="1">
        <v>-5292.30677373457</v>
      </c>
      <c r="T8" s="1">
        <v>-4283.4225325925181</v>
      </c>
      <c r="U8" s="1">
        <v>-3270.3346071123729</v>
      </c>
      <c r="V8" s="1">
        <v>-2253.0254819427278</v>
      </c>
      <c r="W8" s="1">
        <v>-1231.4775687515425</v>
      </c>
    </row>
    <row r="9" spans="2:67" x14ac:dyDescent="0.25">
      <c r="B9" t="s">
        <v>52</v>
      </c>
      <c r="C9" s="34">
        <f>C4*12</f>
        <v>60</v>
      </c>
      <c r="E9" s="31">
        <f>E4*12</f>
        <v>16.200000000000003</v>
      </c>
      <c r="H9" s="1"/>
      <c r="I9" s="1"/>
      <c r="J9" s="1"/>
      <c r="K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67" x14ac:dyDescent="0.25">
      <c r="B10" t="s">
        <v>53</v>
      </c>
      <c r="C10" s="32">
        <f>C8*C9-C3</f>
        <v>198411.00657391595</v>
      </c>
      <c r="E10" s="33">
        <f>E8*E9-E3</f>
        <v>140070.69932493754</v>
      </c>
      <c r="H10" s="1"/>
      <c r="I10" s="1"/>
      <c r="J10" s="1"/>
      <c r="K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4" spans="2:67" x14ac:dyDescent="0.25">
      <c r="B14" s="7" t="s">
        <v>175</v>
      </c>
    </row>
    <row r="16" spans="2:67" ht="26.25" x14ac:dyDescent="0.25">
      <c r="C16" s="30" t="s">
        <v>47</v>
      </c>
      <c r="E16" s="30" t="s">
        <v>182</v>
      </c>
    </row>
    <row r="17" spans="2:67" x14ac:dyDescent="0.25">
      <c r="B17" t="s">
        <v>44</v>
      </c>
      <c r="C17" s="1">
        <f>(' Viabilidad 40 NE ampliando 2pl'!F8-' Viabilidad 40 NE ampliando 2pl'!F68)*0.8</f>
        <v>1613411.626974354</v>
      </c>
      <c r="D17" s="1"/>
      <c r="E17" s="1">
        <f>' Viabilidad 40 NE ampliando 2pl'!D61</f>
        <v>4467663.9123702375</v>
      </c>
      <c r="H17" s="1" t="s">
        <v>184</v>
      </c>
    </row>
    <row r="18" spans="2:67" x14ac:dyDescent="0.25">
      <c r="B18" t="s">
        <v>48</v>
      </c>
      <c r="C18" s="31">
        <v>5</v>
      </c>
      <c r="E18" s="31">
        <v>1.35</v>
      </c>
      <c r="H18" s="1">
        <v>-4705.7839208333335</v>
      </c>
      <c r="I18" s="1">
        <v>-4633.9027029628305</v>
      </c>
      <c r="J18" s="1">
        <v>-4561.8118315402062</v>
      </c>
      <c r="K18" s="1">
        <v>-4489.5106950759318</v>
      </c>
      <c r="L18" s="1">
        <v>-4416.9986802969697</v>
      </c>
      <c r="M18" s="1">
        <v>-4344.2751721415698</v>
      </c>
      <c r="N18" s="1">
        <v>-4271.3395537540491</v>
      </c>
      <c r="O18" s="1">
        <v>-4198.1912064795652</v>
      </c>
      <c r="P18" s="1">
        <v>-4124.8295098588633</v>
      </c>
      <c r="Q18" s="1">
        <v>-4051.2538416230195</v>
      </c>
      <c r="R18" s="1">
        <v>-3977.4635776881528</v>
      </c>
      <c r="S18" s="1">
        <v>-3903.4580921501433</v>
      </c>
      <c r="T18" s="1">
        <v>-3829.2367572793146</v>
      </c>
      <c r="U18" s="1">
        <v>-3754.7989435151135</v>
      </c>
      <c r="V18" s="1">
        <v>-3680.1440194607653</v>
      </c>
      <c r="W18" s="1">
        <v>-3605.2713518779265</v>
      </c>
      <c r="X18" s="1">
        <v>-3530.1803056813028</v>
      </c>
      <c r="Y18" s="1">
        <v>-3454.8702439332747</v>
      </c>
      <c r="Z18" s="1">
        <v>-3379.3405278384798</v>
      </c>
      <c r="AA18" s="1">
        <v>-3303.5905167384085</v>
      </c>
      <c r="AB18" s="1">
        <v>-3227.6195681059617</v>
      </c>
      <c r="AC18" s="1">
        <v>-3151.4270375400042</v>
      </c>
      <c r="AD18" s="1">
        <v>-3075.0122787598962</v>
      </c>
      <c r="AE18" s="1">
        <v>-2998.3746436000124</v>
      </c>
      <c r="AF18" s="1">
        <v>-2921.5134820042463</v>
      </c>
      <c r="AG18" s="1">
        <v>-2844.428142020492</v>
      </c>
      <c r="AH18" s="1">
        <v>-2767.1179697951184</v>
      </c>
      <c r="AI18" s="1">
        <v>-2689.5823095674214</v>
      </c>
      <c r="AJ18" s="1">
        <v>-2611.8205036640602</v>
      </c>
      <c r="AK18" s="1">
        <v>-2533.8318924934797</v>
      </c>
      <c r="AL18" s="1">
        <v>-2455.6158145403192</v>
      </c>
      <c r="AM18" s="1">
        <v>-2377.1716063597955</v>
      </c>
      <c r="AN18" s="1">
        <v>-2298.4986025720782</v>
      </c>
      <c r="AO18" s="1">
        <v>-2219.5961358566469</v>
      </c>
      <c r="AP18" s="1">
        <v>-2140.4635369466291</v>
      </c>
      <c r="AQ18" s="1">
        <v>-2061.1001346231233</v>
      </c>
      <c r="AR18" s="1">
        <v>-1981.5052557095071</v>
      </c>
      <c r="AS18" s="1">
        <v>-1901.6782250657272</v>
      </c>
      <c r="AT18" s="1">
        <v>-1821.6183655825689</v>
      </c>
      <c r="AU18" s="1">
        <v>-1741.3249981759179</v>
      </c>
      <c r="AV18" s="1">
        <v>-1660.7974417809978</v>
      </c>
      <c r="AW18" s="1">
        <v>-1580.0350133465927</v>
      </c>
      <c r="AX18" s="1">
        <v>-1499.0370278292535</v>
      </c>
      <c r="AY18" s="1">
        <v>-1417.8027981874889</v>
      </c>
      <c r="AZ18" s="1">
        <v>-1336.3316353759358</v>
      </c>
      <c r="BA18" s="1">
        <v>-1254.6228483395157</v>
      </c>
      <c r="BB18" s="1">
        <v>-1172.6757440075728</v>
      </c>
      <c r="BC18" s="1">
        <v>-1090.4896272879948</v>
      </c>
      <c r="BD18" s="1">
        <v>-1008.0638010613183</v>
      </c>
      <c r="BE18" s="1">
        <v>-925.39756617481396</v>
      </c>
      <c r="BF18" s="1">
        <v>-842.49022143655725</v>
      </c>
      <c r="BG18" s="1">
        <v>-759.34106360948056</v>
      </c>
      <c r="BH18" s="1">
        <v>-675.94938740540829</v>
      </c>
      <c r="BI18" s="1">
        <v>-592.31448547907428</v>
      </c>
      <c r="BJ18" s="1">
        <v>-508.43564842212163</v>
      </c>
      <c r="BK18" s="1">
        <v>-424.31216475708618</v>
      </c>
      <c r="BL18" s="1">
        <v>-339.94332093136109</v>
      </c>
      <c r="BM18" s="1">
        <v>-255.32840131114435</v>
      </c>
      <c r="BN18" s="1">
        <v>-170.46668817536866</v>
      </c>
      <c r="BO18" s="1">
        <v>-85.357461709613531</v>
      </c>
    </row>
    <row r="19" spans="2:67" x14ac:dyDescent="0.25">
      <c r="B19" t="s">
        <v>49</v>
      </c>
      <c r="C19" s="6">
        <v>3.5000000000000003E-2</v>
      </c>
      <c r="E19" s="6">
        <v>0.05</v>
      </c>
      <c r="H19" s="1"/>
      <c r="I19" s="1"/>
      <c r="J19" s="1"/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</row>
    <row r="20" spans="2:67" x14ac:dyDescent="0.25">
      <c r="C20" s="6"/>
      <c r="E20" s="6"/>
      <c r="H20" s="1"/>
      <c r="I20" s="1"/>
      <c r="J20" s="1"/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</row>
    <row r="21" spans="2:67" x14ac:dyDescent="0.25">
      <c r="B21" t="s">
        <v>50</v>
      </c>
      <c r="C21" s="6">
        <f>C19/12</f>
        <v>2.9166666666666668E-3</v>
      </c>
      <c r="E21" s="6">
        <f>E19/12</f>
        <v>4.1666666666666666E-3</v>
      </c>
      <c r="H21" s="1" t="s">
        <v>185</v>
      </c>
    </row>
    <row r="22" spans="2:67" x14ac:dyDescent="0.25">
      <c r="B22" t="s">
        <v>51</v>
      </c>
      <c r="C22" s="32">
        <f>PMT(C21,C23,-C17)</f>
        <v>29350.772849963898</v>
      </c>
      <c r="E22" s="33">
        <f>PMT(E21,E23,-E17)</f>
        <v>285767.98866028979</v>
      </c>
      <c r="H22" s="1">
        <v>-18615.266291666667</v>
      </c>
      <c r="I22" s="1">
        <v>-17502.129949095775</v>
      </c>
      <c r="J22" s="1">
        <v>-16384.355538430838</v>
      </c>
      <c r="K22" s="1">
        <v>-15261.923734388132</v>
      </c>
      <c r="L22" s="1">
        <v>-14134.815131161913</v>
      </c>
      <c r="M22" s="1">
        <v>-13003.01024208892</v>
      </c>
      <c r="N22" s="1">
        <v>-11866.489499311452</v>
      </c>
      <c r="O22" s="1">
        <v>-10725.233253439079</v>
      </c>
      <c r="P22" s="1">
        <v>-9579.2217732089066</v>
      </c>
      <c r="Q22" s="1">
        <v>-8428.4352451444392</v>
      </c>
      <c r="R22" s="1">
        <v>-7272.8537732130389</v>
      </c>
      <c r="S22" s="1">
        <v>-6112.4573784819231</v>
      </c>
      <c r="T22" s="1">
        <v>-4947.2259987727621</v>
      </c>
      <c r="U22" s="1">
        <v>-3777.1394883148114</v>
      </c>
      <c r="V22" s="1">
        <v>-2602.1776173966205</v>
      </c>
      <c r="W22" s="1">
        <v>-1422.3200720162699</v>
      </c>
      <c r="X22" s="1"/>
    </row>
    <row r="23" spans="2:67" x14ac:dyDescent="0.25">
      <c r="B23" t="s">
        <v>52</v>
      </c>
      <c r="C23" s="34">
        <f>C18*12</f>
        <v>60</v>
      </c>
      <c r="E23" s="31">
        <f>E18*12</f>
        <v>16.200000000000003</v>
      </c>
      <c r="H23" s="1"/>
      <c r="I23" s="1"/>
      <c r="J23" s="1"/>
      <c r="K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2:67" x14ac:dyDescent="0.25">
      <c r="B24" t="s">
        <v>53</v>
      </c>
      <c r="C24" s="32">
        <f>C22*C23-C17</f>
        <v>147634.74402347975</v>
      </c>
      <c r="E24" s="33">
        <f>E22*E23-E17</f>
        <v>161777.50392645784</v>
      </c>
      <c r="H24" s="1"/>
      <c r="I24" s="1"/>
      <c r="J24" s="1"/>
      <c r="K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2:67" x14ac:dyDescent="0.25">
      <c r="H25" s="1"/>
    </row>
    <row r="26" spans="2:67" x14ac:dyDescent="0.25">
      <c r="H26" s="1"/>
    </row>
    <row r="27" spans="2:67" x14ac:dyDescent="0.25">
      <c r="B27" s="7"/>
      <c r="H27" s="1"/>
    </row>
    <row r="28" spans="2:67" x14ac:dyDescent="0.25">
      <c r="B28" s="7" t="s">
        <v>181</v>
      </c>
      <c r="H28" s="1"/>
    </row>
    <row r="29" spans="2:67" x14ac:dyDescent="0.25">
      <c r="H29" s="1"/>
    </row>
    <row r="30" spans="2:67" ht="26.25" x14ac:dyDescent="0.25">
      <c r="C30" s="30" t="s">
        <v>47</v>
      </c>
      <c r="E30" s="30" t="s">
        <v>182</v>
      </c>
      <c r="H30" s="1"/>
    </row>
    <row r="31" spans="2:67" x14ac:dyDescent="0.25">
      <c r="B31" t="s">
        <v>44</v>
      </c>
      <c r="C31" s="1">
        <f>(' Viabilidad 40 NE'!F8-' Viabilidad 40 NE'!F68)*0.8</f>
        <v>2477542.4619273138</v>
      </c>
      <c r="D31" s="1"/>
      <c r="E31" s="1">
        <f>' Viabilidad 40 NE'!D61*0.8</f>
        <v>2454613.8656924474</v>
      </c>
      <c r="H31" s="1" t="s">
        <v>184</v>
      </c>
    </row>
    <row r="32" spans="2:67" x14ac:dyDescent="0.25">
      <c r="B32" t="s">
        <v>48</v>
      </c>
      <c r="C32" s="31">
        <v>5</v>
      </c>
      <c r="E32" s="31">
        <v>1.35</v>
      </c>
      <c r="H32" s="1">
        <v>-7226.1655083333335</v>
      </c>
      <c r="I32" s="1">
        <v>-7115.7852643588421</v>
      </c>
      <c r="J32" s="1">
        <v>-7005.0830780060942</v>
      </c>
      <c r="K32" s="1">
        <v>-6894.0580102764807</v>
      </c>
      <c r="L32" s="1">
        <v>-6782.7091194326576</v>
      </c>
      <c r="M32" s="1">
        <v>-6671.0354609905398</v>
      </c>
      <c r="N32" s="1">
        <v>-6559.0360877112998</v>
      </c>
      <c r="O32" s="1">
        <v>-6446.7100495933273</v>
      </c>
      <c r="P32" s="1">
        <v>-6334.0563938641781</v>
      </c>
      <c r="Q32" s="1">
        <v>-6221.074164972486</v>
      </c>
      <c r="R32" s="1">
        <v>-6107.7624045798575</v>
      </c>
      <c r="S32" s="1">
        <v>-5994.1201515527537</v>
      </c>
      <c r="T32" s="1">
        <v>-5880.146441954319</v>
      </c>
      <c r="U32" s="1">
        <v>-5765.8403090362226</v>
      </c>
      <c r="V32" s="1">
        <v>-5651.200783230448</v>
      </c>
      <c r="W32" s="1">
        <v>-5536.2268921410732</v>
      </c>
      <c r="X32" s="1">
        <v>-5420.9176605360217</v>
      </c>
      <c r="Y32" s="1">
        <v>-5305.2721103387894</v>
      </c>
      <c r="Z32" s="1">
        <v>-5189.2892606201467</v>
      </c>
      <c r="AA32" s="1">
        <v>-5072.9681275898256</v>
      </c>
      <c r="AB32" s="1">
        <v>-4956.3077245881659</v>
      </c>
      <c r="AC32" s="1">
        <v>-4839.3070620777507</v>
      </c>
      <c r="AD32" s="1">
        <v>-4721.9651476350145</v>
      </c>
      <c r="AE32" s="1">
        <v>-4604.2809859418203</v>
      </c>
      <c r="AF32" s="1">
        <v>-4486.2535787770212</v>
      </c>
      <c r="AG32" s="1">
        <v>-4367.8819250079905</v>
      </c>
      <c r="AH32" s="1">
        <v>-4249.1650205821334</v>
      </c>
      <c r="AI32" s="1">
        <v>-4130.1018585183692</v>
      </c>
      <c r="AJ32" s="1">
        <v>-4010.6914288985849</v>
      </c>
      <c r="AK32" s="1">
        <v>-3890.9327188590746</v>
      </c>
      <c r="AL32" s="1">
        <v>-3770.8247125819507</v>
      </c>
      <c r="AM32" s="1">
        <v>-3650.3663912865181</v>
      </c>
      <c r="AN32" s="1">
        <v>-3529.5567332206406</v>
      </c>
      <c r="AO32" s="1">
        <v>-3408.3947136520719</v>
      </c>
      <c r="AP32" s="1">
        <v>-3286.8793048597599</v>
      </c>
      <c r="AQ32" s="1">
        <v>-3165.009476125138</v>
      </c>
      <c r="AR32" s="1">
        <v>-3042.7841937233725</v>
      </c>
      <c r="AS32" s="1">
        <v>-2920.202420914603</v>
      </c>
      <c r="AT32" s="1">
        <v>-2797.2631179351401</v>
      </c>
      <c r="AU32" s="1">
        <v>-2673.9652419886543</v>
      </c>
      <c r="AV32" s="1">
        <v>-2550.3077472373247</v>
      </c>
      <c r="AW32" s="1">
        <v>-2426.2895847929708</v>
      </c>
      <c r="AX32" s="1">
        <v>-2301.9097027081534</v>
      </c>
      <c r="AY32" s="1">
        <v>-2177.1670459672555</v>
      </c>
      <c r="AZ32" s="1">
        <v>-2052.0605564775301</v>
      </c>
      <c r="BA32" s="1">
        <v>-1926.5891730601265</v>
      </c>
      <c r="BB32" s="1">
        <v>-1800.7518314410886</v>
      </c>
      <c r="BC32" s="1">
        <v>-1674.5474642423283</v>
      </c>
      <c r="BD32" s="1">
        <v>-1547.9750009725724</v>
      </c>
      <c r="BE32" s="1">
        <v>-1421.0333680182791</v>
      </c>
      <c r="BF32" s="1">
        <v>-1293.7214886345357</v>
      </c>
      <c r="BG32" s="1">
        <v>-1166.0382829359232</v>
      </c>
      <c r="BH32" s="1">
        <v>-1037.9826678873565</v>
      </c>
      <c r="BI32" s="1">
        <v>-909.55355729489827</v>
      </c>
      <c r="BJ32" s="1">
        <v>-780.74986179654502</v>
      </c>
      <c r="BK32" s="1">
        <v>-651.57048885298821</v>
      </c>
      <c r="BL32" s="1">
        <v>-522.01434273834627</v>
      </c>
      <c r="BM32" s="1">
        <v>-392.08032453086997</v>
      </c>
      <c r="BN32" s="1">
        <v>-261.76733210362181</v>
      </c>
      <c r="BO32" s="1">
        <v>-131.07426011512743</v>
      </c>
    </row>
    <row r="33" spans="2:69" x14ac:dyDescent="0.25">
      <c r="B33" t="s">
        <v>49</v>
      </c>
      <c r="C33" s="6">
        <v>3.5000000000000003E-2</v>
      </c>
      <c r="E33" s="6">
        <v>0.05</v>
      </c>
      <c r="H33" s="1"/>
      <c r="I33" s="1"/>
      <c r="J33" s="1"/>
      <c r="K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2:69" x14ac:dyDescent="0.25">
      <c r="C34" s="6"/>
      <c r="E34" s="6"/>
      <c r="H34" s="1"/>
      <c r="I34" s="1"/>
      <c r="J34" s="1"/>
      <c r="K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</row>
    <row r="35" spans="2:69" x14ac:dyDescent="0.25">
      <c r="B35" t="s">
        <v>50</v>
      </c>
      <c r="C35" s="6">
        <f>C33/12</f>
        <v>2.9166666666666668E-3</v>
      </c>
      <c r="E35" s="6">
        <f>E33/12</f>
        <v>4.1666666666666666E-3</v>
      </c>
      <c r="H35" s="1" t="s">
        <v>185</v>
      </c>
    </row>
    <row r="36" spans="2:69" x14ac:dyDescent="0.25">
      <c r="B36" t="s">
        <v>51</v>
      </c>
      <c r="C36" s="32">
        <f>PMT(C35,C37,-C31)</f>
        <v>45070.820620362872</v>
      </c>
      <c r="E36" s="33">
        <f>PMT(E35,E37,-E31)</f>
        <v>157006.00606826931</v>
      </c>
      <c r="H36" s="1">
        <v>-10227.557791666666</v>
      </c>
      <c r="I36" s="1">
        <v>-9615.9809226994621</v>
      </c>
      <c r="J36" s="1">
        <v>-9001.8558167782267</v>
      </c>
      <c r="K36" s="1">
        <v>-8385.1718562489878</v>
      </c>
      <c r="L36" s="1">
        <v>-7765.9183792175418</v>
      </c>
      <c r="M36" s="1">
        <v>-7144.0846793651317</v>
      </c>
      <c r="N36" s="1">
        <v>-6519.660005763335</v>
      </c>
      <c r="O36" s="1">
        <v>-5892.6335626881992</v>
      </c>
      <c r="P36" s="1">
        <v>-5262.9945094335844</v>
      </c>
      <c r="Q36" s="1">
        <v>-4630.7319601237396</v>
      </c>
      <c r="R36" s="1">
        <v>-3995.8349835251061</v>
      </c>
      <c r="S36" s="1">
        <v>-3358.2926028573111</v>
      </c>
      <c r="T36" s="1">
        <v>-2718.0937956033995</v>
      </c>
      <c r="U36" s="1">
        <v>-2075.2274933192634</v>
      </c>
      <c r="V36" s="1">
        <v>-1429.6825814422773</v>
      </c>
      <c r="W36" s="1">
        <v>-781.44789909913686</v>
      </c>
    </row>
    <row r="37" spans="2:69" x14ac:dyDescent="0.25">
      <c r="B37" t="s">
        <v>52</v>
      </c>
      <c r="C37" s="34">
        <f>C32*12</f>
        <v>60</v>
      </c>
      <c r="E37" s="31">
        <f>E32*12</f>
        <v>16.200000000000003</v>
      </c>
      <c r="H37" s="1"/>
      <c r="I37" s="1"/>
      <c r="J37" s="1"/>
      <c r="K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</row>
    <row r="38" spans="2:69" x14ac:dyDescent="0.25">
      <c r="B38" t="s">
        <v>53</v>
      </c>
      <c r="C38" s="32">
        <f>C36*C37-C31</f>
        <v>226706.77529445849</v>
      </c>
      <c r="E38" s="33">
        <f>E36*E37-E31</f>
        <v>88883.432613515761</v>
      </c>
      <c r="H38" s="1"/>
      <c r="I38" s="1"/>
      <c r="J38" s="1"/>
      <c r="K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</row>
    <row r="39" spans="2:69" x14ac:dyDescent="0.25">
      <c r="H39" s="1"/>
      <c r="J39" s="1"/>
    </row>
    <row r="40" spans="2:69" x14ac:dyDescent="0.25">
      <c r="H40" s="1"/>
      <c r="J40" s="1"/>
    </row>
    <row r="41" spans="2:69" x14ac:dyDescent="0.25">
      <c r="H41" s="1"/>
      <c r="J41" s="1"/>
    </row>
    <row r="42" spans="2:69" x14ac:dyDescent="0.25">
      <c r="B42" s="7" t="s">
        <v>188</v>
      </c>
      <c r="H42" s="1"/>
      <c r="J42" s="1"/>
    </row>
    <row r="43" spans="2:69" x14ac:dyDescent="0.25">
      <c r="H43" s="1"/>
      <c r="J43" s="1"/>
    </row>
    <row r="44" spans="2:69" ht="26.25" x14ac:dyDescent="0.25">
      <c r="C44" s="30" t="s">
        <v>47</v>
      </c>
      <c r="E44" s="30" t="s">
        <v>182</v>
      </c>
      <c r="H44" s="1"/>
      <c r="J44" s="1"/>
    </row>
    <row r="45" spans="2:69" x14ac:dyDescent="0.25">
      <c r="B45" t="s">
        <v>44</v>
      </c>
      <c r="C45" s="1">
        <f>' Viabilidad 40 manteniendo+1pl'!D60</f>
        <v>1552569.2549087324</v>
      </c>
      <c r="D45" s="1"/>
      <c r="E45" s="1">
        <f>' Viabilidad 40 manteniendo+1pl'!D61</f>
        <v>2221264.1308191619</v>
      </c>
      <c r="H45" s="1" t="s">
        <v>184</v>
      </c>
      <c r="J45" s="1"/>
    </row>
    <row r="46" spans="2:69" x14ac:dyDescent="0.25">
      <c r="B46" t="s">
        <v>48</v>
      </c>
      <c r="C46" s="31">
        <v>5</v>
      </c>
      <c r="E46" s="31">
        <v>1.35</v>
      </c>
      <c r="H46" s="1">
        <v>-4528.3269791666671</v>
      </c>
      <c r="I46" s="1">
        <v>-4459.1564299756374</v>
      </c>
      <c r="J46" s="1">
        <v>-4389.7841333494689</v>
      </c>
      <c r="K46" s="1">
        <v>-4320.20950085814</v>
      </c>
      <c r="L46" s="1">
        <v>-4250.4319423553779</v>
      </c>
      <c r="M46" s="1">
        <v>-4180.4508659736503</v>
      </c>
      <c r="N46" s="1">
        <v>-4110.2656781191408</v>
      </c>
      <c r="O46" s="1">
        <v>-4039.8757834667235</v>
      </c>
      <c r="P46" s="1">
        <v>-3969.2805849549031</v>
      </c>
      <c r="Q46" s="1">
        <v>-3898.4794837807572</v>
      </c>
      <c r="R46" s="1">
        <v>-3827.4718793948518</v>
      </c>
      <c r="S46" s="1">
        <v>-3756.2571694961562</v>
      </c>
      <c r="T46" s="1">
        <v>-3684.8347500269215</v>
      </c>
      <c r="U46" s="1">
        <v>-3613.2040151675687</v>
      </c>
      <c r="V46" s="1">
        <v>-3541.3643573315421</v>
      </c>
      <c r="W46" s="1">
        <v>-3469.3151671601609</v>
      </c>
      <c r="X46" s="1">
        <v>-3397.0558335174464</v>
      </c>
      <c r="Y46" s="1">
        <v>-3324.5857434849413</v>
      </c>
      <c r="Z46" s="1">
        <v>-3251.9042823565069</v>
      </c>
      <c r="AA46" s="1">
        <v>-3179.0108336331155</v>
      </c>
      <c r="AB46" s="1">
        <v>-3105.9047790176128</v>
      </c>
      <c r="AC46" s="1">
        <v>-3032.5854984094826</v>
      </c>
      <c r="AD46" s="1">
        <v>-2959.0523698995789</v>
      </c>
      <c r="AE46" s="1">
        <v>-2885.3047697648544</v>
      </c>
      <c r="AF46" s="1">
        <v>-2811.342072463071</v>
      </c>
      <c r="AG46" s="1">
        <v>-2737.1636506274899</v>
      </c>
      <c r="AH46" s="1">
        <v>-2662.7688750615553</v>
      </c>
      <c r="AI46" s="1">
        <v>-2588.157114733553</v>
      </c>
      <c r="AJ46" s="1">
        <v>-2513.3277367712617</v>
      </c>
      <c r="AK46" s="1">
        <v>-2438.2801064565788</v>
      </c>
      <c r="AL46" s="1">
        <v>-2363.0135872201458</v>
      </c>
      <c r="AM46" s="1">
        <v>-2287.5275406359397</v>
      </c>
      <c r="AN46" s="1">
        <v>-2211.821326415863</v>
      </c>
      <c r="AO46" s="1">
        <v>-2135.894302404311</v>
      </c>
      <c r="AP46" s="1">
        <v>-2059.7458245727253</v>
      </c>
      <c r="AQ46" s="1">
        <v>-1983.375247014131</v>
      </c>
      <c r="AR46" s="1">
        <v>-1906.7819219376572</v>
      </c>
      <c r="AS46" s="1">
        <v>-1829.9651996630437</v>
      </c>
      <c r="AT46" s="1">
        <v>-1752.9244286151295</v>
      </c>
      <c r="AU46" s="1">
        <v>-1675.6589553183248</v>
      </c>
      <c r="AV46" s="1">
        <v>-1598.1681243910718</v>
      </c>
      <c r="AW46" s="1">
        <v>-1520.4512785402812</v>
      </c>
      <c r="AX46" s="1">
        <v>-1442.5077585557588</v>
      </c>
      <c r="AY46" s="1">
        <v>-1364.3369033046147</v>
      </c>
      <c r="AZ46" s="1">
        <v>-1285.9380497256548</v>
      </c>
      <c r="BA46" s="1">
        <v>-1207.3105328237566</v>
      </c>
      <c r="BB46" s="1">
        <v>-1128.4536856642276</v>
      </c>
      <c r="BC46" s="1">
        <v>-1049.3668393671499</v>
      </c>
      <c r="BD46" s="1">
        <v>-970.04932310170614</v>
      </c>
      <c r="BE46" s="1">
        <v>-890.50046408048775</v>
      </c>
      <c r="BF46" s="1">
        <v>-810.71958755379103</v>
      </c>
      <c r="BG46" s="1">
        <v>-730.7060168038912</v>
      </c>
      <c r="BH46" s="1">
        <v>-650.45907313930434</v>
      </c>
      <c r="BI46" s="1">
        <v>-569.97807588902913</v>
      </c>
      <c r="BJ46" s="1">
        <v>-489.26234239677387</v>
      </c>
      <c r="BK46" s="1">
        <v>-408.31118801516612</v>
      </c>
      <c r="BL46" s="1">
        <v>-327.12392609994549</v>
      </c>
      <c r="BM46" s="1">
        <v>-245.69986800413881</v>
      </c>
      <c r="BN46" s="1">
        <v>-164.03832307221933</v>
      </c>
      <c r="BO46" s="1">
        <v>-82.138598634248339</v>
      </c>
    </row>
    <row r="47" spans="2:69" x14ac:dyDescent="0.25">
      <c r="B47" t="s">
        <v>49</v>
      </c>
      <c r="C47" s="6">
        <v>3.5000000000000003E-2</v>
      </c>
      <c r="E47" s="6">
        <v>0.05</v>
      </c>
      <c r="H47" s="1"/>
      <c r="J47" s="1"/>
    </row>
    <row r="48" spans="2:69" x14ac:dyDescent="0.25">
      <c r="C48" s="6"/>
      <c r="E48" s="6"/>
      <c r="H48" s="1"/>
      <c r="J48" s="1"/>
    </row>
    <row r="49" spans="2:67" x14ac:dyDescent="0.25">
      <c r="B49" t="s">
        <v>50</v>
      </c>
      <c r="C49" s="6">
        <f>C47/12</f>
        <v>2.9166666666666668E-3</v>
      </c>
      <c r="E49" s="6">
        <f>E47/12</f>
        <v>4.1666666666666666E-3</v>
      </c>
      <c r="H49" s="1" t="s">
        <v>185</v>
      </c>
      <c r="J49" s="1"/>
    </row>
    <row r="50" spans="2:67" x14ac:dyDescent="0.25">
      <c r="B50" t="s">
        <v>51</v>
      </c>
      <c r="C50" s="32">
        <f>PMT(C49,C51,-C45)</f>
        <v>28243.943933960662</v>
      </c>
      <c r="E50" s="33">
        <f>PMT(E49,E51,-E45)</f>
        <v>142080.11063452513</v>
      </c>
      <c r="H50" s="1">
        <v>-9255.2672083333327</v>
      </c>
      <c r="I50" s="1">
        <v>-8701.8303609425202</v>
      </c>
      <c r="J50" s="1">
        <v>-8146.0875266875782</v>
      </c>
      <c r="K50" s="1">
        <v>-7588.0290972899083</v>
      </c>
      <c r="L50" s="1">
        <v>-7027.645424436414</v>
      </c>
      <c r="M50" s="1">
        <v>-6464.9268196126977</v>
      </c>
      <c r="N50" s="1">
        <v>-5899.8635539355473</v>
      </c>
      <c r="O50" s="1">
        <v>-5332.4458579847442</v>
      </c>
      <c r="P50" s="1">
        <v>-4762.6639216341455</v>
      </c>
      <c r="Q50" s="1">
        <v>-4190.5078938820843</v>
      </c>
      <c r="R50" s="1">
        <v>-3615.9678826810582</v>
      </c>
      <c r="S50" s="1">
        <v>-3039.033954766694</v>
      </c>
      <c r="T50" s="1">
        <v>-2459.6961354860196</v>
      </c>
      <c r="U50" s="1">
        <v>-1877.9444086250087</v>
      </c>
      <c r="V50" s="1">
        <v>-1293.7687162354109</v>
      </c>
      <c r="W50" s="1">
        <v>-707.15895846085618</v>
      </c>
    </row>
    <row r="51" spans="2:67" x14ac:dyDescent="0.25">
      <c r="B51" t="s">
        <v>52</v>
      </c>
      <c r="C51" s="34">
        <f>C46*12</f>
        <v>60</v>
      </c>
      <c r="E51" s="31">
        <f>E46*12</f>
        <v>16.200000000000003</v>
      </c>
      <c r="H51" s="1"/>
      <c r="J51" s="1"/>
    </row>
    <row r="52" spans="2:67" x14ac:dyDescent="0.25">
      <c r="B52" t="s">
        <v>53</v>
      </c>
      <c r="C52" s="32">
        <f>C50*C51-C45</f>
        <v>142067.38112890744</v>
      </c>
      <c r="E52" s="33">
        <f>E50*E51-E45</f>
        <v>80433.661460145842</v>
      </c>
      <c r="H52" s="1"/>
      <c r="J52" s="1"/>
    </row>
    <row r="53" spans="2:67" x14ac:dyDescent="0.25">
      <c r="H53" s="1"/>
      <c r="I53" s="1"/>
      <c r="J53" s="1"/>
      <c r="K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</row>
    <row r="54" spans="2:67" x14ac:dyDescent="0.25">
      <c r="H54" s="1"/>
      <c r="I54" s="1"/>
      <c r="J54" s="1"/>
      <c r="K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</row>
    <row r="55" spans="2:67" x14ac:dyDescent="0.25">
      <c r="H55" s="1"/>
      <c r="J55" s="1"/>
    </row>
    <row r="56" spans="2:67" x14ac:dyDescent="0.25">
      <c r="B56" s="7" t="s">
        <v>193</v>
      </c>
      <c r="H56" s="1"/>
      <c r="J56" s="1"/>
    </row>
    <row r="57" spans="2:67" x14ac:dyDescent="0.25">
      <c r="H57" s="1"/>
      <c r="J57" s="1"/>
    </row>
    <row r="58" spans="2:67" ht="26.25" x14ac:dyDescent="0.25">
      <c r="C58" s="30" t="s">
        <v>47</v>
      </c>
      <c r="E58" s="30" t="s">
        <v>182</v>
      </c>
      <c r="H58" s="1"/>
      <c r="J58" s="1"/>
    </row>
    <row r="59" spans="2:67" x14ac:dyDescent="0.25">
      <c r="B59" t="s">
        <v>44</v>
      </c>
      <c r="C59" s="1">
        <f>' Viabilidad 40 manteniendo+2pl'!D60</f>
        <v>2222510.7241651998</v>
      </c>
      <c r="D59" s="1"/>
      <c r="E59" s="1">
        <f>' Viabilidad 40 manteniendo+2pl'!D61</f>
        <v>2820721.4423571713</v>
      </c>
      <c r="H59" s="1" t="s">
        <v>184</v>
      </c>
      <c r="J59" s="1"/>
    </row>
    <row r="60" spans="2:67" x14ac:dyDescent="0.25">
      <c r="B60" t="s">
        <v>48</v>
      </c>
      <c r="C60" s="31">
        <v>5</v>
      </c>
      <c r="E60" s="31">
        <v>1.35</v>
      </c>
      <c r="H60" s="1">
        <v>-6482.3229333333338</v>
      </c>
      <c r="I60" s="1">
        <v>-6383.3049429375114</v>
      </c>
      <c r="J60" s="1">
        <v>-6283.9981500697022</v>
      </c>
      <c r="K60" s="1">
        <v>-6184.4017123893618</v>
      </c>
      <c r="L60" s="1">
        <v>-6084.5147850991189</v>
      </c>
      <c r="M60" s="1">
        <v>-5984.3365209376143</v>
      </c>
      <c r="N60" s="1">
        <v>-5883.8660701723047</v>
      </c>
      <c r="O60" s="1">
        <v>-5783.1025805922618</v>
      </c>
      <c r="P60" s="1">
        <v>-5682.0451975009455</v>
      </c>
      <c r="Q60" s="1">
        <v>-5580.6930637089463</v>
      </c>
      <c r="R60" s="1">
        <v>-5479.0453195267182</v>
      </c>
      <c r="S60" s="1">
        <v>-5377.101102757294</v>
      </c>
      <c r="T60" s="1">
        <v>-5274.8595486889581</v>
      </c>
      <c r="U60" s="1">
        <v>-5172.319790087924</v>
      </c>
      <c r="V60" s="1">
        <v>-5069.4809571909691</v>
      </c>
      <c r="W60" s="1">
        <v>-4966.3421776980649</v>
      </c>
      <c r="X60" s="1">
        <v>-4862.9025767649728</v>
      </c>
      <c r="Y60" s="1">
        <v>-4759.1612769958265</v>
      </c>
      <c r="Z60" s="1">
        <v>-4655.1173984356865</v>
      </c>
      <c r="AA60" s="1">
        <v>-4550.7700585630801</v>
      </c>
      <c r="AB60" s="1">
        <v>-4446.1183722825108</v>
      </c>
      <c r="AC60" s="1">
        <v>-4341.1614519169561</v>
      </c>
      <c r="AD60" s="1">
        <v>-4235.8984072003368</v>
      </c>
      <c r="AE60" s="1">
        <v>-4130.3283452699598</v>
      </c>
      <c r="AF60" s="1">
        <v>-4024.450370658953</v>
      </c>
      <c r="AG60" s="1">
        <v>-3918.2635852886638</v>
      </c>
      <c r="AH60" s="1">
        <v>-3811.7670884610443</v>
      </c>
      <c r="AI60" s="1">
        <v>-3704.959976851012</v>
      </c>
      <c r="AJ60" s="1">
        <v>-3597.8413444987837</v>
      </c>
      <c r="AK60" s="1">
        <v>-3490.4102828021928</v>
      </c>
      <c r="AL60" s="1">
        <v>-3382.6658805089883</v>
      </c>
      <c r="AM60" s="1">
        <v>-3274.6072237090953</v>
      </c>
      <c r="AN60" s="1">
        <v>-3166.2333958268691</v>
      </c>
      <c r="AO60" s="1">
        <v>-3057.5434776133202</v>
      </c>
      <c r="AP60" s="1">
        <v>-2948.5365471383143</v>
      </c>
      <c r="AQ60" s="1">
        <v>-2839.2116797827566</v>
      </c>
      <c r="AR60" s="1">
        <v>-2729.5679482307451</v>
      </c>
      <c r="AS60" s="1">
        <v>-2619.6044224617071</v>
      </c>
      <c r="AT60" s="1">
        <v>-2509.3201697425093</v>
      </c>
      <c r="AU60" s="1">
        <v>-2398.7142546195469</v>
      </c>
      <c r="AV60" s="1">
        <v>-2287.7857389108099</v>
      </c>
      <c r="AW60" s="1">
        <v>-2176.533681697922</v>
      </c>
      <c r="AX60" s="1">
        <v>-2064.9571393181632</v>
      </c>
      <c r="AY60" s="1">
        <v>-1953.0551653564632</v>
      </c>
      <c r="AZ60" s="1">
        <v>-1840.826810637375</v>
      </c>
      <c r="BA60" s="1">
        <v>-1728.2711232170229</v>
      </c>
      <c r="BB60" s="1">
        <v>-1615.3871483750283</v>
      </c>
      <c r="BC60" s="1">
        <v>-1502.1739286064112</v>
      </c>
      <c r="BD60" s="1">
        <v>-1388.630503613469</v>
      </c>
      <c r="BE60" s="1">
        <v>-1274.7559102976304</v>
      </c>
      <c r="BF60" s="1">
        <v>-1160.5491827512874</v>
      </c>
      <c r="BG60" s="1">
        <v>-1046.0093522496009</v>
      </c>
      <c r="BH60" s="1">
        <v>-931.1354472422845</v>
      </c>
      <c r="BI60" s="1">
        <v>-815.9264933453635</v>
      </c>
      <c r="BJ60" s="1">
        <v>-700.38151333290966</v>
      </c>
      <c r="BK60" s="1">
        <v>-584.4995271287529</v>
      </c>
      <c r="BL60" s="1">
        <v>-468.27955179816735</v>
      </c>
      <c r="BM60" s="1">
        <v>-351.7206015395343</v>
      </c>
      <c r="BN60" s="1">
        <v>-234.82168767598023</v>
      </c>
      <c r="BO60" s="1">
        <v>-117.58181864699067</v>
      </c>
    </row>
    <row r="61" spans="2:67" x14ac:dyDescent="0.25">
      <c r="B61" t="s">
        <v>49</v>
      </c>
      <c r="C61" s="6">
        <v>3.5000000000000003E-2</v>
      </c>
      <c r="E61" s="6">
        <v>0.05</v>
      </c>
      <c r="H61" s="1"/>
      <c r="J61" s="1"/>
    </row>
    <row r="62" spans="2:67" x14ac:dyDescent="0.25">
      <c r="C62" s="6"/>
      <c r="E62" s="6"/>
      <c r="H62" s="1"/>
      <c r="J62" s="1"/>
    </row>
    <row r="63" spans="2:67" x14ac:dyDescent="0.25">
      <c r="B63" t="s">
        <v>50</v>
      </c>
      <c r="C63" s="6">
        <f>C61/12</f>
        <v>2.9166666666666668E-3</v>
      </c>
      <c r="E63" s="6">
        <f>E61/12</f>
        <v>4.1666666666666666E-3</v>
      </c>
      <c r="H63" s="1" t="s">
        <v>185</v>
      </c>
      <c r="J63" s="1"/>
    </row>
    <row r="64" spans="2:67" x14ac:dyDescent="0.25">
      <c r="B64" t="s">
        <v>51</v>
      </c>
      <c r="C64" s="32">
        <f>PMT(C63,C65,-C59)</f>
        <v>40431.348287673187</v>
      </c>
      <c r="E64" s="33">
        <f>PMT(E63,E65,-E59)</f>
        <v>180423.57459375536</v>
      </c>
      <c r="H64" s="1">
        <v>-11753.005999999999</v>
      </c>
      <c r="I64" s="1">
        <v>-11050.21196482091</v>
      </c>
      <c r="J64" s="1">
        <v>-10344.489621161903</v>
      </c>
      <c r="K64" s="1">
        <v>-9635.8267677376552</v>
      </c>
      <c r="L64" s="1">
        <v>-8924.2111524241354</v>
      </c>
      <c r="M64" s="1">
        <v>-8209.6304720468124</v>
      </c>
      <c r="N64" s="1">
        <v>-7492.0723721679133</v>
      </c>
      <c r="O64" s="1">
        <v>-6771.5244468728552</v>
      </c>
      <c r="P64" s="1">
        <v>-6047.9742385557338</v>
      </c>
      <c r="Q64" s="1">
        <v>-5321.409237703956</v>
      </c>
      <c r="R64" s="1">
        <v>-4591.8168826819647</v>
      </c>
      <c r="S64" s="1">
        <v>-3859.1845595140476</v>
      </c>
      <c r="T64" s="1">
        <v>-3123.499601666264</v>
      </c>
      <c r="U64" s="1">
        <v>-2384.7492898274481</v>
      </c>
      <c r="V64" s="1">
        <v>-1642.9208516893034</v>
      </c>
      <c r="W64" s="1">
        <v>-898.00146172558368</v>
      </c>
    </row>
    <row r="65" spans="2:67" x14ac:dyDescent="0.25">
      <c r="B65" t="s">
        <v>52</v>
      </c>
      <c r="C65" s="34">
        <f>C60*12</f>
        <v>60</v>
      </c>
      <c r="E65" s="31">
        <f>E60*12</f>
        <v>16.200000000000003</v>
      </c>
      <c r="H65" s="1"/>
      <c r="J65" s="1"/>
    </row>
    <row r="66" spans="2:67" x14ac:dyDescent="0.25">
      <c r="B66" t="s">
        <v>53</v>
      </c>
      <c r="C66" s="32">
        <f>C64*C65-C59</f>
        <v>203370.17309519136</v>
      </c>
      <c r="E66" s="33">
        <f>E64*E65-E59</f>
        <v>102140.46606166614</v>
      </c>
      <c r="H66" s="1"/>
      <c r="J66" s="1"/>
    </row>
    <row r="67" spans="2:67" x14ac:dyDescent="0.25">
      <c r="H67" s="1"/>
      <c r="L67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2:67" x14ac:dyDescent="0.25">
      <c r="H68" s="1"/>
      <c r="I68" s="1"/>
      <c r="J68" s="1"/>
      <c r="K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</row>
    <row r="69" spans="2:67" x14ac:dyDescent="0.25">
      <c r="B69" s="7"/>
      <c r="H69" s="1"/>
      <c r="L69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2:67" x14ac:dyDescent="0.25">
      <c r="B70" s="7" t="s">
        <v>199</v>
      </c>
      <c r="H70" s="1"/>
      <c r="I70" s="1"/>
      <c r="J70" s="1"/>
      <c r="K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</row>
    <row r="71" spans="2:67" x14ac:dyDescent="0.25">
      <c r="H71" s="1"/>
      <c r="J71" s="1"/>
    </row>
    <row r="72" spans="2:67" ht="26.25" x14ac:dyDescent="0.25">
      <c r="C72" s="30" t="s">
        <v>47</v>
      </c>
      <c r="E72" s="30" t="s">
        <v>182</v>
      </c>
      <c r="H72" s="1"/>
      <c r="J72" s="1"/>
    </row>
    <row r="73" spans="2:67" x14ac:dyDescent="0.25">
      <c r="B73" t="s">
        <v>44</v>
      </c>
      <c r="C73" s="1">
        <f>' Viabilidad 40 manteniendo+ ESE'!D60</f>
        <v>788782.62136336626</v>
      </c>
      <c r="D73" s="1"/>
      <c r="E73" s="1">
        <f>' Viabilidad 40 manteniendo+ ESE'!D61</f>
        <v>1537834.8086644479</v>
      </c>
      <c r="H73" s="1" t="s">
        <v>184</v>
      </c>
      <c r="I73" s="1"/>
      <c r="J73" s="1"/>
      <c r="K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</row>
    <row r="74" spans="2:67" x14ac:dyDescent="0.25">
      <c r="B74" t="s">
        <v>48</v>
      </c>
      <c r="C74" s="31">
        <v>5</v>
      </c>
      <c r="E74" s="31">
        <v>1.35</v>
      </c>
      <c r="H74" s="1">
        <v>-2300.6159750000002</v>
      </c>
      <c r="I74" s="1">
        <v>-2265.4738858353858</v>
      </c>
      <c r="J74" s="1">
        <v>-2230.2292989107077</v>
      </c>
      <c r="K74" s="1">
        <v>-2194.8819152741662</v>
      </c>
      <c r="L74" s="1">
        <v>-2159.431435102018</v>
      </c>
      <c r="M74" s="1">
        <v>-2123.8775576960347</v>
      </c>
      <c r="N74" s="1">
        <v>-2088.2199814809501</v>
      </c>
      <c r="O74" s="1">
        <v>-2052.4584040019049</v>
      </c>
      <c r="P74" s="1">
        <v>-2016.5925219218796</v>
      </c>
      <c r="Q74" s="1">
        <v>-1980.6220310191209</v>
      </c>
      <c r="R74" s="1">
        <v>-1944.5466261845618</v>
      </c>
      <c r="S74" s="1">
        <v>-1908.366001419236</v>
      </c>
      <c r="T74" s="1">
        <v>-1872.0798498316774</v>
      </c>
      <c r="U74" s="1">
        <v>-1835.6878636353224</v>
      </c>
      <c r="V74" s="1">
        <v>-1799.1897341458941</v>
      </c>
      <c r="W74" s="1">
        <v>-1762.5851517787883</v>
      </c>
      <c r="X74" s="1">
        <v>-1725.8738060464452</v>
      </c>
      <c r="Y74" s="1">
        <v>-1689.0553855557166</v>
      </c>
      <c r="Z74" s="1">
        <v>-1652.1295780052228</v>
      </c>
      <c r="AA74" s="1">
        <v>-1615.0960701827069</v>
      </c>
      <c r="AB74" s="1">
        <v>-1577.954547962375</v>
      </c>
      <c r="AC74" s="1">
        <v>-1540.7046963022344</v>
      </c>
      <c r="AD74" s="1">
        <v>-1503.3461992414182</v>
      </c>
      <c r="AE74" s="1">
        <v>-1465.878739897508</v>
      </c>
      <c r="AF74" s="1">
        <v>-1428.3020004638447</v>
      </c>
      <c r="AG74" s="1">
        <v>-1390.6156622068331</v>
      </c>
      <c r="AH74" s="1">
        <v>-1352.8194054632384</v>
      </c>
      <c r="AI74" s="1">
        <v>-1314.9129096374752</v>
      </c>
      <c r="AJ74" s="1">
        <v>-1276.8958531988869</v>
      </c>
      <c r="AK74" s="1">
        <v>-1238.7679136790189</v>
      </c>
      <c r="AL74" s="1">
        <v>-1200.5287676688849</v>
      </c>
      <c r="AM74" s="1">
        <v>-1162.1780908162216</v>
      </c>
      <c r="AN74" s="1">
        <v>-1123.7155578227378</v>
      </c>
      <c r="AO74" s="1">
        <v>-1085.1408424413564</v>
      </c>
      <c r="AP74" s="1">
        <v>-1046.4536174734458</v>
      </c>
      <c r="AQ74" s="1">
        <v>-1007.6535547660455</v>
      </c>
      <c r="AR74" s="1">
        <v>-968.74032520908213</v>
      </c>
      <c r="AS74" s="1">
        <v>-929.71359873257757</v>
      </c>
      <c r="AT74" s="1">
        <v>-890.57304430384966</v>
      </c>
      <c r="AU74" s="1">
        <v>-851.3183299247047</v>
      </c>
      <c r="AV74" s="1">
        <v>-811.94912262862067</v>
      </c>
      <c r="AW74" s="1">
        <v>-772.46508847792325</v>
      </c>
      <c r="AX74" s="1">
        <v>-732.86589256095272</v>
      </c>
      <c r="AY74" s="1">
        <v>-693.15119898922433</v>
      </c>
      <c r="AZ74" s="1">
        <v>-653.32067089457837</v>
      </c>
      <c r="BA74" s="1">
        <v>-613.37397042632313</v>
      </c>
      <c r="BB74" s="1">
        <v>-573.31075874836881</v>
      </c>
      <c r="BC74" s="1">
        <v>-533.1306960363537</v>
      </c>
      <c r="BD74" s="1">
        <v>-492.83344147476203</v>
      </c>
      <c r="BE74" s="1">
        <v>-452.41865325403228</v>
      </c>
      <c r="BF74" s="1">
        <v>-411.88598856765884</v>
      </c>
      <c r="BG74" s="1">
        <v>-371.23510360928333</v>
      </c>
      <c r="BH74" s="1">
        <v>-330.46565356977931</v>
      </c>
      <c r="BI74" s="1">
        <v>-289.57729263432674</v>
      </c>
      <c r="BJ74" s="1">
        <v>-248.56967397947909</v>
      </c>
      <c r="BK74" s="1">
        <v>-207.44244977022143</v>
      </c>
      <c r="BL74" s="1">
        <v>-166.19527115702016</v>
      </c>
      <c r="BM74" s="1">
        <v>-124.82778827286369</v>
      </c>
      <c r="BN74" s="1">
        <v>-83.339650230295106</v>
      </c>
      <c r="BO74" s="1">
        <v>-41.730505118435673</v>
      </c>
    </row>
    <row r="75" spans="2:67" x14ac:dyDescent="0.25">
      <c r="B75" t="s">
        <v>49</v>
      </c>
      <c r="C75" s="6">
        <v>3.5000000000000003E-2</v>
      </c>
      <c r="E75" s="6">
        <v>0.05</v>
      </c>
      <c r="H75" s="1"/>
      <c r="J75" s="1"/>
    </row>
    <row r="76" spans="2:67" x14ac:dyDescent="0.25">
      <c r="C76" s="6"/>
      <c r="E76" s="6"/>
      <c r="H76" s="1"/>
      <c r="J76" s="1"/>
    </row>
    <row r="77" spans="2:67" x14ac:dyDescent="0.25">
      <c r="B77" t="s">
        <v>50</v>
      </c>
      <c r="C77" s="6">
        <f>C75/12</f>
        <v>2.9166666666666668E-3</v>
      </c>
      <c r="E77" s="6">
        <f>E75/12</f>
        <v>4.1666666666666666E-3</v>
      </c>
      <c r="H77" s="1" t="s">
        <v>185</v>
      </c>
      <c r="I77" s="1"/>
      <c r="J77" s="1"/>
      <c r="K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2:67" x14ac:dyDescent="0.25">
      <c r="B78" t="s">
        <v>51</v>
      </c>
      <c r="C78" s="32">
        <f>PMT(C77,C79,-C73)</f>
        <v>14349.332284812677</v>
      </c>
      <c r="E78" s="33">
        <f>PMT(E77,E79,-E73)</f>
        <v>98365.49229833881</v>
      </c>
      <c r="H78" s="1">
        <v>-6407.6450416666667</v>
      </c>
      <c r="I78" s="1">
        <v>-6024.4873444079221</v>
      </c>
      <c r="J78" s="1">
        <v>-5639.7331567439314</v>
      </c>
      <c r="K78" s="1">
        <v>-5253.3758266313416</v>
      </c>
      <c r="L78" s="1">
        <v>-4865.4086743099497</v>
      </c>
      <c r="M78" s="1">
        <v>-4475.8249921872184</v>
      </c>
      <c r="N78" s="1">
        <v>-4084.6180447223078</v>
      </c>
      <c r="O78" s="1">
        <v>-3691.7810683096277</v>
      </c>
      <c r="P78" s="1">
        <v>-3297.3072711618952</v>
      </c>
      <c r="Q78" s="1">
        <v>-2901.1898331927127</v>
      </c>
      <c r="R78" s="1">
        <v>-2503.4219058986591</v>
      </c>
      <c r="S78" s="1">
        <v>-2103.9966122408805</v>
      </c>
      <c r="T78" s="1">
        <v>-1702.9070465261948</v>
      </c>
      <c r="U78" s="1">
        <v>-1300.1462742876972</v>
      </c>
      <c r="V78" s="1">
        <v>-895.70733216487281</v>
      </c>
      <c r="W78" s="1">
        <v>-489.58322778320331</v>
      </c>
    </row>
    <row r="79" spans="2:67" x14ac:dyDescent="0.25">
      <c r="B79" t="s">
        <v>52</v>
      </c>
      <c r="C79" s="34">
        <f>C74*12</f>
        <v>60</v>
      </c>
      <c r="E79" s="31">
        <f>E74*12</f>
        <v>16.200000000000003</v>
      </c>
      <c r="H79" s="1"/>
      <c r="J79" s="1"/>
    </row>
    <row r="80" spans="2:67" x14ac:dyDescent="0.25">
      <c r="B80" t="s">
        <v>53</v>
      </c>
      <c r="C80" s="32">
        <f>C78*C79-C73</f>
        <v>72177.315725394408</v>
      </c>
      <c r="E80" s="33">
        <f>E78*E79-E73</f>
        <v>55686.166568641085</v>
      </c>
      <c r="L80"/>
    </row>
    <row r="81" spans="10:26" x14ac:dyDescent="0.25">
      <c r="L81"/>
    </row>
    <row r="82" spans="10:26" x14ac:dyDescent="0.25">
      <c r="L82"/>
    </row>
    <row r="83" spans="10:26" x14ac:dyDescent="0.25">
      <c r="L83"/>
    </row>
    <row r="84" spans="10:26" x14ac:dyDescent="0.25">
      <c r="L84"/>
    </row>
    <row r="85" spans="10:26" x14ac:dyDescent="0.25">
      <c r="K85" s="1"/>
      <c r="M85" s="1"/>
      <c r="N85" s="1"/>
      <c r="O85" s="1"/>
      <c r="P85" s="1"/>
      <c r="Q85" s="1"/>
      <c r="R85" s="1"/>
      <c r="S85" s="1"/>
      <c r="T85" s="1"/>
      <c r="U85" s="1"/>
    </row>
    <row r="86" spans="10:26" x14ac:dyDescent="0.25">
      <c r="K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0:26" x14ac:dyDescent="0.25">
      <c r="J87" s="1"/>
    </row>
    <row r="88" spans="10:26" x14ac:dyDescent="0.25">
      <c r="J88" s="1"/>
    </row>
    <row r="89" spans="10:26" x14ac:dyDescent="0.25">
      <c r="J89" s="1"/>
    </row>
    <row r="90" spans="10:26" x14ac:dyDescent="0.25">
      <c r="J90" s="1"/>
    </row>
    <row r="91" spans="10:26" x14ac:dyDescent="0.25">
      <c r="J91" s="1"/>
    </row>
    <row r="92" spans="10:26" x14ac:dyDescent="0.25">
      <c r="J92" s="1"/>
    </row>
    <row r="93" spans="10:26" x14ac:dyDescent="0.25">
      <c r="J93" s="1"/>
    </row>
    <row r="94" spans="10:26" x14ac:dyDescent="0.25">
      <c r="J94" s="1"/>
    </row>
    <row r="95" spans="10:26" x14ac:dyDescent="0.25">
      <c r="J95" s="1"/>
    </row>
    <row r="96" spans="10:26" x14ac:dyDescent="0.25">
      <c r="J96" s="1"/>
    </row>
    <row r="97" spans="10:10" x14ac:dyDescent="0.25">
      <c r="J97" s="1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E22B0-6B86-48D9-9231-67655365F77B}">
  <sheetPr codeName="Hoja7"/>
  <dimension ref="A2:T43"/>
  <sheetViews>
    <sheetView topLeftCell="A7" workbookViewId="0">
      <selection activeCell="R35" sqref="R35"/>
    </sheetView>
  </sheetViews>
  <sheetFormatPr baseColWidth="10" defaultRowHeight="15" x14ac:dyDescent="0.25"/>
  <cols>
    <col min="1" max="1" width="12.7109375" bestFit="1" customWidth="1"/>
    <col min="3" max="3" width="17" bestFit="1" customWidth="1"/>
    <col min="4" max="4" width="12.42578125" bestFit="1" customWidth="1"/>
  </cols>
  <sheetData>
    <row r="2" spans="1:20" x14ac:dyDescent="0.25">
      <c r="A2" s="1"/>
    </row>
    <row r="3" spans="1:20" x14ac:dyDescent="0.25">
      <c r="A3" s="1"/>
      <c r="D3" s="7" t="s">
        <v>176</v>
      </c>
      <c r="E3" s="7"/>
      <c r="F3" s="7"/>
      <c r="G3" s="7"/>
      <c r="H3" s="7"/>
      <c r="I3" s="7"/>
      <c r="J3" s="7"/>
    </row>
    <row r="4" spans="1:20" x14ac:dyDescent="0.25">
      <c r="A4" s="1"/>
    </row>
    <row r="5" spans="1:20" x14ac:dyDescent="0.25">
      <c r="A5" s="1"/>
      <c r="E5">
        <v>19</v>
      </c>
      <c r="F5">
        <v>20</v>
      </c>
      <c r="G5">
        <v>21</v>
      </c>
      <c r="H5">
        <v>22</v>
      </c>
      <c r="I5">
        <v>23</v>
      </c>
      <c r="J5">
        <v>24</v>
      </c>
      <c r="K5">
        <v>25</v>
      </c>
      <c r="L5">
        <v>26</v>
      </c>
      <c r="M5">
        <v>27</v>
      </c>
      <c r="N5">
        <v>28</v>
      </c>
      <c r="O5">
        <v>29</v>
      </c>
      <c r="P5">
        <v>30</v>
      </c>
      <c r="Q5">
        <v>31</v>
      </c>
      <c r="R5">
        <v>32</v>
      </c>
    </row>
    <row r="6" spans="1:20" x14ac:dyDescent="0.25">
      <c r="A6" s="1"/>
      <c r="E6" s="6">
        <v>0.01</v>
      </c>
      <c r="F6" s="6">
        <v>2.5000000000000001E-2</v>
      </c>
      <c r="G6" s="6">
        <v>3.6999999999999998E-2</v>
      </c>
      <c r="H6" s="6">
        <v>5.8000000000000003E-2</v>
      </c>
      <c r="I6" s="6">
        <v>6.2E-2</v>
      </c>
      <c r="J6" s="6">
        <v>6.2E-2</v>
      </c>
      <c r="K6" s="6">
        <v>0.06</v>
      </c>
      <c r="L6" s="6">
        <v>6.0999999999999999E-2</v>
      </c>
      <c r="M6" s="6">
        <v>7.2999999999999995E-2</v>
      </c>
      <c r="N6" s="6">
        <v>0.125</v>
      </c>
      <c r="O6" s="6">
        <v>0.16500000000000001</v>
      </c>
      <c r="P6" s="6">
        <v>0.121</v>
      </c>
      <c r="Q6" s="6">
        <v>8.2000000000000003E-2</v>
      </c>
      <c r="R6" s="6">
        <v>5.8999999999999997E-2</v>
      </c>
      <c r="S6" s="6"/>
      <c r="T6" s="6"/>
    </row>
    <row r="7" spans="1:20" x14ac:dyDescent="0.25">
      <c r="A7" s="1"/>
      <c r="C7" t="s">
        <v>15</v>
      </c>
      <c r="D7" s="1">
        <f>' Viabilidad 40 NE ampliando 1pl'!I33</f>
        <v>-2830260.42</v>
      </c>
      <c r="E7" s="1">
        <f>$D$7*E6</f>
        <v>-28302.604200000002</v>
      </c>
      <c r="F7" s="1">
        <f t="shared" ref="F7:R7" si="0">$D$7*F6</f>
        <v>-70756.510500000004</v>
      </c>
      <c r="G7" s="1">
        <f t="shared" si="0"/>
        <v>-104719.63553999999</v>
      </c>
      <c r="H7" s="1">
        <f t="shared" si="0"/>
        <v>-164155.10436</v>
      </c>
      <c r="I7" s="1">
        <f t="shared" si="0"/>
        <v>-175476.14603999999</v>
      </c>
      <c r="J7" s="1">
        <f t="shared" si="0"/>
        <v>-175476.14603999999</v>
      </c>
      <c r="K7" s="1">
        <f t="shared" si="0"/>
        <v>-169815.62519999998</v>
      </c>
      <c r="L7" s="1">
        <f t="shared" si="0"/>
        <v>-172645.88561999999</v>
      </c>
      <c r="M7" s="1">
        <f t="shared" si="0"/>
        <v>-206609.01065999997</v>
      </c>
      <c r="N7" s="1">
        <f t="shared" si="0"/>
        <v>-353782.55249999999</v>
      </c>
      <c r="O7" s="1">
        <f t="shared" si="0"/>
        <v>-466992.9693</v>
      </c>
      <c r="P7" s="1">
        <f t="shared" si="0"/>
        <v>-342461.51081999997</v>
      </c>
      <c r="Q7" s="1">
        <f t="shared" si="0"/>
        <v>-232081.35444</v>
      </c>
      <c r="R7" s="1">
        <f t="shared" si="0"/>
        <v>-166985.36477999997</v>
      </c>
    </row>
    <row r="8" spans="1:20" x14ac:dyDescent="0.25">
      <c r="A8" s="1"/>
      <c r="D8" s="1"/>
      <c r="E8" s="6">
        <v>0.02</v>
      </c>
      <c r="F8" s="6">
        <v>9.5000000000000001E-2</v>
      </c>
      <c r="G8" s="6">
        <v>0.30499999999999999</v>
      </c>
      <c r="H8" s="6">
        <v>0.45500000000000002</v>
      </c>
      <c r="I8" s="6">
        <v>0.125</v>
      </c>
      <c r="J8" s="1"/>
      <c r="K8" s="1"/>
      <c r="L8" s="1"/>
      <c r="M8" s="1"/>
      <c r="N8" s="1"/>
      <c r="O8" s="1"/>
      <c r="P8" s="1"/>
      <c r="Q8" s="1"/>
      <c r="R8" s="1"/>
    </row>
    <row r="9" spans="1:20" x14ac:dyDescent="0.25">
      <c r="A9" s="89"/>
      <c r="C9" t="s">
        <v>7</v>
      </c>
      <c r="D9" s="1">
        <f>' Viabilidad 40 NE ampliando 1pl'!I34</f>
        <v>-191381.81025600003</v>
      </c>
      <c r="E9" s="1">
        <f>$D$9*E8</f>
        <v>-3827.6362051200008</v>
      </c>
      <c r="F9" s="1">
        <f>$D$9*F8</f>
        <v>-18181.271974320003</v>
      </c>
      <c r="G9" s="1">
        <f>$D$9*G8</f>
        <v>-58371.452128080004</v>
      </c>
      <c r="H9" s="1">
        <f>$D$9*H8</f>
        <v>-87078.723666480015</v>
      </c>
      <c r="I9" s="1">
        <f>$D$9*I8</f>
        <v>-23922.726282000003</v>
      </c>
      <c r="J9" s="1"/>
      <c r="K9" s="1"/>
      <c r="L9" s="1"/>
      <c r="M9" s="1"/>
      <c r="N9" s="1"/>
      <c r="O9" s="1"/>
      <c r="P9" s="1"/>
      <c r="Q9" s="1"/>
      <c r="R9" s="1"/>
    </row>
    <row r="10" spans="1:20" x14ac:dyDescent="0.25">
      <c r="A10" s="1"/>
    </row>
    <row r="11" spans="1:20" x14ac:dyDescent="0.25">
      <c r="A11" s="1"/>
      <c r="D11" s="7" t="s">
        <v>177</v>
      </c>
    </row>
    <row r="12" spans="1:20" x14ac:dyDescent="0.25">
      <c r="A12" s="1"/>
      <c r="E12">
        <v>19</v>
      </c>
      <c r="F12">
        <v>20</v>
      </c>
      <c r="G12">
        <v>21</v>
      </c>
      <c r="H12">
        <v>22</v>
      </c>
      <c r="I12">
        <v>23</v>
      </c>
      <c r="J12">
        <v>24</v>
      </c>
      <c r="K12">
        <v>25</v>
      </c>
      <c r="L12">
        <v>26</v>
      </c>
      <c r="M12">
        <v>27</v>
      </c>
      <c r="N12">
        <v>28</v>
      </c>
      <c r="O12">
        <v>29</v>
      </c>
      <c r="P12">
        <v>30</v>
      </c>
      <c r="Q12">
        <v>31</v>
      </c>
      <c r="R12">
        <v>32</v>
      </c>
    </row>
    <row r="13" spans="1:20" x14ac:dyDescent="0.25">
      <c r="A13" s="1"/>
      <c r="E13" s="6">
        <v>0.01</v>
      </c>
      <c r="F13" s="6">
        <v>2.5000000000000001E-2</v>
      </c>
      <c r="G13" s="6">
        <v>3.6999999999999998E-2</v>
      </c>
      <c r="H13" s="6">
        <v>5.8000000000000003E-2</v>
      </c>
      <c r="I13" s="6">
        <v>6.2E-2</v>
      </c>
      <c r="J13" s="6">
        <v>6.2E-2</v>
      </c>
      <c r="K13" s="6">
        <v>0.06</v>
      </c>
      <c r="L13" s="6">
        <v>6.0999999999999999E-2</v>
      </c>
      <c r="M13" s="6">
        <v>7.2999999999999995E-2</v>
      </c>
      <c r="N13" s="6">
        <v>0.125</v>
      </c>
      <c r="O13" s="6">
        <v>0.16500000000000001</v>
      </c>
      <c r="P13" s="6">
        <v>0.121</v>
      </c>
      <c r="Q13" s="6">
        <v>8.2000000000000003E-2</v>
      </c>
      <c r="R13" s="6">
        <v>5.8999999999999997E-2</v>
      </c>
    </row>
    <row r="14" spans="1:20" x14ac:dyDescent="0.25">
      <c r="A14" s="1"/>
      <c r="C14" t="s">
        <v>15</v>
      </c>
      <c r="D14" s="1">
        <f>' Viabilidad 40 NE ampliando 2pl'!I33</f>
        <v>-3396312.5040000002</v>
      </c>
      <c r="E14" s="1">
        <f>$D$14*E13</f>
        <v>-33963.125039999999</v>
      </c>
      <c r="F14" s="1">
        <f t="shared" ref="F14:R14" si="1">$D$14*F13</f>
        <v>-84907.812600000005</v>
      </c>
      <c r="G14" s="1">
        <f t="shared" si="1"/>
        <v>-125663.56264800001</v>
      </c>
      <c r="H14" s="1">
        <f t="shared" si="1"/>
        <v>-196986.12523200002</v>
      </c>
      <c r="I14" s="1">
        <f t="shared" si="1"/>
        <v>-210571.375248</v>
      </c>
      <c r="J14" s="1">
        <f t="shared" si="1"/>
        <v>-210571.375248</v>
      </c>
      <c r="K14" s="1">
        <f t="shared" si="1"/>
        <v>-203778.75023999999</v>
      </c>
      <c r="L14" s="1">
        <f t="shared" si="1"/>
        <v>-207175.062744</v>
      </c>
      <c r="M14" s="1">
        <f t="shared" si="1"/>
        <v>-247930.81279200001</v>
      </c>
      <c r="N14" s="1">
        <f t="shared" si="1"/>
        <v>-424539.06300000002</v>
      </c>
      <c r="O14" s="1">
        <f t="shared" si="1"/>
        <v>-560391.56316000002</v>
      </c>
      <c r="P14" s="1">
        <f t="shared" si="1"/>
        <v>-410953.81298400002</v>
      </c>
      <c r="Q14" s="1">
        <f t="shared" si="1"/>
        <v>-278497.62532800005</v>
      </c>
      <c r="R14" s="1">
        <f t="shared" si="1"/>
        <v>-200382.43773599999</v>
      </c>
    </row>
    <row r="15" spans="1:20" x14ac:dyDescent="0.25">
      <c r="A15" s="1"/>
      <c r="E15" s="6">
        <v>0.02</v>
      </c>
      <c r="F15" s="6">
        <v>9.5000000000000001E-2</v>
      </c>
      <c r="G15" s="6">
        <v>0.30499999999999999</v>
      </c>
      <c r="H15" s="6">
        <v>0.45500000000000002</v>
      </c>
      <c r="I15" s="6">
        <v>0.125</v>
      </c>
    </row>
    <row r="16" spans="1:20" x14ac:dyDescent="0.25">
      <c r="A16" s="1"/>
      <c r="C16" t="s">
        <v>7</v>
      </c>
      <c r="D16" s="1">
        <f>' Viabilidad 40 NE ampliando 2pl'!I34</f>
        <v>-191381.81025600003</v>
      </c>
      <c r="E16" s="1">
        <f>$D$16*E15</f>
        <v>-3827.6362051200008</v>
      </c>
      <c r="F16" s="1">
        <f>$D$16*F15</f>
        <v>-18181.271974320003</v>
      </c>
      <c r="G16" s="1">
        <f>$D$16*G15</f>
        <v>-58371.452128080004</v>
      </c>
      <c r="H16" s="1">
        <f>$D$16*H15</f>
        <v>-87078.723666480015</v>
      </c>
      <c r="I16" s="1">
        <f>$D$16*I15</f>
        <v>-23922.726282000003</v>
      </c>
    </row>
    <row r="17" spans="1:18" x14ac:dyDescent="0.25">
      <c r="A17" s="1"/>
    </row>
    <row r="18" spans="1:18" x14ac:dyDescent="0.25">
      <c r="A18" s="1"/>
      <c r="D18" s="7" t="s">
        <v>186</v>
      </c>
    </row>
    <row r="19" spans="1:18" x14ac:dyDescent="0.25">
      <c r="A19" s="1"/>
      <c r="E19">
        <v>19</v>
      </c>
      <c r="F19">
        <v>20</v>
      </c>
      <c r="G19">
        <v>21</v>
      </c>
      <c r="H19">
        <v>22</v>
      </c>
      <c r="I19">
        <v>23</v>
      </c>
      <c r="J19">
        <v>24</v>
      </c>
      <c r="K19">
        <v>25</v>
      </c>
      <c r="L19">
        <v>26</v>
      </c>
      <c r="M19">
        <v>27</v>
      </c>
      <c r="N19">
        <v>28</v>
      </c>
      <c r="O19">
        <v>29</v>
      </c>
      <c r="P19">
        <v>30</v>
      </c>
      <c r="Q19">
        <v>31</v>
      </c>
      <c r="R19">
        <v>32</v>
      </c>
    </row>
    <row r="20" spans="1:18" x14ac:dyDescent="0.25">
      <c r="A20" s="1"/>
      <c r="E20" s="6">
        <v>0.01</v>
      </c>
      <c r="F20" s="6">
        <v>2.5000000000000001E-2</v>
      </c>
      <c r="G20" s="6">
        <v>3.6999999999999998E-2</v>
      </c>
      <c r="H20" s="6">
        <v>5.8000000000000003E-2</v>
      </c>
      <c r="I20" s="6">
        <v>6.2E-2</v>
      </c>
      <c r="J20" s="6">
        <v>6.2E-2</v>
      </c>
      <c r="K20" s="6">
        <v>0.06</v>
      </c>
      <c r="L20" s="6">
        <v>6.0999999999999999E-2</v>
      </c>
      <c r="M20" s="6">
        <v>7.2999999999999995E-2</v>
      </c>
      <c r="N20" s="6">
        <v>0.125</v>
      </c>
      <c r="O20" s="6">
        <v>0.16500000000000001</v>
      </c>
      <c r="P20" s="6">
        <v>0.121</v>
      </c>
      <c r="Q20" s="6">
        <v>8.2000000000000003E-2</v>
      </c>
      <c r="R20" s="6">
        <v>5.8999999999999997E-2</v>
      </c>
    </row>
    <row r="21" spans="1:18" x14ac:dyDescent="0.25">
      <c r="A21" s="1"/>
      <c r="C21" t="s">
        <v>15</v>
      </c>
      <c r="D21" s="1">
        <f>' Viabilidad 40 NE'!I33</f>
        <v>-2264208.3360000001</v>
      </c>
      <c r="E21" s="1">
        <f>$D$21*E20</f>
        <v>-22642.083360000001</v>
      </c>
      <c r="F21" s="1">
        <f t="shared" ref="F21:R21" si="2">$D$21*F20</f>
        <v>-56605.208400000003</v>
      </c>
      <c r="G21" s="1">
        <f t="shared" si="2"/>
        <v>-83775.708431999999</v>
      </c>
      <c r="H21" s="1">
        <f t="shared" si="2"/>
        <v>-131324.083488</v>
      </c>
      <c r="I21" s="1">
        <f t="shared" si="2"/>
        <v>-140380.91683200002</v>
      </c>
      <c r="J21" s="1">
        <f t="shared" si="2"/>
        <v>-140380.91683200002</v>
      </c>
      <c r="K21" s="1">
        <f t="shared" si="2"/>
        <v>-135852.50016</v>
      </c>
      <c r="L21" s="1">
        <f t="shared" si="2"/>
        <v>-138116.70849600001</v>
      </c>
      <c r="M21" s="1">
        <f t="shared" si="2"/>
        <v>-165287.20852799999</v>
      </c>
      <c r="N21" s="1">
        <f t="shared" si="2"/>
        <v>-283026.04200000002</v>
      </c>
      <c r="O21" s="1">
        <f t="shared" si="2"/>
        <v>-373594.37544000003</v>
      </c>
      <c r="P21" s="1">
        <f t="shared" si="2"/>
        <v>-273969.20865600003</v>
      </c>
      <c r="Q21" s="1">
        <f t="shared" si="2"/>
        <v>-185665.08355200003</v>
      </c>
      <c r="R21" s="1">
        <f t="shared" si="2"/>
        <v>-133588.29182400001</v>
      </c>
    </row>
    <row r="22" spans="1:18" x14ac:dyDescent="0.25">
      <c r="A22" s="1"/>
    </row>
    <row r="23" spans="1:18" x14ac:dyDescent="0.25">
      <c r="A23" s="1"/>
      <c r="D23" s="7" t="s">
        <v>190</v>
      </c>
    </row>
    <row r="24" spans="1:18" x14ac:dyDescent="0.25">
      <c r="A24" s="1"/>
      <c r="E24">
        <v>19</v>
      </c>
      <c r="F24">
        <v>20</v>
      </c>
      <c r="G24">
        <v>21</v>
      </c>
      <c r="H24">
        <v>22</v>
      </c>
      <c r="I24">
        <v>23</v>
      </c>
      <c r="J24">
        <v>24</v>
      </c>
      <c r="K24">
        <v>25</v>
      </c>
      <c r="L24">
        <v>26</v>
      </c>
      <c r="M24">
        <v>27</v>
      </c>
      <c r="N24">
        <v>28</v>
      </c>
      <c r="O24">
        <v>29</v>
      </c>
      <c r="P24">
        <v>30</v>
      </c>
      <c r="Q24">
        <v>31</v>
      </c>
      <c r="R24">
        <v>32</v>
      </c>
    </row>
    <row r="25" spans="1:18" x14ac:dyDescent="0.25">
      <c r="A25" s="1"/>
      <c r="E25" s="6"/>
      <c r="F25" s="6"/>
      <c r="G25" s="6"/>
      <c r="H25" s="6"/>
      <c r="I25" s="6"/>
      <c r="J25" s="6">
        <v>0.03</v>
      </c>
      <c r="K25" s="6">
        <v>0.04</v>
      </c>
      <c r="L25" s="6">
        <v>9.2999999999999999E-2</v>
      </c>
      <c r="M25" s="6">
        <v>0.105</v>
      </c>
      <c r="N25" s="6">
        <v>0.16500000000000001</v>
      </c>
      <c r="O25" s="6">
        <v>0.20499999999999999</v>
      </c>
      <c r="P25" s="6">
        <v>0.20799999999999999</v>
      </c>
      <c r="Q25" s="6">
        <v>8.2000000000000003E-2</v>
      </c>
      <c r="R25" s="6">
        <v>7.1999999999999995E-2</v>
      </c>
    </row>
    <row r="26" spans="1:18" x14ac:dyDescent="0.25">
      <c r="A26" s="1"/>
      <c r="C26" t="s">
        <v>15</v>
      </c>
      <c r="D26" s="1">
        <f>' Viabilidad 40 manteniendo+1pl'!I33</f>
        <v>-566052.08400000003</v>
      </c>
      <c r="E26" s="1"/>
      <c r="F26" s="1"/>
      <c r="G26" s="1"/>
      <c r="H26" s="1"/>
      <c r="I26" s="1"/>
      <c r="J26" s="1">
        <f>$D$26*J25</f>
        <v>-16981.562519999999</v>
      </c>
      <c r="K26" s="1">
        <f t="shared" ref="K26:R26" si="3">$D$26*K25</f>
        <v>-22642.083360000001</v>
      </c>
      <c r="L26" s="1">
        <f t="shared" si="3"/>
        <v>-52642.843811999999</v>
      </c>
      <c r="M26" s="1">
        <f t="shared" si="3"/>
        <v>-59435.468820000002</v>
      </c>
      <c r="N26" s="1">
        <f t="shared" si="3"/>
        <v>-93398.593860000008</v>
      </c>
      <c r="O26" s="1">
        <f t="shared" si="3"/>
        <v>-116040.67722</v>
      </c>
      <c r="P26" s="1">
        <f t="shared" si="3"/>
        <v>-117738.833472</v>
      </c>
      <c r="Q26" s="1">
        <f t="shared" si="3"/>
        <v>-46416.270888000006</v>
      </c>
      <c r="R26" s="1">
        <f t="shared" si="3"/>
        <v>-40755.750048000002</v>
      </c>
    </row>
    <row r="27" spans="1:18" x14ac:dyDescent="0.25">
      <c r="A27" s="1"/>
      <c r="D27" s="1"/>
      <c r="E27" s="6">
        <v>6.0000000000000001E-3</v>
      </c>
      <c r="F27" s="6">
        <v>1.6E-2</v>
      </c>
      <c r="G27" s="6">
        <v>0.04</v>
      </c>
      <c r="H27" s="6">
        <v>3.7499999999999999E-2</v>
      </c>
      <c r="I27" s="6">
        <v>4.4999999999999998E-2</v>
      </c>
      <c r="J27" s="6">
        <v>9.4500000000000001E-2</v>
      </c>
      <c r="K27" s="6">
        <v>0.11749999999999999</v>
      </c>
      <c r="L27" s="6">
        <v>0.08</v>
      </c>
      <c r="M27" s="6">
        <v>0.13300000000000001</v>
      </c>
      <c r="N27" s="6">
        <v>0.11899999999999999</v>
      </c>
      <c r="O27" s="6">
        <v>0.14849999999999999</v>
      </c>
      <c r="P27" s="6">
        <v>5.8500000000000003E-2</v>
      </c>
      <c r="Q27" s="6">
        <v>0.1045</v>
      </c>
      <c r="R27" s="6"/>
    </row>
    <row r="28" spans="1:18" x14ac:dyDescent="0.25">
      <c r="A28" s="1"/>
      <c r="C28" t="s">
        <v>191</v>
      </c>
      <c r="D28" s="1">
        <f>' Viabilidad 40 manteniendo+1pl'!I34</f>
        <v>-1444538.92</v>
      </c>
      <c r="E28" s="1">
        <f>$D$28*E27</f>
        <v>-8667.2335199999998</v>
      </c>
      <c r="F28" s="1">
        <f t="shared" ref="F28:Q28" si="4">$D$28*F27</f>
        <v>-23112.622719999999</v>
      </c>
      <c r="G28" s="1">
        <f t="shared" si="4"/>
        <v>-57781.556799999998</v>
      </c>
      <c r="H28" s="1">
        <f t="shared" si="4"/>
        <v>-54170.209499999997</v>
      </c>
      <c r="I28" s="1">
        <f t="shared" si="4"/>
        <v>-65004.251399999994</v>
      </c>
      <c r="J28" s="1">
        <f t="shared" si="4"/>
        <v>-136508.92793999999</v>
      </c>
      <c r="K28" s="1">
        <f t="shared" si="4"/>
        <v>-169733.32309999998</v>
      </c>
      <c r="L28" s="1">
        <f t="shared" si="4"/>
        <v>-115563.1136</v>
      </c>
      <c r="M28" s="1">
        <f t="shared" si="4"/>
        <v>-192123.67636000001</v>
      </c>
      <c r="N28" s="1">
        <f t="shared" si="4"/>
        <v>-171900.13147999998</v>
      </c>
      <c r="O28" s="1">
        <f t="shared" si="4"/>
        <v>-214514.02961999999</v>
      </c>
      <c r="P28" s="1">
        <f t="shared" si="4"/>
        <v>-84505.526819999999</v>
      </c>
      <c r="Q28" s="1">
        <f t="shared" si="4"/>
        <v>-150954.31714</v>
      </c>
      <c r="R28" s="1"/>
    </row>
    <row r="29" spans="1:18" x14ac:dyDescent="0.25">
      <c r="A29" s="1"/>
    </row>
    <row r="30" spans="1:18" x14ac:dyDescent="0.25">
      <c r="A30" s="1"/>
      <c r="D30" s="7" t="s">
        <v>192</v>
      </c>
    </row>
    <row r="31" spans="1:18" x14ac:dyDescent="0.25">
      <c r="A31" s="1"/>
      <c r="E31">
        <v>19</v>
      </c>
      <c r="F31">
        <v>20</v>
      </c>
      <c r="G31">
        <v>21</v>
      </c>
      <c r="H31">
        <v>22</v>
      </c>
      <c r="I31">
        <v>23</v>
      </c>
      <c r="J31">
        <v>24</v>
      </c>
      <c r="K31">
        <v>25</v>
      </c>
      <c r="L31">
        <v>26</v>
      </c>
      <c r="M31">
        <v>27</v>
      </c>
      <c r="N31">
        <v>28</v>
      </c>
      <c r="O31">
        <v>29</v>
      </c>
      <c r="P31">
        <v>30</v>
      </c>
      <c r="Q31">
        <v>31</v>
      </c>
      <c r="R31">
        <v>32</v>
      </c>
    </row>
    <row r="32" spans="1:18" x14ac:dyDescent="0.25">
      <c r="A32" s="1"/>
      <c r="E32" s="6"/>
      <c r="F32" s="6"/>
      <c r="G32" s="6"/>
      <c r="H32" s="6"/>
      <c r="I32" s="6"/>
      <c r="J32" s="6">
        <v>0.03</v>
      </c>
      <c r="K32" s="6">
        <v>0.04</v>
      </c>
      <c r="L32" s="6">
        <v>9.2999999999999999E-2</v>
      </c>
      <c r="M32" s="6">
        <v>0.105</v>
      </c>
      <c r="N32" s="6">
        <v>0.16500000000000001</v>
      </c>
      <c r="O32" s="6">
        <v>0.20499999999999999</v>
      </c>
      <c r="P32" s="6">
        <v>0.20799999999999999</v>
      </c>
      <c r="Q32" s="6">
        <v>8.2000000000000003E-2</v>
      </c>
      <c r="R32" s="6">
        <v>7.1999999999999995E-2</v>
      </c>
    </row>
    <row r="33" spans="1:18" x14ac:dyDescent="0.25">
      <c r="A33" s="1"/>
      <c r="C33" t="s">
        <v>15</v>
      </c>
      <c r="D33" s="1">
        <f>' Viabilidad 40 manteniendo+2pl'!I33</f>
        <v>-1132104.1680000001</v>
      </c>
      <c r="E33" s="1"/>
      <c r="F33" s="1"/>
      <c r="G33" s="1"/>
      <c r="H33" s="1"/>
      <c r="I33" s="1"/>
      <c r="J33" s="1">
        <f>$D$33*J32</f>
        <v>-33963.125039999999</v>
      </c>
      <c r="K33" s="1">
        <f t="shared" ref="K33:R33" si="5">$D$33*K32</f>
        <v>-45284.166720000001</v>
      </c>
      <c r="L33" s="1">
        <f t="shared" si="5"/>
        <v>-105285.687624</v>
      </c>
      <c r="M33" s="1">
        <f t="shared" si="5"/>
        <v>-118870.93764</v>
      </c>
      <c r="N33" s="1">
        <f t="shared" si="5"/>
        <v>-186797.18772000002</v>
      </c>
      <c r="O33" s="1">
        <f t="shared" si="5"/>
        <v>-232081.35444</v>
      </c>
      <c r="P33" s="1">
        <f t="shared" si="5"/>
        <v>-235477.666944</v>
      </c>
      <c r="Q33" s="1">
        <f t="shared" si="5"/>
        <v>-92832.541776000013</v>
      </c>
      <c r="R33" s="1">
        <f t="shared" si="5"/>
        <v>-81511.500096000003</v>
      </c>
    </row>
    <row r="34" spans="1:18" x14ac:dyDescent="0.25">
      <c r="D34" s="1"/>
      <c r="E34" s="6">
        <v>6.0000000000000001E-3</v>
      </c>
      <c r="F34" s="6">
        <v>1.6E-2</v>
      </c>
      <c r="G34" s="6">
        <v>0.04</v>
      </c>
      <c r="H34" s="6">
        <v>3.7499999999999999E-2</v>
      </c>
      <c r="I34" s="6">
        <v>4.4999999999999998E-2</v>
      </c>
      <c r="J34" s="6">
        <v>9.4500000000000001E-2</v>
      </c>
      <c r="K34" s="6">
        <v>0.11749999999999999</v>
      </c>
      <c r="L34" s="6">
        <v>0.08</v>
      </c>
      <c r="M34" s="6">
        <v>0.13300000000000001</v>
      </c>
      <c r="N34" s="6">
        <v>0.11899999999999999</v>
      </c>
      <c r="O34" s="6">
        <v>0.14849999999999999</v>
      </c>
      <c r="P34" s="6">
        <v>5.8500000000000003E-2</v>
      </c>
      <c r="Q34" s="6">
        <v>0.1045</v>
      </c>
      <c r="R34" s="6"/>
    </row>
    <row r="35" spans="1:18" x14ac:dyDescent="0.25">
      <c r="C35" t="s">
        <v>191</v>
      </c>
      <c r="D35" s="1">
        <f>' Viabilidad 40 manteniendo+2pl'!I34</f>
        <v>-1444538.92</v>
      </c>
      <c r="E35" s="1">
        <f t="shared" ref="E35:Q35" si="6">$D$35*E34</f>
        <v>-8667.2335199999998</v>
      </c>
      <c r="F35" s="1">
        <f t="shared" si="6"/>
        <v>-23112.622719999999</v>
      </c>
      <c r="G35" s="1">
        <f t="shared" si="6"/>
        <v>-57781.556799999998</v>
      </c>
      <c r="H35" s="1">
        <f t="shared" si="6"/>
        <v>-54170.209499999997</v>
      </c>
      <c r="I35" s="1">
        <f t="shared" si="6"/>
        <v>-65004.251399999994</v>
      </c>
      <c r="J35" s="1">
        <f t="shared" si="6"/>
        <v>-136508.92793999999</v>
      </c>
      <c r="K35" s="1">
        <f t="shared" si="6"/>
        <v>-169733.32309999998</v>
      </c>
      <c r="L35" s="1">
        <f t="shared" si="6"/>
        <v>-115563.1136</v>
      </c>
      <c r="M35" s="1">
        <f t="shared" si="6"/>
        <v>-192123.67636000001</v>
      </c>
      <c r="N35" s="1">
        <f t="shared" si="6"/>
        <v>-171900.13147999998</v>
      </c>
      <c r="O35" s="1">
        <f t="shared" si="6"/>
        <v>-214514.02961999999</v>
      </c>
      <c r="P35" s="1">
        <f t="shared" si="6"/>
        <v>-84505.526819999999</v>
      </c>
      <c r="Q35" s="1">
        <f t="shared" si="6"/>
        <v>-150954.31714</v>
      </c>
      <c r="R35" s="1"/>
    </row>
    <row r="36" spans="1:18" x14ac:dyDescent="0.25">
      <c r="E36" s="6"/>
    </row>
    <row r="37" spans="1:18" x14ac:dyDescent="0.25">
      <c r="E37" s="6"/>
    </row>
    <row r="38" spans="1:18" x14ac:dyDescent="0.25">
      <c r="E38" s="6"/>
    </row>
    <row r="39" spans="1:18" x14ac:dyDescent="0.25">
      <c r="E39" s="6"/>
    </row>
    <row r="40" spans="1:18" x14ac:dyDescent="0.25">
      <c r="E40" s="6"/>
    </row>
    <row r="41" spans="1:18" x14ac:dyDescent="0.25">
      <c r="E41" s="6"/>
    </row>
    <row r="42" spans="1:18" x14ac:dyDescent="0.25">
      <c r="E42" s="6"/>
    </row>
    <row r="43" spans="1:18" x14ac:dyDescent="0.25">
      <c r="E43" s="6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70600-FC60-438B-B106-398F86940341}">
  <sheetPr codeName="Hoja10"/>
  <dimension ref="A2:CX95"/>
  <sheetViews>
    <sheetView showGridLines="0" zoomScale="85" zoomScaleNormal="85" workbookViewId="0">
      <pane xSplit="9" ySplit="8" topLeftCell="J9" activePane="bottomRight" state="frozen"/>
      <selection pane="topRight" activeCell="J1" sqref="J1"/>
      <selection pane="bottomLeft" activeCell="A9" sqref="A9"/>
      <selection pane="bottomRight" activeCell="CP88" sqref="CP88"/>
    </sheetView>
  </sheetViews>
  <sheetFormatPr baseColWidth="10" defaultColWidth="10.7109375" defaultRowHeight="15" x14ac:dyDescent="0.25"/>
  <cols>
    <col min="2" max="2" width="57.85546875" bestFit="1" customWidth="1"/>
    <col min="4" max="4" width="14" style="1" customWidth="1"/>
    <col min="5" max="5" width="10.7109375" style="1"/>
    <col min="6" max="6" width="18" style="1" customWidth="1"/>
    <col min="7" max="8" width="10.7109375" style="8"/>
    <col min="9" max="9" width="18.28515625" style="8" bestFit="1" customWidth="1"/>
    <col min="10" max="12" width="10.7109375" style="8"/>
    <col min="13" max="13" width="11.42578125" style="8" bestFit="1" customWidth="1"/>
    <col min="14" max="17" width="10.7109375" style="8"/>
    <col min="18" max="18" width="11.42578125" style="8" bestFit="1" customWidth="1"/>
    <col min="19" max="19" width="10.7109375" style="8"/>
    <col min="20" max="20" width="11.42578125" style="8" bestFit="1" customWidth="1"/>
    <col min="21" max="21" width="10.7109375" style="8"/>
    <col min="22" max="22" width="11.42578125" style="8" bestFit="1" customWidth="1"/>
    <col min="23" max="29" width="10.7109375" style="8"/>
    <col min="30" max="41" width="11.42578125" style="8" bestFit="1" customWidth="1"/>
    <col min="42" max="42" width="12.28515625" style="8" bestFit="1" customWidth="1"/>
    <col min="43" max="57" width="10.7109375" style="8"/>
    <col min="101" max="101" width="12.28515625" bestFit="1" customWidth="1"/>
    <col min="102" max="102" width="12.85546875" bestFit="1" customWidth="1"/>
  </cols>
  <sheetData>
    <row r="2" spans="2:102" ht="21" x14ac:dyDescent="0.35">
      <c r="B2" s="4" t="s">
        <v>213</v>
      </c>
    </row>
    <row r="4" spans="2:102" x14ac:dyDescent="0.25">
      <c r="B4" t="s">
        <v>196</v>
      </c>
    </row>
    <row r="5" spans="2:102" x14ac:dyDescent="0.25">
      <c r="F5" s="9"/>
    </row>
    <row r="6" spans="2:102" x14ac:dyDescent="0.25">
      <c r="F6" s="9"/>
      <c r="G6" s="53"/>
      <c r="H6" s="53"/>
      <c r="I6" s="54"/>
      <c r="J6" s="141" t="s">
        <v>56</v>
      </c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3"/>
      <c r="V6" s="144" t="s">
        <v>57</v>
      </c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6"/>
      <c r="AH6" s="147" t="s">
        <v>58</v>
      </c>
      <c r="AI6" s="148"/>
      <c r="AJ6" s="148"/>
      <c r="AK6" s="148"/>
      <c r="AL6" s="148"/>
      <c r="AM6" s="148"/>
      <c r="AN6" s="148"/>
      <c r="AO6" s="148"/>
      <c r="AP6" s="148"/>
      <c r="AQ6" s="148"/>
      <c r="AR6" s="148"/>
      <c r="AS6" s="149"/>
      <c r="AT6" s="150" t="s">
        <v>59</v>
      </c>
      <c r="AU6" s="151"/>
      <c r="AV6" s="151"/>
      <c r="AW6" s="151"/>
      <c r="AX6" s="151"/>
      <c r="AY6" s="151"/>
      <c r="AZ6" s="151"/>
      <c r="BA6" s="151"/>
      <c r="BB6" s="151"/>
      <c r="BC6" s="151"/>
      <c r="BD6" s="151"/>
      <c r="BE6" s="152"/>
      <c r="BF6" s="153" t="s">
        <v>60</v>
      </c>
      <c r="BG6" s="135"/>
      <c r="BH6" s="135"/>
      <c r="BI6" s="135"/>
      <c r="BJ6" s="135"/>
      <c r="BK6" s="135"/>
      <c r="BL6" s="135"/>
      <c r="BM6" s="135"/>
      <c r="BN6" s="135"/>
      <c r="BO6" s="135"/>
      <c r="BP6" s="135"/>
      <c r="BQ6" s="135"/>
      <c r="BR6" s="136" t="s">
        <v>168</v>
      </c>
      <c r="BS6" s="136"/>
      <c r="BT6" s="136"/>
      <c r="BU6" s="136"/>
      <c r="BV6" s="136"/>
      <c r="BW6" s="136"/>
      <c r="BX6" s="136"/>
      <c r="BY6" s="136"/>
      <c r="BZ6" s="136"/>
      <c r="CA6" s="136"/>
      <c r="CB6" s="136"/>
      <c r="CC6" s="136"/>
      <c r="CD6" s="135" t="s">
        <v>169</v>
      </c>
      <c r="CE6" s="135"/>
      <c r="CF6" s="135"/>
      <c r="CG6" s="135"/>
      <c r="CH6" s="135"/>
      <c r="CI6" s="135"/>
      <c r="CJ6" s="135"/>
      <c r="CK6" s="135"/>
      <c r="CL6" s="135"/>
      <c r="CM6" s="135"/>
      <c r="CN6" s="135"/>
      <c r="CO6" s="135"/>
      <c r="CP6" s="136" t="s">
        <v>170</v>
      </c>
      <c r="CQ6" s="136"/>
      <c r="CR6" s="136"/>
      <c r="CS6" s="136"/>
      <c r="CT6" s="136"/>
      <c r="CU6" s="136"/>
      <c r="CV6" s="136"/>
      <c r="CW6" s="136"/>
    </row>
    <row r="7" spans="2:102" x14ac:dyDescent="0.25">
      <c r="F7" s="9"/>
      <c r="G7" s="79" t="s">
        <v>61</v>
      </c>
      <c r="H7" s="79" t="s">
        <v>62</v>
      </c>
      <c r="I7" s="79" t="s">
        <v>63</v>
      </c>
      <c r="J7" s="79" t="s">
        <v>64</v>
      </c>
      <c r="K7" s="79" t="s">
        <v>65</v>
      </c>
      <c r="L7" s="79" t="s">
        <v>66</v>
      </c>
      <c r="M7" s="79" t="s">
        <v>67</v>
      </c>
      <c r="N7" s="79" t="s">
        <v>68</v>
      </c>
      <c r="O7" s="79" t="s">
        <v>69</v>
      </c>
      <c r="P7" s="79" t="s">
        <v>70</v>
      </c>
      <c r="Q7" s="79" t="s">
        <v>71</v>
      </c>
      <c r="R7" s="79" t="s">
        <v>72</v>
      </c>
      <c r="S7" s="79" t="s">
        <v>73</v>
      </c>
      <c r="T7" s="79" t="s">
        <v>74</v>
      </c>
      <c r="U7" s="79" t="s">
        <v>75</v>
      </c>
      <c r="V7" s="79" t="s">
        <v>76</v>
      </c>
      <c r="W7" s="79" t="s">
        <v>77</v>
      </c>
      <c r="X7" s="79" t="s">
        <v>78</v>
      </c>
      <c r="Y7" s="79" t="s">
        <v>79</v>
      </c>
      <c r="Z7" s="79" t="s">
        <v>80</v>
      </c>
      <c r="AA7" s="79" t="s">
        <v>81</v>
      </c>
      <c r="AB7" s="79" t="s">
        <v>82</v>
      </c>
      <c r="AC7" s="79" t="s">
        <v>83</v>
      </c>
      <c r="AD7" s="79" t="s">
        <v>84</v>
      </c>
      <c r="AE7" s="79" t="s">
        <v>85</v>
      </c>
      <c r="AF7" s="79" t="s">
        <v>86</v>
      </c>
      <c r="AG7" s="79" t="s">
        <v>87</v>
      </c>
      <c r="AH7" s="79" t="s">
        <v>88</v>
      </c>
      <c r="AI7" s="79" t="s">
        <v>89</v>
      </c>
      <c r="AJ7" s="79" t="s">
        <v>90</v>
      </c>
      <c r="AK7" s="79" t="s">
        <v>91</v>
      </c>
      <c r="AL7" s="79" t="s">
        <v>92</v>
      </c>
      <c r="AM7" s="79" t="s">
        <v>93</v>
      </c>
      <c r="AN7" s="79" t="s">
        <v>94</v>
      </c>
      <c r="AO7" s="79" t="s">
        <v>95</v>
      </c>
      <c r="AP7" s="79" t="s">
        <v>96</v>
      </c>
      <c r="AQ7" s="79" t="s">
        <v>97</v>
      </c>
      <c r="AR7" s="79" t="s">
        <v>98</v>
      </c>
      <c r="AS7" s="79" t="s">
        <v>99</v>
      </c>
      <c r="AT7" s="79" t="s">
        <v>100</v>
      </c>
      <c r="AU7" s="79" t="s">
        <v>101</v>
      </c>
      <c r="AV7" s="79" t="s">
        <v>102</v>
      </c>
      <c r="AW7" s="79" t="s">
        <v>103</v>
      </c>
      <c r="AX7" s="79" t="s">
        <v>104</v>
      </c>
      <c r="AY7" s="79" t="s">
        <v>105</v>
      </c>
      <c r="AZ7" s="79" t="s">
        <v>106</v>
      </c>
      <c r="BA7" s="79" t="s">
        <v>107</v>
      </c>
      <c r="BB7" s="79" t="s">
        <v>108</v>
      </c>
      <c r="BC7" s="79" t="s">
        <v>109</v>
      </c>
      <c r="BD7" s="79" t="s">
        <v>110</v>
      </c>
      <c r="BE7" s="79" t="s">
        <v>111</v>
      </c>
      <c r="BF7" s="79" t="s">
        <v>124</v>
      </c>
      <c r="BG7" s="79" t="s">
        <v>125</v>
      </c>
      <c r="BH7" s="79" t="s">
        <v>126</v>
      </c>
      <c r="BI7" s="79" t="s">
        <v>127</v>
      </c>
      <c r="BJ7" s="79" t="s">
        <v>128</v>
      </c>
      <c r="BK7" s="79" t="s">
        <v>129</v>
      </c>
      <c r="BL7" s="79" t="s">
        <v>130</v>
      </c>
      <c r="BM7" s="79" t="s">
        <v>131</v>
      </c>
      <c r="BN7" s="79" t="s">
        <v>132</v>
      </c>
      <c r="BO7" s="79" t="s">
        <v>133</v>
      </c>
      <c r="BP7" s="79" t="s">
        <v>134</v>
      </c>
      <c r="BQ7" s="79" t="s">
        <v>135</v>
      </c>
      <c r="BR7" s="79" t="s">
        <v>136</v>
      </c>
      <c r="BS7" s="79" t="s">
        <v>137</v>
      </c>
      <c r="BT7" s="79" t="s">
        <v>138</v>
      </c>
      <c r="BU7" s="79" t="s">
        <v>139</v>
      </c>
      <c r="BV7" s="79" t="s">
        <v>140</v>
      </c>
      <c r="BW7" s="79" t="s">
        <v>141</v>
      </c>
      <c r="BX7" s="79" t="s">
        <v>142</v>
      </c>
      <c r="BY7" s="79" t="s">
        <v>143</v>
      </c>
      <c r="BZ7" s="79" t="s">
        <v>144</v>
      </c>
      <c r="CA7" s="79" t="s">
        <v>145</v>
      </c>
      <c r="CB7" s="79" t="s">
        <v>146</v>
      </c>
      <c r="CC7" s="79" t="s">
        <v>147</v>
      </c>
      <c r="CD7" s="79" t="s">
        <v>148</v>
      </c>
      <c r="CE7" s="79" t="s">
        <v>149</v>
      </c>
      <c r="CF7" s="79" t="s">
        <v>150</v>
      </c>
      <c r="CG7" s="79" t="s">
        <v>151</v>
      </c>
      <c r="CH7" s="79" t="s">
        <v>152</v>
      </c>
      <c r="CI7" s="79" t="s">
        <v>153</v>
      </c>
      <c r="CJ7" s="79" t="s">
        <v>154</v>
      </c>
      <c r="CK7" s="79" t="s">
        <v>155</v>
      </c>
      <c r="CL7" s="79" t="s">
        <v>156</v>
      </c>
      <c r="CM7" s="79" t="s">
        <v>157</v>
      </c>
      <c r="CN7" s="79" t="s">
        <v>158</v>
      </c>
      <c r="CO7" s="79" t="s">
        <v>159</v>
      </c>
      <c r="CP7" s="79" t="s">
        <v>160</v>
      </c>
      <c r="CQ7" s="79" t="s">
        <v>161</v>
      </c>
      <c r="CR7" s="79" t="s">
        <v>162</v>
      </c>
      <c r="CS7" s="79" t="s">
        <v>163</v>
      </c>
      <c r="CT7" s="79" t="s">
        <v>164</v>
      </c>
      <c r="CU7" s="79" t="s">
        <v>165</v>
      </c>
      <c r="CV7" s="79" t="s">
        <v>166</v>
      </c>
      <c r="CW7" s="79" t="s">
        <v>167</v>
      </c>
    </row>
    <row r="8" spans="2:102" x14ac:dyDescent="0.25">
      <c r="B8" s="22" t="s">
        <v>8</v>
      </c>
      <c r="C8" s="22"/>
      <c r="D8" s="23"/>
      <c r="E8" s="23"/>
      <c r="F8" s="23">
        <f>(SUM(F10:F66))</f>
        <v>3858138.4052064996</v>
      </c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</row>
    <row r="9" spans="2:102" x14ac:dyDescent="0.25">
      <c r="B9" s="13" t="s">
        <v>25</v>
      </c>
      <c r="C9" s="13"/>
      <c r="D9" s="14"/>
      <c r="E9" s="14"/>
      <c r="F9" s="14"/>
      <c r="G9" s="76"/>
      <c r="H9" s="76"/>
      <c r="I9" s="77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</row>
    <row r="10" spans="2:102" x14ac:dyDescent="0.25">
      <c r="B10" s="17" t="s">
        <v>46</v>
      </c>
      <c r="C10" s="17">
        <v>1</v>
      </c>
      <c r="D10" s="29">
        <v>5800</v>
      </c>
      <c r="E10" s="29"/>
      <c r="F10" s="11">
        <f>C10*D10</f>
        <v>5800</v>
      </c>
      <c r="G10" s="70">
        <v>1</v>
      </c>
      <c r="H10" s="70">
        <v>2</v>
      </c>
      <c r="I10" s="71">
        <v>-5800</v>
      </c>
      <c r="J10" s="72">
        <v>0</v>
      </c>
      <c r="K10" s="72">
        <f>I10</f>
        <v>-5800</v>
      </c>
      <c r="L10" s="72">
        <v>0</v>
      </c>
      <c r="M10" s="72">
        <v>0</v>
      </c>
      <c r="N10" s="72">
        <v>0</v>
      </c>
      <c r="O10" s="72">
        <v>0</v>
      </c>
      <c r="P10" s="72">
        <v>0</v>
      </c>
      <c r="Q10" s="72">
        <v>0</v>
      </c>
      <c r="R10" s="72">
        <v>0</v>
      </c>
      <c r="S10" s="72">
        <v>0</v>
      </c>
      <c r="T10" s="72">
        <v>0</v>
      </c>
      <c r="U10" s="72">
        <v>0</v>
      </c>
      <c r="V10" s="72">
        <v>0</v>
      </c>
      <c r="W10" s="72">
        <v>0</v>
      </c>
      <c r="X10" s="72">
        <v>0</v>
      </c>
      <c r="Y10" s="72">
        <v>0</v>
      </c>
      <c r="Z10" s="72">
        <v>0</v>
      </c>
      <c r="AA10" s="72">
        <v>0</v>
      </c>
      <c r="AB10" s="72">
        <v>0</v>
      </c>
      <c r="AC10" s="72">
        <v>0</v>
      </c>
      <c r="AD10" s="72">
        <v>0</v>
      </c>
      <c r="AE10" s="72">
        <v>0</v>
      </c>
      <c r="AF10" s="72">
        <v>0</v>
      </c>
      <c r="AG10" s="72">
        <v>0</v>
      </c>
      <c r="AH10" s="72">
        <v>0</v>
      </c>
      <c r="AI10" s="72">
        <v>0</v>
      </c>
      <c r="AJ10" s="72">
        <v>0</v>
      </c>
      <c r="AK10" s="72">
        <v>0</v>
      </c>
      <c r="AL10" s="72">
        <v>0</v>
      </c>
      <c r="AM10" s="72">
        <v>0</v>
      </c>
      <c r="AN10" s="72">
        <v>0</v>
      </c>
      <c r="AO10" s="72">
        <v>0</v>
      </c>
      <c r="AP10" s="72">
        <v>0</v>
      </c>
      <c r="AQ10" s="72">
        <v>0</v>
      </c>
      <c r="AR10" s="72">
        <v>0</v>
      </c>
      <c r="AS10" s="72">
        <v>0</v>
      </c>
      <c r="AT10" s="72">
        <v>0</v>
      </c>
      <c r="AU10" s="72">
        <v>0</v>
      </c>
      <c r="AV10" s="72">
        <v>0</v>
      </c>
      <c r="AW10" s="72">
        <v>0</v>
      </c>
      <c r="AX10" s="72">
        <v>0</v>
      </c>
      <c r="AY10" s="72">
        <v>0</v>
      </c>
      <c r="AZ10" s="72">
        <v>0</v>
      </c>
      <c r="BA10" s="72">
        <v>0</v>
      </c>
      <c r="BB10" s="72">
        <v>0</v>
      </c>
      <c r="BC10" s="72">
        <v>0</v>
      </c>
      <c r="BD10" s="72">
        <v>0</v>
      </c>
      <c r="BE10" s="72">
        <v>0</v>
      </c>
      <c r="BF10" s="72">
        <v>0</v>
      </c>
      <c r="BG10" s="72">
        <v>0</v>
      </c>
      <c r="BH10" s="72">
        <v>0</v>
      </c>
      <c r="BI10" s="72">
        <v>0</v>
      </c>
      <c r="BJ10" s="72">
        <v>0</v>
      </c>
      <c r="BK10" s="72">
        <v>0</v>
      </c>
      <c r="BL10" s="72">
        <v>0</v>
      </c>
      <c r="BM10" s="72">
        <v>0</v>
      </c>
      <c r="BN10" s="72">
        <v>0</v>
      </c>
      <c r="BO10" s="72">
        <v>0</v>
      </c>
      <c r="BP10" s="72">
        <v>0</v>
      </c>
      <c r="BQ10" s="72">
        <v>0</v>
      </c>
      <c r="BR10" s="72">
        <v>0</v>
      </c>
      <c r="BS10" s="72">
        <v>0</v>
      </c>
      <c r="BT10" s="72">
        <v>0</v>
      </c>
      <c r="BU10" s="72">
        <v>0</v>
      </c>
      <c r="BV10" s="72">
        <v>0</v>
      </c>
      <c r="BW10" s="72">
        <v>0</v>
      </c>
      <c r="BX10" s="72">
        <v>0</v>
      </c>
      <c r="BY10" s="72">
        <v>0</v>
      </c>
      <c r="BZ10" s="72">
        <v>0</v>
      </c>
      <c r="CA10" s="72">
        <v>0</v>
      </c>
      <c r="CB10" s="72">
        <v>0</v>
      </c>
      <c r="CC10" s="72">
        <v>0</v>
      </c>
      <c r="CD10" s="72">
        <v>0</v>
      </c>
      <c r="CE10" s="72">
        <v>0</v>
      </c>
      <c r="CF10" s="72">
        <v>0</v>
      </c>
      <c r="CG10" s="72">
        <v>0</v>
      </c>
      <c r="CH10" s="72">
        <v>0</v>
      </c>
      <c r="CI10" s="72">
        <v>0</v>
      </c>
      <c r="CJ10" s="72">
        <v>0</v>
      </c>
      <c r="CK10" s="72">
        <v>0</v>
      </c>
      <c r="CL10" s="72">
        <v>0</v>
      </c>
      <c r="CM10" s="72">
        <v>0</v>
      </c>
      <c r="CN10" s="72">
        <v>0</v>
      </c>
      <c r="CO10" s="72">
        <v>0</v>
      </c>
      <c r="CP10" s="72">
        <v>0</v>
      </c>
      <c r="CQ10" s="72">
        <v>0</v>
      </c>
      <c r="CR10" s="72">
        <v>0</v>
      </c>
      <c r="CS10" s="72">
        <v>0</v>
      </c>
      <c r="CT10" s="72">
        <v>0</v>
      </c>
      <c r="CU10" s="72">
        <v>0</v>
      </c>
      <c r="CV10" s="72">
        <v>0</v>
      </c>
      <c r="CW10" s="72">
        <v>0</v>
      </c>
      <c r="CX10" s="115"/>
    </row>
    <row r="11" spans="2:102" x14ac:dyDescent="0.25">
      <c r="B11" s="10" t="s">
        <v>26</v>
      </c>
      <c r="C11" s="10">
        <v>1</v>
      </c>
      <c r="D11" s="11">
        <v>1200</v>
      </c>
      <c r="E11" s="11"/>
      <c r="F11" s="11">
        <f>C11*D11</f>
        <v>1200</v>
      </c>
      <c r="G11" s="55">
        <v>4</v>
      </c>
      <c r="H11" s="55">
        <v>4</v>
      </c>
      <c r="I11" s="57">
        <v>-1200</v>
      </c>
      <c r="J11" s="58">
        <v>0</v>
      </c>
      <c r="K11" s="58">
        <v>0</v>
      </c>
      <c r="L11" s="58">
        <v>0</v>
      </c>
      <c r="M11" s="58">
        <f>I11</f>
        <v>-1200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8">
        <v>0</v>
      </c>
      <c r="Y11" s="58">
        <v>0</v>
      </c>
      <c r="Z11" s="58">
        <v>0</v>
      </c>
      <c r="AA11" s="58">
        <v>0</v>
      </c>
      <c r="AB11" s="58">
        <v>0</v>
      </c>
      <c r="AC11" s="58">
        <v>0</v>
      </c>
      <c r="AD11" s="58">
        <v>0</v>
      </c>
      <c r="AE11" s="58">
        <v>0</v>
      </c>
      <c r="AF11" s="58">
        <v>0</v>
      </c>
      <c r="AG11" s="58">
        <v>0</v>
      </c>
      <c r="AH11" s="58">
        <v>0</v>
      </c>
      <c r="AI11" s="58">
        <v>0</v>
      </c>
      <c r="AJ11" s="58">
        <v>0</v>
      </c>
      <c r="AK11" s="58">
        <v>0</v>
      </c>
      <c r="AL11" s="58">
        <v>0</v>
      </c>
      <c r="AM11" s="58">
        <v>0</v>
      </c>
      <c r="AN11" s="58">
        <v>0</v>
      </c>
      <c r="AO11" s="58">
        <v>0</v>
      </c>
      <c r="AP11" s="58">
        <v>0</v>
      </c>
      <c r="AQ11" s="58">
        <v>0</v>
      </c>
      <c r="AR11" s="58">
        <v>0</v>
      </c>
      <c r="AS11" s="58">
        <v>0</v>
      </c>
      <c r="AT11" s="58">
        <v>0</v>
      </c>
      <c r="AU11" s="58">
        <v>0</v>
      </c>
      <c r="AV11" s="58">
        <v>0</v>
      </c>
      <c r="AW11" s="58">
        <v>0</v>
      </c>
      <c r="AX11" s="58">
        <v>0</v>
      </c>
      <c r="AY11" s="58">
        <v>0</v>
      </c>
      <c r="AZ11" s="58">
        <v>0</v>
      </c>
      <c r="BA11" s="58">
        <v>0</v>
      </c>
      <c r="BB11" s="58">
        <v>0</v>
      </c>
      <c r="BC11" s="58">
        <v>0</v>
      </c>
      <c r="BD11" s="58">
        <v>0</v>
      </c>
      <c r="BE11" s="58">
        <v>0</v>
      </c>
      <c r="BF11" s="58">
        <v>0</v>
      </c>
      <c r="BG11" s="58">
        <v>0</v>
      </c>
      <c r="BH11" s="58">
        <v>0</v>
      </c>
      <c r="BI11" s="58">
        <v>0</v>
      </c>
      <c r="BJ11" s="58">
        <v>0</v>
      </c>
      <c r="BK11" s="58">
        <v>0</v>
      </c>
      <c r="BL11" s="58">
        <v>0</v>
      </c>
      <c r="BM11" s="58">
        <v>0</v>
      </c>
      <c r="BN11" s="58">
        <v>0</v>
      </c>
      <c r="BO11" s="58">
        <v>0</v>
      </c>
      <c r="BP11" s="58">
        <v>0</v>
      </c>
      <c r="BQ11" s="58">
        <v>0</v>
      </c>
      <c r="BR11" s="58">
        <v>0</v>
      </c>
      <c r="BS11" s="58">
        <v>0</v>
      </c>
      <c r="BT11" s="58">
        <v>0</v>
      </c>
      <c r="BU11" s="58">
        <v>0</v>
      </c>
      <c r="BV11" s="58">
        <v>0</v>
      </c>
      <c r="BW11" s="58">
        <v>0</v>
      </c>
      <c r="BX11" s="58">
        <v>0</v>
      </c>
      <c r="BY11" s="58">
        <v>0</v>
      </c>
      <c r="BZ11" s="58">
        <v>0</v>
      </c>
      <c r="CA11" s="58">
        <v>0</v>
      </c>
      <c r="CB11" s="58">
        <v>0</v>
      </c>
      <c r="CC11" s="58">
        <v>0</v>
      </c>
      <c r="CD11" s="58">
        <v>0</v>
      </c>
      <c r="CE11" s="58">
        <v>0</v>
      </c>
      <c r="CF11" s="58">
        <v>0</v>
      </c>
      <c r="CG11" s="58">
        <v>0</v>
      </c>
      <c r="CH11" s="58">
        <v>0</v>
      </c>
      <c r="CI11" s="58">
        <v>0</v>
      </c>
      <c r="CJ11" s="58">
        <v>0</v>
      </c>
      <c r="CK11" s="58">
        <v>0</v>
      </c>
      <c r="CL11" s="58">
        <v>0</v>
      </c>
      <c r="CM11" s="58">
        <v>0</v>
      </c>
      <c r="CN11" s="58">
        <v>0</v>
      </c>
      <c r="CO11" s="58">
        <v>0</v>
      </c>
      <c r="CP11" s="58">
        <v>0</v>
      </c>
      <c r="CQ11" s="58">
        <v>0</v>
      </c>
      <c r="CR11" s="58">
        <v>0</v>
      </c>
      <c r="CS11" s="58">
        <v>0</v>
      </c>
      <c r="CT11" s="58">
        <v>0</v>
      </c>
      <c r="CU11" s="58">
        <v>0</v>
      </c>
      <c r="CV11" s="58">
        <v>0</v>
      </c>
      <c r="CW11" s="58">
        <v>0</v>
      </c>
      <c r="CX11" s="115"/>
    </row>
    <row r="12" spans="2:102" x14ac:dyDescent="0.25">
      <c r="B12" s="10" t="s">
        <v>27</v>
      </c>
      <c r="C12" s="10">
        <v>1</v>
      </c>
      <c r="D12" s="11">
        <v>4500</v>
      </c>
      <c r="E12" s="11"/>
      <c r="F12" s="11">
        <f>D12*C12</f>
        <v>4500</v>
      </c>
      <c r="G12" s="55">
        <v>4</v>
      </c>
      <c r="H12" s="55">
        <v>4</v>
      </c>
      <c r="I12" s="57">
        <v>-4500</v>
      </c>
      <c r="J12" s="58">
        <v>0</v>
      </c>
      <c r="K12" s="58">
        <v>0</v>
      </c>
      <c r="L12" s="58">
        <v>0</v>
      </c>
      <c r="M12" s="58">
        <f>I12</f>
        <v>-4500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58">
        <v>0</v>
      </c>
      <c r="X12" s="58">
        <v>0</v>
      </c>
      <c r="Y12" s="58">
        <v>0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58">
        <v>0</v>
      </c>
      <c r="AF12" s="58">
        <v>0</v>
      </c>
      <c r="AG12" s="58">
        <v>0</v>
      </c>
      <c r="AH12" s="58">
        <v>0</v>
      </c>
      <c r="AI12" s="58">
        <v>0</v>
      </c>
      <c r="AJ12" s="58">
        <v>0</v>
      </c>
      <c r="AK12" s="58">
        <v>0</v>
      </c>
      <c r="AL12" s="58">
        <v>0</v>
      </c>
      <c r="AM12" s="58">
        <v>0</v>
      </c>
      <c r="AN12" s="58">
        <v>0</v>
      </c>
      <c r="AO12" s="58">
        <v>0</v>
      </c>
      <c r="AP12" s="58">
        <v>0</v>
      </c>
      <c r="AQ12" s="58">
        <v>0</v>
      </c>
      <c r="AR12" s="58">
        <v>0</v>
      </c>
      <c r="AS12" s="58">
        <v>0</v>
      </c>
      <c r="AT12" s="58">
        <v>0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8">
        <v>0</v>
      </c>
      <c r="BA12" s="58">
        <v>0</v>
      </c>
      <c r="BB12" s="58">
        <v>0</v>
      </c>
      <c r="BC12" s="58">
        <v>0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58">
        <v>0</v>
      </c>
      <c r="BU12" s="58">
        <v>0</v>
      </c>
      <c r="BV12" s="58">
        <v>0</v>
      </c>
      <c r="BW12" s="58">
        <v>0</v>
      </c>
      <c r="BX12" s="58">
        <v>0</v>
      </c>
      <c r="BY12" s="58">
        <v>0</v>
      </c>
      <c r="BZ12" s="58">
        <v>0</v>
      </c>
      <c r="CA12" s="58">
        <v>0</v>
      </c>
      <c r="CB12" s="58">
        <v>0</v>
      </c>
      <c r="CC12" s="58">
        <v>0</v>
      </c>
      <c r="CD12" s="58">
        <v>0</v>
      </c>
      <c r="CE12" s="58">
        <v>0</v>
      </c>
      <c r="CF12" s="58">
        <v>0</v>
      </c>
      <c r="CG12" s="58">
        <v>0</v>
      </c>
      <c r="CH12" s="58">
        <v>0</v>
      </c>
      <c r="CI12" s="58">
        <v>0</v>
      </c>
      <c r="CJ12" s="58">
        <v>0</v>
      </c>
      <c r="CK12" s="58">
        <v>0</v>
      </c>
      <c r="CL12" s="58">
        <v>0</v>
      </c>
      <c r="CM12" s="58">
        <v>0</v>
      </c>
      <c r="CN12" s="58">
        <v>0</v>
      </c>
      <c r="CO12" s="58">
        <v>0</v>
      </c>
      <c r="CP12" s="58">
        <v>0</v>
      </c>
      <c r="CQ12" s="58">
        <v>0</v>
      </c>
      <c r="CR12" s="58">
        <v>0</v>
      </c>
      <c r="CS12" s="58">
        <v>0</v>
      </c>
      <c r="CT12" s="58">
        <v>0</v>
      </c>
      <c r="CU12" s="58">
        <v>0</v>
      </c>
      <c r="CV12" s="58">
        <v>0</v>
      </c>
      <c r="CW12" s="58">
        <v>0</v>
      </c>
      <c r="CX12" s="115"/>
    </row>
    <row r="13" spans="2:102" x14ac:dyDescent="0.25">
      <c r="B13" s="10" t="s">
        <v>14</v>
      </c>
      <c r="C13" s="12">
        <v>0.21</v>
      </c>
      <c r="D13" s="11">
        <f>F11+F12+F10</f>
        <v>11500</v>
      </c>
      <c r="E13" s="11"/>
      <c r="F13" s="11">
        <f>C13*D13</f>
        <v>2415</v>
      </c>
      <c r="G13" s="55">
        <v>1</v>
      </c>
      <c r="H13" s="55">
        <v>4</v>
      </c>
      <c r="I13" s="57">
        <f>(I10+I11+I12)*0.21</f>
        <v>-2415</v>
      </c>
      <c r="J13" s="58">
        <f>(J10+J11+J12)*0.21</f>
        <v>0</v>
      </c>
      <c r="K13" s="58">
        <f>(K10+K11+K12)*0.21</f>
        <v>-1218</v>
      </c>
      <c r="L13" s="58">
        <v>0</v>
      </c>
      <c r="M13" s="58">
        <f>(M10+M11+M12)*0.21</f>
        <v>-1197</v>
      </c>
      <c r="N13" s="58">
        <v>0</v>
      </c>
      <c r="O13" s="58">
        <v>0</v>
      </c>
      <c r="P13" s="58">
        <v>0</v>
      </c>
      <c r="Q13" s="58">
        <v>0</v>
      </c>
      <c r="R13" s="58">
        <v>0</v>
      </c>
      <c r="S13" s="58">
        <v>0</v>
      </c>
      <c r="T13" s="58">
        <v>0</v>
      </c>
      <c r="U13" s="58">
        <v>0</v>
      </c>
      <c r="V13" s="58">
        <v>0</v>
      </c>
      <c r="W13" s="58">
        <v>0</v>
      </c>
      <c r="X13" s="58">
        <v>0</v>
      </c>
      <c r="Y13" s="58">
        <v>0</v>
      </c>
      <c r="Z13" s="58">
        <v>0</v>
      </c>
      <c r="AA13" s="58">
        <v>0</v>
      </c>
      <c r="AB13" s="58">
        <v>0</v>
      </c>
      <c r="AC13" s="58">
        <v>0</v>
      </c>
      <c r="AD13" s="58">
        <v>0</v>
      </c>
      <c r="AE13" s="58">
        <v>0</v>
      </c>
      <c r="AF13" s="58">
        <v>0</v>
      </c>
      <c r="AG13" s="58">
        <v>0</v>
      </c>
      <c r="AH13" s="58">
        <v>0</v>
      </c>
      <c r="AI13" s="58">
        <v>0</v>
      </c>
      <c r="AJ13" s="58">
        <v>0</v>
      </c>
      <c r="AK13" s="58">
        <v>0</v>
      </c>
      <c r="AL13" s="58">
        <v>0</v>
      </c>
      <c r="AM13" s="58">
        <v>0</v>
      </c>
      <c r="AN13" s="58">
        <v>0</v>
      </c>
      <c r="AO13" s="58">
        <v>0</v>
      </c>
      <c r="AP13" s="58">
        <v>0</v>
      </c>
      <c r="AQ13" s="58">
        <v>0</v>
      </c>
      <c r="AR13" s="58">
        <v>0</v>
      </c>
      <c r="AS13" s="58">
        <v>0</v>
      </c>
      <c r="AT13" s="58">
        <v>0</v>
      </c>
      <c r="AU13" s="58">
        <v>0</v>
      </c>
      <c r="AV13" s="58">
        <v>0</v>
      </c>
      <c r="AW13" s="58">
        <v>0</v>
      </c>
      <c r="AX13" s="58">
        <v>0</v>
      </c>
      <c r="AY13" s="58">
        <v>0</v>
      </c>
      <c r="AZ13" s="58">
        <v>0</v>
      </c>
      <c r="BA13" s="58">
        <v>0</v>
      </c>
      <c r="BB13" s="58">
        <v>0</v>
      </c>
      <c r="BC13" s="58">
        <v>0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8">
        <v>0</v>
      </c>
      <c r="BQ13" s="58">
        <v>0</v>
      </c>
      <c r="BR13" s="58">
        <v>0</v>
      </c>
      <c r="BS13" s="58">
        <v>0</v>
      </c>
      <c r="BT13" s="58">
        <v>0</v>
      </c>
      <c r="BU13" s="58">
        <v>0</v>
      </c>
      <c r="BV13" s="58">
        <v>0</v>
      </c>
      <c r="BW13" s="58">
        <v>0</v>
      </c>
      <c r="BX13" s="58">
        <v>0</v>
      </c>
      <c r="BY13" s="58">
        <v>0</v>
      </c>
      <c r="BZ13" s="58">
        <v>0</v>
      </c>
      <c r="CA13" s="58">
        <v>0</v>
      </c>
      <c r="CB13" s="58">
        <v>0</v>
      </c>
      <c r="CC13" s="58">
        <v>0</v>
      </c>
      <c r="CD13" s="58">
        <v>0</v>
      </c>
      <c r="CE13" s="58">
        <v>0</v>
      </c>
      <c r="CF13" s="58">
        <v>0</v>
      </c>
      <c r="CG13" s="58">
        <v>0</v>
      </c>
      <c r="CH13" s="58">
        <v>0</v>
      </c>
      <c r="CI13" s="58">
        <v>0</v>
      </c>
      <c r="CJ13" s="58">
        <v>0</v>
      </c>
      <c r="CK13" s="58">
        <v>0</v>
      </c>
      <c r="CL13" s="58">
        <v>0</v>
      </c>
      <c r="CM13" s="58">
        <v>0</v>
      </c>
      <c r="CN13" s="58">
        <v>0</v>
      </c>
      <c r="CO13" s="58">
        <v>0</v>
      </c>
      <c r="CP13" s="58">
        <v>0</v>
      </c>
      <c r="CQ13" s="58">
        <v>0</v>
      </c>
      <c r="CR13" s="58">
        <v>0</v>
      </c>
      <c r="CS13" s="58">
        <v>0</v>
      </c>
      <c r="CT13" s="58">
        <v>0</v>
      </c>
      <c r="CU13" s="58">
        <v>0</v>
      </c>
      <c r="CV13" s="58">
        <v>0</v>
      </c>
      <c r="CW13" s="58">
        <v>0</v>
      </c>
      <c r="CX13" s="115"/>
    </row>
    <row r="14" spans="2:102" x14ac:dyDescent="0.25">
      <c r="B14" s="10"/>
      <c r="C14" s="12"/>
      <c r="D14" s="11"/>
      <c r="E14" s="11"/>
      <c r="F14" s="11"/>
      <c r="G14" s="61"/>
      <c r="H14" s="61"/>
      <c r="I14" s="62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115"/>
    </row>
    <row r="15" spans="2:102" x14ac:dyDescent="0.25">
      <c r="B15" s="15" t="s">
        <v>1</v>
      </c>
      <c r="C15" s="15"/>
      <c r="D15" s="16"/>
      <c r="E15" s="16"/>
      <c r="F15" s="16"/>
      <c r="G15" s="64"/>
      <c r="H15" s="64"/>
      <c r="I15" s="65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115"/>
    </row>
    <row r="16" spans="2:102" x14ac:dyDescent="0.25">
      <c r="B16" t="s">
        <v>21</v>
      </c>
      <c r="C16" s="6">
        <v>5.6099999999999997E-2</v>
      </c>
      <c r="D16" s="1">
        <f>F30</f>
        <v>31646.16</v>
      </c>
      <c r="F16" s="1">
        <f>D16*C16</f>
        <v>1775.3495759999998</v>
      </c>
      <c r="G16" s="70">
        <v>6</v>
      </c>
      <c r="H16" s="70">
        <v>6</v>
      </c>
      <c r="I16" s="71">
        <f t="shared" ref="I16:I65" si="0">-F16</f>
        <v>-1775.3495759999998</v>
      </c>
      <c r="J16" s="72">
        <v>0</v>
      </c>
      <c r="K16" s="72">
        <v>0</v>
      </c>
      <c r="L16" s="72">
        <v>0</v>
      </c>
      <c r="M16" s="72">
        <v>0</v>
      </c>
      <c r="N16" s="72">
        <v>0</v>
      </c>
      <c r="O16" s="72">
        <f>I16</f>
        <v>-1775.3495759999998</v>
      </c>
      <c r="P16" s="72">
        <v>0</v>
      </c>
      <c r="Q16" s="72">
        <v>0</v>
      </c>
      <c r="R16" s="72">
        <v>0</v>
      </c>
      <c r="S16" s="72">
        <v>0</v>
      </c>
      <c r="T16" s="72">
        <v>0</v>
      </c>
      <c r="U16" s="72">
        <v>0</v>
      </c>
      <c r="V16" s="72">
        <v>0</v>
      </c>
      <c r="W16" s="72">
        <v>0</v>
      </c>
      <c r="X16" s="72">
        <v>0</v>
      </c>
      <c r="Y16" s="72">
        <v>0</v>
      </c>
      <c r="Z16" s="72">
        <v>0</v>
      </c>
      <c r="AA16" s="72">
        <v>0</v>
      </c>
      <c r="AB16" s="72">
        <v>0</v>
      </c>
      <c r="AC16" s="72">
        <v>0</v>
      </c>
      <c r="AD16" s="72">
        <v>0</v>
      </c>
      <c r="AE16" s="72">
        <v>0</v>
      </c>
      <c r="AF16" s="72">
        <v>0</v>
      </c>
      <c r="AG16" s="72">
        <v>0</v>
      </c>
      <c r="AH16" s="72">
        <v>0</v>
      </c>
      <c r="AI16" s="72">
        <v>0</v>
      </c>
      <c r="AJ16" s="72">
        <v>0</v>
      </c>
      <c r="AK16" s="72">
        <v>0</v>
      </c>
      <c r="AL16" s="72">
        <v>0</v>
      </c>
      <c r="AM16" s="72">
        <v>0</v>
      </c>
      <c r="AN16" s="72">
        <v>0</v>
      </c>
      <c r="AO16" s="72">
        <v>0</v>
      </c>
      <c r="AP16" s="72">
        <v>0</v>
      </c>
      <c r="AQ16" s="72">
        <v>0</v>
      </c>
      <c r="AR16" s="72">
        <v>0</v>
      </c>
      <c r="AS16" s="72">
        <v>0</v>
      </c>
      <c r="AT16" s="72">
        <v>0</v>
      </c>
      <c r="AU16" s="72">
        <v>0</v>
      </c>
      <c r="AV16" s="72">
        <v>0</v>
      </c>
      <c r="AW16" s="72">
        <v>0</v>
      </c>
      <c r="AX16" s="72">
        <v>0</v>
      </c>
      <c r="AY16" s="72">
        <v>0</v>
      </c>
      <c r="AZ16" s="72">
        <v>0</v>
      </c>
      <c r="BA16" s="72">
        <v>0</v>
      </c>
      <c r="BB16" s="72">
        <v>0</v>
      </c>
      <c r="BC16" s="72">
        <v>0</v>
      </c>
      <c r="BD16" s="72">
        <v>0</v>
      </c>
      <c r="BE16" s="72">
        <v>0</v>
      </c>
      <c r="BF16" s="72">
        <v>0</v>
      </c>
      <c r="BG16" s="72">
        <v>0</v>
      </c>
      <c r="BH16" s="72">
        <v>0</v>
      </c>
      <c r="BI16" s="72">
        <v>0</v>
      </c>
      <c r="BJ16" s="72">
        <v>0</v>
      </c>
      <c r="BK16" s="72">
        <v>0</v>
      </c>
      <c r="BL16" s="72">
        <v>0</v>
      </c>
      <c r="BM16" s="72">
        <v>0</v>
      </c>
      <c r="BN16" s="72">
        <v>0</v>
      </c>
      <c r="BO16" s="72">
        <v>0</v>
      </c>
      <c r="BP16" s="72">
        <v>0</v>
      </c>
      <c r="BQ16" s="72">
        <v>0</v>
      </c>
      <c r="BR16" s="72">
        <v>0</v>
      </c>
      <c r="BS16" s="72">
        <v>0</v>
      </c>
      <c r="BT16" s="72">
        <v>0</v>
      </c>
      <c r="BU16" s="72">
        <v>0</v>
      </c>
      <c r="BV16" s="72">
        <v>0</v>
      </c>
      <c r="BW16" s="72">
        <v>0</v>
      </c>
      <c r="BX16" s="72">
        <v>0</v>
      </c>
      <c r="BY16" s="72">
        <v>0</v>
      </c>
      <c r="BZ16" s="72">
        <v>0</v>
      </c>
      <c r="CA16" s="72">
        <v>0</v>
      </c>
      <c r="CB16" s="72">
        <v>0</v>
      </c>
      <c r="CC16" s="72">
        <v>0</v>
      </c>
      <c r="CD16" s="72">
        <v>0</v>
      </c>
      <c r="CE16" s="72">
        <v>0</v>
      </c>
      <c r="CF16" s="72">
        <v>0</v>
      </c>
      <c r="CG16" s="72">
        <v>0</v>
      </c>
      <c r="CH16" s="72">
        <v>0</v>
      </c>
      <c r="CI16" s="72">
        <v>0</v>
      </c>
      <c r="CJ16" s="72">
        <v>0</v>
      </c>
      <c r="CK16" s="72">
        <v>0</v>
      </c>
      <c r="CL16" s="72">
        <v>0</v>
      </c>
      <c r="CM16" s="72">
        <v>0</v>
      </c>
      <c r="CN16" s="72">
        <v>0</v>
      </c>
      <c r="CO16" s="72">
        <v>0</v>
      </c>
      <c r="CP16" s="72">
        <v>0</v>
      </c>
      <c r="CQ16" s="72">
        <v>0</v>
      </c>
      <c r="CR16" s="72">
        <v>0</v>
      </c>
      <c r="CS16" s="72">
        <v>0</v>
      </c>
      <c r="CT16" s="72">
        <v>0</v>
      </c>
      <c r="CU16" s="72">
        <v>0</v>
      </c>
      <c r="CV16" s="72">
        <v>0</v>
      </c>
      <c r="CW16" s="72">
        <v>0</v>
      </c>
      <c r="CX16" s="115"/>
    </row>
    <row r="17" spans="2:102" x14ac:dyDescent="0.25">
      <c r="B17" t="s">
        <v>22</v>
      </c>
      <c r="C17" s="6">
        <v>4.7699999999999999E-2</v>
      </c>
      <c r="D17" s="1">
        <f>F30</f>
        <v>31646.16</v>
      </c>
      <c r="F17" s="1">
        <f>D17*C17</f>
        <v>1509.5218319999999</v>
      </c>
      <c r="G17" s="55">
        <v>17</v>
      </c>
      <c r="H17" s="55">
        <v>18</v>
      </c>
      <c r="I17" s="57">
        <f t="shared" si="0"/>
        <v>-1509.5218319999999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8">
        <v>0</v>
      </c>
      <c r="P17" s="58">
        <v>0</v>
      </c>
      <c r="Q17" s="58">
        <v>0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0</v>
      </c>
      <c r="X17" s="58">
        <v>0</v>
      </c>
      <c r="Y17" s="58">
        <v>0</v>
      </c>
      <c r="Z17" s="58">
        <f>I17*0.3</f>
        <v>-452.85654959999994</v>
      </c>
      <c r="AA17" s="58">
        <f>0.7*I17</f>
        <v>-1056.6652823999998</v>
      </c>
      <c r="AB17" s="58">
        <v>0</v>
      </c>
      <c r="AC17" s="58">
        <v>0</v>
      </c>
      <c r="AD17" s="58">
        <v>0</v>
      </c>
      <c r="AE17" s="58">
        <v>0</v>
      </c>
      <c r="AF17" s="58">
        <v>0</v>
      </c>
      <c r="AG17" s="58">
        <v>0</v>
      </c>
      <c r="AH17" s="58">
        <v>0</v>
      </c>
      <c r="AI17" s="58">
        <v>0</v>
      </c>
      <c r="AJ17" s="58">
        <v>0</v>
      </c>
      <c r="AK17" s="58">
        <v>0</v>
      </c>
      <c r="AL17" s="58">
        <v>0</v>
      </c>
      <c r="AM17" s="58">
        <v>0</v>
      </c>
      <c r="AN17" s="58">
        <v>0</v>
      </c>
      <c r="AO17" s="58">
        <v>0</v>
      </c>
      <c r="AP17" s="58">
        <v>0</v>
      </c>
      <c r="AQ17" s="58">
        <v>0</v>
      </c>
      <c r="AR17" s="58">
        <v>0</v>
      </c>
      <c r="AS17" s="58">
        <v>0</v>
      </c>
      <c r="AT17" s="58">
        <v>0</v>
      </c>
      <c r="AU17" s="58">
        <v>0</v>
      </c>
      <c r="AV17" s="58">
        <v>0</v>
      </c>
      <c r="AW17" s="58">
        <v>0</v>
      </c>
      <c r="AX17" s="58">
        <v>0</v>
      </c>
      <c r="AY17" s="58">
        <v>0</v>
      </c>
      <c r="AZ17" s="58">
        <v>0</v>
      </c>
      <c r="BA17" s="58">
        <v>0</v>
      </c>
      <c r="BB17" s="58">
        <v>0</v>
      </c>
      <c r="BC17" s="58">
        <v>0</v>
      </c>
      <c r="BD17" s="58">
        <v>0</v>
      </c>
      <c r="BE17" s="58">
        <v>0</v>
      </c>
      <c r="BF17" s="58">
        <v>0</v>
      </c>
      <c r="BG17" s="58">
        <v>0</v>
      </c>
      <c r="BH17" s="58">
        <v>0</v>
      </c>
      <c r="BI17" s="58">
        <v>0</v>
      </c>
      <c r="BJ17" s="58">
        <v>0</v>
      </c>
      <c r="BK17" s="58">
        <v>0</v>
      </c>
      <c r="BL17" s="58">
        <v>0</v>
      </c>
      <c r="BM17" s="58">
        <v>0</v>
      </c>
      <c r="BN17" s="58">
        <v>0</v>
      </c>
      <c r="BO17" s="58">
        <v>0</v>
      </c>
      <c r="BP17" s="58">
        <v>0</v>
      </c>
      <c r="BQ17" s="58">
        <v>0</v>
      </c>
      <c r="BR17" s="58">
        <v>0</v>
      </c>
      <c r="BS17" s="58">
        <v>0</v>
      </c>
      <c r="BT17" s="58">
        <v>0</v>
      </c>
      <c r="BU17" s="58">
        <v>0</v>
      </c>
      <c r="BV17" s="58">
        <v>0</v>
      </c>
      <c r="BW17" s="58">
        <v>0</v>
      </c>
      <c r="BX17" s="58">
        <v>0</v>
      </c>
      <c r="BY17" s="58">
        <v>0</v>
      </c>
      <c r="BZ17" s="58">
        <v>0</v>
      </c>
      <c r="CA17" s="58">
        <v>0</v>
      </c>
      <c r="CB17" s="58">
        <v>0</v>
      </c>
      <c r="CC17" s="58">
        <v>0</v>
      </c>
      <c r="CD17" s="58">
        <v>0</v>
      </c>
      <c r="CE17" s="58">
        <v>0</v>
      </c>
      <c r="CF17" s="58">
        <v>0</v>
      </c>
      <c r="CG17" s="58">
        <v>0</v>
      </c>
      <c r="CH17" s="58">
        <v>0</v>
      </c>
      <c r="CI17" s="58">
        <v>0</v>
      </c>
      <c r="CJ17" s="58">
        <v>0</v>
      </c>
      <c r="CK17" s="58">
        <v>0</v>
      </c>
      <c r="CL17" s="58">
        <v>0</v>
      </c>
      <c r="CM17" s="58">
        <v>0</v>
      </c>
      <c r="CN17" s="58">
        <v>0</v>
      </c>
      <c r="CO17" s="58">
        <v>0</v>
      </c>
      <c r="CP17" s="58">
        <v>0</v>
      </c>
      <c r="CQ17" s="58">
        <v>0</v>
      </c>
      <c r="CR17" s="58">
        <v>0</v>
      </c>
      <c r="CS17" s="58">
        <v>0</v>
      </c>
      <c r="CT17" s="58">
        <v>0</v>
      </c>
      <c r="CU17" s="58">
        <v>0</v>
      </c>
      <c r="CV17" s="58">
        <v>0</v>
      </c>
      <c r="CW17" s="58">
        <v>0</v>
      </c>
      <c r="CX17" s="115"/>
    </row>
    <row r="18" spans="2:102" x14ac:dyDescent="0.25">
      <c r="B18" t="s">
        <v>24</v>
      </c>
      <c r="C18" s="6">
        <v>7.0000000000000001E-3</v>
      </c>
      <c r="D18" s="1">
        <f>F30</f>
        <v>31646.16</v>
      </c>
      <c r="F18" s="1">
        <f>C18*D18</f>
        <v>221.52312000000001</v>
      </c>
      <c r="G18" s="55">
        <v>17</v>
      </c>
      <c r="H18" s="55">
        <v>18</v>
      </c>
      <c r="I18" s="57">
        <f t="shared" si="0"/>
        <v>-221.52312000000001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8">
        <v>0</v>
      </c>
      <c r="P18" s="58">
        <v>0</v>
      </c>
      <c r="Q18" s="58">
        <v>0</v>
      </c>
      <c r="R18" s="58">
        <v>0</v>
      </c>
      <c r="S18" s="58">
        <v>0</v>
      </c>
      <c r="T18" s="58">
        <v>0</v>
      </c>
      <c r="U18" s="58">
        <v>0</v>
      </c>
      <c r="V18" s="58">
        <v>0</v>
      </c>
      <c r="W18" s="58">
        <v>0</v>
      </c>
      <c r="X18" s="58">
        <v>0</v>
      </c>
      <c r="Y18" s="58">
        <v>0</v>
      </c>
      <c r="Z18" s="58">
        <f>I18*0.5</f>
        <v>-110.76156</v>
      </c>
      <c r="AA18" s="58">
        <f>I18*0.5</f>
        <v>-110.76156</v>
      </c>
      <c r="AB18" s="58">
        <v>0</v>
      </c>
      <c r="AC18" s="58">
        <v>0</v>
      </c>
      <c r="AD18" s="58">
        <v>0</v>
      </c>
      <c r="AE18" s="58">
        <v>0</v>
      </c>
      <c r="AF18" s="58">
        <v>0</v>
      </c>
      <c r="AG18" s="58">
        <v>0</v>
      </c>
      <c r="AH18" s="58">
        <v>0</v>
      </c>
      <c r="AI18" s="58">
        <v>0</v>
      </c>
      <c r="AJ18" s="58">
        <v>0</v>
      </c>
      <c r="AK18" s="58">
        <v>0</v>
      </c>
      <c r="AL18" s="58">
        <v>0</v>
      </c>
      <c r="AM18" s="58">
        <v>0</v>
      </c>
      <c r="AN18" s="58">
        <v>0</v>
      </c>
      <c r="AO18" s="58">
        <v>0</v>
      </c>
      <c r="AP18" s="58">
        <v>0</v>
      </c>
      <c r="AQ18" s="58">
        <v>0</v>
      </c>
      <c r="AR18" s="58">
        <v>0</v>
      </c>
      <c r="AS18" s="58">
        <v>0</v>
      </c>
      <c r="AT18" s="58">
        <v>0</v>
      </c>
      <c r="AU18" s="58">
        <v>0</v>
      </c>
      <c r="AV18" s="58">
        <v>0</v>
      </c>
      <c r="AW18" s="58">
        <v>0</v>
      </c>
      <c r="AX18" s="58">
        <v>0</v>
      </c>
      <c r="AY18" s="58">
        <v>0</v>
      </c>
      <c r="AZ18" s="58">
        <v>0</v>
      </c>
      <c r="BA18" s="58">
        <v>0</v>
      </c>
      <c r="BB18" s="58">
        <v>0</v>
      </c>
      <c r="BC18" s="58">
        <v>0</v>
      </c>
      <c r="BD18" s="58">
        <v>0</v>
      </c>
      <c r="BE18" s="58">
        <v>0</v>
      </c>
      <c r="BF18" s="58">
        <v>0</v>
      </c>
      <c r="BG18" s="58">
        <v>0</v>
      </c>
      <c r="BH18" s="58">
        <v>0</v>
      </c>
      <c r="BI18" s="58">
        <v>0</v>
      </c>
      <c r="BJ18" s="58">
        <v>0</v>
      </c>
      <c r="BK18" s="58">
        <v>0</v>
      </c>
      <c r="BL18" s="58">
        <v>0</v>
      </c>
      <c r="BM18" s="58">
        <v>0</v>
      </c>
      <c r="BN18" s="58">
        <v>0</v>
      </c>
      <c r="BO18" s="58">
        <v>0</v>
      </c>
      <c r="BP18" s="58">
        <v>0</v>
      </c>
      <c r="BQ18" s="58">
        <v>0</v>
      </c>
      <c r="BR18" s="58">
        <v>0</v>
      </c>
      <c r="BS18" s="58">
        <v>0</v>
      </c>
      <c r="BT18" s="58">
        <v>0</v>
      </c>
      <c r="BU18" s="58">
        <v>0</v>
      </c>
      <c r="BV18" s="58">
        <v>0</v>
      </c>
      <c r="BW18" s="58">
        <v>0</v>
      </c>
      <c r="BX18" s="58">
        <v>0</v>
      </c>
      <c r="BY18" s="58">
        <v>0</v>
      </c>
      <c r="BZ18" s="58">
        <v>0</v>
      </c>
      <c r="CA18" s="58">
        <v>0</v>
      </c>
      <c r="CB18" s="58">
        <v>0</v>
      </c>
      <c r="CC18" s="58">
        <v>0</v>
      </c>
      <c r="CD18" s="58">
        <v>0</v>
      </c>
      <c r="CE18" s="58">
        <v>0</v>
      </c>
      <c r="CF18" s="58">
        <v>0</v>
      </c>
      <c r="CG18" s="58">
        <v>0</v>
      </c>
      <c r="CH18" s="58">
        <v>0</v>
      </c>
      <c r="CI18" s="58">
        <v>0</v>
      </c>
      <c r="CJ18" s="58">
        <v>0</v>
      </c>
      <c r="CK18" s="58">
        <v>0</v>
      </c>
      <c r="CL18" s="58">
        <v>0</v>
      </c>
      <c r="CM18" s="58">
        <v>0</v>
      </c>
      <c r="CN18" s="58">
        <v>0</v>
      </c>
      <c r="CO18" s="58">
        <v>0</v>
      </c>
      <c r="CP18" s="58">
        <v>0</v>
      </c>
      <c r="CQ18" s="58">
        <v>0</v>
      </c>
      <c r="CR18" s="58">
        <v>0</v>
      </c>
      <c r="CS18" s="58">
        <v>0</v>
      </c>
      <c r="CT18" s="58">
        <v>0</v>
      </c>
      <c r="CU18" s="58">
        <v>0</v>
      </c>
      <c r="CV18" s="58">
        <v>0</v>
      </c>
      <c r="CW18" s="58">
        <v>0</v>
      </c>
      <c r="CX18" s="115"/>
    </row>
    <row r="19" spans="2:102" x14ac:dyDescent="0.25">
      <c r="B19" s="6" t="s">
        <v>19</v>
      </c>
      <c r="C19" s="6">
        <v>5.6099999999999997E-2</v>
      </c>
      <c r="D19" s="1">
        <f>F33+F34</f>
        <v>2576643.088</v>
      </c>
      <c r="F19" s="1">
        <f>C19*D19</f>
        <v>144549.67723679999</v>
      </c>
      <c r="G19" s="55">
        <v>6</v>
      </c>
      <c r="H19" s="55">
        <v>9</v>
      </c>
      <c r="I19" s="57">
        <f t="shared" si="0"/>
        <v>-144549.67723679999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f>I19*0.4</f>
        <v>-57819.870894719999</v>
      </c>
      <c r="P19" s="58">
        <v>0</v>
      </c>
      <c r="Q19" s="58">
        <v>0</v>
      </c>
      <c r="R19" s="58">
        <f>I19*0.6</f>
        <v>-86729.806342079988</v>
      </c>
      <c r="S19" s="58">
        <v>0</v>
      </c>
      <c r="T19" s="58">
        <v>0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58">
        <v>0</v>
      </c>
      <c r="AB19" s="58">
        <v>0</v>
      </c>
      <c r="AC19" s="58">
        <v>0</v>
      </c>
      <c r="AD19" s="58">
        <v>0</v>
      </c>
      <c r="AE19" s="58">
        <v>0</v>
      </c>
      <c r="AF19" s="58">
        <v>0</v>
      </c>
      <c r="AG19" s="58">
        <v>0</v>
      </c>
      <c r="AH19" s="58">
        <v>0</v>
      </c>
      <c r="AI19" s="58">
        <v>0</v>
      </c>
      <c r="AJ19" s="58">
        <v>0</v>
      </c>
      <c r="AK19" s="58">
        <v>0</v>
      </c>
      <c r="AL19" s="58">
        <v>0</v>
      </c>
      <c r="AM19" s="58">
        <v>0</v>
      </c>
      <c r="AN19" s="58">
        <v>0</v>
      </c>
      <c r="AO19" s="58">
        <v>0</v>
      </c>
      <c r="AP19" s="58">
        <v>0</v>
      </c>
      <c r="AQ19" s="58">
        <v>0</v>
      </c>
      <c r="AR19" s="58">
        <v>0</v>
      </c>
      <c r="AS19" s="58">
        <v>0</v>
      </c>
      <c r="AT19" s="58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8">
        <v>0</v>
      </c>
      <c r="BA19" s="58">
        <v>0</v>
      </c>
      <c r="BB19" s="58">
        <v>0</v>
      </c>
      <c r="BC19" s="58">
        <v>0</v>
      </c>
      <c r="BD19" s="58">
        <v>0</v>
      </c>
      <c r="BE19" s="58">
        <v>0</v>
      </c>
      <c r="BF19" s="58">
        <v>0</v>
      </c>
      <c r="BG19" s="58">
        <v>0</v>
      </c>
      <c r="BH19" s="58">
        <v>0</v>
      </c>
      <c r="BI19" s="58">
        <v>0</v>
      </c>
      <c r="BJ19" s="58">
        <v>0</v>
      </c>
      <c r="BK19" s="58">
        <v>0</v>
      </c>
      <c r="BL19" s="58">
        <v>0</v>
      </c>
      <c r="BM19" s="58">
        <v>0</v>
      </c>
      <c r="BN19" s="58">
        <v>0</v>
      </c>
      <c r="BO19" s="58">
        <v>0</v>
      </c>
      <c r="BP19" s="58">
        <v>0</v>
      </c>
      <c r="BQ19" s="58">
        <v>0</v>
      </c>
      <c r="BR19" s="58">
        <v>0</v>
      </c>
      <c r="BS19" s="58">
        <v>0</v>
      </c>
      <c r="BT19" s="58">
        <v>0</v>
      </c>
      <c r="BU19" s="58">
        <v>0</v>
      </c>
      <c r="BV19" s="58">
        <v>0</v>
      </c>
      <c r="BW19" s="58">
        <v>0</v>
      </c>
      <c r="BX19" s="58">
        <v>0</v>
      </c>
      <c r="BY19" s="58">
        <v>0</v>
      </c>
      <c r="BZ19" s="58">
        <v>0</v>
      </c>
      <c r="CA19" s="58">
        <v>0</v>
      </c>
      <c r="CB19" s="58">
        <v>0</v>
      </c>
      <c r="CC19" s="58">
        <v>0</v>
      </c>
      <c r="CD19" s="58">
        <v>0</v>
      </c>
      <c r="CE19" s="58">
        <v>0</v>
      </c>
      <c r="CF19" s="58">
        <v>0</v>
      </c>
      <c r="CG19" s="58">
        <v>0</v>
      </c>
      <c r="CH19" s="58">
        <v>0</v>
      </c>
      <c r="CI19" s="58">
        <v>0</v>
      </c>
      <c r="CJ19" s="58">
        <v>0</v>
      </c>
      <c r="CK19" s="58">
        <v>0</v>
      </c>
      <c r="CL19" s="58">
        <v>0</v>
      </c>
      <c r="CM19" s="58">
        <v>0</v>
      </c>
      <c r="CN19" s="58">
        <v>0</v>
      </c>
      <c r="CO19" s="58">
        <v>0</v>
      </c>
      <c r="CP19" s="58">
        <v>0</v>
      </c>
      <c r="CQ19" s="58">
        <v>0</v>
      </c>
      <c r="CR19" s="58">
        <v>0</v>
      </c>
      <c r="CS19" s="58">
        <v>0</v>
      </c>
      <c r="CT19" s="58">
        <v>0</v>
      </c>
      <c r="CU19" s="58">
        <v>0</v>
      </c>
      <c r="CV19" s="58">
        <v>0</v>
      </c>
      <c r="CW19" s="58">
        <v>0</v>
      </c>
      <c r="CX19" s="115"/>
    </row>
    <row r="20" spans="2:102" x14ac:dyDescent="0.25">
      <c r="B20" s="6" t="s">
        <v>20</v>
      </c>
      <c r="C20" s="6">
        <v>4.7699999999999999E-2</v>
      </c>
      <c r="D20" s="1">
        <f>F33+F34</f>
        <v>2576643.088</v>
      </c>
      <c r="F20" s="1">
        <f>C20*D20</f>
        <v>122905.8752976</v>
      </c>
      <c r="G20" s="55">
        <v>19</v>
      </c>
      <c r="H20" s="55">
        <v>32</v>
      </c>
      <c r="I20" s="57">
        <f t="shared" si="0"/>
        <v>-122905.8752976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f>$I20/14</f>
        <v>-8778.9910926857137</v>
      </c>
      <c r="AC20" s="58">
        <f t="shared" ref="AC20:AO20" si="1">$I20/14</f>
        <v>-8778.9910926857137</v>
      </c>
      <c r="AD20" s="58">
        <f t="shared" si="1"/>
        <v>-8778.9910926857137</v>
      </c>
      <c r="AE20" s="58">
        <f t="shared" si="1"/>
        <v>-8778.9910926857137</v>
      </c>
      <c r="AF20" s="58">
        <f t="shared" si="1"/>
        <v>-8778.9910926857137</v>
      </c>
      <c r="AG20" s="58">
        <f t="shared" si="1"/>
        <v>-8778.9910926857137</v>
      </c>
      <c r="AH20" s="58">
        <f t="shared" si="1"/>
        <v>-8778.9910926857137</v>
      </c>
      <c r="AI20" s="58">
        <f t="shared" si="1"/>
        <v>-8778.9910926857137</v>
      </c>
      <c r="AJ20" s="58">
        <f t="shared" si="1"/>
        <v>-8778.9910926857137</v>
      </c>
      <c r="AK20" s="58">
        <f t="shared" si="1"/>
        <v>-8778.9910926857137</v>
      </c>
      <c r="AL20" s="58">
        <f t="shared" si="1"/>
        <v>-8778.9910926857137</v>
      </c>
      <c r="AM20" s="58">
        <f t="shared" si="1"/>
        <v>-8778.9910926857137</v>
      </c>
      <c r="AN20" s="58">
        <f t="shared" si="1"/>
        <v>-8778.9910926857137</v>
      </c>
      <c r="AO20" s="58">
        <f t="shared" si="1"/>
        <v>-8778.9910926857137</v>
      </c>
      <c r="AP20" s="58">
        <v>0</v>
      </c>
      <c r="AQ20" s="58">
        <v>0</v>
      </c>
      <c r="AR20" s="58">
        <v>0</v>
      </c>
      <c r="AS20" s="58">
        <v>0</v>
      </c>
      <c r="AT20" s="58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8">
        <v>0</v>
      </c>
      <c r="BA20" s="58">
        <v>0</v>
      </c>
      <c r="BB20" s="58">
        <v>0</v>
      </c>
      <c r="BC20" s="58">
        <v>0</v>
      </c>
      <c r="BD20" s="58">
        <v>0</v>
      </c>
      <c r="BE20" s="58">
        <v>0</v>
      </c>
      <c r="BF20" s="58">
        <v>0</v>
      </c>
      <c r="BG20" s="58">
        <v>0</v>
      </c>
      <c r="BH20" s="58">
        <v>0</v>
      </c>
      <c r="BI20" s="58">
        <v>0</v>
      </c>
      <c r="BJ20" s="58">
        <v>0</v>
      </c>
      <c r="BK20" s="58">
        <v>0</v>
      </c>
      <c r="BL20" s="58">
        <v>0</v>
      </c>
      <c r="BM20" s="58">
        <v>0</v>
      </c>
      <c r="BN20" s="58">
        <v>0</v>
      </c>
      <c r="BO20" s="58">
        <v>0</v>
      </c>
      <c r="BP20" s="58">
        <v>0</v>
      </c>
      <c r="BQ20" s="58">
        <v>0</v>
      </c>
      <c r="BR20" s="58">
        <v>0</v>
      </c>
      <c r="BS20" s="58">
        <v>0</v>
      </c>
      <c r="BT20" s="58">
        <v>0</v>
      </c>
      <c r="BU20" s="58">
        <v>0</v>
      </c>
      <c r="BV20" s="58">
        <v>0</v>
      </c>
      <c r="BW20" s="58">
        <v>0</v>
      </c>
      <c r="BX20" s="58">
        <v>0</v>
      </c>
      <c r="BY20" s="58">
        <v>0</v>
      </c>
      <c r="BZ20" s="58">
        <v>0</v>
      </c>
      <c r="CA20" s="58">
        <v>0</v>
      </c>
      <c r="CB20" s="58">
        <v>0</v>
      </c>
      <c r="CC20" s="58">
        <v>0</v>
      </c>
      <c r="CD20" s="58">
        <v>0</v>
      </c>
      <c r="CE20" s="58">
        <v>0</v>
      </c>
      <c r="CF20" s="58">
        <v>0</v>
      </c>
      <c r="CG20" s="58">
        <v>0</v>
      </c>
      <c r="CH20" s="58">
        <v>0</v>
      </c>
      <c r="CI20" s="58">
        <v>0</v>
      </c>
      <c r="CJ20" s="58">
        <v>0</v>
      </c>
      <c r="CK20" s="58">
        <v>0</v>
      </c>
      <c r="CL20" s="58">
        <v>0</v>
      </c>
      <c r="CM20" s="58">
        <v>0</v>
      </c>
      <c r="CN20" s="58">
        <v>0</v>
      </c>
      <c r="CO20" s="58">
        <v>0</v>
      </c>
      <c r="CP20" s="58">
        <v>0</v>
      </c>
      <c r="CQ20" s="58">
        <v>0</v>
      </c>
      <c r="CR20" s="58">
        <v>0</v>
      </c>
      <c r="CS20" s="58">
        <v>0</v>
      </c>
      <c r="CT20" s="58">
        <v>0</v>
      </c>
      <c r="CU20" s="58">
        <v>0</v>
      </c>
      <c r="CV20" s="58">
        <v>0</v>
      </c>
      <c r="CW20" s="58">
        <v>0</v>
      </c>
      <c r="CX20" s="115"/>
    </row>
    <row r="21" spans="2:102" x14ac:dyDescent="0.25">
      <c r="B21" s="6" t="s">
        <v>24</v>
      </c>
      <c r="C21" s="6">
        <v>7.0000000000000001E-3</v>
      </c>
      <c r="D21" s="1">
        <f>F33+F34</f>
        <v>2576643.088</v>
      </c>
      <c r="F21" s="1">
        <f>C21*D21</f>
        <v>18036.501616000001</v>
      </c>
      <c r="G21" s="55">
        <v>19</v>
      </c>
      <c r="H21" s="55">
        <v>32</v>
      </c>
      <c r="I21" s="57">
        <f t="shared" si="0"/>
        <v>-18036.501616000001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8">
        <v>0</v>
      </c>
      <c r="P21" s="58">
        <v>0</v>
      </c>
      <c r="Q21" s="58">
        <v>0</v>
      </c>
      <c r="R21" s="58">
        <v>0</v>
      </c>
      <c r="S21" s="58">
        <v>0</v>
      </c>
      <c r="T21" s="58">
        <v>0</v>
      </c>
      <c r="U21" s="58">
        <v>0</v>
      </c>
      <c r="V21" s="58">
        <v>0</v>
      </c>
      <c r="W21" s="58">
        <v>0</v>
      </c>
      <c r="X21" s="58">
        <v>0</v>
      </c>
      <c r="Y21" s="58">
        <v>0</v>
      </c>
      <c r="Z21" s="58">
        <v>0</v>
      </c>
      <c r="AA21" s="58">
        <v>0</v>
      </c>
      <c r="AB21" s="58">
        <f>$I$21/14</f>
        <v>-1288.3215440000001</v>
      </c>
      <c r="AC21" s="58">
        <f t="shared" ref="AC21:AO21" si="2">$I$21/14</f>
        <v>-1288.3215440000001</v>
      </c>
      <c r="AD21" s="58">
        <f t="shared" si="2"/>
        <v>-1288.3215440000001</v>
      </c>
      <c r="AE21" s="58">
        <f t="shared" si="2"/>
        <v>-1288.3215440000001</v>
      </c>
      <c r="AF21" s="58">
        <f t="shared" si="2"/>
        <v>-1288.3215440000001</v>
      </c>
      <c r="AG21" s="58">
        <f t="shared" si="2"/>
        <v>-1288.3215440000001</v>
      </c>
      <c r="AH21" s="58">
        <f t="shared" si="2"/>
        <v>-1288.3215440000001</v>
      </c>
      <c r="AI21" s="58">
        <f t="shared" si="2"/>
        <v>-1288.3215440000001</v>
      </c>
      <c r="AJ21" s="58">
        <f t="shared" si="2"/>
        <v>-1288.3215440000001</v>
      </c>
      <c r="AK21" s="58">
        <f t="shared" si="2"/>
        <v>-1288.3215440000001</v>
      </c>
      <c r="AL21" s="58">
        <f t="shared" si="2"/>
        <v>-1288.3215440000001</v>
      </c>
      <c r="AM21" s="58">
        <f t="shared" si="2"/>
        <v>-1288.3215440000001</v>
      </c>
      <c r="AN21" s="58">
        <f t="shared" si="2"/>
        <v>-1288.3215440000001</v>
      </c>
      <c r="AO21" s="58">
        <f t="shared" si="2"/>
        <v>-1288.3215440000001</v>
      </c>
      <c r="AP21" s="58">
        <v>0</v>
      </c>
      <c r="AQ21" s="58">
        <v>0</v>
      </c>
      <c r="AR21" s="58">
        <v>0</v>
      </c>
      <c r="AS21" s="58">
        <v>0</v>
      </c>
      <c r="AT21" s="58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8">
        <v>0</v>
      </c>
      <c r="BA21" s="58">
        <v>0</v>
      </c>
      <c r="BB21" s="58">
        <v>0</v>
      </c>
      <c r="BC21" s="58">
        <v>0</v>
      </c>
      <c r="BD21" s="58">
        <v>0</v>
      </c>
      <c r="BE21" s="58">
        <v>0</v>
      </c>
      <c r="BF21" s="58">
        <v>0</v>
      </c>
      <c r="BG21" s="58">
        <v>0</v>
      </c>
      <c r="BH21" s="58">
        <v>0</v>
      </c>
      <c r="BI21" s="58">
        <v>0</v>
      </c>
      <c r="BJ21" s="58">
        <v>0</v>
      </c>
      <c r="BK21" s="58">
        <v>0</v>
      </c>
      <c r="BL21" s="58">
        <v>0</v>
      </c>
      <c r="BM21" s="58">
        <v>0</v>
      </c>
      <c r="BN21" s="58">
        <v>0</v>
      </c>
      <c r="BO21" s="58">
        <v>0</v>
      </c>
      <c r="BP21" s="58">
        <v>0</v>
      </c>
      <c r="BQ21" s="58">
        <v>0</v>
      </c>
      <c r="BR21" s="58">
        <v>0</v>
      </c>
      <c r="BS21" s="58">
        <v>0</v>
      </c>
      <c r="BT21" s="58">
        <v>0</v>
      </c>
      <c r="BU21" s="58">
        <v>0</v>
      </c>
      <c r="BV21" s="58">
        <v>0</v>
      </c>
      <c r="BW21" s="58">
        <v>0</v>
      </c>
      <c r="BX21" s="58">
        <v>0</v>
      </c>
      <c r="BY21" s="58">
        <v>0</v>
      </c>
      <c r="BZ21" s="58">
        <v>0</v>
      </c>
      <c r="CA21" s="58">
        <v>0</v>
      </c>
      <c r="CB21" s="58">
        <v>0</v>
      </c>
      <c r="CC21" s="58">
        <v>0</v>
      </c>
      <c r="CD21" s="58">
        <v>0</v>
      </c>
      <c r="CE21" s="58">
        <v>0</v>
      </c>
      <c r="CF21" s="58">
        <v>0</v>
      </c>
      <c r="CG21" s="58">
        <v>0</v>
      </c>
      <c r="CH21" s="58">
        <v>0</v>
      </c>
      <c r="CI21" s="58">
        <v>0</v>
      </c>
      <c r="CJ21" s="58">
        <v>0</v>
      </c>
      <c r="CK21" s="58">
        <v>0</v>
      </c>
      <c r="CL21" s="58">
        <v>0</v>
      </c>
      <c r="CM21" s="58">
        <v>0</v>
      </c>
      <c r="CN21" s="58">
        <v>0</v>
      </c>
      <c r="CO21" s="58">
        <v>0</v>
      </c>
      <c r="CP21" s="58">
        <v>0</v>
      </c>
      <c r="CQ21" s="58">
        <v>0</v>
      </c>
      <c r="CR21" s="58">
        <v>0</v>
      </c>
      <c r="CS21" s="58">
        <v>0</v>
      </c>
      <c r="CT21" s="58">
        <v>0</v>
      </c>
      <c r="CU21" s="58">
        <v>0</v>
      </c>
      <c r="CV21" s="58">
        <v>0</v>
      </c>
      <c r="CW21" s="58">
        <v>0</v>
      </c>
      <c r="CX21" s="115"/>
    </row>
    <row r="22" spans="2:102" x14ac:dyDescent="0.25">
      <c r="B22" s="6" t="s">
        <v>173</v>
      </c>
      <c r="C22" s="6">
        <v>0.02</v>
      </c>
      <c r="D22" s="1">
        <f>F34+F33+F30</f>
        <v>2608289.2480000001</v>
      </c>
      <c r="F22" s="1">
        <f>C22*D22</f>
        <v>52165.784960000005</v>
      </c>
      <c r="G22" s="55">
        <v>1</v>
      </c>
      <c r="H22" s="55">
        <v>33</v>
      </c>
      <c r="I22" s="57">
        <f>-F22</f>
        <v>-52165.784960000005</v>
      </c>
      <c r="J22" s="58">
        <v>0</v>
      </c>
      <c r="K22" s="58">
        <v>0</v>
      </c>
      <c r="L22" s="58">
        <v>0</v>
      </c>
      <c r="M22" s="58">
        <f>I22*0.05</f>
        <v>-2608.2892480000005</v>
      </c>
      <c r="N22" s="58">
        <v>0</v>
      </c>
      <c r="O22" s="58">
        <v>0</v>
      </c>
      <c r="P22" s="58">
        <v>0</v>
      </c>
      <c r="Q22" s="58">
        <v>0</v>
      </c>
      <c r="R22" s="58">
        <f>I22*0.15</f>
        <v>-7824.8677440000001</v>
      </c>
      <c r="S22" s="58">
        <v>0</v>
      </c>
      <c r="T22" s="58">
        <f>I22*0.05</f>
        <v>-2608.2892480000005</v>
      </c>
      <c r="U22" s="58">
        <v>0</v>
      </c>
      <c r="V22" s="58">
        <v>0</v>
      </c>
      <c r="W22" s="58">
        <v>0</v>
      </c>
      <c r="X22" s="58">
        <v>0</v>
      </c>
      <c r="Y22" s="58">
        <v>0</v>
      </c>
      <c r="Z22" s="58">
        <f t="shared" ref="Z22:AN22" si="3">$I$22*0.04</f>
        <v>-2086.6313984000003</v>
      </c>
      <c r="AA22" s="58">
        <f t="shared" si="3"/>
        <v>-2086.6313984000003</v>
      </c>
      <c r="AB22" s="58">
        <f t="shared" si="3"/>
        <v>-2086.6313984000003</v>
      </c>
      <c r="AC22" s="58">
        <f t="shared" si="3"/>
        <v>-2086.6313984000003</v>
      </c>
      <c r="AD22" s="58">
        <f t="shared" si="3"/>
        <v>-2086.6313984000003</v>
      </c>
      <c r="AE22" s="58">
        <f t="shared" si="3"/>
        <v>-2086.6313984000003</v>
      </c>
      <c r="AF22" s="58">
        <f t="shared" si="3"/>
        <v>-2086.6313984000003</v>
      </c>
      <c r="AG22" s="58">
        <f t="shared" si="3"/>
        <v>-2086.6313984000003</v>
      </c>
      <c r="AH22" s="58">
        <f t="shared" si="3"/>
        <v>-2086.6313984000003</v>
      </c>
      <c r="AI22" s="58">
        <f t="shared" si="3"/>
        <v>-2086.6313984000003</v>
      </c>
      <c r="AJ22" s="58">
        <f t="shared" si="3"/>
        <v>-2086.6313984000003</v>
      </c>
      <c r="AK22" s="58">
        <f t="shared" si="3"/>
        <v>-2086.6313984000003</v>
      </c>
      <c r="AL22" s="58">
        <f t="shared" si="3"/>
        <v>-2086.6313984000003</v>
      </c>
      <c r="AM22" s="58">
        <f t="shared" si="3"/>
        <v>-2086.6313984000003</v>
      </c>
      <c r="AN22" s="58">
        <f t="shared" si="3"/>
        <v>-2086.6313984000003</v>
      </c>
      <c r="AO22" s="58">
        <f>$I$22*0.04</f>
        <v>-2086.6313984000003</v>
      </c>
      <c r="AP22" s="58">
        <f>I22*0.11</f>
        <v>-5738.2363456000003</v>
      </c>
      <c r="AQ22" s="58">
        <v>0</v>
      </c>
      <c r="AR22" s="58">
        <v>0</v>
      </c>
      <c r="AS22" s="58">
        <v>0</v>
      </c>
      <c r="AT22" s="58">
        <v>0</v>
      </c>
      <c r="AU22" s="58">
        <v>0</v>
      </c>
      <c r="AV22" s="58">
        <v>0</v>
      </c>
      <c r="AW22" s="58">
        <v>0</v>
      </c>
      <c r="AX22" s="58">
        <v>0</v>
      </c>
      <c r="AY22" s="58">
        <v>0</v>
      </c>
      <c r="AZ22" s="58">
        <v>0</v>
      </c>
      <c r="BA22" s="58">
        <v>0</v>
      </c>
      <c r="BB22" s="58">
        <v>0</v>
      </c>
      <c r="BC22" s="58">
        <v>0</v>
      </c>
      <c r="BD22" s="58">
        <v>0</v>
      </c>
      <c r="BE22" s="58">
        <v>0</v>
      </c>
      <c r="BF22" s="58">
        <v>0</v>
      </c>
      <c r="BG22" s="58">
        <v>0</v>
      </c>
      <c r="BH22" s="58">
        <v>0</v>
      </c>
      <c r="BI22" s="58">
        <v>0</v>
      </c>
      <c r="BJ22" s="58">
        <v>0</v>
      </c>
      <c r="BK22" s="58">
        <v>0</v>
      </c>
      <c r="BL22" s="58">
        <v>0</v>
      </c>
      <c r="BM22" s="58">
        <v>0</v>
      </c>
      <c r="BN22" s="58">
        <v>0</v>
      </c>
      <c r="BO22" s="58">
        <v>0</v>
      </c>
      <c r="BP22" s="58">
        <v>0</v>
      </c>
      <c r="BQ22" s="58">
        <v>0</v>
      </c>
      <c r="BR22" s="58">
        <v>0</v>
      </c>
      <c r="BS22" s="58">
        <v>0</v>
      </c>
      <c r="BT22" s="58">
        <v>0</v>
      </c>
      <c r="BU22" s="58">
        <v>0</v>
      </c>
      <c r="BV22" s="58">
        <v>0</v>
      </c>
      <c r="BW22" s="58">
        <v>0</v>
      </c>
      <c r="BX22" s="58">
        <v>0</v>
      </c>
      <c r="BY22" s="58">
        <v>0</v>
      </c>
      <c r="BZ22" s="58">
        <v>0</v>
      </c>
      <c r="CA22" s="58">
        <v>0</v>
      </c>
      <c r="CB22" s="58">
        <v>0</v>
      </c>
      <c r="CC22" s="58">
        <v>0</v>
      </c>
      <c r="CD22" s="58">
        <v>0</v>
      </c>
      <c r="CE22" s="58">
        <v>0</v>
      </c>
      <c r="CF22" s="58">
        <v>0</v>
      </c>
      <c r="CG22" s="58">
        <v>0</v>
      </c>
      <c r="CH22" s="58">
        <v>0</v>
      </c>
      <c r="CI22" s="58">
        <v>0</v>
      </c>
      <c r="CJ22" s="58">
        <v>0</v>
      </c>
      <c r="CK22" s="58">
        <v>0</v>
      </c>
      <c r="CL22" s="58">
        <v>0</v>
      </c>
      <c r="CM22" s="58">
        <v>0</v>
      </c>
      <c r="CN22" s="58">
        <v>0</v>
      </c>
      <c r="CO22" s="58">
        <v>0</v>
      </c>
      <c r="CP22" s="58">
        <v>0</v>
      </c>
      <c r="CQ22" s="58">
        <v>0</v>
      </c>
      <c r="CR22" s="58">
        <v>0</v>
      </c>
      <c r="CS22" s="58">
        <v>0</v>
      </c>
      <c r="CT22" s="58">
        <v>0</v>
      </c>
      <c r="CU22" s="58">
        <v>0</v>
      </c>
      <c r="CV22" s="58">
        <v>0</v>
      </c>
      <c r="CW22" s="58">
        <v>0</v>
      </c>
      <c r="CX22" s="115"/>
    </row>
    <row r="23" spans="2:102" x14ac:dyDescent="0.25">
      <c r="B23" s="28" t="s">
        <v>17</v>
      </c>
      <c r="G23" s="90"/>
      <c r="H23" s="90"/>
      <c r="I23" s="91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115"/>
    </row>
    <row r="24" spans="2:102" x14ac:dyDescent="0.25">
      <c r="B24" s="5" t="s">
        <v>43</v>
      </c>
      <c r="C24" s="5">
        <v>0.21</v>
      </c>
      <c r="D24" s="1">
        <f>F16+F17+F18</f>
        <v>3506.3945279999998</v>
      </c>
      <c r="F24" s="1">
        <f>C24*D24</f>
        <v>736.3428508799999</v>
      </c>
      <c r="G24" s="55">
        <v>6</v>
      </c>
      <c r="H24" s="55">
        <v>18</v>
      </c>
      <c r="I24" s="57">
        <f t="shared" si="0"/>
        <v>-736.3428508799999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58">
        <f>SUM(O16:O18)*0.21</f>
        <v>-372.82341095999993</v>
      </c>
      <c r="P24" s="58">
        <v>0</v>
      </c>
      <c r="Q24" s="58">
        <v>0</v>
      </c>
      <c r="R24" s="58">
        <v>0</v>
      </c>
      <c r="S24" s="58">
        <v>0</v>
      </c>
      <c r="T24" s="58">
        <v>0</v>
      </c>
      <c r="U24" s="58">
        <v>0</v>
      </c>
      <c r="V24" s="58">
        <v>0</v>
      </c>
      <c r="W24" s="58">
        <v>0</v>
      </c>
      <c r="X24" s="58">
        <v>0</v>
      </c>
      <c r="Y24" s="58">
        <v>0</v>
      </c>
      <c r="Z24" s="58">
        <f>(Z17+Z18)*0.21</f>
        <v>-118.35980301599997</v>
      </c>
      <c r="AA24" s="58">
        <f>(AA17+AA18)*0.21</f>
        <v>-245.15963690399994</v>
      </c>
      <c r="AB24" s="58">
        <v>0</v>
      </c>
      <c r="AC24" s="58">
        <v>0</v>
      </c>
      <c r="AD24" s="58">
        <v>0</v>
      </c>
      <c r="AE24" s="58">
        <v>0</v>
      </c>
      <c r="AF24" s="58">
        <v>0</v>
      </c>
      <c r="AG24" s="58">
        <v>0</v>
      </c>
      <c r="AH24" s="58">
        <v>0</v>
      </c>
      <c r="AI24" s="58">
        <v>0</v>
      </c>
      <c r="AJ24" s="58">
        <v>0</v>
      </c>
      <c r="AK24" s="58">
        <v>0</v>
      </c>
      <c r="AL24" s="58">
        <v>0</v>
      </c>
      <c r="AM24" s="58">
        <v>0</v>
      </c>
      <c r="AN24" s="58">
        <v>0</v>
      </c>
      <c r="AO24" s="58">
        <v>0</v>
      </c>
      <c r="AP24" s="58">
        <v>0</v>
      </c>
      <c r="AQ24" s="58">
        <v>0</v>
      </c>
      <c r="AR24" s="58">
        <v>0</v>
      </c>
      <c r="AS24" s="58">
        <v>0</v>
      </c>
      <c r="AT24" s="58">
        <v>0</v>
      </c>
      <c r="AU24" s="58">
        <v>0</v>
      </c>
      <c r="AV24" s="58">
        <v>0</v>
      </c>
      <c r="AW24" s="58">
        <v>0</v>
      </c>
      <c r="AX24" s="58">
        <v>0</v>
      </c>
      <c r="AY24" s="58">
        <v>0</v>
      </c>
      <c r="AZ24" s="58">
        <v>0</v>
      </c>
      <c r="BA24" s="58">
        <v>0</v>
      </c>
      <c r="BB24" s="58">
        <v>0</v>
      </c>
      <c r="BC24" s="58">
        <v>0</v>
      </c>
      <c r="BD24" s="58">
        <v>0</v>
      </c>
      <c r="BE24" s="58">
        <v>0</v>
      </c>
      <c r="BF24" s="58">
        <v>0</v>
      </c>
      <c r="BG24" s="58">
        <v>0</v>
      </c>
      <c r="BH24" s="58">
        <v>0</v>
      </c>
      <c r="BI24" s="58">
        <v>0</v>
      </c>
      <c r="BJ24" s="58">
        <v>0</v>
      </c>
      <c r="BK24" s="58">
        <v>0</v>
      </c>
      <c r="BL24" s="58">
        <v>0</v>
      </c>
      <c r="BM24" s="58">
        <v>0</v>
      </c>
      <c r="BN24" s="58">
        <v>0</v>
      </c>
      <c r="BO24" s="58">
        <v>0</v>
      </c>
      <c r="BP24" s="58">
        <v>0</v>
      </c>
      <c r="BQ24" s="58">
        <v>0</v>
      </c>
      <c r="BR24" s="58">
        <v>0</v>
      </c>
      <c r="BS24" s="58">
        <v>0</v>
      </c>
      <c r="BT24" s="58">
        <v>0</v>
      </c>
      <c r="BU24" s="58">
        <v>0</v>
      </c>
      <c r="BV24" s="58">
        <v>0</v>
      </c>
      <c r="BW24" s="58">
        <v>0</v>
      </c>
      <c r="BX24" s="58">
        <v>0</v>
      </c>
      <c r="BY24" s="58">
        <v>0</v>
      </c>
      <c r="BZ24" s="58">
        <v>0</v>
      </c>
      <c r="CA24" s="58">
        <v>0</v>
      </c>
      <c r="CB24" s="58">
        <v>0</v>
      </c>
      <c r="CC24" s="58">
        <v>0</v>
      </c>
      <c r="CD24" s="58">
        <v>0</v>
      </c>
      <c r="CE24" s="58">
        <v>0</v>
      </c>
      <c r="CF24" s="58">
        <v>0</v>
      </c>
      <c r="CG24" s="58">
        <v>0</v>
      </c>
      <c r="CH24" s="58">
        <v>0</v>
      </c>
      <c r="CI24" s="58">
        <v>0</v>
      </c>
      <c r="CJ24" s="58">
        <v>0</v>
      </c>
      <c r="CK24" s="58">
        <v>0</v>
      </c>
      <c r="CL24" s="58">
        <v>0</v>
      </c>
      <c r="CM24" s="58">
        <v>0</v>
      </c>
      <c r="CN24" s="58">
        <v>0</v>
      </c>
      <c r="CO24" s="58">
        <v>0</v>
      </c>
      <c r="CP24" s="58">
        <v>0</v>
      </c>
      <c r="CQ24" s="58">
        <v>0</v>
      </c>
      <c r="CR24" s="58">
        <v>0</v>
      </c>
      <c r="CS24" s="58">
        <v>0</v>
      </c>
      <c r="CT24" s="58">
        <v>0</v>
      </c>
      <c r="CU24" s="58">
        <v>0</v>
      </c>
      <c r="CV24" s="58">
        <v>0</v>
      </c>
      <c r="CW24" s="58">
        <v>0</v>
      </c>
      <c r="CX24" s="115"/>
    </row>
    <row r="25" spans="2:102" x14ac:dyDescent="0.25">
      <c r="B25" s="5" t="s">
        <v>174</v>
      </c>
      <c r="C25" s="5">
        <v>0.21</v>
      </c>
      <c r="D25" s="1">
        <f>F19+F20+F21+F22</f>
        <v>337657.83911040006</v>
      </c>
      <c r="F25" s="1">
        <f>C25*D25</f>
        <v>70908.146213184009</v>
      </c>
      <c r="G25" s="55">
        <v>6</v>
      </c>
      <c r="H25" s="55">
        <v>32</v>
      </c>
      <c r="I25" s="57">
        <f t="shared" si="0"/>
        <v>-70908.146213184009</v>
      </c>
      <c r="J25" s="58">
        <v>0</v>
      </c>
      <c r="K25" s="58">
        <v>0</v>
      </c>
      <c r="L25" s="58">
        <v>0</v>
      </c>
      <c r="M25" s="58">
        <f>SUM(M19:M22)*0.21</f>
        <v>-547.74074208000013</v>
      </c>
      <c r="N25" s="58">
        <v>0</v>
      </c>
      <c r="O25" s="58">
        <f>SUM(O19:O22)*0.21</f>
        <v>-12142.1728878912</v>
      </c>
      <c r="P25" s="58">
        <v>0</v>
      </c>
      <c r="Q25" s="58">
        <v>0</v>
      </c>
      <c r="R25" s="58">
        <f>SUM(R19:R22)*0.21</f>
        <v>-19856.481558076797</v>
      </c>
      <c r="S25" s="58">
        <v>0</v>
      </c>
      <c r="T25" s="58">
        <f>SUM(T19:T22)*0.21</f>
        <v>-547.74074208000013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8">
        <f t="shared" ref="Z25:AP25" si="4">SUM(Z19:Z22)*0.21</f>
        <v>-438.19259366400007</v>
      </c>
      <c r="AA25" s="58">
        <f t="shared" si="4"/>
        <v>-438.19259366400007</v>
      </c>
      <c r="AB25" s="58">
        <f t="shared" si="4"/>
        <v>-2552.3282473680001</v>
      </c>
      <c r="AC25" s="58">
        <f t="shared" si="4"/>
        <v>-2552.3282473680001</v>
      </c>
      <c r="AD25" s="58">
        <f t="shared" si="4"/>
        <v>-2552.3282473680001</v>
      </c>
      <c r="AE25" s="58">
        <f t="shared" si="4"/>
        <v>-2552.3282473680001</v>
      </c>
      <c r="AF25" s="58">
        <f t="shared" si="4"/>
        <v>-2552.3282473680001</v>
      </c>
      <c r="AG25" s="58">
        <f t="shared" si="4"/>
        <v>-2552.3282473680001</v>
      </c>
      <c r="AH25" s="58">
        <f t="shared" si="4"/>
        <v>-2552.3282473680001</v>
      </c>
      <c r="AI25" s="58">
        <f t="shared" si="4"/>
        <v>-2552.3282473680001</v>
      </c>
      <c r="AJ25" s="58">
        <f t="shared" si="4"/>
        <v>-2552.3282473680001</v>
      </c>
      <c r="AK25" s="58">
        <f t="shared" si="4"/>
        <v>-2552.3282473680001</v>
      </c>
      <c r="AL25" s="58">
        <f t="shared" si="4"/>
        <v>-2552.3282473680001</v>
      </c>
      <c r="AM25" s="58">
        <f t="shared" si="4"/>
        <v>-2552.3282473680001</v>
      </c>
      <c r="AN25" s="58">
        <f t="shared" si="4"/>
        <v>-2552.3282473680001</v>
      </c>
      <c r="AO25" s="58">
        <f t="shared" si="4"/>
        <v>-2552.3282473680001</v>
      </c>
      <c r="AP25" s="58">
        <f t="shared" si="4"/>
        <v>-1205.029632576</v>
      </c>
      <c r="AQ25" s="58">
        <v>0</v>
      </c>
      <c r="AR25" s="58">
        <v>0</v>
      </c>
      <c r="AS25" s="58">
        <v>0</v>
      </c>
      <c r="AT25" s="58">
        <v>0</v>
      </c>
      <c r="AU25" s="58">
        <v>0</v>
      </c>
      <c r="AV25" s="58">
        <v>0</v>
      </c>
      <c r="AW25" s="58">
        <v>0</v>
      </c>
      <c r="AX25" s="58">
        <v>0</v>
      </c>
      <c r="AY25" s="58">
        <v>0</v>
      </c>
      <c r="AZ25" s="58">
        <v>0</v>
      </c>
      <c r="BA25" s="58">
        <v>0</v>
      </c>
      <c r="BB25" s="58">
        <v>0</v>
      </c>
      <c r="BC25" s="58">
        <v>0</v>
      </c>
      <c r="BD25" s="58">
        <v>0</v>
      </c>
      <c r="BE25" s="58">
        <v>0</v>
      </c>
      <c r="BF25" s="58">
        <v>0</v>
      </c>
      <c r="BG25" s="58">
        <v>0</v>
      </c>
      <c r="BH25" s="58">
        <v>0</v>
      </c>
      <c r="BI25" s="58">
        <v>0</v>
      </c>
      <c r="BJ25" s="58">
        <v>0</v>
      </c>
      <c r="BK25" s="58">
        <v>0</v>
      </c>
      <c r="BL25" s="58">
        <v>0</v>
      </c>
      <c r="BM25" s="58">
        <v>0</v>
      </c>
      <c r="BN25" s="58">
        <v>0</v>
      </c>
      <c r="BO25" s="58">
        <v>0</v>
      </c>
      <c r="BP25" s="58">
        <v>0</v>
      </c>
      <c r="BQ25" s="58">
        <v>0</v>
      </c>
      <c r="BR25" s="58">
        <v>0</v>
      </c>
      <c r="BS25" s="58">
        <v>0</v>
      </c>
      <c r="BT25" s="58">
        <v>0</v>
      </c>
      <c r="BU25" s="58">
        <v>0</v>
      </c>
      <c r="BV25" s="58">
        <v>0</v>
      </c>
      <c r="BW25" s="58">
        <v>0</v>
      </c>
      <c r="BX25" s="58">
        <v>0</v>
      </c>
      <c r="BY25" s="58">
        <v>0</v>
      </c>
      <c r="BZ25" s="58">
        <v>0</v>
      </c>
      <c r="CA25" s="58">
        <v>0</v>
      </c>
      <c r="CB25" s="58">
        <v>0</v>
      </c>
      <c r="CC25" s="58">
        <v>0</v>
      </c>
      <c r="CD25" s="58">
        <v>0</v>
      </c>
      <c r="CE25" s="58">
        <v>0</v>
      </c>
      <c r="CF25" s="58">
        <v>0</v>
      </c>
      <c r="CG25" s="58">
        <v>0</v>
      </c>
      <c r="CH25" s="58">
        <v>0</v>
      </c>
      <c r="CI25" s="58">
        <v>0</v>
      </c>
      <c r="CJ25" s="58">
        <v>0</v>
      </c>
      <c r="CK25" s="58">
        <v>0</v>
      </c>
      <c r="CL25" s="58">
        <v>0</v>
      </c>
      <c r="CM25" s="58">
        <v>0</v>
      </c>
      <c r="CN25" s="58">
        <v>0</v>
      </c>
      <c r="CO25" s="58">
        <v>0</v>
      </c>
      <c r="CP25" s="58">
        <v>0</v>
      </c>
      <c r="CQ25" s="58">
        <v>0</v>
      </c>
      <c r="CR25" s="58">
        <v>0</v>
      </c>
      <c r="CS25" s="58">
        <v>0</v>
      </c>
      <c r="CT25" s="58">
        <v>0</v>
      </c>
      <c r="CU25" s="58">
        <v>0</v>
      </c>
      <c r="CV25" s="58">
        <v>0</v>
      </c>
      <c r="CW25" s="58">
        <v>0</v>
      </c>
      <c r="CX25" s="115"/>
    </row>
    <row r="26" spans="2:102" x14ac:dyDescent="0.25">
      <c r="B26" s="5" t="s">
        <v>28</v>
      </c>
      <c r="C26" s="6">
        <v>3.0000000000000001E-3</v>
      </c>
      <c r="D26" s="1">
        <f>F33+F34</f>
        <v>2576643.088</v>
      </c>
      <c r="F26" s="1">
        <f>C26*D26</f>
        <v>7729.9292640000003</v>
      </c>
      <c r="G26" s="55">
        <v>19</v>
      </c>
      <c r="H26" s="55">
        <v>32</v>
      </c>
      <c r="I26" s="57">
        <f t="shared" si="0"/>
        <v>-7729.9292640000003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>
        <v>0</v>
      </c>
      <c r="Y26" s="58">
        <v>0</v>
      </c>
      <c r="Z26" s="58">
        <v>0</v>
      </c>
      <c r="AA26" s="58">
        <v>0</v>
      </c>
      <c r="AB26" s="58">
        <f>$I$26/14</f>
        <v>-552.13780457142855</v>
      </c>
      <c r="AC26" s="58">
        <f t="shared" ref="AC26:AO26" si="5">$I$26/14</f>
        <v>-552.13780457142855</v>
      </c>
      <c r="AD26" s="58">
        <f t="shared" si="5"/>
        <v>-552.13780457142855</v>
      </c>
      <c r="AE26" s="58">
        <f t="shared" si="5"/>
        <v>-552.13780457142855</v>
      </c>
      <c r="AF26" s="58">
        <f t="shared" si="5"/>
        <v>-552.13780457142855</v>
      </c>
      <c r="AG26" s="58">
        <f t="shared" si="5"/>
        <v>-552.13780457142855</v>
      </c>
      <c r="AH26" s="58">
        <f t="shared" si="5"/>
        <v>-552.13780457142855</v>
      </c>
      <c r="AI26" s="58">
        <f t="shared" si="5"/>
        <v>-552.13780457142855</v>
      </c>
      <c r="AJ26" s="58">
        <f t="shared" si="5"/>
        <v>-552.13780457142855</v>
      </c>
      <c r="AK26" s="58">
        <f t="shared" si="5"/>
        <v>-552.13780457142855</v>
      </c>
      <c r="AL26" s="58">
        <f t="shared" si="5"/>
        <v>-552.13780457142855</v>
      </c>
      <c r="AM26" s="58">
        <f t="shared" si="5"/>
        <v>-552.13780457142855</v>
      </c>
      <c r="AN26" s="58">
        <f t="shared" si="5"/>
        <v>-552.13780457142855</v>
      </c>
      <c r="AO26" s="58">
        <f t="shared" si="5"/>
        <v>-552.13780457142855</v>
      </c>
      <c r="AP26" s="58">
        <v>0</v>
      </c>
      <c r="AQ26" s="58">
        <v>0</v>
      </c>
      <c r="AR26" s="58">
        <v>0</v>
      </c>
      <c r="AS26" s="58">
        <v>0</v>
      </c>
      <c r="AT26" s="58">
        <v>0</v>
      </c>
      <c r="AU26" s="58">
        <v>0</v>
      </c>
      <c r="AV26" s="58">
        <v>0</v>
      </c>
      <c r="AW26" s="58">
        <v>0</v>
      </c>
      <c r="AX26" s="58">
        <v>0</v>
      </c>
      <c r="AY26" s="58">
        <v>0</v>
      </c>
      <c r="AZ26" s="58">
        <v>0</v>
      </c>
      <c r="BA26" s="58">
        <v>0</v>
      </c>
      <c r="BB26" s="58">
        <v>0</v>
      </c>
      <c r="BC26" s="58">
        <v>0</v>
      </c>
      <c r="BD26" s="58">
        <v>0</v>
      </c>
      <c r="BE26" s="58">
        <v>0</v>
      </c>
      <c r="BF26" s="58">
        <v>0</v>
      </c>
      <c r="BG26" s="58">
        <v>0</v>
      </c>
      <c r="BH26" s="58">
        <v>0</v>
      </c>
      <c r="BI26" s="58">
        <v>0</v>
      </c>
      <c r="BJ26" s="58">
        <v>0</v>
      </c>
      <c r="BK26" s="58">
        <v>0</v>
      </c>
      <c r="BL26" s="58">
        <v>0</v>
      </c>
      <c r="BM26" s="58">
        <v>0</v>
      </c>
      <c r="BN26" s="58">
        <v>0</v>
      </c>
      <c r="BO26" s="58">
        <v>0</v>
      </c>
      <c r="BP26" s="58">
        <v>0</v>
      </c>
      <c r="BQ26" s="58">
        <v>0</v>
      </c>
      <c r="BR26" s="58">
        <v>0</v>
      </c>
      <c r="BS26" s="58">
        <v>0</v>
      </c>
      <c r="BT26" s="58">
        <v>0</v>
      </c>
      <c r="BU26" s="58">
        <v>0</v>
      </c>
      <c r="BV26" s="58">
        <v>0</v>
      </c>
      <c r="BW26" s="58">
        <v>0</v>
      </c>
      <c r="BX26" s="58">
        <v>0</v>
      </c>
      <c r="BY26" s="58">
        <v>0</v>
      </c>
      <c r="BZ26" s="58">
        <v>0</v>
      </c>
      <c r="CA26" s="58">
        <v>0</v>
      </c>
      <c r="CB26" s="58">
        <v>0</v>
      </c>
      <c r="CC26" s="58">
        <v>0</v>
      </c>
      <c r="CD26" s="58">
        <v>0</v>
      </c>
      <c r="CE26" s="58">
        <v>0</v>
      </c>
      <c r="CF26" s="58">
        <v>0</v>
      </c>
      <c r="CG26" s="58">
        <v>0</v>
      </c>
      <c r="CH26" s="58">
        <v>0</v>
      </c>
      <c r="CI26" s="58">
        <v>0</v>
      </c>
      <c r="CJ26" s="58">
        <v>0</v>
      </c>
      <c r="CK26" s="58">
        <v>0</v>
      </c>
      <c r="CL26" s="58">
        <v>0</v>
      </c>
      <c r="CM26" s="58">
        <v>0</v>
      </c>
      <c r="CN26" s="58">
        <v>0</v>
      </c>
      <c r="CO26" s="58">
        <v>0</v>
      </c>
      <c r="CP26" s="58">
        <v>0</v>
      </c>
      <c r="CQ26" s="58">
        <v>0</v>
      </c>
      <c r="CR26" s="58">
        <v>0</v>
      </c>
      <c r="CS26" s="58">
        <v>0</v>
      </c>
      <c r="CT26" s="58">
        <v>0</v>
      </c>
      <c r="CU26" s="58">
        <v>0</v>
      </c>
      <c r="CV26" s="58">
        <v>0</v>
      </c>
      <c r="CW26" s="58">
        <v>0</v>
      </c>
      <c r="CX26" s="115"/>
    </row>
    <row r="27" spans="2:102" x14ac:dyDescent="0.25">
      <c r="B27" s="5"/>
      <c r="C27" s="6"/>
      <c r="G27" s="61"/>
      <c r="H27" s="61"/>
      <c r="I27" s="62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CX27" s="115"/>
    </row>
    <row r="28" spans="2:102" x14ac:dyDescent="0.25">
      <c r="B28" s="15" t="s">
        <v>0</v>
      </c>
      <c r="C28" s="15" t="s">
        <v>205</v>
      </c>
      <c r="D28" s="16"/>
      <c r="E28" s="16"/>
      <c r="F28" s="16"/>
      <c r="G28" s="73"/>
      <c r="H28" s="73"/>
      <c r="I28" s="74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66"/>
      <c r="AX28" s="66"/>
      <c r="AY28" s="66"/>
      <c r="AZ28" s="66"/>
      <c r="BA28" s="66"/>
      <c r="BB28" s="66"/>
      <c r="BC28" s="66"/>
      <c r="BD28" s="66"/>
      <c r="BE28" s="66"/>
      <c r="CX28" s="115"/>
    </row>
    <row r="29" spans="2:102" x14ac:dyDescent="0.25">
      <c r="B29" s="7" t="s">
        <v>4</v>
      </c>
      <c r="F29" s="128"/>
      <c r="G29" s="129"/>
      <c r="H29" s="129"/>
      <c r="I29" s="130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126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6"/>
      <c r="CI29" s="126"/>
      <c r="CJ29" s="126"/>
      <c r="CK29" s="126"/>
      <c r="CL29" s="126"/>
      <c r="CM29" s="126"/>
      <c r="CN29" s="126"/>
      <c r="CO29" s="126"/>
      <c r="CP29" s="126"/>
      <c r="CQ29" s="126"/>
      <c r="CR29" s="126"/>
      <c r="CS29" s="126"/>
      <c r="CT29" s="126"/>
      <c r="CU29" s="126"/>
      <c r="CV29" s="126"/>
      <c r="CW29" s="127"/>
      <c r="CX29" s="115"/>
    </row>
    <row r="30" spans="2:102" x14ac:dyDescent="0.25">
      <c r="B30" s="8" t="s">
        <v>13</v>
      </c>
      <c r="C30" s="1">
        <f>(8.4*44.5*3)+(8.4*15.3*3)</f>
        <v>1506.96</v>
      </c>
      <c r="D30" s="1">
        <v>21</v>
      </c>
      <c r="F30" s="1">
        <f>C30*D30</f>
        <v>31646.16</v>
      </c>
      <c r="G30" s="55">
        <v>17</v>
      </c>
      <c r="H30" s="55">
        <v>18</v>
      </c>
      <c r="I30" s="57">
        <f t="shared" si="0"/>
        <v>-31646.16</v>
      </c>
      <c r="J30" s="58">
        <v>0</v>
      </c>
      <c r="K30" s="58">
        <v>0</v>
      </c>
      <c r="L30" s="58">
        <v>0</v>
      </c>
      <c r="M30" s="58">
        <v>0</v>
      </c>
      <c r="N30" s="58">
        <v>0</v>
      </c>
      <c r="O30" s="58">
        <v>0</v>
      </c>
      <c r="P30" s="58">
        <v>0</v>
      </c>
      <c r="Q30" s="58">
        <v>0</v>
      </c>
      <c r="R30" s="58">
        <v>0</v>
      </c>
      <c r="S30" s="58">
        <v>0</v>
      </c>
      <c r="T30" s="58">
        <v>0</v>
      </c>
      <c r="U30" s="58">
        <v>0</v>
      </c>
      <c r="V30" s="58">
        <v>0</v>
      </c>
      <c r="W30" s="58">
        <v>0</v>
      </c>
      <c r="X30" s="58">
        <v>0</v>
      </c>
      <c r="Y30" s="58">
        <v>0</v>
      </c>
      <c r="Z30" s="58">
        <f>I30*0.4</f>
        <v>-12658.464</v>
      </c>
      <c r="AA30" s="58">
        <f>I30*0.6</f>
        <v>-18987.696</v>
      </c>
      <c r="AB30" s="58">
        <v>0</v>
      </c>
      <c r="AC30" s="58">
        <v>0</v>
      </c>
      <c r="AD30" s="58">
        <v>0</v>
      </c>
      <c r="AE30" s="58">
        <v>0</v>
      </c>
      <c r="AF30" s="58">
        <v>0</v>
      </c>
      <c r="AG30" s="58">
        <v>0</v>
      </c>
      <c r="AH30" s="58">
        <v>0</v>
      </c>
      <c r="AI30" s="58">
        <v>0</v>
      </c>
      <c r="AJ30" s="58">
        <v>0</v>
      </c>
      <c r="AK30" s="58">
        <v>0</v>
      </c>
      <c r="AL30" s="58">
        <v>0</v>
      </c>
      <c r="AM30" s="58">
        <v>0</v>
      </c>
      <c r="AN30" s="58">
        <v>0</v>
      </c>
      <c r="AO30" s="58">
        <v>0</v>
      </c>
      <c r="AP30" s="58">
        <v>0</v>
      </c>
      <c r="AQ30" s="58">
        <v>0</v>
      </c>
      <c r="AR30" s="58">
        <v>0</v>
      </c>
      <c r="AS30" s="58">
        <v>0</v>
      </c>
      <c r="AT30" s="58">
        <v>0</v>
      </c>
      <c r="AU30" s="58">
        <v>0</v>
      </c>
      <c r="AV30" s="58">
        <v>0</v>
      </c>
      <c r="AW30" s="58">
        <v>0</v>
      </c>
      <c r="AX30" s="58">
        <v>0</v>
      </c>
      <c r="AY30" s="58">
        <v>0</v>
      </c>
      <c r="AZ30" s="58">
        <v>0</v>
      </c>
      <c r="BA30" s="58">
        <v>0</v>
      </c>
      <c r="BB30" s="58">
        <v>0</v>
      </c>
      <c r="BC30" s="58">
        <v>0</v>
      </c>
      <c r="BD30" s="58">
        <v>0</v>
      </c>
      <c r="BE30" s="58">
        <v>0</v>
      </c>
      <c r="BF30" s="58">
        <v>0</v>
      </c>
      <c r="BG30" s="58">
        <v>0</v>
      </c>
      <c r="BH30" s="58">
        <v>0</v>
      </c>
      <c r="BI30" s="58">
        <v>0</v>
      </c>
      <c r="BJ30" s="58">
        <v>0</v>
      </c>
      <c r="BK30" s="58">
        <v>0</v>
      </c>
      <c r="BL30" s="58">
        <v>0</v>
      </c>
      <c r="BM30" s="58">
        <v>0</v>
      </c>
      <c r="BN30" s="58">
        <v>0</v>
      </c>
      <c r="BO30" s="58">
        <v>0</v>
      </c>
      <c r="BP30" s="58">
        <v>0</v>
      </c>
      <c r="BQ30" s="58">
        <v>0</v>
      </c>
      <c r="BR30" s="58">
        <v>0</v>
      </c>
      <c r="BS30" s="58">
        <v>0</v>
      </c>
      <c r="BT30" s="58">
        <v>0</v>
      </c>
      <c r="BU30" s="58">
        <v>0</v>
      </c>
      <c r="BV30" s="58">
        <v>0</v>
      </c>
      <c r="BW30" s="58">
        <v>0</v>
      </c>
      <c r="BX30" s="58">
        <v>0</v>
      </c>
      <c r="BY30" s="58">
        <v>0</v>
      </c>
      <c r="BZ30" s="58">
        <v>0</v>
      </c>
      <c r="CA30" s="58">
        <v>0</v>
      </c>
      <c r="CB30" s="58">
        <v>0</v>
      </c>
      <c r="CC30" s="58">
        <v>0</v>
      </c>
      <c r="CD30" s="58">
        <v>0</v>
      </c>
      <c r="CE30" s="58">
        <v>0</v>
      </c>
      <c r="CF30" s="58">
        <v>0</v>
      </c>
      <c r="CG30" s="58">
        <v>0</v>
      </c>
      <c r="CH30" s="58">
        <v>0</v>
      </c>
      <c r="CI30" s="58">
        <v>0</v>
      </c>
      <c r="CJ30" s="58">
        <v>0</v>
      </c>
      <c r="CK30" s="58">
        <v>0</v>
      </c>
      <c r="CL30" s="58">
        <v>0</v>
      </c>
      <c r="CM30" s="58">
        <v>0</v>
      </c>
      <c r="CN30" s="58">
        <v>0</v>
      </c>
      <c r="CO30" s="58">
        <v>0</v>
      </c>
      <c r="CP30" s="58">
        <v>0</v>
      </c>
      <c r="CQ30" s="58">
        <v>0</v>
      </c>
      <c r="CR30" s="58">
        <v>0</v>
      </c>
      <c r="CS30" s="58">
        <v>0</v>
      </c>
      <c r="CT30" s="58">
        <v>0</v>
      </c>
      <c r="CU30" s="58">
        <v>0</v>
      </c>
      <c r="CV30" s="58">
        <v>0</v>
      </c>
      <c r="CW30" s="58">
        <v>0</v>
      </c>
      <c r="CX30" s="115"/>
    </row>
    <row r="31" spans="2:102" x14ac:dyDescent="0.25">
      <c r="B31" s="8" t="s">
        <v>18</v>
      </c>
      <c r="C31" s="11">
        <v>188.37</v>
      </c>
      <c r="D31" s="1">
        <v>5.75</v>
      </c>
      <c r="F31" s="1">
        <f>C31*D31</f>
        <v>1083.1275000000001</v>
      </c>
      <c r="G31" s="55">
        <v>17</v>
      </c>
      <c r="H31" s="55">
        <v>18</v>
      </c>
      <c r="I31" s="57">
        <f t="shared" si="0"/>
        <v>-1083.1275000000001</v>
      </c>
      <c r="J31" s="58">
        <v>0</v>
      </c>
      <c r="K31" s="58">
        <v>0</v>
      </c>
      <c r="L31" s="58">
        <v>0</v>
      </c>
      <c r="M31" s="58">
        <v>0</v>
      </c>
      <c r="N31" s="58">
        <v>0</v>
      </c>
      <c r="O31" s="58">
        <v>0</v>
      </c>
      <c r="P31" s="58">
        <v>0</v>
      </c>
      <c r="Q31" s="58">
        <v>0</v>
      </c>
      <c r="R31" s="58">
        <v>0</v>
      </c>
      <c r="S31" s="58">
        <v>0</v>
      </c>
      <c r="T31" s="58">
        <v>0</v>
      </c>
      <c r="U31" s="58">
        <v>0</v>
      </c>
      <c r="V31" s="58">
        <v>0</v>
      </c>
      <c r="W31" s="58">
        <v>0</v>
      </c>
      <c r="X31" s="58">
        <v>0</v>
      </c>
      <c r="Y31" s="58">
        <v>0</v>
      </c>
      <c r="Z31" s="58">
        <f>I31*0.4</f>
        <v>-433.25100000000003</v>
      </c>
      <c r="AA31" s="58">
        <f>I31*0.6</f>
        <v>-649.87649999999996</v>
      </c>
      <c r="AB31" s="58">
        <v>0</v>
      </c>
      <c r="AC31" s="58">
        <v>0</v>
      </c>
      <c r="AD31" s="58">
        <v>0</v>
      </c>
      <c r="AE31" s="58">
        <v>0</v>
      </c>
      <c r="AF31" s="58">
        <v>0</v>
      </c>
      <c r="AG31" s="58">
        <v>0</v>
      </c>
      <c r="AH31" s="58">
        <v>0</v>
      </c>
      <c r="AI31" s="58">
        <v>0</v>
      </c>
      <c r="AJ31" s="58">
        <v>0</v>
      </c>
      <c r="AK31" s="58">
        <v>0</v>
      </c>
      <c r="AL31" s="58">
        <v>0</v>
      </c>
      <c r="AM31" s="58">
        <v>0</v>
      </c>
      <c r="AN31" s="58">
        <v>0</v>
      </c>
      <c r="AO31" s="58">
        <v>0</v>
      </c>
      <c r="AP31" s="58">
        <v>0</v>
      </c>
      <c r="AQ31" s="58">
        <v>0</v>
      </c>
      <c r="AR31" s="58">
        <v>0</v>
      </c>
      <c r="AS31" s="58">
        <v>0</v>
      </c>
      <c r="AT31" s="58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8">
        <v>0</v>
      </c>
      <c r="BA31" s="58">
        <v>0</v>
      </c>
      <c r="BB31" s="58">
        <v>0</v>
      </c>
      <c r="BC31" s="58">
        <v>0</v>
      </c>
      <c r="BD31" s="58">
        <v>0</v>
      </c>
      <c r="BE31" s="58">
        <v>0</v>
      </c>
      <c r="BF31" s="58">
        <v>0</v>
      </c>
      <c r="BG31" s="58">
        <v>0</v>
      </c>
      <c r="BH31" s="58">
        <v>0</v>
      </c>
      <c r="BI31" s="58">
        <v>0</v>
      </c>
      <c r="BJ31" s="58">
        <v>0</v>
      </c>
      <c r="BK31" s="58">
        <v>0</v>
      </c>
      <c r="BL31" s="58">
        <v>0</v>
      </c>
      <c r="BM31" s="58">
        <v>0</v>
      </c>
      <c r="BN31" s="58">
        <v>0</v>
      </c>
      <c r="BO31" s="58">
        <v>0</v>
      </c>
      <c r="BP31" s="58">
        <v>0</v>
      </c>
      <c r="BQ31" s="58">
        <v>0</v>
      </c>
      <c r="BR31" s="58">
        <v>0</v>
      </c>
      <c r="BS31" s="58">
        <v>0</v>
      </c>
      <c r="BT31" s="58">
        <v>0</v>
      </c>
      <c r="BU31" s="58">
        <v>0</v>
      </c>
      <c r="BV31" s="58">
        <v>0</v>
      </c>
      <c r="BW31" s="58">
        <v>0</v>
      </c>
      <c r="BX31" s="58">
        <v>0</v>
      </c>
      <c r="BY31" s="58">
        <v>0</v>
      </c>
      <c r="BZ31" s="58">
        <v>0</v>
      </c>
      <c r="CA31" s="58">
        <v>0</v>
      </c>
      <c r="CB31" s="58">
        <v>0</v>
      </c>
      <c r="CC31" s="58">
        <v>0</v>
      </c>
      <c r="CD31" s="58">
        <v>0</v>
      </c>
      <c r="CE31" s="58">
        <v>0</v>
      </c>
      <c r="CF31" s="58">
        <v>0</v>
      </c>
      <c r="CG31" s="58">
        <v>0</v>
      </c>
      <c r="CH31" s="58">
        <v>0</v>
      </c>
      <c r="CI31" s="58">
        <v>0</v>
      </c>
      <c r="CJ31" s="58">
        <v>0</v>
      </c>
      <c r="CK31" s="58">
        <v>0</v>
      </c>
      <c r="CL31" s="58">
        <v>0</v>
      </c>
      <c r="CM31" s="58">
        <v>0</v>
      </c>
      <c r="CN31" s="58">
        <v>0</v>
      </c>
      <c r="CO31" s="58">
        <v>0</v>
      </c>
      <c r="CP31" s="58">
        <v>0</v>
      </c>
      <c r="CQ31" s="58">
        <v>0</v>
      </c>
      <c r="CR31" s="58">
        <v>0</v>
      </c>
      <c r="CS31" s="58">
        <v>0</v>
      </c>
      <c r="CT31" s="58">
        <v>0</v>
      </c>
      <c r="CU31" s="58">
        <v>0</v>
      </c>
      <c r="CV31" s="58">
        <v>0</v>
      </c>
      <c r="CW31" s="58">
        <v>0</v>
      </c>
      <c r="CX31" s="115"/>
    </row>
    <row r="32" spans="2:102" x14ac:dyDescent="0.25">
      <c r="B32" s="7" t="s">
        <v>5</v>
      </c>
      <c r="C32" s="1"/>
      <c r="G32" s="90"/>
      <c r="H32" s="90"/>
      <c r="I32" s="91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115"/>
    </row>
    <row r="33" spans="1:102" x14ac:dyDescent="0.25">
      <c r="B33" t="s">
        <v>6</v>
      </c>
      <c r="C33" s="1">
        <f>20*65*1.2</f>
        <v>1560</v>
      </c>
      <c r="D33" s="1">
        <f>684.63*1.06</f>
        <v>725.70780000000002</v>
      </c>
      <c r="F33" s="1">
        <f>C33*D33</f>
        <v>1132104.1680000001</v>
      </c>
      <c r="G33" s="55">
        <v>19</v>
      </c>
      <c r="H33" s="55">
        <v>32</v>
      </c>
      <c r="I33" s="57">
        <f t="shared" si="0"/>
        <v>-1132104.1680000001</v>
      </c>
      <c r="J33" s="58">
        <v>0</v>
      </c>
      <c r="K33" s="58">
        <f>IF(K$1&lt;$C33,0,IF(K$1&lt;=$D33,$F33,0))</f>
        <v>0</v>
      </c>
      <c r="L33" s="58">
        <f>IF(L$1&lt;$C33,0,IF(L$1&lt;=$D33,$F33,0))</f>
        <v>0</v>
      </c>
      <c r="M33" s="58">
        <v>0</v>
      </c>
      <c r="N33" s="58">
        <f t="shared" ref="N33:AA33" si="6">IF(N$1&lt;$C33,0,IF(N$1&lt;=$D33,$F33,0))</f>
        <v>0</v>
      </c>
      <c r="O33" s="58">
        <f t="shared" si="6"/>
        <v>0</v>
      </c>
      <c r="P33" s="58">
        <f t="shared" si="6"/>
        <v>0</v>
      </c>
      <c r="Q33" s="58">
        <f t="shared" si="6"/>
        <v>0</v>
      </c>
      <c r="R33" s="58">
        <f t="shared" si="6"/>
        <v>0</v>
      </c>
      <c r="S33" s="58">
        <f t="shared" si="6"/>
        <v>0</v>
      </c>
      <c r="T33" s="58">
        <f t="shared" si="6"/>
        <v>0</v>
      </c>
      <c r="U33" s="58">
        <f t="shared" si="6"/>
        <v>0</v>
      </c>
      <c r="V33" s="58">
        <f t="shared" si="6"/>
        <v>0</v>
      </c>
      <c r="W33" s="58">
        <f t="shared" si="6"/>
        <v>0</v>
      </c>
      <c r="X33" s="58">
        <f t="shared" si="6"/>
        <v>0</v>
      </c>
      <c r="Y33" s="58">
        <f t="shared" si="6"/>
        <v>0</v>
      </c>
      <c r="Z33" s="58">
        <f t="shared" si="6"/>
        <v>0</v>
      </c>
      <c r="AA33" s="58">
        <f t="shared" si="6"/>
        <v>0</v>
      </c>
      <c r="AB33" s="58">
        <v>0</v>
      </c>
      <c r="AC33" s="58">
        <v>0</v>
      </c>
      <c r="AD33" s="58">
        <v>0</v>
      </c>
      <c r="AE33" s="58">
        <v>0</v>
      </c>
      <c r="AF33" s="58">
        <v>0</v>
      </c>
      <c r="AG33" s="58">
        <f>'evolucion certificaciones nuevo'!J33</f>
        <v>-33963.125039999999</v>
      </c>
      <c r="AH33" s="58">
        <f>'evolucion certificaciones nuevo'!K33</f>
        <v>-45284.166720000001</v>
      </c>
      <c r="AI33" s="58">
        <f>'evolucion certificaciones nuevo'!L33</f>
        <v>-105285.687624</v>
      </c>
      <c r="AJ33" s="58">
        <f>'evolucion certificaciones nuevo'!M33</f>
        <v>-118870.93764</v>
      </c>
      <c r="AK33" s="58">
        <f>'evolucion certificaciones nuevo'!N33</f>
        <v>-186797.18772000002</v>
      </c>
      <c r="AL33" s="58">
        <f>'evolucion certificaciones nuevo'!O33</f>
        <v>-232081.35444</v>
      </c>
      <c r="AM33" s="58">
        <f>'evolucion certificaciones nuevo'!P33</f>
        <v>-235477.666944</v>
      </c>
      <c r="AN33" s="58">
        <f>'evolucion certificaciones nuevo'!Q33</f>
        <v>-92832.541776000013</v>
      </c>
      <c r="AO33" s="58">
        <f>'evolucion certificaciones nuevo'!R33</f>
        <v>-81511.500096000003</v>
      </c>
      <c r="AP33" s="58">
        <v>0</v>
      </c>
      <c r="AQ33" s="58">
        <f t="shared" ref="AQ33:BD33" si="7">IF(AQ$1&lt;$C33,0,IF(AQ$1&lt;=$D33,$F33,0))</f>
        <v>0</v>
      </c>
      <c r="AR33" s="58">
        <f t="shared" si="7"/>
        <v>0</v>
      </c>
      <c r="AS33" s="58">
        <f t="shared" si="7"/>
        <v>0</v>
      </c>
      <c r="AT33" s="58">
        <f t="shared" si="7"/>
        <v>0</v>
      </c>
      <c r="AU33" s="58">
        <f t="shared" si="7"/>
        <v>0</v>
      </c>
      <c r="AV33" s="58">
        <f t="shared" si="7"/>
        <v>0</v>
      </c>
      <c r="AW33" s="58">
        <f t="shared" si="7"/>
        <v>0</v>
      </c>
      <c r="AX33" s="58">
        <f t="shared" si="7"/>
        <v>0</v>
      </c>
      <c r="AY33" s="58">
        <f t="shared" si="7"/>
        <v>0</v>
      </c>
      <c r="AZ33" s="58">
        <f t="shared" si="7"/>
        <v>0</v>
      </c>
      <c r="BA33" s="58">
        <f t="shared" si="7"/>
        <v>0</v>
      </c>
      <c r="BB33" s="58">
        <f t="shared" si="7"/>
        <v>0</v>
      </c>
      <c r="BC33" s="58">
        <f t="shared" si="7"/>
        <v>0</v>
      </c>
      <c r="BD33" s="58">
        <f t="shared" si="7"/>
        <v>0</v>
      </c>
      <c r="BE33" s="58">
        <v>0</v>
      </c>
      <c r="BF33" s="58">
        <v>0</v>
      </c>
      <c r="BG33" s="58">
        <v>0</v>
      </c>
      <c r="BH33" s="58">
        <v>0</v>
      </c>
      <c r="BI33" s="58">
        <v>0</v>
      </c>
      <c r="BJ33" s="58">
        <v>0</v>
      </c>
      <c r="BK33" s="58">
        <v>0</v>
      </c>
      <c r="BL33" s="58">
        <v>0</v>
      </c>
      <c r="BM33" s="58">
        <v>0</v>
      </c>
      <c r="BN33" s="58">
        <v>0</v>
      </c>
      <c r="BO33" s="58">
        <v>0</v>
      </c>
      <c r="BP33" s="58">
        <v>0</v>
      </c>
      <c r="BQ33" s="58">
        <v>0</v>
      </c>
      <c r="BR33" s="58">
        <v>0</v>
      </c>
      <c r="BS33" s="58">
        <v>0</v>
      </c>
      <c r="BT33" s="58">
        <v>0</v>
      </c>
      <c r="BU33" s="58">
        <v>0</v>
      </c>
      <c r="BV33" s="58">
        <v>0</v>
      </c>
      <c r="BW33" s="58">
        <v>0</v>
      </c>
      <c r="BX33" s="58">
        <v>0</v>
      </c>
      <c r="BY33" s="58">
        <v>0</v>
      </c>
      <c r="BZ33" s="58">
        <v>0</v>
      </c>
      <c r="CA33" s="58">
        <v>0</v>
      </c>
      <c r="CB33" s="58">
        <v>0</v>
      </c>
      <c r="CC33" s="58">
        <v>0</v>
      </c>
      <c r="CD33" s="58">
        <v>0</v>
      </c>
      <c r="CE33" s="58">
        <v>0</v>
      </c>
      <c r="CF33" s="58">
        <v>0</v>
      </c>
      <c r="CG33" s="58">
        <v>0</v>
      </c>
      <c r="CH33" s="58">
        <v>0</v>
      </c>
      <c r="CI33" s="58">
        <v>0</v>
      </c>
      <c r="CJ33" s="58">
        <v>0</v>
      </c>
      <c r="CK33" s="58">
        <v>0</v>
      </c>
      <c r="CL33" s="58">
        <v>0</v>
      </c>
      <c r="CM33" s="58">
        <v>0</v>
      </c>
      <c r="CN33" s="58">
        <v>0</v>
      </c>
      <c r="CO33" s="58">
        <v>0</v>
      </c>
      <c r="CP33" s="58">
        <v>0</v>
      </c>
      <c r="CQ33" s="58">
        <v>0</v>
      </c>
      <c r="CR33" s="58">
        <v>0</v>
      </c>
      <c r="CS33" s="58">
        <v>0</v>
      </c>
      <c r="CT33" s="58">
        <v>0</v>
      </c>
      <c r="CU33" s="58">
        <v>0</v>
      </c>
      <c r="CV33" s="58">
        <v>0</v>
      </c>
      <c r="CW33" s="58">
        <v>0</v>
      </c>
      <c r="CX33" s="115"/>
    </row>
    <row r="34" spans="1:102" x14ac:dyDescent="0.25">
      <c r="A34" s="1"/>
      <c r="B34" t="s">
        <v>55</v>
      </c>
      <c r="C34" s="1">
        <v>1</v>
      </c>
      <c r="D34" s="1">
        <v>1444538.92</v>
      </c>
      <c r="F34" s="1">
        <f>C34*D34</f>
        <v>1444538.92</v>
      </c>
      <c r="G34" s="55">
        <v>19</v>
      </c>
      <c r="H34" s="55">
        <v>31</v>
      </c>
      <c r="I34" s="57">
        <f>-F34</f>
        <v>-1444538.92</v>
      </c>
      <c r="J34" s="58">
        <v>0</v>
      </c>
      <c r="K34" s="58">
        <f>(K31+K32+K33)*0.16</f>
        <v>0</v>
      </c>
      <c r="L34" s="58">
        <f>(L31+L32+L33)*0.16</f>
        <v>0</v>
      </c>
      <c r="M34" s="58">
        <v>0</v>
      </c>
      <c r="N34" s="58">
        <v>0</v>
      </c>
      <c r="O34" s="58">
        <v>0</v>
      </c>
      <c r="P34" s="58">
        <v>0</v>
      </c>
      <c r="Q34" s="58">
        <v>0</v>
      </c>
      <c r="R34" s="58">
        <v>0</v>
      </c>
      <c r="S34" s="58">
        <v>0</v>
      </c>
      <c r="T34" s="58">
        <v>0</v>
      </c>
      <c r="U34" s="58">
        <v>0</v>
      </c>
      <c r="V34" s="58">
        <v>0</v>
      </c>
      <c r="W34" s="58">
        <v>0</v>
      </c>
      <c r="X34" s="58">
        <v>0</v>
      </c>
      <c r="Y34" s="58">
        <v>0</v>
      </c>
      <c r="Z34" s="58">
        <v>0</v>
      </c>
      <c r="AA34" s="58">
        <v>0</v>
      </c>
      <c r="AB34" s="58">
        <f>'evolucion certificaciones nuevo'!E35</f>
        <v>-8667.2335199999998</v>
      </c>
      <c r="AC34" s="58">
        <f>'evolucion certificaciones nuevo'!F35</f>
        <v>-23112.622719999999</v>
      </c>
      <c r="AD34" s="58">
        <f>'evolucion certificaciones nuevo'!G35</f>
        <v>-57781.556799999998</v>
      </c>
      <c r="AE34" s="58">
        <f>'evolucion certificaciones nuevo'!H35</f>
        <v>-54170.209499999997</v>
      </c>
      <c r="AF34" s="58">
        <f>'evolucion certificaciones nuevo'!I35</f>
        <v>-65004.251399999994</v>
      </c>
      <c r="AG34" s="58">
        <f>'evolucion certificaciones nuevo'!J35</f>
        <v>-136508.92793999999</v>
      </c>
      <c r="AH34" s="58">
        <f>'evolucion certificaciones nuevo'!K35</f>
        <v>-169733.32309999998</v>
      </c>
      <c r="AI34" s="58">
        <f>'evolucion certificaciones nuevo'!L35</f>
        <v>-115563.1136</v>
      </c>
      <c r="AJ34" s="58">
        <f>'evolucion certificaciones nuevo'!M35</f>
        <v>-192123.67636000001</v>
      </c>
      <c r="AK34" s="58">
        <f>'evolucion certificaciones nuevo'!N35</f>
        <v>-171900.13147999998</v>
      </c>
      <c r="AL34" s="58">
        <f>'evolucion certificaciones nuevo'!O35</f>
        <v>-214514.02961999999</v>
      </c>
      <c r="AM34" s="58">
        <f>'evolucion certificaciones nuevo'!P35</f>
        <v>-84505.526819999999</v>
      </c>
      <c r="AN34" s="58">
        <f>'evolucion certificaciones nuevo'!Q35</f>
        <v>-150954.31714</v>
      </c>
      <c r="AO34" s="58">
        <v>0</v>
      </c>
      <c r="AP34" s="58">
        <v>0</v>
      </c>
      <c r="AQ34" s="58">
        <v>0</v>
      </c>
      <c r="AR34" s="58">
        <v>0</v>
      </c>
      <c r="AS34" s="58">
        <v>0</v>
      </c>
      <c r="AT34" s="58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8">
        <v>0</v>
      </c>
      <c r="BA34" s="58">
        <v>0</v>
      </c>
      <c r="BB34" s="58">
        <v>0</v>
      </c>
      <c r="BC34" s="58">
        <v>0</v>
      </c>
      <c r="BD34" s="58">
        <v>0</v>
      </c>
      <c r="BE34" s="58">
        <v>0</v>
      </c>
      <c r="BF34" s="58">
        <v>0</v>
      </c>
      <c r="BG34" s="58">
        <v>0</v>
      </c>
      <c r="BH34" s="58">
        <v>0</v>
      </c>
      <c r="BI34" s="58">
        <v>0</v>
      </c>
      <c r="BJ34" s="58">
        <v>0</v>
      </c>
      <c r="BK34" s="58">
        <v>0</v>
      </c>
      <c r="BL34" s="58">
        <v>0</v>
      </c>
      <c r="BM34" s="58">
        <v>0</v>
      </c>
      <c r="BN34" s="58">
        <v>0</v>
      </c>
      <c r="BO34" s="58">
        <v>0</v>
      </c>
      <c r="BP34" s="58">
        <v>0</v>
      </c>
      <c r="BQ34" s="58">
        <v>0</v>
      </c>
      <c r="BR34" s="58">
        <v>0</v>
      </c>
      <c r="BS34" s="58">
        <v>0</v>
      </c>
      <c r="BT34" s="58">
        <v>0</v>
      </c>
      <c r="BU34" s="58">
        <v>0</v>
      </c>
      <c r="BV34" s="58">
        <v>0</v>
      </c>
      <c r="BW34" s="58">
        <v>0</v>
      </c>
      <c r="BX34" s="58">
        <v>0</v>
      </c>
      <c r="BY34" s="58">
        <v>0</v>
      </c>
      <c r="BZ34" s="58">
        <v>0</v>
      </c>
      <c r="CA34" s="58">
        <v>0</v>
      </c>
      <c r="CB34" s="58">
        <v>0</v>
      </c>
      <c r="CC34" s="58">
        <v>0</v>
      </c>
      <c r="CD34" s="58">
        <v>0</v>
      </c>
      <c r="CE34" s="58">
        <v>0</v>
      </c>
      <c r="CF34" s="58">
        <v>0</v>
      </c>
      <c r="CG34" s="58">
        <v>0</v>
      </c>
      <c r="CH34" s="58">
        <v>0</v>
      </c>
      <c r="CI34" s="58">
        <v>0</v>
      </c>
      <c r="CJ34" s="58">
        <v>0</v>
      </c>
      <c r="CK34" s="58">
        <v>0</v>
      </c>
      <c r="CL34" s="58">
        <v>0</v>
      </c>
      <c r="CM34" s="58">
        <v>0</v>
      </c>
      <c r="CN34" s="58">
        <v>0</v>
      </c>
      <c r="CO34" s="58">
        <v>0</v>
      </c>
      <c r="CP34" s="58">
        <v>0</v>
      </c>
      <c r="CQ34" s="58">
        <v>0</v>
      </c>
      <c r="CR34" s="58">
        <v>0</v>
      </c>
      <c r="CS34" s="58">
        <v>0</v>
      </c>
      <c r="CT34" s="58">
        <v>0</v>
      </c>
      <c r="CU34" s="58">
        <v>0</v>
      </c>
      <c r="CV34" s="58">
        <v>0</v>
      </c>
      <c r="CW34" s="58">
        <v>0</v>
      </c>
      <c r="CX34" s="115"/>
    </row>
    <row r="35" spans="1:102" x14ac:dyDescent="0.25">
      <c r="B35" s="7" t="s">
        <v>17</v>
      </c>
      <c r="G35" s="90"/>
      <c r="H35" s="90"/>
      <c r="I35" s="91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18"/>
      <c r="CX35" s="115"/>
    </row>
    <row r="36" spans="1:102" x14ac:dyDescent="0.25">
      <c r="B36" t="s">
        <v>16</v>
      </c>
      <c r="C36" s="5">
        <v>0.21</v>
      </c>
      <c r="D36" s="1">
        <f>F30</f>
        <v>31646.16</v>
      </c>
      <c r="F36" s="1">
        <f>D36*C36</f>
        <v>6645.6935999999996</v>
      </c>
      <c r="G36" s="55">
        <v>16</v>
      </c>
      <c r="H36" s="55">
        <v>18</v>
      </c>
      <c r="I36" s="57">
        <f t="shared" si="0"/>
        <v>-6645.6935999999996</v>
      </c>
      <c r="J36" s="58">
        <v>0</v>
      </c>
      <c r="K36" s="58">
        <f>IF(K$1&lt;$C36,0,IF(K$1&lt;=$D36,$F36,0))</f>
        <v>0</v>
      </c>
      <c r="L36" s="58">
        <f>IF(L$1&lt;$C36,0,IF(L$1&lt;=$D36,$F36,0))</f>
        <v>0</v>
      </c>
      <c r="M36" s="58">
        <v>0</v>
      </c>
      <c r="N36" s="58">
        <f t="shared" ref="N36:X37" si="8">IF(N$1&lt;$C36,0,IF(N$1&lt;=$D36,$F36,0))</f>
        <v>0</v>
      </c>
      <c r="O36" s="58">
        <f t="shared" si="8"/>
        <v>0</v>
      </c>
      <c r="P36" s="58">
        <f t="shared" si="8"/>
        <v>0</v>
      </c>
      <c r="Q36" s="58">
        <f t="shared" si="8"/>
        <v>0</v>
      </c>
      <c r="R36" s="58">
        <f t="shared" si="8"/>
        <v>0</v>
      </c>
      <c r="S36" s="58">
        <f t="shared" si="8"/>
        <v>0</v>
      </c>
      <c r="T36" s="58">
        <f t="shared" si="8"/>
        <v>0</v>
      </c>
      <c r="U36" s="58">
        <f t="shared" si="8"/>
        <v>0</v>
      </c>
      <c r="V36" s="58">
        <f t="shared" si="8"/>
        <v>0</v>
      </c>
      <c r="W36" s="58">
        <f t="shared" si="8"/>
        <v>0</v>
      </c>
      <c r="X36" s="58">
        <f t="shared" si="8"/>
        <v>0</v>
      </c>
      <c r="Y36" s="58">
        <f>Y30*0.21</f>
        <v>0</v>
      </c>
      <c r="Z36" s="58">
        <f>Z30*0.21</f>
        <v>-2658.2774399999998</v>
      </c>
      <c r="AA36" s="58">
        <f>AA30*0.21</f>
        <v>-3987.4161599999998</v>
      </c>
      <c r="AB36" s="58">
        <f t="shared" ref="AB36:BD37" si="9">IF(AB$1&lt;$C36,0,IF(AB$1&lt;=$D36,$F36,0))</f>
        <v>0</v>
      </c>
      <c r="AC36" s="58">
        <f t="shared" si="9"/>
        <v>0</v>
      </c>
      <c r="AD36" s="58">
        <f t="shared" si="9"/>
        <v>0</v>
      </c>
      <c r="AE36" s="58">
        <f t="shared" si="9"/>
        <v>0</v>
      </c>
      <c r="AF36" s="58">
        <f t="shared" si="9"/>
        <v>0</v>
      </c>
      <c r="AG36" s="58">
        <f t="shared" si="9"/>
        <v>0</v>
      </c>
      <c r="AH36" s="58">
        <f t="shared" si="9"/>
        <v>0</v>
      </c>
      <c r="AI36" s="58">
        <f t="shared" si="9"/>
        <v>0</v>
      </c>
      <c r="AJ36" s="58">
        <f t="shared" si="9"/>
        <v>0</v>
      </c>
      <c r="AK36" s="58">
        <f t="shared" si="9"/>
        <v>0</v>
      </c>
      <c r="AL36" s="58">
        <f t="shared" si="9"/>
        <v>0</v>
      </c>
      <c r="AM36" s="58">
        <f t="shared" si="9"/>
        <v>0</v>
      </c>
      <c r="AN36" s="58">
        <f t="shared" si="9"/>
        <v>0</v>
      </c>
      <c r="AO36" s="58">
        <f t="shared" si="9"/>
        <v>0</v>
      </c>
      <c r="AP36" s="58">
        <f t="shared" si="9"/>
        <v>0</v>
      </c>
      <c r="AQ36" s="58">
        <f t="shared" si="9"/>
        <v>0</v>
      </c>
      <c r="AR36" s="58">
        <f t="shared" si="9"/>
        <v>0</v>
      </c>
      <c r="AS36" s="58">
        <f t="shared" si="9"/>
        <v>0</v>
      </c>
      <c r="AT36" s="58">
        <f t="shared" si="9"/>
        <v>0</v>
      </c>
      <c r="AU36" s="58">
        <f t="shared" si="9"/>
        <v>0</v>
      </c>
      <c r="AV36" s="58">
        <f t="shared" si="9"/>
        <v>0</v>
      </c>
      <c r="AW36" s="58">
        <f t="shared" si="9"/>
        <v>0</v>
      </c>
      <c r="AX36" s="58">
        <f t="shared" si="9"/>
        <v>0</v>
      </c>
      <c r="AY36" s="58">
        <f t="shared" si="9"/>
        <v>0</v>
      </c>
      <c r="AZ36" s="58">
        <f t="shared" si="9"/>
        <v>0</v>
      </c>
      <c r="BA36" s="58">
        <f t="shared" si="9"/>
        <v>0</v>
      </c>
      <c r="BB36" s="58">
        <f t="shared" si="9"/>
        <v>0</v>
      </c>
      <c r="BC36" s="58">
        <f t="shared" si="9"/>
        <v>0</v>
      </c>
      <c r="BD36" s="58">
        <f t="shared" si="9"/>
        <v>0</v>
      </c>
      <c r="BE36" s="58">
        <v>0</v>
      </c>
      <c r="BF36" s="58">
        <v>0</v>
      </c>
      <c r="BG36" s="58">
        <v>0</v>
      </c>
      <c r="BH36" s="58">
        <v>0</v>
      </c>
      <c r="BI36" s="58">
        <v>0</v>
      </c>
      <c r="BJ36" s="58">
        <v>0</v>
      </c>
      <c r="BK36" s="58">
        <v>0</v>
      </c>
      <c r="BL36" s="58">
        <v>0</v>
      </c>
      <c r="BM36" s="58">
        <v>0</v>
      </c>
      <c r="BN36" s="58">
        <v>0</v>
      </c>
      <c r="BO36" s="58">
        <v>0</v>
      </c>
      <c r="BP36" s="58">
        <v>0</v>
      </c>
      <c r="BQ36" s="58">
        <v>0</v>
      </c>
      <c r="BR36" s="58">
        <v>0</v>
      </c>
      <c r="BS36" s="58">
        <v>0</v>
      </c>
      <c r="BT36" s="58">
        <v>0</v>
      </c>
      <c r="BU36" s="58">
        <v>0</v>
      </c>
      <c r="BV36" s="58">
        <v>0</v>
      </c>
      <c r="BW36" s="58">
        <v>0</v>
      </c>
      <c r="BX36" s="58">
        <v>0</v>
      </c>
      <c r="BY36" s="58">
        <v>0</v>
      </c>
      <c r="BZ36" s="58">
        <v>0</v>
      </c>
      <c r="CA36" s="58">
        <v>0</v>
      </c>
      <c r="CB36" s="58">
        <v>0</v>
      </c>
      <c r="CC36" s="58">
        <v>0</v>
      </c>
      <c r="CD36" s="58">
        <v>0</v>
      </c>
      <c r="CE36" s="58">
        <v>0</v>
      </c>
      <c r="CF36" s="58">
        <v>0</v>
      </c>
      <c r="CG36" s="58">
        <v>0</v>
      </c>
      <c r="CH36" s="58">
        <v>0</v>
      </c>
      <c r="CI36" s="58">
        <v>0</v>
      </c>
      <c r="CJ36" s="58">
        <v>0</v>
      </c>
      <c r="CK36" s="58">
        <v>0</v>
      </c>
      <c r="CL36" s="58">
        <v>0</v>
      </c>
      <c r="CM36" s="58">
        <v>0</v>
      </c>
      <c r="CN36" s="58">
        <v>0</v>
      </c>
      <c r="CO36" s="58">
        <v>0</v>
      </c>
      <c r="CP36" s="58">
        <v>0</v>
      </c>
      <c r="CQ36" s="58">
        <v>0</v>
      </c>
      <c r="CR36" s="58">
        <v>0</v>
      </c>
      <c r="CS36" s="58">
        <v>0</v>
      </c>
      <c r="CT36" s="58">
        <v>0</v>
      </c>
      <c r="CU36" s="58">
        <v>0</v>
      </c>
      <c r="CV36" s="58">
        <v>0</v>
      </c>
      <c r="CW36" s="58">
        <v>0</v>
      </c>
      <c r="CX36" s="115"/>
    </row>
    <row r="37" spans="1:102" x14ac:dyDescent="0.25">
      <c r="B37" t="s">
        <v>15</v>
      </c>
      <c r="C37" s="5">
        <v>0.1</v>
      </c>
      <c r="D37" s="1">
        <f>F33+F34</f>
        <v>2576643.088</v>
      </c>
      <c r="F37" s="1">
        <f>D37*C37</f>
        <v>257664.3088</v>
      </c>
      <c r="G37" s="55">
        <v>19</v>
      </c>
      <c r="H37" s="55">
        <v>32</v>
      </c>
      <c r="I37" s="57">
        <f t="shared" si="0"/>
        <v>-257664.3088</v>
      </c>
      <c r="J37" s="58">
        <v>0</v>
      </c>
      <c r="K37" s="58">
        <f>IF(K$1&lt;$C37,0,IF(K$1&lt;=$D37,$F37,0))</f>
        <v>0</v>
      </c>
      <c r="L37" s="58">
        <f>IF(L$1&lt;$C37,0,IF(L$1&lt;=$D37,$F37,0))</f>
        <v>0</v>
      </c>
      <c r="M37" s="58">
        <v>0</v>
      </c>
      <c r="N37" s="58">
        <f t="shared" si="8"/>
        <v>0</v>
      </c>
      <c r="O37" s="58">
        <f t="shared" si="8"/>
        <v>0</v>
      </c>
      <c r="P37" s="58">
        <f t="shared" si="8"/>
        <v>0</v>
      </c>
      <c r="Q37" s="58">
        <f t="shared" si="8"/>
        <v>0</v>
      </c>
      <c r="R37" s="58">
        <f t="shared" si="8"/>
        <v>0</v>
      </c>
      <c r="S37" s="58">
        <f t="shared" si="8"/>
        <v>0</v>
      </c>
      <c r="T37" s="58">
        <f t="shared" si="8"/>
        <v>0</v>
      </c>
      <c r="U37" s="58">
        <f t="shared" si="8"/>
        <v>0</v>
      </c>
      <c r="V37" s="58">
        <f t="shared" si="8"/>
        <v>0</v>
      </c>
      <c r="W37" s="58">
        <f t="shared" si="8"/>
        <v>0</v>
      </c>
      <c r="X37" s="58">
        <f t="shared" si="8"/>
        <v>0</v>
      </c>
      <c r="Y37" s="58">
        <f>IF(Y$1&lt;$C37,0,IF(Y$1&lt;=$D37,$F37,0))</f>
        <v>0</v>
      </c>
      <c r="Z37" s="58">
        <f>IF(Z$1&lt;$C37,0,IF(Z$1&lt;=$D37,$F37,0))</f>
        <v>0</v>
      </c>
      <c r="AA37" s="58">
        <f>IF(AA$1&lt;$C37,0,IF(AA$1&lt;=$D37,$F37,0))</f>
        <v>0</v>
      </c>
      <c r="AB37" s="58">
        <f t="shared" ref="AB37:AO37" si="10">(AB33+AB34)*0.1</f>
        <v>-866.72335199999998</v>
      </c>
      <c r="AC37" s="58">
        <f t="shared" si="10"/>
        <v>-2311.2622719999999</v>
      </c>
      <c r="AD37" s="58">
        <f t="shared" si="10"/>
        <v>-5778.1556799999998</v>
      </c>
      <c r="AE37" s="58">
        <f t="shared" si="10"/>
        <v>-5417.0209500000001</v>
      </c>
      <c r="AF37" s="58">
        <f t="shared" si="10"/>
        <v>-6500.4251399999994</v>
      </c>
      <c r="AG37" s="58">
        <f t="shared" si="10"/>
        <v>-17047.205297999997</v>
      </c>
      <c r="AH37" s="58">
        <f t="shared" si="10"/>
        <v>-21501.748982000001</v>
      </c>
      <c r="AI37" s="58">
        <f t="shared" si="10"/>
        <v>-22084.880122400002</v>
      </c>
      <c r="AJ37" s="58">
        <f t="shared" si="10"/>
        <v>-31099.4614</v>
      </c>
      <c r="AK37" s="58">
        <f>(AK33+AK34)*0.1</f>
        <v>-35869.731920000006</v>
      </c>
      <c r="AL37" s="58">
        <f t="shared" si="10"/>
        <v>-44659.538406</v>
      </c>
      <c r="AM37" s="58">
        <f t="shared" si="10"/>
        <v>-31998.319376399999</v>
      </c>
      <c r="AN37" s="58">
        <f t="shared" si="10"/>
        <v>-24378.685891600002</v>
      </c>
      <c r="AO37" s="58">
        <f t="shared" si="10"/>
        <v>-8151.1500096000009</v>
      </c>
      <c r="AP37" s="58">
        <f t="shared" si="9"/>
        <v>0</v>
      </c>
      <c r="AQ37" s="58">
        <f t="shared" si="9"/>
        <v>0</v>
      </c>
      <c r="AR37" s="58">
        <f t="shared" si="9"/>
        <v>0</v>
      </c>
      <c r="AS37" s="58">
        <f t="shared" si="9"/>
        <v>0</v>
      </c>
      <c r="AT37" s="58">
        <f t="shared" si="9"/>
        <v>0</v>
      </c>
      <c r="AU37" s="58">
        <f t="shared" si="9"/>
        <v>0</v>
      </c>
      <c r="AV37" s="58">
        <f t="shared" si="9"/>
        <v>0</v>
      </c>
      <c r="AW37" s="58">
        <f t="shared" si="9"/>
        <v>0</v>
      </c>
      <c r="AX37" s="58">
        <f t="shared" si="9"/>
        <v>0</v>
      </c>
      <c r="AY37" s="58">
        <f t="shared" si="9"/>
        <v>0</v>
      </c>
      <c r="AZ37" s="58">
        <f t="shared" si="9"/>
        <v>0</v>
      </c>
      <c r="BA37" s="58">
        <f t="shared" si="9"/>
        <v>0</v>
      </c>
      <c r="BB37" s="58">
        <f t="shared" si="9"/>
        <v>0</v>
      </c>
      <c r="BC37" s="58">
        <f t="shared" si="9"/>
        <v>0</v>
      </c>
      <c r="BD37" s="58">
        <f t="shared" si="9"/>
        <v>0</v>
      </c>
      <c r="BE37" s="58">
        <v>0</v>
      </c>
      <c r="BF37" s="58">
        <v>0</v>
      </c>
      <c r="BG37" s="58">
        <v>0</v>
      </c>
      <c r="BH37" s="58">
        <v>0</v>
      </c>
      <c r="BI37" s="58">
        <v>0</v>
      </c>
      <c r="BJ37" s="58">
        <v>0</v>
      </c>
      <c r="BK37" s="58">
        <v>0</v>
      </c>
      <c r="BL37" s="58">
        <v>0</v>
      </c>
      <c r="BM37" s="58">
        <v>0</v>
      </c>
      <c r="BN37" s="58">
        <v>0</v>
      </c>
      <c r="BO37" s="58">
        <v>0</v>
      </c>
      <c r="BP37" s="58">
        <v>0</v>
      </c>
      <c r="BQ37" s="58">
        <v>0</v>
      </c>
      <c r="BR37" s="58">
        <v>0</v>
      </c>
      <c r="BS37" s="58">
        <v>0</v>
      </c>
      <c r="BT37" s="58">
        <v>0</v>
      </c>
      <c r="BU37" s="58">
        <v>0</v>
      </c>
      <c r="BV37" s="58">
        <v>0</v>
      </c>
      <c r="BW37" s="58">
        <v>0</v>
      </c>
      <c r="BX37" s="58">
        <v>0</v>
      </c>
      <c r="BY37" s="58">
        <v>0</v>
      </c>
      <c r="BZ37" s="58">
        <v>0</v>
      </c>
      <c r="CA37" s="58">
        <v>0</v>
      </c>
      <c r="CB37" s="58">
        <v>0</v>
      </c>
      <c r="CC37" s="58">
        <v>0</v>
      </c>
      <c r="CD37" s="58">
        <v>0</v>
      </c>
      <c r="CE37" s="58">
        <v>0</v>
      </c>
      <c r="CF37" s="58">
        <v>0</v>
      </c>
      <c r="CG37" s="58">
        <v>0</v>
      </c>
      <c r="CH37" s="58">
        <v>0</v>
      </c>
      <c r="CI37" s="58">
        <v>0</v>
      </c>
      <c r="CJ37" s="58">
        <v>0</v>
      </c>
      <c r="CK37" s="58">
        <v>0</v>
      </c>
      <c r="CL37" s="58">
        <v>0</v>
      </c>
      <c r="CM37" s="58">
        <v>0</v>
      </c>
      <c r="CN37" s="58">
        <v>0</v>
      </c>
      <c r="CO37" s="58">
        <v>0</v>
      </c>
      <c r="CP37" s="58">
        <v>0</v>
      </c>
      <c r="CQ37" s="58">
        <v>0</v>
      </c>
      <c r="CR37" s="58">
        <v>0</v>
      </c>
      <c r="CS37" s="58">
        <v>0</v>
      </c>
      <c r="CT37" s="58">
        <v>0</v>
      </c>
      <c r="CU37" s="58">
        <v>0</v>
      </c>
      <c r="CV37" s="58">
        <v>0</v>
      </c>
      <c r="CW37" s="58">
        <v>0</v>
      </c>
      <c r="CX37" s="115"/>
    </row>
    <row r="38" spans="1:102" x14ac:dyDescent="0.25">
      <c r="B38" t="s">
        <v>29</v>
      </c>
      <c r="C38">
        <v>1</v>
      </c>
      <c r="D38" s="1">
        <v>700</v>
      </c>
      <c r="F38" s="1">
        <f>C38*D38</f>
        <v>700</v>
      </c>
      <c r="G38" s="55"/>
      <c r="H38" s="55"/>
      <c r="I38" s="57">
        <f t="shared" si="0"/>
        <v>-700</v>
      </c>
      <c r="J38" s="58">
        <v>0</v>
      </c>
      <c r="K38" s="58">
        <f>(K35+K36+K37)*0.16</f>
        <v>0</v>
      </c>
      <c r="L38" s="58">
        <f>(L35+L36+L37)*0.16</f>
        <v>0</v>
      </c>
      <c r="M38" s="58">
        <v>0</v>
      </c>
      <c r="N38" s="58">
        <v>0</v>
      </c>
      <c r="O38" s="58">
        <v>0</v>
      </c>
      <c r="P38" s="58">
        <v>0</v>
      </c>
      <c r="Q38" s="58">
        <v>0</v>
      </c>
      <c r="R38" s="58">
        <v>0</v>
      </c>
      <c r="S38" s="58">
        <v>0</v>
      </c>
      <c r="T38" s="58">
        <v>0</v>
      </c>
      <c r="U38" s="58">
        <v>0</v>
      </c>
      <c r="V38" s="58">
        <v>0</v>
      </c>
      <c r="W38" s="58">
        <v>0</v>
      </c>
      <c r="X38" s="58">
        <v>0</v>
      </c>
      <c r="Y38" s="58">
        <v>0</v>
      </c>
      <c r="Z38" s="58">
        <v>0</v>
      </c>
      <c r="AA38" s="58">
        <v>0</v>
      </c>
      <c r="AB38" s="58">
        <v>0</v>
      </c>
      <c r="AC38" s="58">
        <v>0</v>
      </c>
      <c r="AD38" s="58">
        <v>0</v>
      </c>
      <c r="AE38" s="58">
        <v>0</v>
      </c>
      <c r="AF38" s="58">
        <v>0</v>
      </c>
      <c r="AG38" s="58">
        <v>0</v>
      </c>
      <c r="AH38" s="58">
        <v>0</v>
      </c>
      <c r="AI38" s="58">
        <v>0</v>
      </c>
      <c r="AJ38" s="58">
        <v>0</v>
      </c>
      <c r="AK38" s="58">
        <v>0</v>
      </c>
      <c r="AL38" s="58">
        <v>0</v>
      </c>
      <c r="AM38" s="58">
        <v>0</v>
      </c>
      <c r="AN38" s="58">
        <v>0</v>
      </c>
      <c r="AO38" s="58">
        <f>I38</f>
        <v>-700</v>
      </c>
      <c r="AP38" s="58">
        <v>0</v>
      </c>
      <c r="AQ38" s="58">
        <v>0</v>
      </c>
      <c r="AR38" s="58">
        <v>0</v>
      </c>
      <c r="AS38" s="58">
        <v>0</v>
      </c>
      <c r="AT38" s="58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0</v>
      </c>
      <c r="AZ38" s="58">
        <v>0</v>
      </c>
      <c r="BA38" s="58">
        <v>0</v>
      </c>
      <c r="BB38" s="58">
        <v>0</v>
      </c>
      <c r="BC38" s="58">
        <v>0</v>
      </c>
      <c r="BD38" s="58">
        <v>0</v>
      </c>
      <c r="BE38" s="58">
        <v>0</v>
      </c>
      <c r="BF38" s="58">
        <v>0</v>
      </c>
      <c r="BG38" s="58">
        <v>0</v>
      </c>
      <c r="BH38" s="58">
        <v>0</v>
      </c>
      <c r="BI38" s="58">
        <v>0</v>
      </c>
      <c r="BJ38" s="58">
        <v>0</v>
      </c>
      <c r="BK38" s="58">
        <v>0</v>
      </c>
      <c r="BL38" s="58">
        <v>0</v>
      </c>
      <c r="BM38" s="58">
        <v>0</v>
      </c>
      <c r="BN38" s="58">
        <v>0</v>
      </c>
      <c r="BO38" s="58">
        <v>0</v>
      </c>
      <c r="BP38" s="58">
        <v>0</v>
      </c>
      <c r="BQ38" s="58">
        <v>0</v>
      </c>
      <c r="BR38" s="58">
        <v>0</v>
      </c>
      <c r="BS38" s="58">
        <v>0</v>
      </c>
      <c r="BT38" s="58">
        <v>0</v>
      </c>
      <c r="BU38" s="58">
        <v>0</v>
      </c>
      <c r="BV38" s="58">
        <v>0</v>
      </c>
      <c r="BW38" s="58">
        <v>0</v>
      </c>
      <c r="BX38" s="58">
        <v>0</v>
      </c>
      <c r="BY38" s="58">
        <v>0</v>
      </c>
      <c r="BZ38" s="58">
        <v>0</v>
      </c>
      <c r="CA38" s="58">
        <v>0</v>
      </c>
      <c r="CB38" s="58">
        <v>0</v>
      </c>
      <c r="CC38" s="58">
        <v>0</v>
      </c>
      <c r="CD38" s="58">
        <v>0</v>
      </c>
      <c r="CE38" s="58">
        <v>0</v>
      </c>
      <c r="CF38" s="58">
        <v>0</v>
      </c>
      <c r="CG38" s="58">
        <v>0</v>
      </c>
      <c r="CH38" s="58">
        <v>0</v>
      </c>
      <c r="CI38" s="58">
        <v>0</v>
      </c>
      <c r="CJ38" s="58">
        <v>0</v>
      </c>
      <c r="CK38" s="58">
        <v>0</v>
      </c>
      <c r="CL38" s="58">
        <v>0</v>
      </c>
      <c r="CM38" s="58">
        <v>0</v>
      </c>
      <c r="CN38" s="58">
        <v>0</v>
      </c>
      <c r="CO38" s="58">
        <v>0</v>
      </c>
      <c r="CP38" s="58">
        <v>0</v>
      </c>
      <c r="CQ38" s="58">
        <v>0</v>
      </c>
      <c r="CR38" s="58">
        <v>0</v>
      </c>
      <c r="CS38" s="58">
        <v>0</v>
      </c>
      <c r="CT38" s="58">
        <v>0</v>
      </c>
      <c r="CU38" s="58">
        <v>0</v>
      </c>
      <c r="CV38" s="58">
        <v>0</v>
      </c>
      <c r="CW38" s="58">
        <v>0</v>
      </c>
      <c r="CX38" s="115"/>
    </row>
    <row r="39" spans="1:102" x14ac:dyDescent="0.25">
      <c r="G39" s="61"/>
      <c r="H39" s="61"/>
      <c r="I39" s="62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CX39" s="115"/>
    </row>
    <row r="40" spans="1:102" x14ac:dyDescent="0.25">
      <c r="B40" s="15" t="s">
        <v>2</v>
      </c>
      <c r="C40" s="15"/>
      <c r="D40" s="16"/>
      <c r="E40" s="16"/>
      <c r="F40" s="16"/>
      <c r="G40" s="64"/>
      <c r="H40" s="64"/>
      <c r="I40" s="65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CX40" s="115"/>
    </row>
    <row r="41" spans="1:102" x14ac:dyDescent="0.25">
      <c r="B41" s="7" t="s">
        <v>12</v>
      </c>
      <c r="C41">
        <f>5%</f>
        <v>0.05</v>
      </c>
      <c r="D41" s="1">
        <f>(F33+F34)</f>
        <v>2576643.088</v>
      </c>
      <c r="F41" s="1">
        <f>C41*D41</f>
        <v>128832.1544</v>
      </c>
      <c r="G41" s="70">
        <v>10</v>
      </c>
      <c r="H41" s="70">
        <v>14</v>
      </c>
      <c r="I41" s="71">
        <f t="shared" si="0"/>
        <v>-128832.1544</v>
      </c>
      <c r="J41" s="72">
        <v>0</v>
      </c>
      <c r="K41" s="72">
        <v>0</v>
      </c>
      <c r="L41" s="72">
        <v>0</v>
      </c>
      <c r="M41" s="72">
        <v>0</v>
      </c>
      <c r="N41" s="72">
        <v>0</v>
      </c>
      <c r="O41" s="72">
        <v>0</v>
      </c>
      <c r="P41" s="72">
        <v>0</v>
      </c>
      <c r="Q41" s="72">
        <v>0</v>
      </c>
      <c r="R41" s="72">
        <v>0</v>
      </c>
      <c r="S41" s="72">
        <f>I41*0.2</f>
        <v>-25766.43088</v>
      </c>
      <c r="T41" s="72">
        <v>0</v>
      </c>
      <c r="U41" s="72">
        <v>0</v>
      </c>
      <c r="V41" s="72">
        <f>I41*0.8</f>
        <v>-103065.72352</v>
      </c>
      <c r="W41" s="72">
        <v>0</v>
      </c>
      <c r="X41" s="72">
        <v>0</v>
      </c>
      <c r="Y41" s="72">
        <v>0</v>
      </c>
      <c r="Z41" s="72">
        <v>0</v>
      </c>
      <c r="AA41" s="72">
        <v>0</v>
      </c>
      <c r="AB41" s="72">
        <v>0</v>
      </c>
      <c r="AC41" s="72">
        <v>0</v>
      </c>
      <c r="AD41" s="72">
        <v>0</v>
      </c>
      <c r="AE41" s="72">
        <v>0</v>
      </c>
      <c r="AF41" s="72">
        <v>0</v>
      </c>
      <c r="AG41" s="72">
        <v>0</v>
      </c>
      <c r="AH41" s="72">
        <v>0</v>
      </c>
      <c r="AI41" s="72">
        <v>0</v>
      </c>
      <c r="AJ41" s="72">
        <v>0</v>
      </c>
      <c r="AK41" s="72">
        <v>0</v>
      </c>
      <c r="AL41" s="72">
        <v>0</v>
      </c>
      <c r="AM41" s="72">
        <v>0</v>
      </c>
      <c r="AN41" s="72">
        <v>0</v>
      </c>
      <c r="AO41" s="72">
        <v>0</v>
      </c>
      <c r="AP41" s="72">
        <v>0</v>
      </c>
      <c r="AQ41" s="72">
        <v>0</v>
      </c>
      <c r="AR41" s="72">
        <v>0</v>
      </c>
      <c r="AS41" s="72">
        <v>0</v>
      </c>
      <c r="AT41" s="72">
        <v>0</v>
      </c>
      <c r="AU41" s="72">
        <v>0</v>
      </c>
      <c r="AV41" s="72">
        <v>0</v>
      </c>
      <c r="AW41" s="72">
        <v>0</v>
      </c>
      <c r="AX41" s="72">
        <v>0</v>
      </c>
      <c r="AY41" s="72">
        <v>0</v>
      </c>
      <c r="AZ41" s="72">
        <v>0</v>
      </c>
      <c r="BA41" s="72">
        <v>0</v>
      </c>
      <c r="BB41" s="72">
        <v>0</v>
      </c>
      <c r="BC41" s="72">
        <v>0</v>
      </c>
      <c r="BD41" s="72">
        <v>0</v>
      </c>
      <c r="BE41" s="72">
        <v>0</v>
      </c>
      <c r="BF41" s="72">
        <v>0</v>
      </c>
      <c r="BG41" s="72">
        <v>0</v>
      </c>
      <c r="BH41" s="72">
        <v>0</v>
      </c>
      <c r="BI41" s="72">
        <v>0</v>
      </c>
      <c r="BJ41" s="72">
        <v>0</v>
      </c>
      <c r="BK41" s="72">
        <v>0</v>
      </c>
      <c r="BL41" s="72">
        <v>0</v>
      </c>
      <c r="BM41" s="72">
        <v>0</v>
      </c>
      <c r="BN41" s="72">
        <v>0</v>
      </c>
      <c r="BO41" s="72">
        <v>0</v>
      </c>
      <c r="BP41" s="72">
        <v>0</v>
      </c>
      <c r="BQ41" s="72">
        <v>0</v>
      </c>
      <c r="BR41" s="72">
        <v>0</v>
      </c>
      <c r="BS41" s="72">
        <v>0</v>
      </c>
      <c r="BT41" s="72">
        <v>0</v>
      </c>
      <c r="BU41" s="72">
        <v>0</v>
      </c>
      <c r="BV41" s="72">
        <v>0</v>
      </c>
      <c r="BW41" s="72">
        <v>0</v>
      </c>
      <c r="BX41" s="72">
        <v>0</v>
      </c>
      <c r="BY41" s="72">
        <v>0</v>
      </c>
      <c r="BZ41" s="72">
        <v>0</v>
      </c>
      <c r="CA41" s="72">
        <v>0</v>
      </c>
      <c r="CB41" s="72">
        <v>0</v>
      </c>
      <c r="CC41" s="72">
        <v>0</v>
      </c>
      <c r="CD41" s="72">
        <v>0</v>
      </c>
      <c r="CE41" s="72">
        <v>0</v>
      </c>
      <c r="CF41" s="72">
        <v>0</v>
      </c>
      <c r="CG41" s="72">
        <v>0</v>
      </c>
      <c r="CH41" s="72">
        <v>0</v>
      </c>
      <c r="CI41" s="72">
        <v>0</v>
      </c>
      <c r="CJ41" s="72">
        <v>0</v>
      </c>
      <c r="CK41" s="72">
        <v>0</v>
      </c>
      <c r="CL41" s="72">
        <v>0</v>
      </c>
      <c r="CM41" s="72">
        <v>0</v>
      </c>
      <c r="CN41" s="72">
        <v>0</v>
      </c>
      <c r="CO41" s="72">
        <v>0</v>
      </c>
      <c r="CP41" s="72">
        <v>0</v>
      </c>
      <c r="CQ41" s="72">
        <v>0</v>
      </c>
      <c r="CR41" s="72">
        <v>0</v>
      </c>
      <c r="CS41" s="72">
        <v>0</v>
      </c>
      <c r="CT41" s="72">
        <v>0</v>
      </c>
      <c r="CU41" s="72">
        <v>0</v>
      </c>
      <c r="CV41" s="72">
        <v>0</v>
      </c>
      <c r="CW41" s="72">
        <v>0</v>
      </c>
      <c r="CX41" s="115"/>
    </row>
    <row r="42" spans="1:102" x14ac:dyDescent="0.25">
      <c r="B42" s="7" t="s">
        <v>11</v>
      </c>
      <c r="C42">
        <f>5%</f>
        <v>0.05</v>
      </c>
      <c r="D42" s="1">
        <f>F30</f>
        <v>31646.16</v>
      </c>
      <c r="F42" s="1">
        <f>C42*D42</f>
        <v>1582.308</v>
      </c>
      <c r="G42" s="55">
        <v>7</v>
      </c>
      <c r="H42" s="55">
        <v>9</v>
      </c>
      <c r="I42" s="57">
        <f t="shared" si="0"/>
        <v>-1582.308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58">
        <f>I42*0.2</f>
        <v>-316.46160000000003</v>
      </c>
      <c r="Q42" s="58">
        <v>0</v>
      </c>
      <c r="R42" s="58">
        <f>I42*0.8</f>
        <v>-1265.8464000000001</v>
      </c>
      <c r="S42" s="58">
        <v>0</v>
      </c>
      <c r="T42" s="58">
        <v>0</v>
      </c>
      <c r="U42" s="58">
        <v>0</v>
      </c>
      <c r="V42" s="58">
        <v>0</v>
      </c>
      <c r="W42" s="58">
        <v>0</v>
      </c>
      <c r="X42" s="58">
        <v>0</v>
      </c>
      <c r="Y42" s="58">
        <v>0</v>
      </c>
      <c r="Z42" s="58">
        <v>0</v>
      </c>
      <c r="AA42" s="58">
        <v>0</v>
      </c>
      <c r="AB42" s="58">
        <v>0</v>
      </c>
      <c r="AC42" s="58">
        <v>0</v>
      </c>
      <c r="AD42" s="58">
        <v>0</v>
      </c>
      <c r="AE42" s="58">
        <v>0</v>
      </c>
      <c r="AF42" s="58">
        <v>0</v>
      </c>
      <c r="AG42" s="58">
        <v>0</v>
      </c>
      <c r="AH42" s="58">
        <v>0</v>
      </c>
      <c r="AI42" s="58">
        <v>0</v>
      </c>
      <c r="AJ42" s="58">
        <v>0</v>
      </c>
      <c r="AK42" s="58">
        <v>0</v>
      </c>
      <c r="AL42" s="58">
        <v>0</v>
      </c>
      <c r="AM42" s="58">
        <v>0</v>
      </c>
      <c r="AN42" s="58">
        <v>0</v>
      </c>
      <c r="AO42" s="58">
        <v>0</v>
      </c>
      <c r="AP42" s="58">
        <v>0</v>
      </c>
      <c r="AQ42" s="58">
        <v>0</v>
      </c>
      <c r="AR42" s="58">
        <v>0</v>
      </c>
      <c r="AS42" s="58">
        <v>0</v>
      </c>
      <c r="AT42" s="58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8">
        <v>0</v>
      </c>
      <c r="BA42" s="58">
        <v>0</v>
      </c>
      <c r="BB42" s="58">
        <v>0</v>
      </c>
      <c r="BC42" s="58">
        <v>0</v>
      </c>
      <c r="BD42" s="58">
        <v>0</v>
      </c>
      <c r="BE42" s="58">
        <v>0</v>
      </c>
      <c r="BF42" s="58">
        <v>0</v>
      </c>
      <c r="BG42" s="58">
        <v>0</v>
      </c>
      <c r="BH42" s="58">
        <v>0</v>
      </c>
      <c r="BI42" s="58">
        <v>0</v>
      </c>
      <c r="BJ42" s="58">
        <v>0</v>
      </c>
      <c r="BK42" s="58">
        <v>0</v>
      </c>
      <c r="BL42" s="58">
        <v>0</v>
      </c>
      <c r="BM42" s="58">
        <v>0</v>
      </c>
      <c r="BN42" s="58">
        <v>0</v>
      </c>
      <c r="BO42" s="58">
        <v>0</v>
      </c>
      <c r="BP42" s="58">
        <v>0</v>
      </c>
      <c r="BQ42" s="58">
        <v>0</v>
      </c>
      <c r="BR42" s="58">
        <v>0</v>
      </c>
      <c r="BS42" s="58">
        <v>0</v>
      </c>
      <c r="BT42" s="58">
        <v>0</v>
      </c>
      <c r="BU42" s="58">
        <v>0</v>
      </c>
      <c r="BV42" s="58">
        <v>0</v>
      </c>
      <c r="BW42" s="58">
        <v>0</v>
      </c>
      <c r="BX42" s="58">
        <v>0</v>
      </c>
      <c r="BY42" s="58">
        <v>0</v>
      </c>
      <c r="BZ42" s="58">
        <v>0</v>
      </c>
      <c r="CA42" s="58">
        <v>0</v>
      </c>
      <c r="CB42" s="58">
        <v>0</v>
      </c>
      <c r="CC42" s="58">
        <v>0</v>
      </c>
      <c r="CD42" s="58">
        <v>0</v>
      </c>
      <c r="CE42" s="58">
        <v>0</v>
      </c>
      <c r="CF42" s="58">
        <v>0</v>
      </c>
      <c r="CG42" s="58">
        <v>0</v>
      </c>
      <c r="CH42" s="58">
        <v>0</v>
      </c>
      <c r="CI42" s="58">
        <v>0</v>
      </c>
      <c r="CJ42" s="58">
        <v>0</v>
      </c>
      <c r="CK42" s="58">
        <v>0</v>
      </c>
      <c r="CL42" s="58">
        <v>0</v>
      </c>
      <c r="CM42" s="58">
        <v>0</v>
      </c>
      <c r="CN42" s="58">
        <v>0</v>
      </c>
      <c r="CO42" s="58">
        <v>0</v>
      </c>
      <c r="CP42" s="58">
        <v>0</v>
      </c>
      <c r="CQ42" s="58">
        <v>0</v>
      </c>
      <c r="CR42" s="58">
        <v>0</v>
      </c>
      <c r="CS42" s="58">
        <v>0</v>
      </c>
      <c r="CT42" s="58">
        <v>0</v>
      </c>
      <c r="CU42" s="58">
        <v>0</v>
      </c>
      <c r="CV42" s="58">
        <v>0</v>
      </c>
      <c r="CW42" s="58">
        <v>0</v>
      </c>
      <c r="CX42" s="115"/>
    </row>
    <row r="43" spans="1:102" x14ac:dyDescent="0.25">
      <c r="B43" s="7" t="s">
        <v>31</v>
      </c>
      <c r="G43" s="90"/>
      <c r="H43" s="90"/>
      <c r="I43" s="91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R43" s="92"/>
      <c r="BS43" s="92"/>
      <c r="BT43" s="92"/>
      <c r="BU43" s="92"/>
      <c r="BV43" s="92"/>
      <c r="BW43" s="92"/>
      <c r="BX43" s="92"/>
      <c r="BY43" s="92"/>
      <c r="BZ43" s="92"/>
      <c r="CA43" s="92"/>
      <c r="CB43" s="92"/>
      <c r="CC43" s="92"/>
      <c r="CD43" s="92"/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115"/>
    </row>
    <row r="44" spans="1:102" x14ac:dyDescent="0.25">
      <c r="B44" t="s">
        <v>32</v>
      </c>
      <c r="C44" s="6">
        <v>2.9999999999999997E-4</v>
      </c>
      <c r="D44" s="1">
        <f>F33</f>
        <v>1132104.1680000001</v>
      </c>
      <c r="F44" s="1">
        <f>C44*D44</f>
        <v>339.6312504</v>
      </c>
      <c r="G44" s="55">
        <v>33</v>
      </c>
      <c r="H44" s="55">
        <v>33</v>
      </c>
      <c r="I44" s="57">
        <f t="shared" si="0"/>
        <v>-339.6312504</v>
      </c>
      <c r="J44" s="58">
        <v>0</v>
      </c>
      <c r="K44" s="58">
        <v>0</v>
      </c>
      <c r="L44" s="58">
        <v>0</v>
      </c>
      <c r="M44" s="58">
        <v>0</v>
      </c>
      <c r="N44" s="58">
        <v>0</v>
      </c>
      <c r="O44" s="58">
        <v>0</v>
      </c>
      <c r="P44" s="58">
        <v>0</v>
      </c>
      <c r="Q44" s="58">
        <v>0</v>
      </c>
      <c r="R44" s="58">
        <v>0</v>
      </c>
      <c r="S44" s="58">
        <v>0</v>
      </c>
      <c r="T44" s="58">
        <v>0</v>
      </c>
      <c r="U44" s="58">
        <v>0</v>
      </c>
      <c r="V44" s="58">
        <v>0</v>
      </c>
      <c r="W44" s="58">
        <v>0</v>
      </c>
      <c r="X44" s="58">
        <v>0</v>
      </c>
      <c r="Y44" s="58">
        <v>0</v>
      </c>
      <c r="Z44" s="58">
        <v>0</v>
      </c>
      <c r="AA44" s="58">
        <v>0</v>
      </c>
      <c r="AB44" s="58">
        <v>0</v>
      </c>
      <c r="AC44" s="58">
        <v>0</v>
      </c>
      <c r="AD44" s="58">
        <v>0</v>
      </c>
      <c r="AE44" s="58">
        <v>0</v>
      </c>
      <c r="AF44" s="58">
        <v>0</v>
      </c>
      <c r="AG44" s="58">
        <v>0</v>
      </c>
      <c r="AH44" s="58">
        <v>0</v>
      </c>
      <c r="AI44" s="58">
        <v>0</v>
      </c>
      <c r="AJ44" s="58">
        <v>0</v>
      </c>
      <c r="AK44" s="58">
        <v>0</v>
      </c>
      <c r="AL44" s="58">
        <v>0</v>
      </c>
      <c r="AM44" s="58">
        <v>0</v>
      </c>
      <c r="AN44" s="58">
        <v>0</v>
      </c>
      <c r="AO44" s="58">
        <v>0</v>
      </c>
      <c r="AP44" s="58">
        <f>I44</f>
        <v>-339.6312504</v>
      </c>
      <c r="AQ44" s="58">
        <v>0</v>
      </c>
      <c r="AR44" s="58">
        <v>0</v>
      </c>
      <c r="AS44" s="58">
        <v>0</v>
      </c>
      <c r="AT44" s="58">
        <v>0</v>
      </c>
      <c r="AU44" s="58">
        <v>0</v>
      </c>
      <c r="AV44" s="58">
        <v>0</v>
      </c>
      <c r="AW44" s="58">
        <v>0</v>
      </c>
      <c r="AX44" s="58">
        <v>0</v>
      </c>
      <c r="AY44" s="58">
        <v>0</v>
      </c>
      <c r="AZ44" s="58">
        <v>0</v>
      </c>
      <c r="BA44" s="58">
        <v>0</v>
      </c>
      <c r="BB44" s="58">
        <v>0</v>
      </c>
      <c r="BC44" s="58">
        <v>0</v>
      </c>
      <c r="BD44" s="58">
        <v>0</v>
      </c>
      <c r="BE44" s="58">
        <v>0</v>
      </c>
      <c r="BF44" s="58">
        <v>0</v>
      </c>
      <c r="BG44" s="58">
        <v>0</v>
      </c>
      <c r="BH44" s="58">
        <v>0</v>
      </c>
      <c r="BI44" s="58">
        <v>0</v>
      </c>
      <c r="BJ44" s="58">
        <v>0</v>
      </c>
      <c r="BK44" s="58">
        <v>0</v>
      </c>
      <c r="BL44" s="58">
        <v>0</v>
      </c>
      <c r="BM44" s="58">
        <v>0</v>
      </c>
      <c r="BN44" s="58">
        <v>0</v>
      </c>
      <c r="BO44" s="58">
        <v>0</v>
      </c>
      <c r="BP44" s="58">
        <v>0</v>
      </c>
      <c r="BQ44" s="58">
        <v>0</v>
      </c>
      <c r="BR44" s="58">
        <v>0</v>
      </c>
      <c r="BS44" s="58">
        <v>0</v>
      </c>
      <c r="BT44" s="58">
        <v>0</v>
      </c>
      <c r="BU44" s="58">
        <v>0</v>
      </c>
      <c r="BV44" s="58">
        <v>0</v>
      </c>
      <c r="BW44" s="58">
        <v>0</v>
      </c>
      <c r="BX44" s="58">
        <v>0</v>
      </c>
      <c r="BY44" s="58">
        <v>0</v>
      </c>
      <c r="BZ44" s="58">
        <v>0</v>
      </c>
      <c r="CA44" s="58">
        <v>0</v>
      </c>
      <c r="CB44" s="58">
        <v>0</v>
      </c>
      <c r="CC44" s="58">
        <v>0</v>
      </c>
      <c r="CD44" s="58">
        <v>0</v>
      </c>
      <c r="CE44" s="58">
        <v>0</v>
      </c>
      <c r="CF44" s="58">
        <v>0</v>
      </c>
      <c r="CG44" s="58">
        <v>0</v>
      </c>
      <c r="CH44" s="58">
        <v>0</v>
      </c>
      <c r="CI44" s="58">
        <v>0</v>
      </c>
      <c r="CJ44" s="58">
        <v>0</v>
      </c>
      <c r="CK44" s="58">
        <v>0</v>
      </c>
      <c r="CL44" s="58">
        <v>0</v>
      </c>
      <c r="CM44" s="58">
        <v>0</v>
      </c>
      <c r="CN44" s="58">
        <v>0</v>
      </c>
      <c r="CO44" s="58">
        <v>0</v>
      </c>
      <c r="CP44" s="58">
        <v>0</v>
      </c>
      <c r="CQ44" s="58">
        <v>0</v>
      </c>
      <c r="CR44" s="58">
        <v>0</v>
      </c>
      <c r="CS44" s="58">
        <v>0</v>
      </c>
      <c r="CT44" s="58">
        <v>0</v>
      </c>
      <c r="CU44" s="58">
        <v>0</v>
      </c>
      <c r="CV44" s="58">
        <v>0</v>
      </c>
      <c r="CW44" s="58">
        <v>0</v>
      </c>
      <c r="CX44" s="115"/>
    </row>
    <row r="45" spans="1:102" x14ac:dyDescent="0.25">
      <c r="B45" t="s">
        <v>33</v>
      </c>
      <c r="C45" s="6">
        <v>2.0000000000000001E-4</v>
      </c>
      <c r="D45" s="1">
        <f>F33</f>
        <v>1132104.1680000001</v>
      </c>
      <c r="F45" s="1">
        <f>C45*D45</f>
        <v>226.42083360000004</v>
      </c>
      <c r="G45" s="55">
        <v>33</v>
      </c>
      <c r="H45" s="55">
        <v>33</v>
      </c>
      <c r="I45" s="57">
        <f t="shared" si="0"/>
        <v>-226.42083360000004</v>
      </c>
      <c r="J45" s="58">
        <v>0</v>
      </c>
      <c r="K45" s="58">
        <v>0</v>
      </c>
      <c r="L45" s="58">
        <v>0</v>
      </c>
      <c r="M45" s="58">
        <v>0</v>
      </c>
      <c r="N45" s="58">
        <v>0</v>
      </c>
      <c r="O45" s="58">
        <v>0</v>
      </c>
      <c r="P45" s="58">
        <v>0</v>
      </c>
      <c r="Q45" s="58">
        <v>0</v>
      </c>
      <c r="R45" s="58">
        <v>0</v>
      </c>
      <c r="S45" s="58">
        <v>0</v>
      </c>
      <c r="T45" s="58">
        <v>0</v>
      </c>
      <c r="U45" s="58">
        <v>0</v>
      </c>
      <c r="V45" s="58">
        <v>0</v>
      </c>
      <c r="W45" s="58">
        <v>0</v>
      </c>
      <c r="X45" s="58">
        <v>0</v>
      </c>
      <c r="Y45" s="58">
        <v>0</v>
      </c>
      <c r="Z45" s="58">
        <v>0</v>
      </c>
      <c r="AA45" s="58">
        <v>0</v>
      </c>
      <c r="AB45" s="58">
        <v>0</v>
      </c>
      <c r="AC45" s="58">
        <v>0</v>
      </c>
      <c r="AD45" s="58">
        <v>0</v>
      </c>
      <c r="AE45" s="58">
        <v>0</v>
      </c>
      <c r="AF45" s="58">
        <v>0</v>
      </c>
      <c r="AG45" s="58">
        <v>0</v>
      </c>
      <c r="AH45" s="58">
        <v>0</v>
      </c>
      <c r="AI45" s="58">
        <v>0</v>
      </c>
      <c r="AJ45" s="58">
        <v>0</v>
      </c>
      <c r="AK45" s="58">
        <v>0</v>
      </c>
      <c r="AL45" s="58">
        <v>0</v>
      </c>
      <c r="AM45" s="58">
        <v>0</v>
      </c>
      <c r="AN45" s="58">
        <v>0</v>
      </c>
      <c r="AO45" s="58">
        <v>0</v>
      </c>
      <c r="AP45" s="58">
        <f>I45</f>
        <v>-226.42083360000004</v>
      </c>
      <c r="AQ45" s="58">
        <v>0</v>
      </c>
      <c r="AR45" s="58">
        <v>0</v>
      </c>
      <c r="AS45" s="58">
        <v>0</v>
      </c>
      <c r="AT45" s="58">
        <v>0</v>
      </c>
      <c r="AU45" s="58">
        <v>0</v>
      </c>
      <c r="AV45" s="58">
        <v>0</v>
      </c>
      <c r="AW45" s="58">
        <v>0</v>
      </c>
      <c r="AX45" s="58">
        <v>0</v>
      </c>
      <c r="AY45" s="58">
        <v>0</v>
      </c>
      <c r="AZ45" s="58">
        <v>0</v>
      </c>
      <c r="BA45" s="58">
        <v>0</v>
      </c>
      <c r="BB45" s="58">
        <v>0</v>
      </c>
      <c r="BC45" s="58">
        <v>0</v>
      </c>
      <c r="BD45" s="58">
        <v>0</v>
      </c>
      <c r="BE45" s="58">
        <v>0</v>
      </c>
      <c r="BF45" s="58">
        <v>0</v>
      </c>
      <c r="BG45" s="58">
        <v>0</v>
      </c>
      <c r="BH45" s="58">
        <v>0</v>
      </c>
      <c r="BI45" s="58">
        <v>0</v>
      </c>
      <c r="BJ45" s="58">
        <v>0</v>
      </c>
      <c r="BK45" s="58">
        <v>0</v>
      </c>
      <c r="BL45" s="58">
        <v>0</v>
      </c>
      <c r="BM45" s="58">
        <v>0</v>
      </c>
      <c r="BN45" s="58">
        <v>0</v>
      </c>
      <c r="BO45" s="58">
        <v>0</v>
      </c>
      <c r="BP45" s="58">
        <v>0</v>
      </c>
      <c r="BQ45" s="58">
        <v>0</v>
      </c>
      <c r="BR45" s="58">
        <v>0</v>
      </c>
      <c r="BS45" s="58">
        <v>0</v>
      </c>
      <c r="BT45" s="58">
        <v>0</v>
      </c>
      <c r="BU45" s="58">
        <v>0</v>
      </c>
      <c r="BV45" s="58">
        <v>0</v>
      </c>
      <c r="BW45" s="58">
        <v>0</v>
      </c>
      <c r="BX45" s="58">
        <v>0</v>
      </c>
      <c r="BY45" s="58">
        <v>0</v>
      </c>
      <c r="BZ45" s="58">
        <v>0</v>
      </c>
      <c r="CA45" s="58">
        <v>0</v>
      </c>
      <c r="CB45" s="58">
        <v>0</v>
      </c>
      <c r="CC45" s="58">
        <v>0</v>
      </c>
      <c r="CD45" s="58">
        <v>0</v>
      </c>
      <c r="CE45" s="58">
        <v>0</v>
      </c>
      <c r="CF45" s="58">
        <v>0</v>
      </c>
      <c r="CG45" s="58">
        <v>0</v>
      </c>
      <c r="CH45" s="58">
        <v>0</v>
      </c>
      <c r="CI45" s="58">
        <v>0</v>
      </c>
      <c r="CJ45" s="58">
        <v>0</v>
      </c>
      <c r="CK45" s="58">
        <v>0</v>
      </c>
      <c r="CL45" s="58">
        <v>0</v>
      </c>
      <c r="CM45" s="58">
        <v>0</v>
      </c>
      <c r="CN45" s="58">
        <v>0</v>
      </c>
      <c r="CO45" s="58">
        <v>0</v>
      </c>
      <c r="CP45" s="58">
        <v>0</v>
      </c>
      <c r="CQ45" s="58">
        <v>0</v>
      </c>
      <c r="CR45" s="58">
        <v>0</v>
      </c>
      <c r="CS45" s="58">
        <v>0</v>
      </c>
      <c r="CT45" s="58">
        <v>0</v>
      </c>
      <c r="CU45" s="58">
        <v>0</v>
      </c>
      <c r="CV45" s="58">
        <v>0</v>
      </c>
      <c r="CW45" s="58">
        <v>0</v>
      </c>
      <c r="CX45" s="115"/>
    </row>
    <row r="46" spans="1:102" x14ac:dyDescent="0.25">
      <c r="B46" t="s">
        <v>34</v>
      </c>
      <c r="C46">
        <v>1</v>
      </c>
      <c r="D46" s="1">
        <v>250</v>
      </c>
      <c r="F46" s="1">
        <f>C46*D46</f>
        <v>250</v>
      </c>
      <c r="G46" s="55">
        <v>33</v>
      </c>
      <c r="H46" s="55">
        <v>33</v>
      </c>
      <c r="I46" s="57">
        <f t="shared" si="0"/>
        <v>-250</v>
      </c>
      <c r="J46" s="58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8">
        <v>0</v>
      </c>
      <c r="R46" s="58">
        <v>0</v>
      </c>
      <c r="S46" s="58">
        <v>0</v>
      </c>
      <c r="T46" s="58">
        <v>0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58">
        <v>0</v>
      </c>
      <c r="AB46" s="58">
        <v>0</v>
      </c>
      <c r="AC46" s="58">
        <v>0</v>
      </c>
      <c r="AD46" s="58">
        <v>0</v>
      </c>
      <c r="AE46" s="58">
        <v>0</v>
      </c>
      <c r="AF46" s="58">
        <v>0</v>
      </c>
      <c r="AG46" s="58">
        <v>0</v>
      </c>
      <c r="AH46" s="58">
        <v>0</v>
      </c>
      <c r="AI46" s="58">
        <v>0</v>
      </c>
      <c r="AJ46" s="58">
        <v>0</v>
      </c>
      <c r="AK46" s="58">
        <v>0</v>
      </c>
      <c r="AL46" s="58">
        <v>0</v>
      </c>
      <c r="AM46" s="58">
        <v>0</v>
      </c>
      <c r="AN46" s="58">
        <v>0</v>
      </c>
      <c r="AO46" s="58">
        <v>0</v>
      </c>
      <c r="AP46" s="58">
        <f>I46</f>
        <v>-250</v>
      </c>
      <c r="AQ46" s="58">
        <v>0</v>
      </c>
      <c r="AR46" s="58">
        <v>0</v>
      </c>
      <c r="AS46" s="58">
        <v>0</v>
      </c>
      <c r="AT46" s="58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8">
        <v>0</v>
      </c>
      <c r="BA46" s="58">
        <v>0</v>
      </c>
      <c r="BB46" s="58">
        <v>0</v>
      </c>
      <c r="BC46" s="58">
        <v>0</v>
      </c>
      <c r="BD46" s="58">
        <v>0</v>
      </c>
      <c r="BE46" s="58">
        <v>0</v>
      </c>
      <c r="BF46" s="58">
        <v>0</v>
      </c>
      <c r="BG46" s="58">
        <v>0</v>
      </c>
      <c r="BH46" s="58">
        <v>0</v>
      </c>
      <c r="BI46" s="58">
        <v>0</v>
      </c>
      <c r="BJ46" s="58">
        <v>0</v>
      </c>
      <c r="BK46" s="58">
        <v>0</v>
      </c>
      <c r="BL46" s="58">
        <v>0</v>
      </c>
      <c r="BM46" s="58">
        <v>0</v>
      </c>
      <c r="BN46" s="58">
        <v>0</v>
      </c>
      <c r="BO46" s="58">
        <v>0</v>
      </c>
      <c r="BP46" s="58">
        <v>0</v>
      </c>
      <c r="BQ46" s="58">
        <v>0</v>
      </c>
      <c r="BR46" s="58">
        <v>0</v>
      </c>
      <c r="BS46" s="58">
        <v>0</v>
      </c>
      <c r="BT46" s="58">
        <v>0</v>
      </c>
      <c r="BU46" s="58">
        <v>0</v>
      </c>
      <c r="BV46" s="58">
        <v>0</v>
      </c>
      <c r="BW46" s="58">
        <v>0</v>
      </c>
      <c r="BX46" s="58">
        <v>0</v>
      </c>
      <c r="BY46" s="58">
        <v>0</v>
      </c>
      <c r="BZ46" s="58">
        <v>0</v>
      </c>
      <c r="CA46" s="58">
        <v>0</v>
      </c>
      <c r="CB46" s="58">
        <v>0</v>
      </c>
      <c r="CC46" s="58">
        <v>0</v>
      </c>
      <c r="CD46" s="58">
        <v>0</v>
      </c>
      <c r="CE46" s="58">
        <v>0</v>
      </c>
      <c r="CF46" s="58">
        <v>0</v>
      </c>
      <c r="CG46" s="58">
        <v>0</v>
      </c>
      <c r="CH46" s="58">
        <v>0</v>
      </c>
      <c r="CI46" s="58">
        <v>0</v>
      </c>
      <c r="CJ46" s="58">
        <v>0</v>
      </c>
      <c r="CK46" s="58">
        <v>0</v>
      </c>
      <c r="CL46" s="58">
        <v>0</v>
      </c>
      <c r="CM46" s="58">
        <v>0</v>
      </c>
      <c r="CN46" s="58">
        <v>0</v>
      </c>
      <c r="CO46" s="58">
        <v>0</v>
      </c>
      <c r="CP46" s="58">
        <v>0</v>
      </c>
      <c r="CQ46" s="58">
        <v>0</v>
      </c>
      <c r="CR46" s="58">
        <v>0</v>
      </c>
      <c r="CS46" s="58">
        <v>0</v>
      </c>
      <c r="CT46" s="58">
        <v>0</v>
      </c>
      <c r="CU46" s="58">
        <v>0</v>
      </c>
      <c r="CV46" s="58">
        <v>0</v>
      </c>
      <c r="CW46" s="58">
        <v>0</v>
      </c>
      <c r="CX46" s="115"/>
    </row>
    <row r="47" spans="1:102" x14ac:dyDescent="0.25">
      <c r="B47" s="7" t="s">
        <v>35</v>
      </c>
      <c r="G47" s="90"/>
      <c r="H47" s="90"/>
      <c r="I47" s="91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92"/>
      <c r="BG47" s="92"/>
      <c r="BH47" s="92"/>
      <c r="BI47" s="92"/>
      <c r="BJ47" s="92"/>
      <c r="BK47" s="92"/>
      <c r="BL47" s="92"/>
      <c r="BM47" s="92"/>
      <c r="BN47" s="92"/>
      <c r="BO47" s="92"/>
      <c r="BP47" s="92"/>
      <c r="BQ47" s="92"/>
      <c r="BR47" s="92"/>
      <c r="BS47" s="92"/>
      <c r="BT47" s="92"/>
      <c r="BU47" s="92"/>
      <c r="BV47" s="92"/>
      <c r="BW47" s="92"/>
      <c r="BX47" s="92"/>
      <c r="BY47" s="92"/>
      <c r="BZ47" s="92"/>
      <c r="CA47" s="92"/>
      <c r="CB47" s="92"/>
      <c r="CC47" s="92"/>
      <c r="CD47" s="92"/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115"/>
    </row>
    <row r="48" spans="1:102" x14ac:dyDescent="0.25">
      <c r="B48" t="s">
        <v>32</v>
      </c>
      <c r="C48" s="6">
        <v>2.9999999999999997E-4</v>
      </c>
      <c r="D48" s="1">
        <f>F33</f>
        <v>1132104.1680000001</v>
      </c>
      <c r="F48" s="1">
        <f>C48*D48</f>
        <v>339.6312504</v>
      </c>
      <c r="G48" s="55">
        <v>33</v>
      </c>
      <c r="H48" s="55">
        <v>33</v>
      </c>
      <c r="I48" s="57">
        <f t="shared" si="0"/>
        <v>-339.6312504</v>
      </c>
      <c r="J48" s="58">
        <v>0</v>
      </c>
      <c r="K48" s="58">
        <v>0</v>
      </c>
      <c r="L48" s="58">
        <v>0</v>
      </c>
      <c r="M48" s="58">
        <v>0</v>
      </c>
      <c r="N48" s="58">
        <v>0</v>
      </c>
      <c r="O48" s="58">
        <v>0</v>
      </c>
      <c r="P48" s="58">
        <v>0</v>
      </c>
      <c r="Q48" s="58">
        <v>0</v>
      </c>
      <c r="R48" s="58">
        <v>0</v>
      </c>
      <c r="S48" s="58">
        <v>0</v>
      </c>
      <c r="T48" s="58">
        <v>0</v>
      </c>
      <c r="U48" s="58">
        <v>0</v>
      </c>
      <c r="V48" s="58">
        <v>0</v>
      </c>
      <c r="W48" s="58">
        <v>0</v>
      </c>
      <c r="X48" s="58">
        <v>0</v>
      </c>
      <c r="Y48" s="58">
        <v>0</v>
      </c>
      <c r="Z48" s="58">
        <v>0</v>
      </c>
      <c r="AA48" s="58">
        <v>0</v>
      </c>
      <c r="AB48" s="58">
        <v>0</v>
      </c>
      <c r="AC48" s="58">
        <v>0</v>
      </c>
      <c r="AD48" s="58">
        <v>0</v>
      </c>
      <c r="AE48" s="58">
        <v>0</v>
      </c>
      <c r="AF48" s="58">
        <v>0</v>
      </c>
      <c r="AG48" s="58">
        <v>0</v>
      </c>
      <c r="AH48" s="58">
        <v>0</v>
      </c>
      <c r="AI48" s="58">
        <v>0</v>
      </c>
      <c r="AJ48" s="58">
        <v>0</v>
      </c>
      <c r="AK48" s="58">
        <v>0</v>
      </c>
      <c r="AL48" s="58">
        <v>0</v>
      </c>
      <c r="AM48" s="58">
        <v>0</v>
      </c>
      <c r="AN48" s="58">
        <v>0</v>
      </c>
      <c r="AO48" s="58">
        <v>0</v>
      </c>
      <c r="AP48" s="58">
        <f>I48</f>
        <v>-339.6312504</v>
      </c>
      <c r="AQ48" s="58">
        <v>0</v>
      </c>
      <c r="AR48" s="58">
        <v>0</v>
      </c>
      <c r="AS48" s="58">
        <v>0</v>
      </c>
      <c r="AT48" s="58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8">
        <v>0</v>
      </c>
      <c r="BA48" s="58">
        <v>0</v>
      </c>
      <c r="BB48" s="58">
        <v>0</v>
      </c>
      <c r="BC48" s="58">
        <v>0</v>
      </c>
      <c r="BD48" s="58">
        <v>0</v>
      </c>
      <c r="BE48" s="58">
        <v>0</v>
      </c>
      <c r="BF48" s="58">
        <v>0</v>
      </c>
      <c r="BG48" s="58">
        <v>0</v>
      </c>
      <c r="BH48" s="58">
        <v>0</v>
      </c>
      <c r="BI48" s="58">
        <v>0</v>
      </c>
      <c r="BJ48" s="58">
        <v>0</v>
      </c>
      <c r="BK48" s="58">
        <v>0</v>
      </c>
      <c r="BL48" s="58">
        <v>0</v>
      </c>
      <c r="BM48" s="58">
        <v>0</v>
      </c>
      <c r="BN48" s="58">
        <v>0</v>
      </c>
      <c r="BO48" s="58">
        <v>0</v>
      </c>
      <c r="BP48" s="58">
        <v>0</v>
      </c>
      <c r="BQ48" s="58">
        <v>0</v>
      </c>
      <c r="BR48" s="58">
        <v>0</v>
      </c>
      <c r="BS48" s="58">
        <v>0</v>
      </c>
      <c r="BT48" s="58">
        <v>0</v>
      </c>
      <c r="BU48" s="58">
        <v>0</v>
      </c>
      <c r="BV48" s="58">
        <v>0</v>
      </c>
      <c r="BW48" s="58">
        <v>0</v>
      </c>
      <c r="BX48" s="58">
        <v>0</v>
      </c>
      <c r="BY48" s="58">
        <v>0</v>
      </c>
      <c r="BZ48" s="58">
        <v>0</v>
      </c>
      <c r="CA48" s="58">
        <v>0</v>
      </c>
      <c r="CB48" s="58">
        <v>0</v>
      </c>
      <c r="CC48" s="58">
        <v>0</v>
      </c>
      <c r="CD48" s="58">
        <v>0</v>
      </c>
      <c r="CE48" s="58">
        <v>0</v>
      </c>
      <c r="CF48" s="58">
        <v>0</v>
      </c>
      <c r="CG48" s="58">
        <v>0</v>
      </c>
      <c r="CH48" s="58">
        <v>0</v>
      </c>
      <c r="CI48" s="58">
        <v>0</v>
      </c>
      <c r="CJ48" s="58">
        <v>0</v>
      </c>
      <c r="CK48" s="58">
        <v>0</v>
      </c>
      <c r="CL48" s="58">
        <v>0</v>
      </c>
      <c r="CM48" s="58">
        <v>0</v>
      </c>
      <c r="CN48" s="58">
        <v>0</v>
      </c>
      <c r="CO48" s="58">
        <v>0</v>
      </c>
      <c r="CP48" s="58">
        <v>0</v>
      </c>
      <c r="CQ48" s="58">
        <v>0</v>
      </c>
      <c r="CR48" s="58">
        <v>0</v>
      </c>
      <c r="CS48" s="58">
        <v>0</v>
      </c>
      <c r="CT48" s="58">
        <v>0</v>
      </c>
      <c r="CU48" s="58">
        <v>0</v>
      </c>
      <c r="CV48" s="58">
        <v>0</v>
      </c>
      <c r="CW48" s="58">
        <v>0</v>
      </c>
      <c r="CX48" s="115"/>
    </row>
    <row r="49" spans="2:102" x14ac:dyDescent="0.25">
      <c r="B49" t="s">
        <v>33</v>
      </c>
      <c r="C49" s="6">
        <v>2.0000000000000001E-4</v>
      </c>
      <c r="D49" s="1">
        <f>F33</f>
        <v>1132104.1680000001</v>
      </c>
      <c r="F49" s="1">
        <f>C49*D49</f>
        <v>226.42083360000004</v>
      </c>
      <c r="G49" s="55">
        <v>33</v>
      </c>
      <c r="H49" s="55">
        <v>33</v>
      </c>
      <c r="I49" s="57">
        <f t="shared" si="0"/>
        <v>-226.42083360000004</v>
      </c>
      <c r="J49" s="58">
        <v>0</v>
      </c>
      <c r="K49" s="58">
        <v>0</v>
      </c>
      <c r="L49" s="58">
        <v>0</v>
      </c>
      <c r="M49" s="58">
        <v>0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0</v>
      </c>
      <c r="AE49" s="58">
        <v>0</v>
      </c>
      <c r="AF49" s="58">
        <v>0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0</v>
      </c>
      <c r="AN49" s="58">
        <v>0</v>
      </c>
      <c r="AO49" s="58">
        <v>0</v>
      </c>
      <c r="AP49" s="58">
        <f>I49</f>
        <v>-226.42083360000004</v>
      </c>
      <c r="AQ49" s="58">
        <v>0</v>
      </c>
      <c r="AR49" s="58">
        <v>0</v>
      </c>
      <c r="AS49" s="58">
        <v>0</v>
      </c>
      <c r="AT49" s="58">
        <v>0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8">
        <v>0</v>
      </c>
      <c r="BA49" s="58">
        <v>0</v>
      </c>
      <c r="BB49" s="58">
        <v>0</v>
      </c>
      <c r="BC49" s="58">
        <v>0</v>
      </c>
      <c r="BD49" s="58">
        <v>0</v>
      </c>
      <c r="BE49" s="58">
        <v>0</v>
      </c>
      <c r="BF49" s="58">
        <v>0</v>
      </c>
      <c r="BG49" s="58">
        <v>0</v>
      </c>
      <c r="BH49" s="58">
        <v>0</v>
      </c>
      <c r="BI49" s="58">
        <v>0</v>
      </c>
      <c r="BJ49" s="58">
        <v>0</v>
      </c>
      <c r="BK49" s="58">
        <v>0</v>
      </c>
      <c r="BL49" s="58">
        <v>0</v>
      </c>
      <c r="BM49" s="58">
        <v>0</v>
      </c>
      <c r="BN49" s="58">
        <v>0</v>
      </c>
      <c r="BO49" s="58">
        <v>0</v>
      </c>
      <c r="BP49" s="58">
        <v>0</v>
      </c>
      <c r="BQ49" s="58">
        <v>0</v>
      </c>
      <c r="BR49" s="58">
        <v>0</v>
      </c>
      <c r="BS49" s="58">
        <v>0</v>
      </c>
      <c r="BT49" s="58">
        <v>0</v>
      </c>
      <c r="BU49" s="58">
        <v>0</v>
      </c>
      <c r="BV49" s="58">
        <v>0</v>
      </c>
      <c r="BW49" s="58">
        <v>0</v>
      </c>
      <c r="BX49" s="58">
        <v>0</v>
      </c>
      <c r="BY49" s="58">
        <v>0</v>
      </c>
      <c r="BZ49" s="58">
        <v>0</v>
      </c>
      <c r="CA49" s="58">
        <v>0</v>
      </c>
      <c r="CB49" s="58">
        <v>0</v>
      </c>
      <c r="CC49" s="58">
        <v>0</v>
      </c>
      <c r="CD49" s="58">
        <v>0</v>
      </c>
      <c r="CE49" s="58">
        <v>0</v>
      </c>
      <c r="CF49" s="58">
        <v>0</v>
      </c>
      <c r="CG49" s="58">
        <v>0</v>
      </c>
      <c r="CH49" s="58">
        <v>0</v>
      </c>
      <c r="CI49" s="58">
        <v>0</v>
      </c>
      <c r="CJ49" s="58">
        <v>0</v>
      </c>
      <c r="CK49" s="58">
        <v>0</v>
      </c>
      <c r="CL49" s="58">
        <v>0</v>
      </c>
      <c r="CM49" s="58">
        <v>0</v>
      </c>
      <c r="CN49" s="58">
        <v>0</v>
      </c>
      <c r="CO49" s="58">
        <v>0</v>
      </c>
      <c r="CP49" s="58">
        <v>0</v>
      </c>
      <c r="CQ49" s="58">
        <v>0</v>
      </c>
      <c r="CR49" s="58">
        <v>0</v>
      </c>
      <c r="CS49" s="58">
        <v>0</v>
      </c>
      <c r="CT49" s="58">
        <v>0</v>
      </c>
      <c r="CU49" s="58">
        <v>0</v>
      </c>
      <c r="CV49" s="58">
        <v>0</v>
      </c>
      <c r="CW49" s="58">
        <v>0</v>
      </c>
      <c r="CX49" s="115"/>
    </row>
    <row r="50" spans="2:102" x14ac:dyDescent="0.25">
      <c r="B50" t="s">
        <v>34</v>
      </c>
      <c r="C50">
        <v>1</v>
      </c>
      <c r="D50" s="1">
        <v>250</v>
      </c>
      <c r="F50" s="1">
        <f>C50*D50</f>
        <v>250</v>
      </c>
      <c r="G50" s="55">
        <v>33</v>
      </c>
      <c r="H50" s="55">
        <v>33</v>
      </c>
      <c r="I50" s="57">
        <f t="shared" si="0"/>
        <v>-250</v>
      </c>
      <c r="J50" s="58">
        <v>0</v>
      </c>
      <c r="K50" s="58">
        <v>0</v>
      </c>
      <c r="L50" s="58">
        <v>0</v>
      </c>
      <c r="M50" s="58">
        <v>0</v>
      </c>
      <c r="N50" s="58">
        <v>0</v>
      </c>
      <c r="O50" s="58">
        <v>0</v>
      </c>
      <c r="P50" s="58">
        <v>0</v>
      </c>
      <c r="Q50" s="58">
        <v>0</v>
      </c>
      <c r="R50" s="58">
        <v>0</v>
      </c>
      <c r="S50" s="58">
        <v>0</v>
      </c>
      <c r="T50" s="58">
        <v>0</v>
      </c>
      <c r="U50" s="58">
        <v>0</v>
      </c>
      <c r="V50" s="58">
        <v>0</v>
      </c>
      <c r="W50" s="58">
        <v>0</v>
      </c>
      <c r="X50" s="58">
        <v>0</v>
      </c>
      <c r="Y50" s="58">
        <v>0</v>
      </c>
      <c r="Z50" s="58">
        <v>0</v>
      </c>
      <c r="AA50" s="58">
        <v>0</v>
      </c>
      <c r="AB50" s="58">
        <v>0</v>
      </c>
      <c r="AC50" s="58">
        <v>0</v>
      </c>
      <c r="AD50" s="58">
        <v>0</v>
      </c>
      <c r="AE50" s="58">
        <v>0</v>
      </c>
      <c r="AF50" s="58">
        <v>0</v>
      </c>
      <c r="AG50" s="58">
        <v>0</v>
      </c>
      <c r="AH50" s="58">
        <v>0</v>
      </c>
      <c r="AI50" s="58">
        <v>0</v>
      </c>
      <c r="AJ50" s="58">
        <v>0</v>
      </c>
      <c r="AK50" s="58">
        <v>0</v>
      </c>
      <c r="AL50" s="58">
        <v>0</v>
      </c>
      <c r="AM50" s="58">
        <v>0</v>
      </c>
      <c r="AN50" s="58">
        <v>0</v>
      </c>
      <c r="AO50" s="58">
        <v>0</v>
      </c>
      <c r="AP50" s="58">
        <f>I50</f>
        <v>-250</v>
      </c>
      <c r="AQ50" s="58">
        <v>0</v>
      </c>
      <c r="AR50" s="58">
        <v>0</v>
      </c>
      <c r="AS50" s="58">
        <v>0</v>
      </c>
      <c r="AT50" s="58">
        <v>0</v>
      </c>
      <c r="AU50" s="58">
        <v>0</v>
      </c>
      <c r="AV50" s="58">
        <v>0</v>
      </c>
      <c r="AW50" s="58">
        <v>0</v>
      </c>
      <c r="AX50" s="58">
        <v>0</v>
      </c>
      <c r="AY50" s="58">
        <v>0</v>
      </c>
      <c r="AZ50" s="58">
        <v>0</v>
      </c>
      <c r="BA50" s="58">
        <v>0</v>
      </c>
      <c r="BB50" s="58">
        <v>0</v>
      </c>
      <c r="BC50" s="58">
        <v>0</v>
      </c>
      <c r="BD50" s="58">
        <v>0</v>
      </c>
      <c r="BE50" s="58">
        <v>0</v>
      </c>
      <c r="BF50" s="58">
        <v>0</v>
      </c>
      <c r="BG50" s="58">
        <v>0</v>
      </c>
      <c r="BH50" s="58">
        <v>0</v>
      </c>
      <c r="BI50" s="58">
        <v>0</v>
      </c>
      <c r="BJ50" s="58">
        <v>0</v>
      </c>
      <c r="BK50" s="58">
        <v>0</v>
      </c>
      <c r="BL50" s="58">
        <v>0</v>
      </c>
      <c r="BM50" s="58">
        <v>0</v>
      </c>
      <c r="BN50" s="58">
        <v>0</v>
      </c>
      <c r="BO50" s="58">
        <v>0</v>
      </c>
      <c r="BP50" s="58">
        <v>0</v>
      </c>
      <c r="BQ50" s="58">
        <v>0</v>
      </c>
      <c r="BR50" s="58">
        <v>0</v>
      </c>
      <c r="BS50" s="58">
        <v>0</v>
      </c>
      <c r="BT50" s="58">
        <v>0</v>
      </c>
      <c r="BU50" s="58">
        <v>0</v>
      </c>
      <c r="BV50" s="58">
        <v>0</v>
      </c>
      <c r="BW50" s="58">
        <v>0</v>
      </c>
      <c r="BX50" s="58">
        <v>0</v>
      </c>
      <c r="BY50" s="58">
        <v>0</v>
      </c>
      <c r="BZ50" s="58">
        <v>0</v>
      </c>
      <c r="CA50" s="58">
        <v>0</v>
      </c>
      <c r="CB50" s="58">
        <v>0</v>
      </c>
      <c r="CC50" s="58">
        <v>0</v>
      </c>
      <c r="CD50" s="58">
        <v>0</v>
      </c>
      <c r="CE50" s="58">
        <v>0</v>
      </c>
      <c r="CF50" s="58">
        <v>0</v>
      </c>
      <c r="CG50" s="58">
        <v>0</v>
      </c>
      <c r="CH50" s="58">
        <v>0</v>
      </c>
      <c r="CI50" s="58">
        <v>0</v>
      </c>
      <c r="CJ50" s="58">
        <v>0</v>
      </c>
      <c r="CK50" s="58">
        <v>0</v>
      </c>
      <c r="CL50" s="58">
        <v>0</v>
      </c>
      <c r="CM50" s="58">
        <v>0</v>
      </c>
      <c r="CN50" s="58">
        <v>0</v>
      </c>
      <c r="CO50" s="58">
        <v>0</v>
      </c>
      <c r="CP50" s="58">
        <v>0</v>
      </c>
      <c r="CQ50" s="58">
        <v>0</v>
      </c>
      <c r="CR50" s="58">
        <v>0</v>
      </c>
      <c r="CS50" s="58">
        <v>0</v>
      </c>
      <c r="CT50" s="58">
        <v>0</v>
      </c>
      <c r="CU50" s="58">
        <v>0</v>
      </c>
      <c r="CV50" s="58">
        <v>0</v>
      </c>
      <c r="CW50" s="58">
        <v>0</v>
      </c>
      <c r="CX50" s="115"/>
    </row>
    <row r="51" spans="2:102" x14ac:dyDescent="0.25">
      <c r="B51" s="7" t="s">
        <v>36</v>
      </c>
      <c r="C51" s="6">
        <v>8.9999999999999993E-3</v>
      </c>
      <c r="D51" s="1">
        <f>F33</f>
        <v>1132104.1680000001</v>
      </c>
      <c r="F51" s="1">
        <f>C51*D51</f>
        <v>10188.937512</v>
      </c>
      <c r="G51" s="55">
        <v>17</v>
      </c>
      <c r="H51" s="55">
        <v>32</v>
      </c>
      <c r="I51" s="57">
        <f t="shared" si="0"/>
        <v>-10188.937512</v>
      </c>
      <c r="J51" s="58">
        <v>0</v>
      </c>
      <c r="K51" s="58">
        <v>0</v>
      </c>
      <c r="L51" s="58">
        <v>0</v>
      </c>
      <c r="M51" s="58">
        <v>0</v>
      </c>
      <c r="N51" s="58">
        <v>0</v>
      </c>
      <c r="O51" s="58">
        <v>0</v>
      </c>
      <c r="P51" s="58">
        <v>0</v>
      </c>
      <c r="Q51" s="58">
        <v>0</v>
      </c>
      <c r="R51" s="58">
        <v>0</v>
      </c>
      <c r="S51" s="58">
        <v>0</v>
      </c>
      <c r="T51" s="58">
        <v>0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8">
        <f>$I$51/16</f>
        <v>-636.80859450000003</v>
      </c>
      <c r="AA51" s="58">
        <f t="shared" ref="AA51:AO51" si="11">$I$51/16</f>
        <v>-636.80859450000003</v>
      </c>
      <c r="AB51" s="58">
        <f t="shared" si="11"/>
        <v>-636.80859450000003</v>
      </c>
      <c r="AC51" s="58">
        <f t="shared" si="11"/>
        <v>-636.80859450000003</v>
      </c>
      <c r="AD51" s="58">
        <f t="shared" si="11"/>
        <v>-636.80859450000003</v>
      </c>
      <c r="AE51" s="58">
        <f t="shared" si="11"/>
        <v>-636.80859450000003</v>
      </c>
      <c r="AF51" s="58">
        <f t="shared" si="11"/>
        <v>-636.80859450000003</v>
      </c>
      <c r="AG51" s="58">
        <f t="shared" si="11"/>
        <v>-636.80859450000003</v>
      </c>
      <c r="AH51" s="58">
        <f t="shared" si="11"/>
        <v>-636.80859450000003</v>
      </c>
      <c r="AI51" s="58">
        <f t="shared" si="11"/>
        <v>-636.80859450000003</v>
      </c>
      <c r="AJ51" s="58">
        <f t="shared" si="11"/>
        <v>-636.80859450000003</v>
      </c>
      <c r="AK51" s="58">
        <f t="shared" si="11"/>
        <v>-636.80859450000003</v>
      </c>
      <c r="AL51" s="58">
        <f t="shared" si="11"/>
        <v>-636.80859450000003</v>
      </c>
      <c r="AM51" s="58">
        <f t="shared" si="11"/>
        <v>-636.80859450000003</v>
      </c>
      <c r="AN51" s="58">
        <f t="shared" si="11"/>
        <v>-636.80859450000003</v>
      </c>
      <c r="AO51" s="58">
        <f t="shared" si="11"/>
        <v>-636.80859450000003</v>
      </c>
      <c r="AP51" s="58">
        <v>0</v>
      </c>
      <c r="AQ51" s="58">
        <v>0</v>
      </c>
      <c r="AR51" s="58">
        <v>0</v>
      </c>
      <c r="AS51" s="58">
        <v>0</v>
      </c>
      <c r="AT51" s="58">
        <v>0</v>
      </c>
      <c r="AU51" s="58">
        <v>0</v>
      </c>
      <c r="AV51" s="58">
        <v>0</v>
      </c>
      <c r="AW51" s="58">
        <v>0</v>
      </c>
      <c r="AX51" s="58">
        <v>0</v>
      </c>
      <c r="AY51" s="58">
        <v>0</v>
      </c>
      <c r="AZ51" s="58">
        <v>0</v>
      </c>
      <c r="BA51" s="58">
        <v>0</v>
      </c>
      <c r="BB51" s="58">
        <v>0</v>
      </c>
      <c r="BC51" s="58">
        <v>0</v>
      </c>
      <c r="BD51" s="58">
        <v>0</v>
      </c>
      <c r="BE51" s="58">
        <v>0</v>
      </c>
      <c r="BF51" s="58">
        <v>0</v>
      </c>
      <c r="BG51" s="58">
        <v>0</v>
      </c>
      <c r="BH51" s="58">
        <v>0</v>
      </c>
      <c r="BI51" s="58">
        <v>0</v>
      </c>
      <c r="BJ51" s="58">
        <v>0</v>
      </c>
      <c r="BK51" s="58">
        <v>0</v>
      </c>
      <c r="BL51" s="58">
        <v>0</v>
      </c>
      <c r="BM51" s="58">
        <v>0</v>
      </c>
      <c r="BN51" s="58">
        <v>0</v>
      </c>
      <c r="BO51" s="58">
        <v>0</v>
      </c>
      <c r="BP51" s="58">
        <v>0</v>
      </c>
      <c r="BQ51" s="58">
        <v>0</v>
      </c>
      <c r="BR51" s="58">
        <v>0</v>
      </c>
      <c r="BS51" s="58">
        <v>0</v>
      </c>
      <c r="BT51" s="58">
        <v>0</v>
      </c>
      <c r="BU51" s="58">
        <v>0</v>
      </c>
      <c r="BV51" s="58">
        <v>0</v>
      </c>
      <c r="BW51" s="58">
        <v>0</v>
      </c>
      <c r="BX51" s="58">
        <v>0</v>
      </c>
      <c r="BY51" s="58">
        <v>0</v>
      </c>
      <c r="BZ51" s="58">
        <v>0</v>
      </c>
      <c r="CA51" s="58">
        <v>0</v>
      </c>
      <c r="CB51" s="58">
        <v>0</v>
      </c>
      <c r="CC51" s="58">
        <v>0</v>
      </c>
      <c r="CD51" s="58">
        <v>0</v>
      </c>
      <c r="CE51" s="58">
        <v>0</v>
      </c>
      <c r="CF51" s="58">
        <v>0</v>
      </c>
      <c r="CG51" s="58">
        <v>0</v>
      </c>
      <c r="CH51" s="58">
        <v>0</v>
      </c>
      <c r="CI51" s="58">
        <v>0</v>
      </c>
      <c r="CJ51" s="58">
        <v>0</v>
      </c>
      <c r="CK51" s="58">
        <v>0</v>
      </c>
      <c r="CL51" s="58">
        <v>0</v>
      </c>
      <c r="CM51" s="58">
        <v>0</v>
      </c>
      <c r="CN51" s="58">
        <v>0</v>
      </c>
      <c r="CO51" s="58">
        <v>0</v>
      </c>
      <c r="CP51" s="58">
        <v>0</v>
      </c>
      <c r="CQ51" s="58">
        <v>0</v>
      </c>
      <c r="CR51" s="58">
        <v>0</v>
      </c>
      <c r="CS51" s="58">
        <v>0</v>
      </c>
      <c r="CT51" s="58">
        <v>0</v>
      </c>
      <c r="CU51" s="58">
        <v>0</v>
      </c>
      <c r="CV51" s="58">
        <v>0</v>
      </c>
      <c r="CW51" s="58">
        <v>0</v>
      </c>
      <c r="CX51" s="115"/>
    </row>
    <row r="52" spans="2:102" x14ac:dyDescent="0.25">
      <c r="B52" s="7" t="s">
        <v>206</v>
      </c>
      <c r="C52" s="6">
        <v>2.5000000000000001E-3</v>
      </c>
      <c r="D52" s="1">
        <f>20*65*1.2*725.71</f>
        <v>1132107.6000000001</v>
      </c>
      <c r="F52" s="1">
        <f>C52*D52</f>
        <v>2830.2690000000002</v>
      </c>
      <c r="G52" s="55">
        <v>33</v>
      </c>
      <c r="H52" s="55">
        <v>33</v>
      </c>
      <c r="I52" s="57">
        <f>-F52</f>
        <v>-2830.2690000000002</v>
      </c>
      <c r="J52" s="58">
        <v>0</v>
      </c>
      <c r="K52" s="58">
        <v>0</v>
      </c>
      <c r="L52" s="58">
        <v>0</v>
      </c>
      <c r="M52" s="58">
        <v>0</v>
      </c>
      <c r="N52" s="58">
        <v>0</v>
      </c>
      <c r="O52" s="58">
        <v>0</v>
      </c>
      <c r="P52" s="58">
        <v>0</v>
      </c>
      <c r="Q52" s="58">
        <v>0</v>
      </c>
      <c r="R52" s="58">
        <v>0</v>
      </c>
      <c r="S52" s="58">
        <v>0</v>
      </c>
      <c r="T52" s="58">
        <v>0</v>
      </c>
      <c r="U52" s="58">
        <v>0</v>
      </c>
      <c r="V52" s="58">
        <v>0</v>
      </c>
      <c r="W52" s="58">
        <v>0</v>
      </c>
      <c r="X52" s="58">
        <v>0</v>
      </c>
      <c r="Y52" s="58">
        <v>0</v>
      </c>
      <c r="Z52" s="58">
        <v>0</v>
      </c>
      <c r="AA52" s="58">
        <v>0</v>
      </c>
      <c r="AB52" s="58">
        <v>0</v>
      </c>
      <c r="AC52" s="58">
        <v>0</v>
      </c>
      <c r="AD52" s="58">
        <v>0</v>
      </c>
      <c r="AE52" s="58">
        <v>0</v>
      </c>
      <c r="AF52" s="58">
        <v>0</v>
      </c>
      <c r="AG52" s="58">
        <v>0</v>
      </c>
      <c r="AH52" s="58">
        <v>0</v>
      </c>
      <c r="AI52" s="58">
        <v>0</v>
      </c>
      <c r="AJ52" s="58">
        <v>0</v>
      </c>
      <c r="AK52" s="58">
        <v>0</v>
      </c>
      <c r="AL52" s="58">
        <v>0</v>
      </c>
      <c r="AM52" s="58">
        <v>0</v>
      </c>
      <c r="AN52" s="58">
        <v>0</v>
      </c>
      <c r="AO52" s="58">
        <v>0</v>
      </c>
      <c r="AP52" s="58">
        <f>I52</f>
        <v>-2830.2690000000002</v>
      </c>
      <c r="AQ52" s="58">
        <v>0</v>
      </c>
      <c r="AR52" s="58">
        <v>0</v>
      </c>
      <c r="AS52" s="58">
        <v>0</v>
      </c>
      <c r="AT52" s="58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8">
        <v>0</v>
      </c>
      <c r="BA52" s="58">
        <v>0</v>
      </c>
      <c r="BB52" s="58">
        <v>0</v>
      </c>
      <c r="BC52" s="58">
        <v>0</v>
      </c>
      <c r="BD52" s="58">
        <v>0</v>
      </c>
      <c r="BE52" s="58">
        <v>0</v>
      </c>
      <c r="BF52" s="58">
        <v>0</v>
      </c>
      <c r="BG52" s="58">
        <v>0</v>
      </c>
      <c r="BH52" s="58">
        <v>0</v>
      </c>
      <c r="BI52" s="58">
        <v>0</v>
      </c>
      <c r="BJ52" s="58">
        <v>0</v>
      </c>
      <c r="BK52" s="58">
        <v>0</v>
      </c>
      <c r="BL52" s="58">
        <v>0</v>
      </c>
      <c r="BM52" s="58">
        <v>0</v>
      </c>
      <c r="BN52" s="58">
        <v>0</v>
      </c>
      <c r="BO52" s="58">
        <v>0</v>
      </c>
      <c r="BP52" s="58">
        <v>0</v>
      </c>
      <c r="BQ52" s="58">
        <v>0</v>
      </c>
      <c r="BR52" s="58">
        <v>0</v>
      </c>
      <c r="BS52" s="58">
        <v>0</v>
      </c>
      <c r="BT52" s="58">
        <v>0</v>
      </c>
      <c r="BU52" s="58">
        <v>0</v>
      </c>
      <c r="BV52" s="58">
        <v>0</v>
      </c>
      <c r="BW52" s="58">
        <v>0</v>
      </c>
      <c r="BX52" s="58">
        <v>0</v>
      </c>
      <c r="BY52" s="58">
        <v>0</v>
      </c>
      <c r="BZ52" s="58">
        <v>0</v>
      </c>
      <c r="CA52" s="58">
        <v>0</v>
      </c>
      <c r="CB52" s="58">
        <v>0</v>
      </c>
      <c r="CC52" s="58">
        <v>0</v>
      </c>
      <c r="CD52" s="58">
        <v>0</v>
      </c>
      <c r="CE52" s="58">
        <v>0</v>
      </c>
      <c r="CF52" s="58">
        <v>0</v>
      </c>
      <c r="CG52" s="58">
        <v>0</v>
      </c>
      <c r="CH52" s="58">
        <v>0</v>
      </c>
      <c r="CI52" s="58">
        <v>0</v>
      </c>
      <c r="CJ52" s="58">
        <v>0</v>
      </c>
      <c r="CK52" s="58">
        <v>0</v>
      </c>
      <c r="CL52" s="58">
        <v>0</v>
      </c>
      <c r="CM52" s="58">
        <v>0</v>
      </c>
      <c r="CN52" s="58">
        <v>0</v>
      </c>
      <c r="CO52" s="58">
        <v>0</v>
      </c>
      <c r="CP52" s="58">
        <v>0</v>
      </c>
      <c r="CQ52" s="58">
        <v>0</v>
      </c>
      <c r="CR52" s="58">
        <v>0</v>
      </c>
      <c r="CS52" s="58">
        <v>0</v>
      </c>
      <c r="CT52" s="58">
        <v>0</v>
      </c>
      <c r="CU52" s="58">
        <v>0</v>
      </c>
      <c r="CV52" s="58">
        <v>0</v>
      </c>
      <c r="CW52" s="58">
        <v>0</v>
      </c>
      <c r="CX52" s="115"/>
    </row>
    <row r="53" spans="2:102" x14ac:dyDescent="0.25">
      <c r="G53" s="61"/>
      <c r="H53" s="61"/>
      <c r="I53" s="62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CX53" s="115"/>
    </row>
    <row r="54" spans="2:102" x14ac:dyDescent="0.25">
      <c r="B54" s="15" t="s">
        <v>37</v>
      </c>
      <c r="C54" s="15"/>
      <c r="D54" s="16"/>
      <c r="E54" s="16"/>
      <c r="F54" s="16"/>
      <c r="G54" s="73"/>
      <c r="H54" s="73"/>
      <c r="I54" s="74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CX54" s="115"/>
    </row>
    <row r="55" spans="2:102" x14ac:dyDescent="0.25">
      <c r="B55" s="17" t="s">
        <v>40</v>
      </c>
      <c r="C55" s="17">
        <v>1</v>
      </c>
      <c r="D55" s="19">
        <v>2500</v>
      </c>
      <c r="E55" s="19"/>
      <c r="F55" s="19">
        <f>C55*D55</f>
        <v>2500</v>
      </c>
      <c r="G55" s="67">
        <v>16</v>
      </c>
      <c r="H55" s="67">
        <v>16</v>
      </c>
      <c r="I55" s="68">
        <f t="shared" si="0"/>
        <v>-2500</v>
      </c>
      <c r="J55" s="69">
        <v>0</v>
      </c>
      <c r="K55" s="69">
        <v>0</v>
      </c>
      <c r="L55" s="69">
        <v>0</v>
      </c>
      <c r="M55" s="69">
        <v>0</v>
      </c>
      <c r="N55" s="69">
        <v>0</v>
      </c>
      <c r="O55" s="69">
        <v>0</v>
      </c>
      <c r="P55" s="69">
        <v>0</v>
      </c>
      <c r="Q55" s="69">
        <v>0</v>
      </c>
      <c r="R55" s="69">
        <v>0</v>
      </c>
      <c r="S55" s="69">
        <v>0</v>
      </c>
      <c r="T55" s="69">
        <v>0</v>
      </c>
      <c r="U55" s="69">
        <v>0</v>
      </c>
      <c r="V55" s="69">
        <v>0</v>
      </c>
      <c r="W55" s="69">
        <v>0</v>
      </c>
      <c r="X55" s="114">
        <v>0</v>
      </c>
      <c r="Y55" s="114">
        <f>I55</f>
        <v>-2500</v>
      </c>
      <c r="Z55" s="114">
        <v>0</v>
      </c>
      <c r="AA55" s="114">
        <v>0</v>
      </c>
      <c r="AB55" s="114">
        <v>0</v>
      </c>
      <c r="AC55" s="114">
        <v>0</v>
      </c>
      <c r="AD55" s="114">
        <v>0</v>
      </c>
      <c r="AE55" s="114">
        <v>0</v>
      </c>
      <c r="AF55" s="114">
        <v>0</v>
      </c>
      <c r="AG55" s="114">
        <v>0</v>
      </c>
      <c r="AH55" s="114">
        <v>0</v>
      </c>
      <c r="AI55" s="114">
        <v>0</v>
      </c>
      <c r="AJ55" s="114">
        <v>0</v>
      </c>
      <c r="AK55" s="114">
        <v>0</v>
      </c>
      <c r="AL55" s="114">
        <v>0</v>
      </c>
      <c r="AM55" s="114">
        <v>0</v>
      </c>
      <c r="AN55" s="114">
        <v>0</v>
      </c>
      <c r="AO55" s="114">
        <v>0</v>
      </c>
      <c r="AP55" s="114">
        <v>0</v>
      </c>
      <c r="AQ55" s="114">
        <v>0</v>
      </c>
      <c r="AR55" s="114">
        <v>0</v>
      </c>
      <c r="AS55" s="114">
        <v>0</v>
      </c>
      <c r="AT55" s="114">
        <v>0</v>
      </c>
      <c r="AU55" s="114">
        <v>0</v>
      </c>
      <c r="AV55" s="114">
        <v>0</v>
      </c>
      <c r="AW55" s="114">
        <v>0</v>
      </c>
      <c r="AX55" s="114">
        <v>0</v>
      </c>
      <c r="AY55" s="114">
        <v>0</v>
      </c>
      <c r="AZ55" s="114">
        <v>0</v>
      </c>
      <c r="BA55" s="114">
        <v>0</v>
      </c>
      <c r="BB55" s="114">
        <v>0</v>
      </c>
      <c r="BC55" s="114">
        <v>0</v>
      </c>
      <c r="BD55" s="114">
        <v>0</v>
      </c>
      <c r="BE55" s="114">
        <v>0</v>
      </c>
      <c r="BF55" s="114">
        <v>0</v>
      </c>
      <c r="BG55" s="114">
        <v>0</v>
      </c>
      <c r="BH55" s="114">
        <v>0</v>
      </c>
      <c r="BI55" s="114">
        <v>0</v>
      </c>
      <c r="BJ55" s="114">
        <v>0</v>
      </c>
      <c r="BK55" s="114">
        <v>0</v>
      </c>
      <c r="BL55" s="114">
        <v>0</v>
      </c>
      <c r="BM55" s="114">
        <v>0</v>
      </c>
      <c r="BN55" s="114">
        <v>0</v>
      </c>
      <c r="BO55" s="114">
        <v>0</v>
      </c>
      <c r="BP55" s="114">
        <v>0</v>
      </c>
      <c r="BQ55" s="114">
        <v>0</v>
      </c>
      <c r="BR55" s="114">
        <v>0</v>
      </c>
      <c r="BS55" s="114">
        <v>0</v>
      </c>
      <c r="BT55" s="114">
        <v>0</v>
      </c>
      <c r="BU55" s="114">
        <v>0</v>
      </c>
      <c r="BV55" s="114">
        <v>0</v>
      </c>
      <c r="BW55" s="114">
        <v>0</v>
      </c>
      <c r="BX55" s="114">
        <v>0</v>
      </c>
      <c r="BY55" s="114">
        <v>0</v>
      </c>
      <c r="BZ55" s="114">
        <v>0</v>
      </c>
      <c r="CA55" s="114">
        <v>0</v>
      </c>
      <c r="CB55" s="114">
        <v>0</v>
      </c>
      <c r="CC55" s="114">
        <v>0</v>
      </c>
      <c r="CD55" s="114">
        <v>0</v>
      </c>
      <c r="CE55" s="114">
        <v>0</v>
      </c>
      <c r="CF55" s="114">
        <v>0</v>
      </c>
      <c r="CG55" s="114">
        <v>0</v>
      </c>
      <c r="CH55" s="114">
        <v>0</v>
      </c>
      <c r="CI55" s="114">
        <v>0</v>
      </c>
      <c r="CJ55" s="114">
        <v>0</v>
      </c>
      <c r="CK55" s="114">
        <v>0</v>
      </c>
      <c r="CL55" s="114">
        <v>0</v>
      </c>
      <c r="CM55" s="114">
        <v>0</v>
      </c>
      <c r="CN55" s="114">
        <v>0</v>
      </c>
      <c r="CO55" s="114">
        <v>0</v>
      </c>
      <c r="CP55" s="114">
        <v>0</v>
      </c>
      <c r="CQ55" s="114">
        <v>0</v>
      </c>
      <c r="CR55" s="114">
        <v>0</v>
      </c>
      <c r="CS55" s="114">
        <v>0</v>
      </c>
      <c r="CT55" s="114">
        <v>0</v>
      </c>
      <c r="CU55" s="114">
        <v>0</v>
      </c>
      <c r="CV55" s="114">
        <v>0</v>
      </c>
      <c r="CW55" s="114">
        <v>0</v>
      </c>
      <c r="CX55" s="115"/>
    </row>
    <row r="56" spans="2:102" x14ac:dyDescent="0.25">
      <c r="B56" s="17" t="s">
        <v>34</v>
      </c>
      <c r="C56" s="20">
        <v>2.5000000000000001E-3</v>
      </c>
      <c r="D56" s="19">
        <f>-0.8*SUM(I10:I52,I65:I66)</f>
        <v>2820721.4423571713</v>
      </c>
      <c r="E56" s="19"/>
      <c r="F56" s="19">
        <f>C56*D56</f>
        <v>7051.8036058929283</v>
      </c>
      <c r="G56" s="55">
        <v>16</v>
      </c>
      <c r="H56" s="55">
        <v>16</v>
      </c>
      <c r="I56" s="57">
        <f t="shared" si="0"/>
        <v>-7051.8036058929283</v>
      </c>
      <c r="J56" s="58">
        <v>0</v>
      </c>
      <c r="K56" s="58">
        <v>0</v>
      </c>
      <c r="L56" s="58">
        <v>0</v>
      </c>
      <c r="M56" s="58">
        <v>0</v>
      </c>
      <c r="N56" s="58">
        <v>0</v>
      </c>
      <c r="O56" s="58">
        <v>0</v>
      </c>
      <c r="P56" s="58">
        <v>0</v>
      </c>
      <c r="Q56" s="58">
        <v>0</v>
      </c>
      <c r="R56" s="58">
        <v>0</v>
      </c>
      <c r="S56" s="58">
        <v>0</v>
      </c>
      <c r="T56" s="58">
        <v>0</v>
      </c>
      <c r="U56" s="58">
        <v>0</v>
      </c>
      <c r="V56" s="58">
        <v>0</v>
      </c>
      <c r="W56" s="58">
        <v>0</v>
      </c>
      <c r="X56" s="58">
        <v>0</v>
      </c>
      <c r="Y56" s="58">
        <f>I56</f>
        <v>-7051.8036058929283</v>
      </c>
      <c r="Z56" s="58">
        <v>0</v>
      </c>
      <c r="AA56" s="58">
        <v>0</v>
      </c>
      <c r="AB56" s="58">
        <v>0</v>
      </c>
      <c r="AC56" s="58">
        <v>0</v>
      </c>
      <c r="AD56" s="58">
        <v>0</v>
      </c>
      <c r="AE56" s="58">
        <v>0</v>
      </c>
      <c r="AF56" s="58">
        <v>0</v>
      </c>
      <c r="AG56" s="58">
        <v>0</v>
      </c>
      <c r="AH56" s="58">
        <v>0</v>
      </c>
      <c r="AI56" s="58">
        <v>0</v>
      </c>
      <c r="AJ56" s="58">
        <v>0</v>
      </c>
      <c r="AK56" s="58">
        <v>0</v>
      </c>
      <c r="AL56" s="58">
        <v>0</v>
      </c>
      <c r="AM56" s="58">
        <v>0</v>
      </c>
      <c r="AN56" s="58">
        <v>0</v>
      </c>
      <c r="AO56" s="58">
        <v>0</v>
      </c>
      <c r="AP56" s="58">
        <v>0</v>
      </c>
      <c r="AQ56" s="58">
        <v>0</v>
      </c>
      <c r="AR56" s="58">
        <v>0</v>
      </c>
      <c r="AS56" s="58">
        <v>0</v>
      </c>
      <c r="AT56" s="58">
        <v>0</v>
      </c>
      <c r="AU56" s="58">
        <v>0</v>
      </c>
      <c r="AV56" s="58">
        <v>0</v>
      </c>
      <c r="AW56" s="58">
        <v>0</v>
      </c>
      <c r="AX56" s="58">
        <v>0</v>
      </c>
      <c r="AY56" s="58">
        <v>0</v>
      </c>
      <c r="AZ56" s="58">
        <v>0</v>
      </c>
      <c r="BA56" s="58">
        <v>0</v>
      </c>
      <c r="BB56" s="58">
        <v>0</v>
      </c>
      <c r="BC56" s="58">
        <v>0</v>
      </c>
      <c r="BD56" s="58">
        <v>0</v>
      </c>
      <c r="BE56" s="58">
        <v>0</v>
      </c>
      <c r="BF56" s="58">
        <v>0</v>
      </c>
      <c r="BG56" s="58">
        <v>0</v>
      </c>
      <c r="BH56" s="58">
        <v>0</v>
      </c>
      <c r="BI56" s="58">
        <v>0</v>
      </c>
      <c r="BJ56" s="58">
        <v>0</v>
      </c>
      <c r="BK56" s="58">
        <v>0</v>
      </c>
      <c r="BL56" s="58">
        <v>0</v>
      </c>
      <c r="BM56" s="58">
        <v>0</v>
      </c>
      <c r="BN56" s="58">
        <v>0</v>
      </c>
      <c r="BO56" s="58">
        <v>0</v>
      </c>
      <c r="BP56" s="58">
        <v>0</v>
      </c>
      <c r="BQ56" s="58">
        <v>0</v>
      </c>
      <c r="BR56" s="58">
        <v>0</v>
      </c>
      <c r="BS56" s="58">
        <v>0</v>
      </c>
      <c r="BT56" s="58">
        <v>0</v>
      </c>
      <c r="BU56" s="58">
        <v>0</v>
      </c>
      <c r="BV56" s="58">
        <v>0</v>
      </c>
      <c r="BW56" s="58">
        <v>0</v>
      </c>
      <c r="BX56" s="58">
        <v>0</v>
      </c>
      <c r="BY56" s="58">
        <v>0</v>
      </c>
      <c r="BZ56" s="58">
        <v>0</v>
      </c>
      <c r="CA56" s="58">
        <v>0</v>
      </c>
      <c r="CB56" s="58">
        <v>0</v>
      </c>
      <c r="CC56" s="58">
        <v>0</v>
      </c>
      <c r="CD56" s="58">
        <v>0</v>
      </c>
      <c r="CE56" s="58">
        <v>0</v>
      </c>
      <c r="CF56" s="58">
        <v>0</v>
      </c>
      <c r="CG56" s="58">
        <v>0</v>
      </c>
      <c r="CH56" s="58">
        <v>0</v>
      </c>
      <c r="CI56" s="58">
        <v>0</v>
      </c>
      <c r="CJ56" s="58">
        <v>0</v>
      </c>
      <c r="CK56" s="58">
        <v>0</v>
      </c>
      <c r="CL56" s="58">
        <v>0</v>
      </c>
      <c r="CM56" s="58">
        <v>0</v>
      </c>
      <c r="CN56" s="58">
        <v>0</v>
      </c>
      <c r="CO56" s="58">
        <v>0</v>
      </c>
      <c r="CP56" s="58">
        <v>0</v>
      </c>
      <c r="CQ56" s="58">
        <v>0</v>
      </c>
      <c r="CR56" s="58">
        <v>0</v>
      </c>
      <c r="CS56" s="58">
        <v>0</v>
      </c>
      <c r="CT56" s="58">
        <v>0</v>
      </c>
      <c r="CU56" s="58">
        <v>0</v>
      </c>
      <c r="CV56" s="58">
        <v>0</v>
      </c>
      <c r="CW56" s="58">
        <v>0</v>
      </c>
      <c r="CX56" s="115"/>
    </row>
    <row r="57" spans="2:102" x14ac:dyDescent="0.25">
      <c r="B57" s="17" t="s">
        <v>41</v>
      </c>
      <c r="C57" s="17">
        <v>1</v>
      </c>
      <c r="D57" s="19">
        <v>250</v>
      </c>
      <c r="E57" s="19"/>
      <c r="F57" s="19">
        <f>C57*D57</f>
        <v>250</v>
      </c>
      <c r="G57" s="55">
        <v>16</v>
      </c>
      <c r="H57" s="55">
        <v>16</v>
      </c>
      <c r="I57" s="57">
        <f t="shared" si="0"/>
        <v>-250</v>
      </c>
      <c r="J57" s="58">
        <v>0</v>
      </c>
      <c r="K57" s="58">
        <v>0</v>
      </c>
      <c r="L57" s="58">
        <v>0</v>
      </c>
      <c r="M57" s="58">
        <v>0</v>
      </c>
      <c r="N57" s="58">
        <v>0</v>
      </c>
      <c r="O57" s="58">
        <v>0</v>
      </c>
      <c r="P57" s="58">
        <v>0</v>
      </c>
      <c r="Q57" s="58">
        <v>0</v>
      </c>
      <c r="R57" s="58">
        <v>0</v>
      </c>
      <c r="S57" s="58">
        <v>0</v>
      </c>
      <c r="T57" s="58">
        <v>0</v>
      </c>
      <c r="U57" s="58">
        <v>0</v>
      </c>
      <c r="V57" s="58">
        <v>0</v>
      </c>
      <c r="W57" s="58">
        <v>0</v>
      </c>
      <c r="X57" s="58">
        <v>0</v>
      </c>
      <c r="Y57" s="58">
        <f>I57</f>
        <v>-250</v>
      </c>
      <c r="Z57" s="58">
        <v>0</v>
      </c>
      <c r="AA57" s="58">
        <v>0</v>
      </c>
      <c r="AB57" s="58">
        <v>0</v>
      </c>
      <c r="AC57" s="58">
        <v>0</v>
      </c>
      <c r="AD57" s="58">
        <v>0</v>
      </c>
      <c r="AE57" s="58">
        <v>0</v>
      </c>
      <c r="AF57" s="58">
        <v>0</v>
      </c>
      <c r="AG57" s="58">
        <v>0</v>
      </c>
      <c r="AH57" s="58">
        <v>0</v>
      </c>
      <c r="AI57" s="58">
        <v>0</v>
      </c>
      <c r="AJ57" s="58">
        <v>0</v>
      </c>
      <c r="AK57" s="58">
        <v>0</v>
      </c>
      <c r="AL57" s="58">
        <v>0</v>
      </c>
      <c r="AM57" s="58">
        <v>0</v>
      </c>
      <c r="AN57" s="58">
        <v>0</v>
      </c>
      <c r="AO57" s="58">
        <v>0</v>
      </c>
      <c r="AP57" s="58">
        <v>0</v>
      </c>
      <c r="AQ57" s="58">
        <v>0</v>
      </c>
      <c r="AR57" s="58">
        <v>0</v>
      </c>
      <c r="AS57" s="58">
        <v>0</v>
      </c>
      <c r="AT57" s="58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8">
        <v>0</v>
      </c>
      <c r="BA57" s="58">
        <v>0</v>
      </c>
      <c r="BB57" s="58">
        <v>0</v>
      </c>
      <c r="BC57" s="58">
        <v>0</v>
      </c>
      <c r="BD57" s="58">
        <v>0</v>
      </c>
      <c r="BE57" s="58">
        <v>0</v>
      </c>
      <c r="BF57" s="58">
        <v>0</v>
      </c>
      <c r="BG57" s="58">
        <v>0</v>
      </c>
      <c r="BH57" s="58">
        <v>0</v>
      </c>
      <c r="BI57" s="58">
        <v>0</v>
      </c>
      <c r="BJ57" s="58">
        <v>0</v>
      </c>
      <c r="BK57" s="58">
        <v>0</v>
      </c>
      <c r="BL57" s="58">
        <v>0</v>
      </c>
      <c r="BM57" s="58">
        <v>0</v>
      </c>
      <c r="BN57" s="58">
        <v>0</v>
      </c>
      <c r="BO57" s="58">
        <v>0</v>
      </c>
      <c r="BP57" s="58">
        <v>0</v>
      </c>
      <c r="BQ57" s="58">
        <v>0</v>
      </c>
      <c r="BR57" s="58">
        <v>0</v>
      </c>
      <c r="BS57" s="58">
        <v>0</v>
      </c>
      <c r="BT57" s="58">
        <v>0</v>
      </c>
      <c r="BU57" s="58">
        <v>0</v>
      </c>
      <c r="BV57" s="58">
        <v>0</v>
      </c>
      <c r="BW57" s="58">
        <v>0</v>
      </c>
      <c r="BX57" s="58">
        <v>0</v>
      </c>
      <c r="BY57" s="58">
        <v>0</v>
      </c>
      <c r="BZ57" s="58">
        <v>0</v>
      </c>
      <c r="CA57" s="58">
        <v>0</v>
      </c>
      <c r="CB57" s="58">
        <v>0</v>
      </c>
      <c r="CC57" s="58">
        <v>0</v>
      </c>
      <c r="CD57" s="58">
        <v>0</v>
      </c>
      <c r="CE57" s="58">
        <v>0</v>
      </c>
      <c r="CF57" s="58">
        <v>0</v>
      </c>
      <c r="CG57" s="58">
        <v>0</v>
      </c>
      <c r="CH57" s="58">
        <v>0</v>
      </c>
      <c r="CI57" s="58">
        <v>0</v>
      </c>
      <c r="CJ57" s="58">
        <v>0</v>
      </c>
      <c r="CK57" s="58">
        <v>0</v>
      </c>
      <c r="CL57" s="58">
        <v>0</v>
      </c>
      <c r="CM57" s="58">
        <v>0</v>
      </c>
      <c r="CN57" s="58">
        <v>0</v>
      </c>
      <c r="CO57" s="58">
        <v>0</v>
      </c>
      <c r="CP57" s="58">
        <v>0</v>
      </c>
      <c r="CQ57" s="58">
        <v>0</v>
      </c>
      <c r="CR57" s="58">
        <v>0</v>
      </c>
      <c r="CS57" s="58">
        <v>0</v>
      </c>
      <c r="CT57" s="58">
        <v>0</v>
      </c>
      <c r="CU57" s="58">
        <v>0</v>
      </c>
      <c r="CV57" s="58">
        <v>0</v>
      </c>
      <c r="CW57" s="58">
        <v>0</v>
      </c>
      <c r="CX57" s="115"/>
    </row>
    <row r="58" spans="2:102" x14ac:dyDescent="0.25">
      <c r="B58" s="17" t="s">
        <v>42</v>
      </c>
      <c r="C58" s="20">
        <v>2.5000000000000001E-3</v>
      </c>
      <c r="D58" s="19">
        <f>-0.8*SUM(I10:I52,I65:I66)</f>
        <v>2820721.4423571713</v>
      </c>
      <c r="E58" s="19"/>
      <c r="F58" s="19">
        <f>C58*D58</f>
        <v>7051.8036058929283</v>
      </c>
      <c r="G58" s="55">
        <v>16</v>
      </c>
      <c r="H58" s="55">
        <v>16</v>
      </c>
      <c r="I58" s="57">
        <f t="shared" si="0"/>
        <v>-7051.8036058929283</v>
      </c>
      <c r="J58" s="58">
        <v>0</v>
      </c>
      <c r="K58" s="58">
        <v>0</v>
      </c>
      <c r="L58" s="58">
        <v>0</v>
      </c>
      <c r="M58" s="58">
        <v>0</v>
      </c>
      <c r="N58" s="58">
        <v>0</v>
      </c>
      <c r="O58" s="58">
        <v>0</v>
      </c>
      <c r="P58" s="58">
        <v>0</v>
      </c>
      <c r="Q58" s="58">
        <v>0</v>
      </c>
      <c r="R58" s="58">
        <v>0</v>
      </c>
      <c r="S58" s="58">
        <v>0</v>
      </c>
      <c r="T58" s="58">
        <v>0</v>
      </c>
      <c r="U58" s="58">
        <v>0</v>
      </c>
      <c r="V58" s="58">
        <v>0</v>
      </c>
      <c r="W58" s="58">
        <v>0</v>
      </c>
      <c r="X58" s="58">
        <v>0</v>
      </c>
      <c r="Y58" s="58">
        <f>I58</f>
        <v>-7051.8036058929283</v>
      </c>
      <c r="Z58" s="58">
        <v>0</v>
      </c>
      <c r="AA58" s="58">
        <v>0</v>
      </c>
      <c r="AB58" s="58">
        <v>0</v>
      </c>
      <c r="AC58" s="58">
        <v>0</v>
      </c>
      <c r="AD58" s="58">
        <v>0</v>
      </c>
      <c r="AE58" s="58">
        <v>0</v>
      </c>
      <c r="AF58" s="58">
        <v>0</v>
      </c>
      <c r="AG58" s="58">
        <v>0</v>
      </c>
      <c r="AH58" s="58">
        <v>0</v>
      </c>
      <c r="AI58" s="58">
        <v>0</v>
      </c>
      <c r="AJ58" s="58">
        <v>0</v>
      </c>
      <c r="AK58" s="58">
        <v>0</v>
      </c>
      <c r="AL58" s="58">
        <v>0</v>
      </c>
      <c r="AM58" s="58">
        <v>0</v>
      </c>
      <c r="AN58" s="58">
        <v>0</v>
      </c>
      <c r="AO58" s="58">
        <v>0</v>
      </c>
      <c r="AP58" s="58">
        <v>0</v>
      </c>
      <c r="AQ58" s="58">
        <v>0</v>
      </c>
      <c r="AR58" s="58">
        <v>0</v>
      </c>
      <c r="AS58" s="58">
        <v>0</v>
      </c>
      <c r="AT58" s="58">
        <v>0</v>
      </c>
      <c r="AU58" s="58">
        <v>0</v>
      </c>
      <c r="AV58" s="58">
        <v>0</v>
      </c>
      <c r="AW58" s="58">
        <v>0</v>
      </c>
      <c r="AX58" s="58">
        <v>0</v>
      </c>
      <c r="AY58" s="58">
        <v>0</v>
      </c>
      <c r="AZ58" s="58">
        <v>0</v>
      </c>
      <c r="BA58" s="58">
        <v>0</v>
      </c>
      <c r="BB58" s="58">
        <v>0</v>
      </c>
      <c r="BC58" s="58">
        <v>0</v>
      </c>
      <c r="BD58" s="58">
        <v>0</v>
      </c>
      <c r="BE58" s="58">
        <v>0</v>
      </c>
      <c r="BF58" s="58">
        <v>0</v>
      </c>
      <c r="BG58" s="58">
        <v>0</v>
      </c>
      <c r="BH58" s="58">
        <v>0</v>
      </c>
      <c r="BI58" s="58">
        <v>0</v>
      </c>
      <c r="BJ58" s="58">
        <v>0</v>
      </c>
      <c r="BK58" s="58">
        <v>0</v>
      </c>
      <c r="BL58" s="58">
        <v>0</v>
      </c>
      <c r="BM58" s="58">
        <v>0</v>
      </c>
      <c r="BN58" s="58">
        <v>0</v>
      </c>
      <c r="BO58" s="58">
        <v>0</v>
      </c>
      <c r="BP58" s="58">
        <v>0</v>
      </c>
      <c r="BQ58" s="58">
        <v>0</v>
      </c>
      <c r="BR58" s="58">
        <v>0</v>
      </c>
      <c r="BS58" s="58">
        <v>0</v>
      </c>
      <c r="BT58" s="58">
        <v>0</v>
      </c>
      <c r="BU58" s="58">
        <v>0</v>
      </c>
      <c r="BV58" s="58">
        <v>0</v>
      </c>
      <c r="BW58" s="58">
        <v>0</v>
      </c>
      <c r="BX58" s="58">
        <v>0</v>
      </c>
      <c r="BY58" s="58">
        <v>0</v>
      </c>
      <c r="BZ58" s="58">
        <v>0</v>
      </c>
      <c r="CA58" s="58">
        <v>0</v>
      </c>
      <c r="CB58" s="58">
        <v>0</v>
      </c>
      <c r="CC58" s="58">
        <v>0</v>
      </c>
      <c r="CD58" s="58">
        <v>0</v>
      </c>
      <c r="CE58" s="58">
        <v>0</v>
      </c>
      <c r="CF58" s="58">
        <v>0</v>
      </c>
      <c r="CG58" s="58">
        <v>0</v>
      </c>
      <c r="CH58" s="58">
        <v>0</v>
      </c>
      <c r="CI58" s="58">
        <v>0</v>
      </c>
      <c r="CJ58" s="58">
        <v>0</v>
      </c>
      <c r="CK58" s="58">
        <v>0</v>
      </c>
      <c r="CL58" s="58">
        <v>0</v>
      </c>
      <c r="CM58" s="58">
        <v>0</v>
      </c>
      <c r="CN58" s="58">
        <v>0</v>
      </c>
      <c r="CO58" s="58">
        <v>0</v>
      </c>
      <c r="CP58" s="58">
        <v>0</v>
      </c>
      <c r="CQ58" s="58">
        <v>0</v>
      </c>
      <c r="CR58" s="58">
        <v>0</v>
      </c>
      <c r="CS58" s="58">
        <v>0</v>
      </c>
      <c r="CT58" s="58">
        <v>0</v>
      </c>
      <c r="CU58" s="58">
        <v>0</v>
      </c>
      <c r="CV58" s="58">
        <v>0</v>
      </c>
      <c r="CW58" s="58">
        <v>0</v>
      </c>
      <c r="CX58" s="115"/>
    </row>
    <row r="59" spans="2:102" x14ac:dyDescent="0.25">
      <c r="B59" s="17" t="s">
        <v>38</v>
      </c>
      <c r="C59" s="20">
        <v>1E-3</v>
      </c>
      <c r="D59" s="19">
        <f>-0.8*SUM(I10:I52,I65:I66)</f>
        <v>2820721.4423571713</v>
      </c>
      <c r="E59" s="19"/>
      <c r="F59" s="19">
        <f>C59*D59</f>
        <v>2820.7214423571713</v>
      </c>
      <c r="G59" s="55">
        <v>16</v>
      </c>
      <c r="H59" s="55">
        <v>16</v>
      </c>
      <c r="I59" s="57">
        <f t="shared" si="0"/>
        <v>-2820.7214423571713</v>
      </c>
      <c r="J59" s="58">
        <v>0</v>
      </c>
      <c r="K59" s="58">
        <v>0</v>
      </c>
      <c r="L59" s="58">
        <v>0</v>
      </c>
      <c r="M59" s="58">
        <v>0</v>
      </c>
      <c r="N59" s="58">
        <v>0</v>
      </c>
      <c r="O59" s="58">
        <v>0</v>
      </c>
      <c r="P59" s="58">
        <v>0</v>
      </c>
      <c r="Q59" s="58">
        <v>0</v>
      </c>
      <c r="R59" s="58">
        <v>0</v>
      </c>
      <c r="S59" s="58">
        <v>0</v>
      </c>
      <c r="T59" s="58">
        <v>0</v>
      </c>
      <c r="U59" s="58">
        <v>0</v>
      </c>
      <c r="V59" s="58">
        <v>0</v>
      </c>
      <c r="W59" s="58">
        <v>0</v>
      </c>
      <c r="X59" s="58">
        <v>0</v>
      </c>
      <c r="Y59" s="58">
        <f>I59</f>
        <v>-2820.7214423571713</v>
      </c>
      <c r="Z59" s="58">
        <v>0</v>
      </c>
      <c r="AA59" s="58">
        <v>0</v>
      </c>
      <c r="AB59" s="58">
        <v>0</v>
      </c>
      <c r="AC59" s="58">
        <v>0</v>
      </c>
      <c r="AD59" s="58">
        <v>0</v>
      </c>
      <c r="AE59" s="58">
        <v>0</v>
      </c>
      <c r="AF59" s="58">
        <v>0</v>
      </c>
      <c r="AG59" s="58">
        <v>0</v>
      </c>
      <c r="AH59" s="58">
        <v>0</v>
      </c>
      <c r="AI59" s="58">
        <v>0</v>
      </c>
      <c r="AJ59" s="58">
        <v>0</v>
      </c>
      <c r="AK59" s="58">
        <v>0</v>
      </c>
      <c r="AL59" s="58">
        <v>0</v>
      </c>
      <c r="AM59" s="58">
        <v>0</v>
      </c>
      <c r="AN59" s="58">
        <v>0</v>
      </c>
      <c r="AO59" s="58">
        <v>0</v>
      </c>
      <c r="AP59" s="58">
        <v>0</v>
      </c>
      <c r="AQ59" s="58">
        <v>0</v>
      </c>
      <c r="AR59" s="58">
        <v>0</v>
      </c>
      <c r="AS59" s="58">
        <v>0</v>
      </c>
      <c r="AT59" s="58">
        <v>0</v>
      </c>
      <c r="AU59" s="58">
        <v>0</v>
      </c>
      <c r="AV59" s="58">
        <v>0</v>
      </c>
      <c r="AW59" s="58">
        <v>0</v>
      </c>
      <c r="AX59" s="58">
        <v>0</v>
      </c>
      <c r="AY59" s="58">
        <v>0</v>
      </c>
      <c r="AZ59" s="58">
        <v>0</v>
      </c>
      <c r="BA59" s="58">
        <v>0</v>
      </c>
      <c r="BB59" s="58">
        <v>0</v>
      </c>
      <c r="BC59" s="58">
        <v>0</v>
      </c>
      <c r="BD59" s="58">
        <v>0</v>
      </c>
      <c r="BE59" s="58">
        <v>0</v>
      </c>
      <c r="BF59" s="58">
        <v>0</v>
      </c>
      <c r="BG59" s="58">
        <v>0</v>
      </c>
      <c r="BH59" s="58">
        <v>0</v>
      </c>
      <c r="BI59" s="58">
        <v>0</v>
      </c>
      <c r="BJ59" s="58">
        <v>0</v>
      </c>
      <c r="BK59" s="58">
        <v>0</v>
      </c>
      <c r="BL59" s="58">
        <v>0</v>
      </c>
      <c r="BM59" s="58">
        <v>0</v>
      </c>
      <c r="BN59" s="58">
        <v>0</v>
      </c>
      <c r="BO59" s="58">
        <v>0</v>
      </c>
      <c r="BP59" s="58">
        <v>0</v>
      </c>
      <c r="BQ59" s="58">
        <v>0</v>
      </c>
      <c r="BR59" s="58">
        <v>0</v>
      </c>
      <c r="BS59" s="58">
        <v>0</v>
      </c>
      <c r="BT59" s="58">
        <v>0</v>
      </c>
      <c r="BU59" s="58">
        <v>0</v>
      </c>
      <c r="BV59" s="58">
        <v>0</v>
      </c>
      <c r="BW59" s="58">
        <v>0</v>
      </c>
      <c r="BX59" s="58">
        <v>0</v>
      </c>
      <c r="BY59" s="58">
        <v>0</v>
      </c>
      <c r="BZ59" s="58">
        <v>0</v>
      </c>
      <c r="CA59" s="58">
        <v>0</v>
      </c>
      <c r="CB59" s="58">
        <v>0</v>
      </c>
      <c r="CC59" s="58">
        <v>0</v>
      </c>
      <c r="CD59" s="58">
        <v>0</v>
      </c>
      <c r="CE59" s="58">
        <v>0</v>
      </c>
      <c r="CF59" s="58">
        <v>0</v>
      </c>
      <c r="CG59" s="58">
        <v>0</v>
      </c>
      <c r="CH59" s="58">
        <v>0</v>
      </c>
      <c r="CI59" s="58">
        <v>0</v>
      </c>
      <c r="CJ59" s="58">
        <v>0</v>
      </c>
      <c r="CK59" s="58">
        <v>0</v>
      </c>
      <c r="CL59" s="58">
        <v>0</v>
      </c>
      <c r="CM59" s="58">
        <v>0</v>
      </c>
      <c r="CN59" s="58">
        <v>0</v>
      </c>
      <c r="CO59" s="58">
        <v>0</v>
      </c>
      <c r="CP59" s="58">
        <v>0</v>
      </c>
      <c r="CQ59" s="58">
        <v>0</v>
      </c>
      <c r="CR59" s="58">
        <v>0</v>
      </c>
      <c r="CS59" s="58">
        <v>0</v>
      </c>
      <c r="CT59" s="58">
        <v>0</v>
      </c>
      <c r="CU59" s="58">
        <v>0</v>
      </c>
      <c r="CV59" s="58">
        <v>0</v>
      </c>
      <c r="CW59" s="58">
        <v>0</v>
      </c>
      <c r="CX59" s="115"/>
    </row>
    <row r="60" spans="2:102" x14ac:dyDescent="0.25">
      <c r="B60" s="17" t="s">
        <v>123</v>
      </c>
      <c r="C60" s="20">
        <f>intereses!C5</f>
        <v>3.5000000000000003E-2</v>
      </c>
      <c r="D60" s="19">
        <f>0.8*(F8-F70-F71)</f>
        <v>2222510.7241651998</v>
      </c>
      <c r="E60" s="19"/>
      <c r="F60" s="19">
        <v>203370</v>
      </c>
      <c r="G60" s="55">
        <v>33</v>
      </c>
      <c r="H60" s="55">
        <v>92</v>
      </c>
      <c r="I60" s="57"/>
      <c r="J60" s="58">
        <v>0</v>
      </c>
      <c r="K60" s="58">
        <v>0</v>
      </c>
      <c r="L60" s="58">
        <v>0</v>
      </c>
      <c r="M60" s="58">
        <v>0</v>
      </c>
      <c r="N60" s="58">
        <v>0</v>
      </c>
      <c r="O60" s="58">
        <v>0</v>
      </c>
      <c r="P60" s="58">
        <v>0</v>
      </c>
      <c r="Q60" s="58">
        <v>0</v>
      </c>
      <c r="R60" s="58">
        <v>0</v>
      </c>
      <c r="S60" s="58">
        <v>0</v>
      </c>
      <c r="T60" s="58">
        <v>0</v>
      </c>
      <c r="U60" s="58">
        <v>0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0</v>
      </c>
      <c r="AB60" s="58">
        <v>0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0</v>
      </c>
      <c r="AK60" s="58">
        <v>0</v>
      </c>
      <c r="AL60" s="58">
        <v>0</v>
      </c>
      <c r="AM60" s="58">
        <v>0</v>
      </c>
      <c r="AN60" s="58">
        <v>0</v>
      </c>
      <c r="AO60" s="58">
        <v>0</v>
      </c>
      <c r="AP60" s="58">
        <v>-6482.3229333333338</v>
      </c>
      <c r="AQ60" s="58">
        <v>-6383.3049429375114</v>
      </c>
      <c r="AR60" s="58">
        <v>-6283.9981500697022</v>
      </c>
      <c r="AS60" s="58">
        <v>-6184.4017123893618</v>
      </c>
      <c r="AT60" s="58">
        <v>-6084.5147850991189</v>
      </c>
      <c r="AU60" s="58">
        <v>-5984.3365209376143</v>
      </c>
      <c r="AV60" s="58">
        <v>-5883.8660701723047</v>
      </c>
      <c r="AW60" s="58">
        <v>-5783.1025805922618</v>
      </c>
      <c r="AX60" s="58">
        <v>-5682.0451975009455</v>
      </c>
      <c r="AY60" s="58">
        <v>-5580.6930637089463</v>
      </c>
      <c r="AZ60" s="58">
        <v>-5479.0453195267182</v>
      </c>
      <c r="BA60" s="58">
        <v>-5377.101102757294</v>
      </c>
      <c r="BB60" s="58">
        <v>-5274.8595486889581</v>
      </c>
      <c r="BC60" s="58">
        <v>-5172.319790087924</v>
      </c>
      <c r="BD60" s="58">
        <v>-5069.4809571909691</v>
      </c>
      <c r="BE60" s="58">
        <v>-4966.3421776980649</v>
      </c>
      <c r="BF60" s="113">
        <v>-4862.9025767649728</v>
      </c>
      <c r="BG60" s="113">
        <v>-4759.1612769958265</v>
      </c>
      <c r="BH60" s="113">
        <v>-4655.1173984356865</v>
      </c>
      <c r="BI60" s="113">
        <v>-4550.7700585630801</v>
      </c>
      <c r="BJ60" s="113">
        <v>-4446.1183722825108</v>
      </c>
      <c r="BK60" s="113">
        <v>-4341.1614519169561</v>
      </c>
      <c r="BL60" s="113">
        <v>-4235.8984072003368</v>
      </c>
      <c r="BM60" s="113">
        <v>-4130.3283452699598</v>
      </c>
      <c r="BN60" s="113">
        <v>-4024.450370658953</v>
      </c>
      <c r="BO60" s="113">
        <v>-3918.2635852886638</v>
      </c>
      <c r="BP60" s="113">
        <v>-3811.7670884610443</v>
      </c>
      <c r="BQ60" s="113">
        <v>-3704.959976851012</v>
      </c>
      <c r="BR60" s="113">
        <v>-3597.8413444987837</v>
      </c>
      <c r="BS60" s="113">
        <v>-3490.4102828021928</v>
      </c>
      <c r="BT60" s="113">
        <v>-3382.6658805089883</v>
      </c>
      <c r="BU60" s="113">
        <v>-3274.6072237090953</v>
      </c>
      <c r="BV60" s="113">
        <v>-3166.2333958268691</v>
      </c>
      <c r="BW60" s="113">
        <v>-3057.5434776133202</v>
      </c>
      <c r="BX60" s="113">
        <v>-2948.5365471383143</v>
      </c>
      <c r="BY60" s="113">
        <v>-2839.2116797827566</v>
      </c>
      <c r="BZ60" s="113">
        <v>-2729.5679482307451</v>
      </c>
      <c r="CA60" s="113">
        <v>-2619.6044224617071</v>
      </c>
      <c r="CB60" s="113">
        <v>-2509.3201697425093</v>
      </c>
      <c r="CC60" s="113">
        <v>-2398.7142546195469</v>
      </c>
      <c r="CD60" s="113">
        <v>-2287.7857389108099</v>
      </c>
      <c r="CE60" s="113">
        <v>-2176.533681697922</v>
      </c>
      <c r="CF60" s="113">
        <v>-2064.9571393181632</v>
      </c>
      <c r="CG60" s="113">
        <v>-1953.0551653564632</v>
      </c>
      <c r="CH60" s="113">
        <v>-1840.826810637375</v>
      </c>
      <c r="CI60" s="113">
        <v>-1728.2711232170229</v>
      </c>
      <c r="CJ60" s="113">
        <v>-1615.3871483750283</v>
      </c>
      <c r="CK60" s="113">
        <v>-1502.1739286064112</v>
      </c>
      <c r="CL60" s="113">
        <v>-1388.630503613469</v>
      </c>
      <c r="CM60" s="113">
        <v>-1274.7559102976304</v>
      </c>
      <c r="CN60" s="113">
        <v>-1160.5491827512874</v>
      </c>
      <c r="CO60" s="113">
        <v>-1046.0093522496009</v>
      </c>
      <c r="CP60" s="113">
        <v>-931.1354472422845</v>
      </c>
      <c r="CQ60" s="113">
        <v>-815.9264933453635</v>
      </c>
      <c r="CR60" s="113">
        <v>-700.38151333290966</v>
      </c>
      <c r="CS60" s="113">
        <v>-584.4995271287529</v>
      </c>
      <c r="CT60" s="113">
        <v>-468.27955179816735</v>
      </c>
      <c r="CU60" s="113">
        <v>-351.7206015395343</v>
      </c>
      <c r="CV60" s="113">
        <v>-234.82168767598023</v>
      </c>
      <c r="CW60" s="113">
        <v>-117.58181864699067</v>
      </c>
      <c r="CX60" s="115"/>
    </row>
    <row r="61" spans="2:102" x14ac:dyDescent="0.25">
      <c r="B61" s="17" t="s">
        <v>54</v>
      </c>
      <c r="C61" s="21">
        <f>intereses!E5</f>
        <v>0.05</v>
      </c>
      <c r="D61" s="19">
        <f>-0.8*SUM(I10:I52,I65:I66)</f>
        <v>2820721.4423571713</v>
      </c>
      <c r="E61" s="19"/>
      <c r="F61" s="19">
        <v>102140.47</v>
      </c>
      <c r="G61" s="55">
        <v>17</v>
      </c>
      <c r="H61" s="55">
        <v>32</v>
      </c>
      <c r="I61" s="57"/>
      <c r="J61" s="58">
        <v>0</v>
      </c>
      <c r="K61" s="58">
        <v>0</v>
      </c>
      <c r="L61" s="58">
        <v>0</v>
      </c>
      <c r="M61" s="58">
        <v>0</v>
      </c>
      <c r="N61" s="58">
        <v>0</v>
      </c>
      <c r="O61" s="58">
        <v>0</v>
      </c>
      <c r="P61" s="58">
        <v>0</v>
      </c>
      <c r="Q61" s="58">
        <v>0</v>
      </c>
      <c r="R61" s="58">
        <v>0</v>
      </c>
      <c r="S61" s="58">
        <v>0</v>
      </c>
      <c r="T61" s="58">
        <v>0</v>
      </c>
      <c r="U61" s="58">
        <v>0</v>
      </c>
      <c r="V61" s="58">
        <v>0</v>
      </c>
      <c r="W61" s="58">
        <v>0</v>
      </c>
      <c r="X61" s="58">
        <v>0</v>
      </c>
      <c r="Y61" s="58">
        <v>0</v>
      </c>
      <c r="Z61" s="58">
        <v>-11753.005999999999</v>
      </c>
      <c r="AA61" s="58">
        <v>-11050.21196482091</v>
      </c>
      <c r="AB61" s="58">
        <v>-10344.489621161903</v>
      </c>
      <c r="AC61" s="58">
        <v>-9635.8267677376552</v>
      </c>
      <c r="AD61" s="58">
        <v>-8924.2111524241354</v>
      </c>
      <c r="AE61" s="58">
        <v>-8209.6304720468124</v>
      </c>
      <c r="AF61" s="58">
        <v>-7492.0723721679133</v>
      </c>
      <c r="AG61" s="58">
        <v>-6771.5244468728552</v>
      </c>
      <c r="AH61" s="58">
        <v>-6047.9742385557338</v>
      </c>
      <c r="AI61" s="58">
        <v>-5321.409237703956</v>
      </c>
      <c r="AJ61" s="58">
        <v>-4591.8168826819647</v>
      </c>
      <c r="AK61" s="58">
        <v>-3859.1845595140476</v>
      </c>
      <c r="AL61" s="58">
        <v>-3123.499601666264</v>
      </c>
      <c r="AM61" s="58">
        <v>-2384.7492898274481</v>
      </c>
      <c r="AN61" s="58">
        <v>-1642.9208516893034</v>
      </c>
      <c r="AO61" s="58">
        <v>-898.00146172558368</v>
      </c>
      <c r="AP61" s="58">
        <v>0</v>
      </c>
      <c r="AQ61" s="58">
        <v>0</v>
      </c>
      <c r="AR61" s="58">
        <v>0</v>
      </c>
      <c r="AS61" s="58">
        <v>0</v>
      </c>
      <c r="AT61" s="58">
        <v>0</v>
      </c>
      <c r="AU61" s="58">
        <v>0</v>
      </c>
      <c r="AV61" s="58">
        <v>0</v>
      </c>
      <c r="AW61" s="58">
        <v>0</v>
      </c>
      <c r="AX61" s="58">
        <v>0</v>
      </c>
      <c r="AY61" s="58">
        <v>0</v>
      </c>
      <c r="AZ61" s="58">
        <v>0</v>
      </c>
      <c r="BA61" s="58">
        <v>0</v>
      </c>
      <c r="BB61" s="58">
        <v>0</v>
      </c>
      <c r="BC61" s="58">
        <v>0</v>
      </c>
      <c r="BD61" s="58">
        <v>0</v>
      </c>
      <c r="BE61" s="58">
        <v>0</v>
      </c>
      <c r="BF61" s="58">
        <v>0</v>
      </c>
      <c r="BG61" s="58">
        <v>0</v>
      </c>
      <c r="BH61" s="58">
        <v>0</v>
      </c>
      <c r="BI61" s="58">
        <v>0</v>
      </c>
      <c r="BJ61" s="58">
        <v>0</v>
      </c>
      <c r="BK61" s="58">
        <v>0</v>
      </c>
      <c r="BL61" s="58">
        <v>0</v>
      </c>
      <c r="BM61" s="58">
        <v>0</v>
      </c>
      <c r="BN61" s="58">
        <v>0</v>
      </c>
      <c r="BO61" s="58">
        <v>0</v>
      </c>
      <c r="BP61" s="58">
        <v>0</v>
      </c>
      <c r="BQ61" s="58">
        <v>0</v>
      </c>
      <c r="BR61" s="58">
        <v>0</v>
      </c>
      <c r="BS61" s="58">
        <v>0</v>
      </c>
      <c r="BT61" s="58">
        <v>0</v>
      </c>
      <c r="BU61" s="58">
        <v>0</v>
      </c>
      <c r="BV61" s="58">
        <v>0</v>
      </c>
      <c r="BW61" s="58">
        <v>0</v>
      </c>
      <c r="BX61" s="58">
        <v>0</v>
      </c>
      <c r="BY61" s="58">
        <v>0</v>
      </c>
      <c r="BZ61" s="58">
        <v>0</v>
      </c>
      <c r="CA61" s="58">
        <v>0</v>
      </c>
      <c r="CB61" s="58">
        <v>0</v>
      </c>
      <c r="CC61" s="58">
        <v>0</v>
      </c>
      <c r="CD61" s="58">
        <v>0</v>
      </c>
      <c r="CE61" s="58">
        <v>0</v>
      </c>
      <c r="CF61" s="58">
        <v>0</v>
      </c>
      <c r="CG61" s="58">
        <v>0</v>
      </c>
      <c r="CH61" s="58">
        <v>0</v>
      </c>
      <c r="CI61" s="58">
        <v>0</v>
      </c>
      <c r="CJ61" s="58">
        <v>0</v>
      </c>
      <c r="CK61" s="58">
        <v>0</v>
      </c>
      <c r="CL61" s="58">
        <v>0</v>
      </c>
      <c r="CM61" s="58">
        <v>0</v>
      </c>
      <c r="CN61" s="58">
        <v>0</v>
      </c>
      <c r="CO61" s="58">
        <v>0</v>
      </c>
      <c r="CP61" s="58">
        <v>0</v>
      </c>
      <c r="CQ61" s="58">
        <v>0</v>
      </c>
      <c r="CR61" s="58">
        <v>0</v>
      </c>
      <c r="CS61" s="58">
        <v>0</v>
      </c>
      <c r="CT61" s="58">
        <v>0</v>
      </c>
      <c r="CU61" s="58">
        <v>0</v>
      </c>
      <c r="CV61" s="58">
        <v>0</v>
      </c>
      <c r="CW61" s="58">
        <v>0</v>
      </c>
      <c r="CX61" s="115"/>
    </row>
    <row r="62" spans="2:102" x14ac:dyDescent="0.25">
      <c r="B62" s="17" t="s">
        <v>39</v>
      </c>
      <c r="C62" s="20">
        <v>2.5000000000000001E-3</v>
      </c>
      <c r="D62" s="19">
        <f>-0.8*SUM(I10:I52,I65:I66)</f>
        <v>2820721.4423571713</v>
      </c>
      <c r="E62" s="19"/>
      <c r="F62" s="19">
        <f>C62*D62</f>
        <v>7051.8036058929283</v>
      </c>
      <c r="G62" s="55">
        <v>32</v>
      </c>
      <c r="H62" s="55">
        <v>33</v>
      </c>
      <c r="I62" s="57">
        <f t="shared" si="0"/>
        <v>-7051.8036058929283</v>
      </c>
      <c r="J62" s="58">
        <v>0</v>
      </c>
      <c r="K62" s="58">
        <v>0</v>
      </c>
      <c r="L62" s="58">
        <v>0</v>
      </c>
      <c r="M62" s="58">
        <v>0</v>
      </c>
      <c r="N62" s="58">
        <v>0</v>
      </c>
      <c r="O62" s="58">
        <v>0</v>
      </c>
      <c r="P62" s="58">
        <v>0</v>
      </c>
      <c r="Q62" s="58">
        <v>0</v>
      </c>
      <c r="R62" s="58">
        <v>0</v>
      </c>
      <c r="S62" s="58">
        <v>0</v>
      </c>
      <c r="T62" s="58">
        <v>0</v>
      </c>
      <c r="U62" s="58">
        <v>0</v>
      </c>
      <c r="V62" s="58">
        <v>0</v>
      </c>
      <c r="W62" s="58">
        <v>0</v>
      </c>
      <c r="X62" s="58">
        <v>0</v>
      </c>
      <c r="Y62" s="58">
        <v>0</v>
      </c>
      <c r="Z62" s="58">
        <v>0</v>
      </c>
      <c r="AA62" s="58">
        <v>0</v>
      </c>
      <c r="AB62" s="58">
        <v>0</v>
      </c>
      <c r="AC62" s="58">
        <v>0</v>
      </c>
      <c r="AD62" s="58">
        <v>0</v>
      </c>
      <c r="AE62" s="58">
        <v>0</v>
      </c>
      <c r="AF62" s="58">
        <v>0</v>
      </c>
      <c r="AG62" s="58">
        <v>0</v>
      </c>
      <c r="AH62" s="58">
        <v>0</v>
      </c>
      <c r="AI62" s="58">
        <v>0</v>
      </c>
      <c r="AJ62" s="58">
        <v>0</v>
      </c>
      <c r="AK62" s="58">
        <v>0</v>
      </c>
      <c r="AL62" s="58">
        <v>0</v>
      </c>
      <c r="AM62" s="58">
        <v>0</v>
      </c>
      <c r="AN62" s="58">
        <v>0</v>
      </c>
      <c r="AO62" s="58">
        <v>0</v>
      </c>
      <c r="AP62" s="58">
        <v>0</v>
      </c>
      <c r="AQ62" s="58">
        <v>0</v>
      </c>
      <c r="AR62" s="58">
        <v>0</v>
      </c>
      <c r="AS62" s="58">
        <v>0</v>
      </c>
      <c r="AT62" s="58">
        <v>0</v>
      </c>
      <c r="AU62" s="58">
        <v>0</v>
      </c>
      <c r="AV62" s="58">
        <v>0</v>
      </c>
      <c r="AW62" s="58">
        <v>0</v>
      </c>
      <c r="AX62" s="58">
        <v>0</v>
      </c>
      <c r="AY62" s="58">
        <v>0</v>
      </c>
      <c r="AZ62" s="58">
        <v>0</v>
      </c>
      <c r="BA62" s="58">
        <v>0</v>
      </c>
      <c r="BB62" s="58">
        <v>0</v>
      </c>
      <c r="BC62" s="58">
        <v>0</v>
      </c>
      <c r="BD62" s="58">
        <v>0</v>
      </c>
      <c r="BE62" s="58">
        <v>0</v>
      </c>
      <c r="BF62" s="58">
        <v>0</v>
      </c>
      <c r="BG62" s="58">
        <v>0</v>
      </c>
      <c r="BH62" s="58">
        <v>0</v>
      </c>
      <c r="BI62" s="58">
        <v>0</v>
      </c>
      <c r="BJ62" s="58">
        <v>0</v>
      </c>
      <c r="BK62" s="58">
        <v>0</v>
      </c>
      <c r="BL62" s="58">
        <v>0</v>
      </c>
      <c r="BM62" s="58">
        <v>0</v>
      </c>
      <c r="BN62" s="58">
        <v>0</v>
      </c>
      <c r="BO62" s="58">
        <v>0</v>
      </c>
      <c r="BP62" s="58">
        <v>0</v>
      </c>
      <c r="BQ62" s="58">
        <v>0</v>
      </c>
      <c r="BR62" s="58">
        <v>0</v>
      </c>
      <c r="BS62" s="58">
        <v>0</v>
      </c>
      <c r="BT62" s="58">
        <v>0</v>
      </c>
      <c r="BU62" s="58">
        <v>0</v>
      </c>
      <c r="BV62" s="58">
        <v>0</v>
      </c>
      <c r="BW62" s="58">
        <v>0</v>
      </c>
      <c r="BX62" s="58">
        <v>0</v>
      </c>
      <c r="BY62" s="58">
        <v>0</v>
      </c>
      <c r="BZ62" s="58">
        <v>0</v>
      </c>
      <c r="CA62" s="58">
        <v>0</v>
      </c>
      <c r="CB62" s="58">
        <v>0</v>
      </c>
      <c r="CC62" s="58">
        <v>0</v>
      </c>
      <c r="CD62" s="58">
        <v>0</v>
      </c>
      <c r="CE62" s="58">
        <v>0</v>
      </c>
      <c r="CF62" s="58">
        <v>0</v>
      </c>
      <c r="CG62" s="58">
        <v>0</v>
      </c>
      <c r="CH62" s="58">
        <v>0</v>
      </c>
      <c r="CI62" s="58">
        <v>0</v>
      </c>
      <c r="CJ62" s="58">
        <v>0</v>
      </c>
      <c r="CK62" s="58">
        <v>0</v>
      </c>
      <c r="CL62" s="58">
        <v>0</v>
      </c>
      <c r="CM62" s="58">
        <v>0</v>
      </c>
      <c r="CN62" s="58">
        <v>0</v>
      </c>
      <c r="CO62" s="58">
        <v>0</v>
      </c>
      <c r="CP62" s="58">
        <v>0</v>
      </c>
      <c r="CQ62" s="58">
        <v>0</v>
      </c>
      <c r="CR62" s="58">
        <v>0</v>
      </c>
      <c r="CS62" s="58">
        <v>0</v>
      </c>
      <c r="CT62" s="58">
        <v>0</v>
      </c>
      <c r="CU62" s="58">
        <v>0</v>
      </c>
      <c r="CV62" s="58">
        <v>0</v>
      </c>
      <c r="CW62" s="58">
        <f>I62</f>
        <v>-7051.8036058929283</v>
      </c>
      <c r="CX62" s="115"/>
    </row>
    <row r="63" spans="2:102" x14ac:dyDescent="0.25">
      <c r="G63" s="61"/>
      <c r="H63" s="61"/>
      <c r="I63" s="62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CX63" s="115"/>
    </row>
    <row r="64" spans="2:102" x14ac:dyDescent="0.25">
      <c r="B64" s="15" t="s">
        <v>3</v>
      </c>
      <c r="C64" s="15"/>
      <c r="D64" s="16"/>
      <c r="E64" s="16"/>
      <c r="F64" s="16"/>
      <c r="G64" s="64"/>
      <c r="H64" s="64"/>
      <c r="I64" s="65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CX64" s="115"/>
    </row>
    <row r="65" spans="2:102" x14ac:dyDescent="0.25">
      <c r="B65" s="17" t="s">
        <v>30</v>
      </c>
      <c r="C65">
        <v>10</v>
      </c>
      <c r="D65" s="1">
        <v>8</v>
      </c>
      <c r="E65" s="1">
        <v>700</v>
      </c>
      <c r="F65" s="1">
        <f>C65*D65*E65</f>
        <v>56000</v>
      </c>
      <c r="G65" s="70">
        <v>17</v>
      </c>
      <c r="H65" s="70">
        <v>32</v>
      </c>
      <c r="I65" s="71">
        <f t="shared" si="0"/>
        <v>-56000</v>
      </c>
      <c r="J65" s="72">
        <v>0</v>
      </c>
      <c r="K65" s="72">
        <v>0</v>
      </c>
      <c r="L65" s="72">
        <v>0</v>
      </c>
      <c r="M65" s="72">
        <v>0</v>
      </c>
      <c r="N65" s="72">
        <v>0</v>
      </c>
      <c r="O65" s="72">
        <v>0</v>
      </c>
      <c r="P65" s="72">
        <v>0</v>
      </c>
      <c r="Q65" s="72">
        <v>0</v>
      </c>
      <c r="R65" s="72">
        <v>0</v>
      </c>
      <c r="S65" s="72">
        <v>0</v>
      </c>
      <c r="T65" s="72">
        <v>0</v>
      </c>
      <c r="U65" s="72">
        <v>0</v>
      </c>
      <c r="V65" s="72">
        <v>0</v>
      </c>
      <c r="W65" s="72">
        <v>0</v>
      </c>
      <c r="X65" s="72">
        <v>0</v>
      </c>
      <c r="Y65" s="72">
        <v>0</v>
      </c>
      <c r="Z65" s="72">
        <f>$I$65/16</f>
        <v>-3500</v>
      </c>
      <c r="AA65" s="72">
        <f t="shared" ref="AA65:AO65" si="12">$I$65/16</f>
        <v>-3500</v>
      </c>
      <c r="AB65" s="72">
        <f t="shared" si="12"/>
        <v>-3500</v>
      </c>
      <c r="AC65" s="72">
        <f t="shared" si="12"/>
        <v>-3500</v>
      </c>
      <c r="AD65" s="72">
        <f t="shared" si="12"/>
        <v>-3500</v>
      </c>
      <c r="AE65" s="72">
        <f t="shared" si="12"/>
        <v>-3500</v>
      </c>
      <c r="AF65" s="72">
        <f t="shared" si="12"/>
        <v>-3500</v>
      </c>
      <c r="AG65" s="72">
        <f t="shared" si="12"/>
        <v>-3500</v>
      </c>
      <c r="AH65" s="72">
        <f t="shared" si="12"/>
        <v>-3500</v>
      </c>
      <c r="AI65" s="72">
        <f t="shared" si="12"/>
        <v>-3500</v>
      </c>
      <c r="AJ65" s="72">
        <f t="shared" si="12"/>
        <v>-3500</v>
      </c>
      <c r="AK65" s="72">
        <f t="shared" si="12"/>
        <v>-3500</v>
      </c>
      <c r="AL65" s="72">
        <f t="shared" si="12"/>
        <v>-3500</v>
      </c>
      <c r="AM65" s="72">
        <f t="shared" si="12"/>
        <v>-3500</v>
      </c>
      <c r="AN65" s="72">
        <f t="shared" si="12"/>
        <v>-3500</v>
      </c>
      <c r="AO65" s="72">
        <f t="shared" si="12"/>
        <v>-3500</v>
      </c>
      <c r="AP65" s="72">
        <v>0</v>
      </c>
      <c r="AQ65" s="72">
        <v>0</v>
      </c>
      <c r="AR65" s="72">
        <v>0</v>
      </c>
      <c r="AS65" s="72">
        <v>0</v>
      </c>
      <c r="AT65" s="72">
        <v>0</v>
      </c>
      <c r="AU65" s="72">
        <v>0</v>
      </c>
      <c r="AV65" s="72">
        <v>0</v>
      </c>
      <c r="AW65" s="72">
        <v>0</v>
      </c>
      <c r="AX65" s="72">
        <v>0</v>
      </c>
      <c r="AY65" s="72">
        <v>0</v>
      </c>
      <c r="AZ65" s="72">
        <v>0</v>
      </c>
      <c r="BA65" s="72">
        <v>0</v>
      </c>
      <c r="BB65" s="72">
        <v>0</v>
      </c>
      <c r="BC65" s="72">
        <v>0</v>
      </c>
      <c r="BD65" s="72">
        <v>0</v>
      </c>
      <c r="BE65" s="72">
        <v>0</v>
      </c>
      <c r="BF65" s="72">
        <v>0</v>
      </c>
      <c r="BG65" s="72">
        <v>0</v>
      </c>
      <c r="BH65" s="72">
        <v>0</v>
      </c>
      <c r="BI65" s="72">
        <v>0</v>
      </c>
      <c r="BJ65" s="72">
        <v>0</v>
      </c>
      <c r="BK65" s="72">
        <v>0</v>
      </c>
      <c r="BL65" s="72">
        <v>0</v>
      </c>
      <c r="BM65" s="72">
        <v>0</v>
      </c>
      <c r="BN65" s="72">
        <v>0</v>
      </c>
      <c r="BO65" s="72">
        <v>0</v>
      </c>
      <c r="BP65" s="72">
        <v>0</v>
      </c>
      <c r="BQ65" s="72">
        <v>0</v>
      </c>
      <c r="BR65" s="72">
        <v>0</v>
      </c>
      <c r="BS65" s="72">
        <v>0</v>
      </c>
      <c r="BT65" s="72">
        <v>0</v>
      </c>
      <c r="BU65" s="72">
        <v>0</v>
      </c>
      <c r="BV65" s="72">
        <v>0</v>
      </c>
      <c r="BW65" s="72">
        <v>0</v>
      </c>
      <c r="BX65" s="72">
        <v>0</v>
      </c>
      <c r="BY65" s="72">
        <v>0</v>
      </c>
      <c r="BZ65" s="72">
        <v>0</v>
      </c>
      <c r="CA65" s="72">
        <v>0</v>
      </c>
      <c r="CB65" s="72">
        <v>0</v>
      </c>
      <c r="CC65" s="72">
        <v>0</v>
      </c>
      <c r="CD65" s="72">
        <v>0</v>
      </c>
      <c r="CE65" s="72">
        <v>0</v>
      </c>
      <c r="CF65" s="72">
        <v>0</v>
      </c>
      <c r="CG65" s="72">
        <v>0</v>
      </c>
      <c r="CH65" s="72">
        <v>0</v>
      </c>
      <c r="CI65" s="72">
        <v>0</v>
      </c>
      <c r="CJ65" s="72">
        <v>0</v>
      </c>
      <c r="CK65" s="72">
        <v>0</v>
      </c>
      <c r="CL65" s="72">
        <v>0</v>
      </c>
      <c r="CM65" s="72">
        <v>0</v>
      </c>
      <c r="CN65" s="72">
        <v>0</v>
      </c>
      <c r="CO65" s="72">
        <v>0</v>
      </c>
      <c r="CP65" s="72">
        <v>0</v>
      </c>
      <c r="CQ65" s="72">
        <v>0</v>
      </c>
      <c r="CR65" s="72">
        <v>0</v>
      </c>
      <c r="CS65" s="72">
        <v>0</v>
      </c>
      <c r="CT65" s="72">
        <v>0</v>
      </c>
      <c r="CU65" s="72">
        <v>0</v>
      </c>
      <c r="CV65" s="72">
        <v>0</v>
      </c>
      <c r="CW65" s="72">
        <v>0</v>
      </c>
      <c r="CX65" s="115"/>
    </row>
    <row r="66" spans="2:102" x14ac:dyDescent="0.25">
      <c r="B66" t="s">
        <v>23</v>
      </c>
      <c r="C66">
        <v>10</v>
      </c>
      <c r="D66" s="1">
        <v>8</v>
      </c>
      <c r="E66" s="1">
        <v>200</v>
      </c>
      <c r="F66" s="1">
        <f>C66*D66*E66</f>
        <v>16000</v>
      </c>
      <c r="G66" s="55">
        <v>17</v>
      </c>
      <c r="H66" s="55">
        <v>32</v>
      </c>
      <c r="I66" s="57">
        <f>-$F$66</f>
        <v>-16000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58">
        <v>0</v>
      </c>
      <c r="P66" s="58">
        <v>0</v>
      </c>
      <c r="Q66" s="58">
        <v>0</v>
      </c>
      <c r="R66" s="58">
        <v>0</v>
      </c>
      <c r="S66" s="58">
        <v>0</v>
      </c>
      <c r="T66" s="58">
        <v>0</v>
      </c>
      <c r="U66" s="58">
        <v>0</v>
      </c>
      <c r="V66" s="58">
        <v>0</v>
      </c>
      <c r="W66" s="58">
        <v>0</v>
      </c>
      <c r="X66" s="58">
        <v>0</v>
      </c>
      <c r="Y66" s="58">
        <v>0</v>
      </c>
      <c r="Z66" s="58">
        <f>$I$66/16</f>
        <v>-1000</v>
      </c>
      <c r="AA66" s="58">
        <f t="shared" ref="AA66:AO66" si="13">$I$66/16</f>
        <v>-1000</v>
      </c>
      <c r="AB66" s="58">
        <f t="shared" si="13"/>
        <v>-1000</v>
      </c>
      <c r="AC66" s="58">
        <f t="shared" si="13"/>
        <v>-1000</v>
      </c>
      <c r="AD66" s="58">
        <f t="shared" si="13"/>
        <v>-1000</v>
      </c>
      <c r="AE66" s="58">
        <f t="shared" si="13"/>
        <v>-1000</v>
      </c>
      <c r="AF66" s="58">
        <f t="shared" si="13"/>
        <v>-1000</v>
      </c>
      <c r="AG66" s="58">
        <f t="shared" si="13"/>
        <v>-1000</v>
      </c>
      <c r="AH66" s="58">
        <f t="shared" si="13"/>
        <v>-1000</v>
      </c>
      <c r="AI66" s="58">
        <f t="shared" si="13"/>
        <v>-1000</v>
      </c>
      <c r="AJ66" s="58">
        <f t="shared" si="13"/>
        <v>-1000</v>
      </c>
      <c r="AK66" s="58">
        <f t="shared" si="13"/>
        <v>-1000</v>
      </c>
      <c r="AL66" s="58">
        <f t="shared" si="13"/>
        <v>-1000</v>
      </c>
      <c r="AM66" s="58">
        <f t="shared" si="13"/>
        <v>-1000</v>
      </c>
      <c r="AN66" s="58">
        <f t="shared" si="13"/>
        <v>-1000</v>
      </c>
      <c r="AO66" s="58">
        <f t="shared" si="13"/>
        <v>-1000</v>
      </c>
      <c r="AP66" s="58">
        <v>0</v>
      </c>
      <c r="AQ66" s="58">
        <v>0</v>
      </c>
      <c r="AR66" s="58">
        <v>0</v>
      </c>
      <c r="AS66" s="58">
        <v>0</v>
      </c>
      <c r="AT66" s="58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8">
        <v>0</v>
      </c>
      <c r="BA66" s="58">
        <v>0</v>
      </c>
      <c r="BB66" s="58">
        <v>0</v>
      </c>
      <c r="BC66" s="58">
        <v>0</v>
      </c>
      <c r="BD66" s="58">
        <v>0</v>
      </c>
      <c r="BE66" s="58">
        <v>0</v>
      </c>
      <c r="BF66" s="58">
        <v>0</v>
      </c>
      <c r="BG66" s="58">
        <v>0</v>
      </c>
      <c r="BH66" s="58">
        <v>0</v>
      </c>
      <c r="BI66" s="58">
        <v>0</v>
      </c>
      <c r="BJ66" s="58">
        <v>0</v>
      </c>
      <c r="BK66" s="58">
        <v>0</v>
      </c>
      <c r="BL66" s="58">
        <v>0</v>
      </c>
      <c r="BM66" s="58">
        <v>0</v>
      </c>
      <c r="BN66" s="58">
        <v>0</v>
      </c>
      <c r="BO66" s="58">
        <v>0</v>
      </c>
      <c r="BP66" s="58">
        <v>0</v>
      </c>
      <c r="BQ66" s="58">
        <v>0</v>
      </c>
      <c r="BR66" s="58">
        <v>0</v>
      </c>
      <c r="BS66" s="58">
        <v>0</v>
      </c>
      <c r="BT66" s="58">
        <v>0</v>
      </c>
      <c r="BU66" s="58">
        <v>0</v>
      </c>
      <c r="BV66" s="58">
        <v>0</v>
      </c>
      <c r="BW66" s="58">
        <v>0</v>
      </c>
      <c r="BX66" s="58">
        <v>0</v>
      </c>
      <c r="BY66" s="58">
        <v>0</v>
      </c>
      <c r="BZ66" s="58">
        <v>0</v>
      </c>
      <c r="CA66" s="58">
        <v>0</v>
      </c>
      <c r="CB66" s="58">
        <v>0</v>
      </c>
      <c r="CC66" s="58">
        <v>0</v>
      </c>
      <c r="CD66" s="58">
        <v>0</v>
      </c>
      <c r="CE66" s="58">
        <v>0</v>
      </c>
      <c r="CF66" s="58">
        <v>0</v>
      </c>
      <c r="CG66" s="58">
        <v>0</v>
      </c>
      <c r="CH66" s="58">
        <v>0</v>
      </c>
      <c r="CI66" s="58">
        <v>0</v>
      </c>
      <c r="CJ66" s="58">
        <v>0</v>
      </c>
      <c r="CK66" s="58">
        <v>0</v>
      </c>
      <c r="CL66" s="58">
        <v>0</v>
      </c>
      <c r="CM66" s="58">
        <v>0</v>
      </c>
      <c r="CN66" s="58">
        <v>0</v>
      </c>
      <c r="CO66" s="58">
        <v>0</v>
      </c>
      <c r="CP66" s="58">
        <v>0</v>
      </c>
      <c r="CQ66" s="58">
        <v>0</v>
      </c>
      <c r="CR66" s="58">
        <v>0</v>
      </c>
      <c r="CS66" s="58">
        <v>0</v>
      </c>
      <c r="CT66" s="58">
        <v>0</v>
      </c>
      <c r="CU66" s="58">
        <v>0</v>
      </c>
      <c r="CV66" s="58">
        <v>0</v>
      </c>
      <c r="CW66" s="58">
        <v>0</v>
      </c>
      <c r="CX66" s="115"/>
    </row>
    <row r="67" spans="2:102" x14ac:dyDescent="0.25">
      <c r="G67" s="61"/>
      <c r="H67" s="61"/>
      <c r="I67" s="62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CX67" s="115"/>
    </row>
    <row r="68" spans="2:102" x14ac:dyDescent="0.25">
      <c r="B68" s="27" t="s">
        <v>9</v>
      </c>
      <c r="C68" s="24"/>
      <c r="D68" s="25"/>
      <c r="E68" s="25"/>
      <c r="F68" s="25">
        <f>SUM(F69:F73)</f>
        <v>4637952</v>
      </c>
      <c r="G68" s="81"/>
      <c r="H68" s="81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2"/>
      <c r="BH68" s="82"/>
      <c r="BI68" s="82"/>
      <c r="BJ68" s="82"/>
      <c r="BK68" s="82"/>
      <c r="BL68" s="82"/>
      <c r="BM68" s="82"/>
      <c r="BN68" s="82"/>
      <c r="BO68" s="82"/>
      <c r="BP68" s="82"/>
      <c r="BQ68" s="82"/>
      <c r="BR68" s="82"/>
      <c r="BS68" s="82"/>
      <c r="BT68" s="82"/>
      <c r="BU68" s="82"/>
      <c r="BV68" s="82"/>
      <c r="BW68" s="82"/>
      <c r="BX68" s="82"/>
      <c r="BY68" s="82"/>
      <c r="BZ68" s="82"/>
      <c r="CA68" s="82"/>
      <c r="CB68" s="82"/>
      <c r="CC68" s="82"/>
      <c r="CD68" s="82"/>
      <c r="CE68" s="82"/>
      <c r="CF68" s="82"/>
      <c r="CG68" s="82"/>
      <c r="CH68" s="82"/>
      <c r="CI68" s="82"/>
      <c r="CJ68" s="82"/>
      <c r="CK68" s="82"/>
      <c r="CL68" s="82"/>
      <c r="CM68" s="82"/>
      <c r="CN68" s="82"/>
      <c r="CO68" s="82"/>
      <c r="CP68" s="82"/>
      <c r="CQ68" s="82"/>
      <c r="CR68" s="82"/>
      <c r="CS68" s="82"/>
      <c r="CT68" s="82"/>
      <c r="CU68" s="82"/>
      <c r="CV68" s="82"/>
      <c r="CW68" s="82"/>
      <c r="CX68" s="115"/>
    </row>
    <row r="69" spans="2:102" x14ac:dyDescent="0.25">
      <c r="B69" t="s">
        <v>207</v>
      </c>
      <c r="C69">
        <v>20</v>
      </c>
      <c r="D69" s="1">
        <f>65*2183.04</f>
        <v>141897.60000000001</v>
      </c>
      <c r="F69" s="1">
        <f>C69*D69</f>
        <v>2837952</v>
      </c>
      <c r="G69" s="55">
        <v>92</v>
      </c>
      <c r="H69" s="55">
        <v>92</v>
      </c>
      <c r="I69" s="57">
        <f>F69</f>
        <v>2837952</v>
      </c>
      <c r="J69" s="58">
        <v>0</v>
      </c>
      <c r="K69" s="58">
        <v>0</v>
      </c>
      <c r="L69" s="58">
        <v>0</v>
      </c>
      <c r="M69" s="58">
        <v>0</v>
      </c>
      <c r="N69" s="58">
        <v>0</v>
      </c>
      <c r="O69" s="58">
        <v>0</v>
      </c>
      <c r="P69" s="58">
        <v>0</v>
      </c>
      <c r="Q69" s="58">
        <v>0</v>
      </c>
      <c r="R69" s="58">
        <v>0</v>
      </c>
      <c r="S69" s="58">
        <v>0</v>
      </c>
      <c r="T69" s="58">
        <v>0</v>
      </c>
      <c r="U69" s="58">
        <v>0</v>
      </c>
      <c r="V69" s="58">
        <v>0</v>
      </c>
      <c r="W69" s="58">
        <v>0</v>
      </c>
      <c r="X69" s="58">
        <v>0</v>
      </c>
      <c r="Y69" s="58">
        <v>0</v>
      </c>
      <c r="Z69" s="58">
        <v>0</v>
      </c>
      <c r="AA69" s="58">
        <v>0</v>
      </c>
      <c r="AB69" s="58">
        <v>0</v>
      </c>
      <c r="AC69" s="58">
        <v>0</v>
      </c>
      <c r="AD69" s="58">
        <v>0</v>
      </c>
      <c r="AE69" s="58">
        <v>0</v>
      </c>
      <c r="AF69" s="58">
        <v>0</v>
      </c>
      <c r="AG69" s="58">
        <v>0</v>
      </c>
      <c r="AH69" s="58">
        <v>0</v>
      </c>
      <c r="AI69" s="58">
        <v>0</v>
      </c>
      <c r="AJ69" s="58">
        <v>0</v>
      </c>
      <c r="AK69" s="58">
        <v>0</v>
      </c>
      <c r="AL69" s="58">
        <v>0</v>
      </c>
      <c r="AM69" s="58">
        <v>0</v>
      </c>
      <c r="AN69" s="58">
        <v>0</v>
      </c>
      <c r="AO69" s="58">
        <v>0</v>
      </c>
      <c r="AP69" s="58">
        <v>0</v>
      </c>
      <c r="AQ69" s="58">
        <v>0</v>
      </c>
      <c r="AR69" s="58">
        <v>0</v>
      </c>
      <c r="AS69" s="58">
        <v>0</v>
      </c>
      <c r="AT69" s="58">
        <v>0</v>
      </c>
      <c r="AU69" s="58">
        <v>0</v>
      </c>
      <c r="AV69" s="58">
        <v>0</v>
      </c>
      <c r="AW69" s="58">
        <v>0</v>
      </c>
      <c r="AX69" s="58">
        <v>0</v>
      </c>
      <c r="AY69" s="58">
        <v>0</v>
      </c>
      <c r="AZ69" s="58">
        <v>0</v>
      </c>
      <c r="BA69" s="58">
        <v>0</v>
      </c>
      <c r="BB69" s="58">
        <v>0</v>
      </c>
      <c r="BC69" s="58">
        <v>0</v>
      </c>
      <c r="BD69" s="58">
        <v>0</v>
      </c>
      <c r="BE69" s="58">
        <v>0</v>
      </c>
      <c r="BF69" s="58">
        <v>0</v>
      </c>
      <c r="BG69" s="58">
        <v>0</v>
      </c>
      <c r="BH69" s="58">
        <v>0</v>
      </c>
      <c r="BI69" s="58">
        <v>0</v>
      </c>
      <c r="BJ69" s="58">
        <v>0</v>
      </c>
      <c r="BK69" s="58">
        <v>0</v>
      </c>
      <c r="BL69" s="58">
        <v>0</v>
      </c>
      <c r="BM69" s="58">
        <v>0</v>
      </c>
      <c r="BN69" s="58">
        <v>0</v>
      </c>
      <c r="BO69" s="58">
        <v>0</v>
      </c>
      <c r="BP69" s="58">
        <v>0</v>
      </c>
      <c r="BQ69" s="58">
        <v>0</v>
      </c>
      <c r="BR69" s="58">
        <v>0</v>
      </c>
      <c r="BS69" s="58">
        <v>0</v>
      </c>
      <c r="BT69" s="58">
        <v>0</v>
      </c>
      <c r="BU69" s="58">
        <v>0</v>
      </c>
      <c r="BV69" s="58">
        <v>0</v>
      </c>
      <c r="BW69" s="58">
        <v>0</v>
      </c>
      <c r="BX69" s="58">
        <v>0</v>
      </c>
      <c r="BY69" s="58">
        <v>0</v>
      </c>
      <c r="BZ69" s="58">
        <v>0</v>
      </c>
      <c r="CA69" s="58">
        <v>0</v>
      </c>
      <c r="CB69" s="58">
        <v>0</v>
      </c>
      <c r="CC69" s="58">
        <v>0</v>
      </c>
      <c r="CD69" s="58">
        <v>0</v>
      </c>
      <c r="CE69" s="58">
        <v>0</v>
      </c>
      <c r="CF69" s="58">
        <v>0</v>
      </c>
      <c r="CG69" s="58">
        <v>0</v>
      </c>
      <c r="CH69" s="58">
        <v>0</v>
      </c>
      <c r="CI69" s="58">
        <v>0</v>
      </c>
      <c r="CJ69" s="58">
        <v>0</v>
      </c>
      <c r="CK69" s="58">
        <v>0</v>
      </c>
      <c r="CL69" s="58">
        <v>0</v>
      </c>
      <c r="CM69" s="58">
        <v>0</v>
      </c>
      <c r="CN69" s="58">
        <v>0</v>
      </c>
      <c r="CO69" s="58">
        <v>0</v>
      </c>
      <c r="CP69" s="58">
        <v>0</v>
      </c>
      <c r="CQ69" s="58">
        <v>0</v>
      </c>
      <c r="CR69" s="58">
        <v>0</v>
      </c>
      <c r="CS69" s="58">
        <v>0</v>
      </c>
      <c r="CT69" s="58">
        <v>0</v>
      </c>
      <c r="CU69" s="58">
        <v>0</v>
      </c>
      <c r="CV69" s="58">
        <v>0</v>
      </c>
      <c r="CW69" s="58">
        <f>I69</f>
        <v>2837952</v>
      </c>
      <c r="CX69" s="115"/>
    </row>
    <row r="70" spans="2:102" x14ac:dyDescent="0.25">
      <c r="B70" t="s">
        <v>220</v>
      </c>
      <c r="C70">
        <v>40</v>
      </c>
      <c r="D70" s="11">
        <v>16000</v>
      </c>
      <c r="F70" s="1">
        <f>C70*D70</f>
        <v>640000</v>
      </c>
      <c r="G70" s="55">
        <v>33</v>
      </c>
      <c r="H70" s="55">
        <v>33</v>
      </c>
      <c r="I70" s="57">
        <f>F70</f>
        <v>640000</v>
      </c>
      <c r="J70" s="58">
        <v>0</v>
      </c>
      <c r="K70" s="58">
        <v>0</v>
      </c>
      <c r="L70" s="58">
        <v>0</v>
      </c>
      <c r="M70" s="58">
        <v>0</v>
      </c>
      <c r="N70" s="58">
        <v>0</v>
      </c>
      <c r="O70" s="58">
        <v>0</v>
      </c>
      <c r="P70" s="58">
        <v>0</v>
      </c>
      <c r="Q70" s="58">
        <v>0</v>
      </c>
      <c r="R70" s="58">
        <v>0</v>
      </c>
      <c r="S70" s="58">
        <v>0</v>
      </c>
      <c r="T70" s="58">
        <v>0</v>
      </c>
      <c r="U70" s="58">
        <v>0</v>
      </c>
      <c r="V70" s="58">
        <v>0</v>
      </c>
      <c r="W70" s="58">
        <v>0</v>
      </c>
      <c r="X70" s="58">
        <v>0</v>
      </c>
      <c r="Y70" s="58">
        <v>0</v>
      </c>
      <c r="Z70" s="58">
        <v>0</v>
      </c>
      <c r="AA70" s="58">
        <v>0</v>
      </c>
      <c r="AB70" s="58">
        <v>0</v>
      </c>
      <c r="AC70" s="58">
        <v>0</v>
      </c>
      <c r="AD70" s="58">
        <v>0</v>
      </c>
      <c r="AE70" s="58">
        <v>0</v>
      </c>
      <c r="AF70" s="58">
        <v>0</v>
      </c>
      <c r="AG70" s="58">
        <v>0</v>
      </c>
      <c r="AH70" s="58">
        <v>0</v>
      </c>
      <c r="AI70" s="58">
        <v>0</v>
      </c>
      <c r="AJ70" s="58">
        <v>0</v>
      </c>
      <c r="AK70" s="58">
        <v>0</v>
      </c>
      <c r="AL70" s="58">
        <v>0</v>
      </c>
      <c r="AM70" s="58">
        <v>0</v>
      </c>
      <c r="AN70" s="58">
        <v>0</v>
      </c>
      <c r="AO70" s="58">
        <v>0</v>
      </c>
      <c r="AP70" s="58">
        <f>I70</f>
        <v>640000</v>
      </c>
      <c r="AQ70" s="58">
        <v>0</v>
      </c>
      <c r="AR70" s="58">
        <v>0</v>
      </c>
      <c r="AS70" s="58">
        <v>0</v>
      </c>
      <c r="AT70" s="58">
        <v>0</v>
      </c>
      <c r="AU70" s="58">
        <v>0</v>
      </c>
      <c r="AV70" s="58">
        <v>0</v>
      </c>
      <c r="AW70" s="58">
        <v>0</v>
      </c>
      <c r="AX70" s="58">
        <v>0</v>
      </c>
      <c r="AY70" s="58">
        <v>0</v>
      </c>
      <c r="AZ70" s="58">
        <v>0</v>
      </c>
      <c r="BA70" s="58">
        <v>0</v>
      </c>
      <c r="BB70" s="58">
        <v>0</v>
      </c>
      <c r="BC70" s="58">
        <v>0</v>
      </c>
      <c r="BD70" s="58">
        <v>0</v>
      </c>
      <c r="BE70" s="58">
        <v>0</v>
      </c>
      <c r="BF70" s="58">
        <v>0</v>
      </c>
      <c r="BG70" s="58">
        <v>0</v>
      </c>
      <c r="BH70" s="58">
        <v>0</v>
      </c>
      <c r="BI70" s="58">
        <v>0</v>
      </c>
      <c r="BJ70" s="58">
        <v>0</v>
      </c>
      <c r="BK70" s="58">
        <v>0</v>
      </c>
      <c r="BL70" s="58">
        <v>0</v>
      </c>
      <c r="BM70" s="58">
        <v>0</v>
      </c>
      <c r="BN70" s="58">
        <v>0</v>
      </c>
      <c r="BO70" s="58">
        <v>0</v>
      </c>
      <c r="BP70" s="58">
        <v>0</v>
      </c>
      <c r="BQ70" s="58">
        <v>0</v>
      </c>
      <c r="BR70" s="58">
        <v>0</v>
      </c>
      <c r="BS70" s="58">
        <v>0</v>
      </c>
      <c r="BT70" s="58">
        <v>0</v>
      </c>
      <c r="BU70" s="58">
        <v>0</v>
      </c>
      <c r="BV70" s="58">
        <v>0</v>
      </c>
      <c r="BW70" s="58">
        <v>0</v>
      </c>
      <c r="BX70" s="58">
        <v>0</v>
      </c>
      <c r="BY70" s="58">
        <v>0</v>
      </c>
      <c r="BZ70" s="58">
        <v>0</v>
      </c>
      <c r="CA70" s="58">
        <v>0</v>
      </c>
      <c r="CB70" s="58">
        <v>0</v>
      </c>
      <c r="CC70" s="58">
        <v>0</v>
      </c>
      <c r="CD70" s="58">
        <v>0</v>
      </c>
      <c r="CE70" s="58">
        <v>0</v>
      </c>
      <c r="CF70" s="58">
        <v>0</v>
      </c>
      <c r="CG70" s="58">
        <v>0</v>
      </c>
      <c r="CH70" s="58">
        <v>0</v>
      </c>
      <c r="CI70" s="58">
        <v>0</v>
      </c>
      <c r="CJ70" s="58">
        <v>0</v>
      </c>
      <c r="CK70" s="58">
        <v>0</v>
      </c>
      <c r="CL70" s="58">
        <v>0</v>
      </c>
      <c r="CM70" s="58">
        <v>0</v>
      </c>
      <c r="CN70" s="58">
        <v>0</v>
      </c>
      <c r="CO70" s="58">
        <v>0</v>
      </c>
      <c r="CP70" s="58">
        <v>0</v>
      </c>
      <c r="CQ70" s="58">
        <v>0</v>
      </c>
      <c r="CR70" s="58">
        <v>0</v>
      </c>
      <c r="CS70" s="58">
        <v>0</v>
      </c>
      <c r="CT70" s="58">
        <v>0</v>
      </c>
      <c r="CU70" s="58">
        <v>0</v>
      </c>
      <c r="CV70" s="58">
        <v>0</v>
      </c>
      <c r="CW70" s="58">
        <v>0</v>
      </c>
      <c r="CX70" s="115"/>
    </row>
    <row r="71" spans="2:102" x14ac:dyDescent="0.25">
      <c r="B71" t="s">
        <v>221</v>
      </c>
      <c r="C71">
        <v>40</v>
      </c>
      <c r="D71" s="1">
        <v>11000</v>
      </c>
      <c r="F71" s="1">
        <f>C71*D71</f>
        <v>440000</v>
      </c>
      <c r="G71" s="55">
        <v>33</v>
      </c>
      <c r="H71" s="55">
        <v>33</v>
      </c>
      <c r="I71" s="57">
        <f>F71</f>
        <v>440000</v>
      </c>
      <c r="J71" s="58">
        <v>0</v>
      </c>
      <c r="K71" s="58">
        <v>0</v>
      </c>
      <c r="L71" s="58">
        <v>0</v>
      </c>
      <c r="M71" s="58">
        <v>0</v>
      </c>
      <c r="N71" s="58">
        <v>0</v>
      </c>
      <c r="O71" s="58">
        <v>0</v>
      </c>
      <c r="P71" s="58">
        <v>0</v>
      </c>
      <c r="Q71" s="58">
        <v>0</v>
      </c>
      <c r="R71" s="58">
        <v>0</v>
      </c>
      <c r="S71" s="58">
        <v>0</v>
      </c>
      <c r="T71" s="58">
        <v>0</v>
      </c>
      <c r="U71" s="58">
        <v>0</v>
      </c>
      <c r="V71" s="58">
        <v>0</v>
      </c>
      <c r="W71" s="58">
        <v>0</v>
      </c>
      <c r="X71" s="58">
        <v>0</v>
      </c>
      <c r="Y71" s="58">
        <v>0</v>
      </c>
      <c r="Z71" s="58">
        <v>0</v>
      </c>
      <c r="AA71" s="58">
        <v>0</v>
      </c>
      <c r="AB71" s="58">
        <v>0</v>
      </c>
      <c r="AC71" s="58">
        <v>0</v>
      </c>
      <c r="AD71" s="58">
        <v>0</v>
      </c>
      <c r="AE71" s="58">
        <v>0</v>
      </c>
      <c r="AF71" s="58">
        <v>0</v>
      </c>
      <c r="AG71" s="58">
        <v>0</v>
      </c>
      <c r="AH71" s="58">
        <v>0</v>
      </c>
      <c r="AI71" s="58">
        <v>0</v>
      </c>
      <c r="AJ71" s="58">
        <v>0</v>
      </c>
      <c r="AK71" s="58">
        <v>0</v>
      </c>
      <c r="AL71" s="58">
        <v>0</v>
      </c>
      <c r="AM71" s="58">
        <v>0</v>
      </c>
      <c r="AN71" s="58">
        <v>0</v>
      </c>
      <c r="AO71" s="58">
        <v>0</v>
      </c>
      <c r="AP71" s="58">
        <f>I71</f>
        <v>440000</v>
      </c>
      <c r="AQ71" s="58">
        <v>0</v>
      </c>
      <c r="AR71" s="58">
        <v>0</v>
      </c>
      <c r="AS71" s="58">
        <v>0</v>
      </c>
      <c r="AT71" s="58">
        <v>0</v>
      </c>
      <c r="AU71" s="58">
        <v>0</v>
      </c>
      <c r="AV71" s="58">
        <v>0</v>
      </c>
      <c r="AW71" s="58">
        <v>0</v>
      </c>
      <c r="AX71" s="58">
        <v>0</v>
      </c>
      <c r="AY71" s="58">
        <v>0</v>
      </c>
      <c r="AZ71" s="58">
        <v>0</v>
      </c>
      <c r="BA71" s="58">
        <v>0</v>
      </c>
      <c r="BB71" s="58">
        <v>0</v>
      </c>
      <c r="BC71" s="58">
        <v>0</v>
      </c>
      <c r="BD71" s="58">
        <v>0</v>
      </c>
      <c r="BE71" s="58">
        <v>0</v>
      </c>
      <c r="BF71" s="58">
        <v>0</v>
      </c>
      <c r="BG71" s="58">
        <v>0</v>
      </c>
      <c r="BH71" s="58">
        <v>0</v>
      </c>
      <c r="BI71" s="58">
        <v>0</v>
      </c>
      <c r="BJ71" s="58">
        <v>0</v>
      </c>
      <c r="BK71" s="58">
        <v>0</v>
      </c>
      <c r="BL71" s="58">
        <v>0</v>
      </c>
      <c r="BM71" s="58">
        <v>0</v>
      </c>
      <c r="BN71" s="58">
        <v>0</v>
      </c>
      <c r="BO71" s="58">
        <v>0</v>
      </c>
      <c r="BP71" s="58">
        <v>0</v>
      </c>
      <c r="BQ71" s="58">
        <v>0</v>
      </c>
      <c r="BR71" s="58">
        <v>0</v>
      </c>
      <c r="BS71" s="58">
        <v>0</v>
      </c>
      <c r="BT71" s="58">
        <v>0</v>
      </c>
      <c r="BU71" s="58">
        <v>0</v>
      </c>
      <c r="BV71" s="58">
        <v>0</v>
      </c>
      <c r="BW71" s="58">
        <v>0</v>
      </c>
      <c r="BX71" s="58">
        <v>0</v>
      </c>
      <c r="BY71" s="58">
        <v>0</v>
      </c>
      <c r="BZ71" s="58">
        <v>0</v>
      </c>
      <c r="CA71" s="58">
        <v>0</v>
      </c>
      <c r="CB71" s="58">
        <v>0</v>
      </c>
      <c r="CC71" s="58">
        <v>0</v>
      </c>
      <c r="CD71" s="58">
        <v>0</v>
      </c>
      <c r="CE71" s="58">
        <v>0</v>
      </c>
      <c r="CF71" s="58">
        <v>0</v>
      </c>
      <c r="CG71" s="58">
        <v>0</v>
      </c>
      <c r="CH71" s="58">
        <v>0</v>
      </c>
      <c r="CI71" s="58">
        <v>0</v>
      </c>
      <c r="CJ71" s="58">
        <v>0</v>
      </c>
      <c r="CK71" s="58">
        <v>0</v>
      </c>
      <c r="CL71" s="58">
        <v>0</v>
      </c>
      <c r="CM71" s="58">
        <v>0</v>
      </c>
      <c r="CN71" s="58">
        <v>0</v>
      </c>
      <c r="CO71" s="58">
        <v>0</v>
      </c>
      <c r="CP71" s="58">
        <v>0</v>
      </c>
      <c r="CQ71" s="58">
        <v>0</v>
      </c>
      <c r="CR71" s="58">
        <v>0</v>
      </c>
      <c r="CS71" s="58">
        <v>0</v>
      </c>
      <c r="CT71" s="58">
        <v>0</v>
      </c>
      <c r="CU71" s="58">
        <v>0</v>
      </c>
      <c r="CV71" s="58">
        <v>0</v>
      </c>
      <c r="CW71" s="58">
        <v>0</v>
      </c>
      <c r="CX71" s="115"/>
    </row>
    <row r="72" spans="2:102" x14ac:dyDescent="0.25">
      <c r="B72" t="s">
        <v>211</v>
      </c>
      <c r="C72">
        <v>20</v>
      </c>
      <c r="D72" s="1">
        <f>5*12</f>
        <v>60</v>
      </c>
      <c r="E72" s="1">
        <v>450</v>
      </c>
      <c r="F72" s="1">
        <f>C72*D72*E72</f>
        <v>540000</v>
      </c>
      <c r="G72" s="55">
        <v>33</v>
      </c>
      <c r="H72" s="55">
        <v>92</v>
      </c>
      <c r="I72" s="57">
        <f>F72</f>
        <v>540000</v>
      </c>
      <c r="J72" s="58">
        <v>0</v>
      </c>
      <c r="K72" s="58">
        <v>0</v>
      </c>
      <c r="L72" s="58">
        <v>0</v>
      </c>
      <c r="M72" s="58">
        <v>0</v>
      </c>
      <c r="N72" s="58">
        <v>0</v>
      </c>
      <c r="O72" s="58">
        <v>0</v>
      </c>
      <c r="P72" s="58">
        <v>0</v>
      </c>
      <c r="Q72" s="58">
        <v>0</v>
      </c>
      <c r="R72" s="58">
        <v>0</v>
      </c>
      <c r="S72" s="58">
        <v>0</v>
      </c>
      <c r="T72" s="58">
        <v>0</v>
      </c>
      <c r="U72" s="58">
        <v>0</v>
      </c>
      <c r="V72" s="58">
        <v>0</v>
      </c>
      <c r="W72" s="58">
        <v>0</v>
      </c>
      <c r="X72" s="58">
        <v>0</v>
      </c>
      <c r="Y72" s="58">
        <v>0</v>
      </c>
      <c r="Z72" s="58">
        <v>0</v>
      </c>
      <c r="AA72" s="58">
        <v>0</v>
      </c>
      <c r="AB72" s="58">
        <v>0</v>
      </c>
      <c r="AC72" s="58">
        <v>0</v>
      </c>
      <c r="AD72" s="58">
        <v>0</v>
      </c>
      <c r="AE72" s="58">
        <v>0</v>
      </c>
      <c r="AF72" s="58">
        <v>0</v>
      </c>
      <c r="AG72" s="58">
        <v>0</v>
      </c>
      <c r="AH72" s="58">
        <v>0</v>
      </c>
      <c r="AI72" s="58">
        <v>0</v>
      </c>
      <c r="AJ72" s="58">
        <v>0</v>
      </c>
      <c r="AK72" s="58">
        <v>0</v>
      </c>
      <c r="AL72" s="58">
        <v>0</v>
      </c>
      <c r="AM72" s="58">
        <v>0</v>
      </c>
      <c r="AN72" s="58">
        <v>0</v>
      </c>
      <c r="AO72" s="58">
        <v>0</v>
      </c>
      <c r="AP72" s="58">
        <f>$C$72*$E$72</f>
        <v>9000</v>
      </c>
      <c r="AQ72" s="58">
        <f t="shared" ref="AQ72:CV72" si="14">$C$72*$E$72</f>
        <v>9000</v>
      </c>
      <c r="AR72" s="58">
        <f t="shared" si="14"/>
        <v>9000</v>
      </c>
      <c r="AS72" s="58">
        <f t="shared" si="14"/>
        <v>9000</v>
      </c>
      <c r="AT72" s="58">
        <f t="shared" si="14"/>
        <v>9000</v>
      </c>
      <c r="AU72" s="58">
        <f t="shared" si="14"/>
        <v>9000</v>
      </c>
      <c r="AV72" s="58">
        <f t="shared" si="14"/>
        <v>9000</v>
      </c>
      <c r="AW72" s="58">
        <f t="shared" si="14"/>
        <v>9000</v>
      </c>
      <c r="AX72" s="58">
        <f t="shared" si="14"/>
        <v>9000</v>
      </c>
      <c r="AY72" s="58">
        <f t="shared" si="14"/>
        <v>9000</v>
      </c>
      <c r="AZ72" s="58">
        <f t="shared" si="14"/>
        <v>9000</v>
      </c>
      <c r="BA72" s="58">
        <f t="shared" si="14"/>
        <v>9000</v>
      </c>
      <c r="BB72" s="58">
        <f t="shared" si="14"/>
        <v>9000</v>
      </c>
      <c r="BC72" s="58">
        <f t="shared" si="14"/>
        <v>9000</v>
      </c>
      <c r="BD72" s="58">
        <f t="shared" si="14"/>
        <v>9000</v>
      </c>
      <c r="BE72" s="58">
        <f t="shared" si="14"/>
        <v>9000</v>
      </c>
      <c r="BF72" s="58">
        <f t="shared" si="14"/>
        <v>9000</v>
      </c>
      <c r="BG72" s="58">
        <f t="shared" si="14"/>
        <v>9000</v>
      </c>
      <c r="BH72" s="58">
        <f t="shared" si="14"/>
        <v>9000</v>
      </c>
      <c r="BI72" s="58">
        <f t="shared" si="14"/>
        <v>9000</v>
      </c>
      <c r="BJ72" s="58">
        <f t="shared" si="14"/>
        <v>9000</v>
      </c>
      <c r="BK72" s="58">
        <f t="shared" si="14"/>
        <v>9000</v>
      </c>
      <c r="BL72" s="58">
        <f t="shared" si="14"/>
        <v>9000</v>
      </c>
      <c r="BM72" s="58">
        <f t="shared" si="14"/>
        <v>9000</v>
      </c>
      <c r="BN72" s="58">
        <f t="shared" si="14"/>
        <v>9000</v>
      </c>
      <c r="BO72" s="58">
        <f t="shared" si="14"/>
        <v>9000</v>
      </c>
      <c r="BP72" s="58">
        <f t="shared" si="14"/>
        <v>9000</v>
      </c>
      <c r="BQ72" s="58">
        <f t="shared" si="14"/>
        <v>9000</v>
      </c>
      <c r="BR72" s="58">
        <f t="shared" si="14"/>
        <v>9000</v>
      </c>
      <c r="BS72" s="58">
        <f t="shared" si="14"/>
        <v>9000</v>
      </c>
      <c r="BT72" s="58">
        <f t="shared" si="14"/>
        <v>9000</v>
      </c>
      <c r="BU72" s="58">
        <f t="shared" si="14"/>
        <v>9000</v>
      </c>
      <c r="BV72" s="58">
        <f t="shared" si="14"/>
        <v>9000</v>
      </c>
      <c r="BW72" s="58">
        <f t="shared" si="14"/>
        <v>9000</v>
      </c>
      <c r="BX72" s="58">
        <f t="shared" si="14"/>
        <v>9000</v>
      </c>
      <c r="BY72" s="58">
        <f t="shared" si="14"/>
        <v>9000</v>
      </c>
      <c r="BZ72" s="58">
        <f t="shared" si="14"/>
        <v>9000</v>
      </c>
      <c r="CA72" s="58">
        <f t="shared" si="14"/>
        <v>9000</v>
      </c>
      <c r="CB72" s="58">
        <f t="shared" si="14"/>
        <v>9000</v>
      </c>
      <c r="CC72" s="58">
        <f t="shared" si="14"/>
        <v>9000</v>
      </c>
      <c r="CD72" s="58">
        <f t="shared" si="14"/>
        <v>9000</v>
      </c>
      <c r="CE72" s="58">
        <f t="shared" si="14"/>
        <v>9000</v>
      </c>
      <c r="CF72" s="58">
        <f t="shared" si="14"/>
        <v>9000</v>
      </c>
      <c r="CG72" s="58">
        <f t="shared" si="14"/>
        <v>9000</v>
      </c>
      <c r="CH72" s="58">
        <f t="shared" si="14"/>
        <v>9000</v>
      </c>
      <c r="CI72" s="58">
        <f t="shared" si="14"/>
        <v>9000</v>
      </c>
      <c r="CJ72" s="58">
        <f t="shared" si="14"/>
        <v>9000</v>
      </c>
      <c r="CK72" s="58">
        <f t="shared" si="14"/>
        <v>9000</v>
      </c>
      <c r="CL72" s="58">
        <f>$C$72*$E$72</f>
        <v>9000</v>
      </c>
      <c r="CM72" s="58">
        <f t="shared" si="14"/>
        <v>9000</v>
      </c>
      <c r="CN72" s="58">
        <f t="shared" si="14"/>
        <v>9000</v>
      </c>
      <c r="CO72" s="58">
        <f t="shared" si="14"/>
        <v>9000</v>
      </c>
      <c r="CP72" s="58">
        <f t="shared" si="14"/>
        <v>9000</v>
      </c>
      <c r="CQ72" s="58">
        <f t="shared" si="14"/>
        <v>9000</v>
      </c>
      <c r="CR72" s="58">
        <f t="shared" si="14"/>
        <v>9000</v>
      </c>
      <c r="CS72" s="58">
        <f t="shared" si="14"/>
        <v>9000</v>
      </c>
      <c r="CT72" s="58">
        <f t="shared" si="14"/>
        <v>9000</v>
      </c>
      <c r="CU72" s="58">
        <f t="shared" si="14"/>
        <v>9000</v>
      </c>
      <c r="CV72" s="58">
        <f t="shared" si="14"/>
        <v>9000</v>
      </c>
      <c r="CW72" s="58">
        <f>$C$72*$E$72</f>
        <v>9000</v>
      </c>
    </row>
    <row r="73" spans="2:102" x14ac:dyDescent="0.25">
      <c r="B73" t="s">
        <v>194</v>
      </c>
      <c r="C73">
        <v>60</v>
      </c>
      <c r="D73" s="1">
        <v>60</v>
      </c>
      <c r="E73" s="1">
        <v>50</v>
      </c>
      <c r="F73" s="1">
        <f>C73*D73*E73</f>
        <v>180000</v>
      </c>
      <c r="G73" s="55">
        <v>33</v>
      </c>
      <c r="H73" s="55">
        <v>92</v>
      </c>
      <c r="I73" s="57">
        <f>F73</f>
        <v>180000</v>
      </c>
      <c r="J73" s="58">
        <v>0</v>
      </c>
      <c r="K73" s="58">
        <v>0</v>
      </c>
      <c r="L73" s="58">
        <v>0</v>
      </c>
      <c r="M73" s="58">
        <v>0</v>
      </c>
      <c r="N73" s="58">
        <v>0</v>
      </c>
      <c r="O73" s="58">
        <v>0</v>
      </c>
      <c r="P73" s="58">
        <v>0</v>
      </c>
      <c r="Q73" s="58">
        <v>0</v>
      </c>
      <c r="R73" s="58">
        <v>0</v>
      </c>
      <c r="S73" s="58">
        <v>0</v>
      </c>
      <c r="T73" s="58">
        <v>0</v>
      </c>
      <c r="U73" s="58">
        <v>0</v>
      </c>
      <c r="V73" s="58">
        <v>0</v>
      </c>
      <c r="W73" s="58">
        <v>0</v>
      </c>
      <c r="X73" s="58">
        <v>0</v>
      </c>
      <c r="Y73" s="58">
        <v>0</v>
      </c>
      <c r="Z73" s="58">
        <v>0</v>
      </c>
      <c r="AA73" s="58">
        <v>0</v>
      </c>
      <c r="AB73" s="58">
        <v>0</v>
      </c>
      <c r="AC73" s="58">
        <v>0</v>
      </c>
      <c r="AD73" s="58">
        <v>0</v>
      </c>
      <c r="AE73" s="58">
        <v>0</v>
      </c>
      <c r="AF73" s="58">
        <v>0</v>
      </c>
      <c r="AG73" s="58">
        <v>0</v>
      </c>
      <c r="AH73" s="58">
        <v>0</v>
      </c>
      <c r="AI73" s="58">
        <v>0</v>
      </c>
      <c r="AJ73" s="58">
        <v>0</v>
      </c>
      <c r="AK73" s="58">
        <v>0</v>
      </c>
      <c r="AL73" s="58">
        <v>0</v>
      </c>
      <c r="AM73" s="58">
        <v>0</v>
      </c>
      <c r="AN73" s="58">
        <v>0</v>
      </c>
      <c r="AO73" s="58">
        <v>0</v>
      </c>
      <c r="AP73" s="58">
        <f>$C$73*$E$73</f>
        <v>3000</v>
      </c>
      <c r="AQ73" s="58">
        <f t="shared" ref="AQ73:CW73" si="15">$C$73*$E$73</f>
        <v>3000</v>
      </c>
      <c r="AR73" s="58">
        <f t="shared" si="15"/>
        <v>3000</v>
      </c>
      <c r="AS73" s="58">
        <f t="shared" si="15"/>
        <v>3000</v>
      </c>
      <c r="AT73" s="58">
        <f t="shared" si="15"/>
        <v>3000</v>
      </c>
      <c r="AU73" s="58">
        <f t="shared" si="15"/>
        <v>3000</v>
      </c>
      <c r="AV73" s="58">
        <f t="shared" si="15"/>
        <v>3000</v>
      </c>
      <c r="AW73" s="58">
        <f t="shared" si="15"/>
        <v>3000</v>
      </c>
      <c r="AX73" s="58">
        <f t="shared" si="15"/>
        <v>3000</v>
      </c>
      <c r="AY73" s="58">
        <f t="shared" si="15"/>
        <v>3000</v>
      </c>
      <c r="AZ73" s="58">
        <f t="shared" si="15"/>
        <v>3000</v>
      </c>
      <c r="BA73" s="58">
        <f t="shared" si="15"/>
        <v>3000</v>
      </c>
      <c r="BB73" s="58">
        <f t="shared" si="15"/>
        <v>3000</v>
      </c>
      <c r="BC73" s="58">
        <f t="shared" si="15"/>
        <v>3000</v>
      </c>
      <c r="BD73" s="58">
        <f t="shared" si="15"/>
        <v>3000</v>
      </c>
      <c r="BE73" s="58">
        <f t="shared" si="15"/>
        <v>3000</v>
      </c>
      <c r="BF73" s="58">
        <f t="shared" si="15"/>
        <v>3000</v>
      </c>
      <c r="BG73" s="58">
        <f t="shared" si="15"/>
        <v>3000</v>
      </c>
      <c r="BH73" s="58">
        <f t="shared" si="15"/>
        <v>3000</v>
      </c>
      <c r="BI73" s="58">
        <f t="shared" si="15"/>
        <v>3000</v>
      </c>
      <c r="BJ73" s="58">
        <f t="shared" si="15"/>
        <v>3000</v>
      </c>
      <c r="BK73" s="58">
        <f t="shared" si="15"/>
        <v>3000</v>
      </c>
      <c r="BL73" s="58">
        <f t="shared" si="15"/>
        <v>3000</v>
      </c>
      <c r="BM73" s="58">
        <f t="shared" si="15"/>
        <v>3000</v>
      </c>
      <c r="BN73" s="58">
        <f t="shared" si="15"/>
        <v>3000</v>
      </c>
      <c r="BO73" s="58">
        <f t="shared" si="15"/>
        <v>3000</v>
      </c>
      <c r="BP73" s="58">
        <f t="shared" si="15"/>
        <v>3000</v>
      </c>
      <c r="BQ73" s="58">
        <f t="shared" si="15"/>
        <v>3000</v>
      </c>
      <c r="BR73" s="58">
        <f t="shared" si="15"/>
        <v>3000</v>
      </c>
      <c r="BS73" s="58">
        <f t="shared" si="15"/>
        <v>3000</v>
      </c>
      <c r="BT73" s="58">
        <f t="shared" si="15"/>
        <v>3000</v>
      </c>
      <c r="BU73" s="58">
        <f t="shared" si="15"/>
        <v>3000</v>
      </c>
      <c r="BV73" s="58">
        <f t="shared" si="15"/>
        <v>3000</v>
      </c>
      <c r="BW73" s="58">
        <f t="shared" si="15"/>
        <v>3000</v>
      </c>
      <c r="BX73" s="58">
        <f t="shared" si="15"/>
        <v>3000</v>
      </c>
      <c r="BY73" s="58">
        <f t="shared" si="15"/>
        <v>3000</v>
      </c>
      <c r="BZ73" s="58">
        <f t="shared" si="15"/>
        <v>3000</v>
      </c>
      <c r="CA73" s="58">
        <f t="shared" si="15"/>
        <v>3000</v>
      </c>
      <c r="CB73" s="58">
        <f t="shared" si="15"/>
        <v>3000</v>
      </c>
      <c r="CC73" s="58">
        <f t="shared" si="15"/>
        <v>3000</v>
      </c>
      <c r="CD73" s="58">
        <f t="shared" si="15"/>
        <v>3000</v>
      </c>
      <c r="CE73" s="58">
        <f t="shared" si="15"/>
        <v>3000</v>
      </c>
      <c r="CF73" s="58">
        <f t="shared" si="15"/>
        <v>3000</v>
      </c>
      <c r="CG73" s="58">
        <f t="shared" si="15"/>
        <v>3000</v>
      </c>
      <c r="CH73" s="58">
        <f t="shared" si="15"/>
        <v>3000</v>
      </c>
      <c r="CI73" s="58">
        <f t="shared" si="15"/>
        <v>3000</v>
      </c>
      <c r="CJ73" s="58">
        <f t="shared" si="15"/>
        <v>3000</v>
      </c>
      <c r="CK73" s="58">
        <f t="shared" si="15"/>
        <v>3000</v>
      </c>
      <c r="CL73" s="58">
        <f t="shared" si="15"/>
        <v>3000</v>
      </c>
      <c r="CM73" s="58">
        <f t="shared" si="15"/>
        <v>3000</v>
      </c>
      <c r="CN73" s="58">
        <f t="shared" si="15"/>
        <v>3000</v>
      </c>
      <c r="CO73" s="58">
        <f t="shared" si="15"/>
        <v>3000</v>
      </c>
      <c r="CP73" s="58">
        <f t="shared" si="15"/>
        <v>3000</v>
      </c>
      <c r="CQ73" s="58">
        <f t="shared" si="15"/>
        <v>3000</v>
      </c>
      <c r="CR73" s="58">
        <f t="shared" si="15"/>
        <v>3000</v>
      </c>
      <c r="CS73" s="58">
        <f t="shared" si="15"/>
        <v>3000</v>
      </c>
      <c r="CT73" s="58">
        <f t="shared" si="15"/>
        <v>3000</v>
      </c>
      <c r="CU73" s="58">
        <f t="shared" si="15"/>
        <v>3000</v>
      </c>
      <c r="CV73" s="58">
        <f t="shared" si="15"/>
        <v>3000</v>
      </c>
      <c r="CW73" s="58">
        <f t="shared" si="15"/>
        <v>3000</v>
      </c>
    </row>
    <row r="74" spans="2:102" x14ac:dyDescent="0.25">
      <c r="B74" s="26" t="s">
        <v>10</v>
      </c>
      <c r="C74" s="2"/>
      <c r="D74" s="3"/>
      <c r="E74" s="3"/>
      <c r="F74" s="3">
        <f>F68-F8</f>
        <v>779813.59479350038</v>
      </c>
      <c r="G74" s="64"/>
      <c r="H74" s="64"/>
      <c r="I74" s="65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</row>
    <row r="75" spans="2:102" x14ac:dyDescent="0.25">
      <c r="G75" s="64"/>
      <c r="H75" s="64"/>
      <c r="I75" s="65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</row>
    <row r="76" spans="2:102" x14ac:dyDescent="0.25">
      <c r="B76" t="s">
        <v>171</v>
      </c>
      <c r="F76" s="1">
        <f>F74/40</f>
        <v>19495.339869837509</v>
      </c>
      <c r="G76" s="64"/>
      <c r="H76" s="64"/>
      <c r="I76" s="65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</row>
    <row r="77" spans="2:102" x14ac:dyDescent="0.25">
      <c r="B77" t="s">
        <v>172</v>
      </c>
      <c r="F77" s="1">
        <f>(-F8+F69)/40</f>
        <v>-25504.660130162491</v>
      </c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</row>
    <row r="79" spans="2:102" x14ac:dyDescent="0.25">
      <c r="G79" s="40"/>
      <c r="H79" s="40"/>
      <c r="I79" s="59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</row>
    <row r="80" spans="2:102" x14ac:dyDescent="0.25">
      <c r="G80" s="36"/>
      <c r="H80" s="36"/>
      <c r="I80" s="60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</row>
    <row r="81" spans="5:101" x14ac:dyDescent="0.25">
      <c r="E81" s="131" t="s">
        <v>9</v>
      </c>
      <c r="F81" s="132"/>
      <c r="G81" s="116"/>
      <c r="H81" s="117"/>
      <c r="I81" s="106">
        <f>F68</f>
        <v>4637952</v>
      </c>
      <c r="J81" s="43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</row>
    <row r="82" spans="5:101" x14ac:dyDescent="0.25">
      <c r="E82" s="131" t="s">
        <v>112</v>
      </c>
      <c r="F82" s="132"/>
      <c r="G82" s="116"/>
      <c r="H82" s="117"/>
      <c r="I82" s="106">
        <f>-F8</f>
        <v>-3858138.4052064996</v>
      </c>
      <c r="J82" s="43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</row>
    <row r="83" spans="5:101" x14ac:dyDescent="0.25">
      <c r="E83" s="131" t="s">
        <v>113</v>
      </c>
      <c r="F83" s="132"/>
      <c r="G83" s="116"/>
      <c r="H83" s="117"/>
      <c r="I83" s="106">
        <f>SUM(I81:I82)</f>
        <v>779813.59479350038</v>
      </c>
      <c r="J83" s="43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</row>
    <row r="84" spans="5:101" x14ac:dyDescent="0.25">
      <c r="E84" s="110"/>
      <c r="F84" s="111"/>
      <c r="G84"/>
      <c r="H84"/>
      <c r="I84" s="112">
        <f>I83/-I82</f>
        <v>0.20212172630747349</v>
      </c>
      <c r="J84" s="43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</row>
    <row r="85" spans="5:101" x14ac:dyDescent="0.25">
      <c r="E85" s="45"/>
      <c r="F85" s="45"/>
      <c r="G85" s="45"/>
      <c r="H85" s="46"/>
      <c r="I85" s="45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</row>
    <row r="86" spans="5:101" x14ac:dyDescent="0.25">
      <c r="E86" s="107" t="s">
        <v>114</v>
      </c>
      <c r="F86" s="108"/>
      <c r="G86" s="116"/>
      <c r="H86" s="116"/>
      <c r="I86" s="118"/>
      <c r="J86" s="49">
        <v>1E-3</v>
      </c>
      <c r="K86" s="49">
        <f t="shared" ref="K86:BV86" si="16">SUM(K10:K76)</f>
        <v>-7018</v>
      </c>
      <c r="L86" s="49">
        <v>1E-3</v>
      </c>
      <c r="M86" s="49">
        <f t="shared" si="16"/>
        <v>-10053.029990080002</v>
      </c>
      <c r="N86" s="49">
        <v>1E-3</v>
      </c>
      <c r="O86" s="49">
        <f t="shared" si="16"/>
        <v>-72110.216769571198</v>
      </c>
      <c r="P86" s="49">
        <f t="shared" si="16"/>
        <v>-316.46160000000003</v>
      </c>
      <c r="Q86" s="49">
        <v>1E-3</v>
      </c>
      <c r="R86" s="49">
        <f t="shared" si="16"/>
        <v>-115677.00204415679</v>
      </c>
      <c r="S86" s="49">
        <f t="shared" si="16"/>
        <v>-25766.43088</v>
      </c>
      <c r="T86" s="49">
        <f t="shared" si="16"/>
        <v>-3156.0299900800005</v>
      </c>
      <c r="U86" s="49">
        <v>1E-3</v>
      </c>
      <c r="V86" s="49">
        <f t="shared" si="16"/>
        <v>-103065.72352</v>
      </c>
      <c r="W86" s="49">
        <v>1E-3</v>
      </c>
      <c r="X86" s="49">
        <v>1E-3</v>
      </c>
      <c r="Y86" s="49">
        <f t="shared" si="16"/>
        <v>-19674.328654143028</v>
      </c>
      <c r="Z86" s="49">
        <f t="shared" si="16"/>
        <v>-35846.608939179998</v>
      </c>
      <c r="AA86" s="49">
        <f t="shared" si="16"/>
        <v>-43749.419690688905</v>
      </c>
      <c r="AB86" s="49">
        <f t="shared" si="16"/>
        <v>-40273.665174687048</v>
      </c>
      <c r="AC86" s="49">
        <f t="shared" si="16"/>
        <v>-55454.930441262797</v>
      </c>
      <c r="AD86" s="49">
        <f t="shared" si="16"/>
        <v>-92879.142313949284</v>
      </c>
      <c r="AE86" s="49">
        <f t="shared" si="16"/>
        <v>-88192.079603571969</v>
      </c>
      <c r="AF86" s="49">
        <f t="shared" si="16"/>
        <v>-99391.967593693043</v>
      </c>
      <c r="AG86" s="49">
        <f t="shared" si="16"/>
        <v>-214686.00140639796</v>
      </c>
      <c r="AH86" s="49">
        <f t="shared" si="16"/>
        <v>-262962.43172208086</v>
      </c>
      <c r="AI86" s="49">
        <f t="shared" si="16"/>
        <v>-268650.3092656291</v>
      </c>
      <c r="AJ86" s="49">
        <f t="shared" si="16"/>
        <v>-367081.11096420721</v>
      </c>
      <c r="AK86" s="49">
        <f t="shared" si="16"/>
        <v>-418821.45436103921</v>
      </c>
      <c r="AL86" s="49">
        <f t="shared" si="16"/>
        <v>-514773.6407491914</v>
      </c>
      <c r="AM86" s="49">
        <f t="shared" si="16"/>
        <v>-374761.48111175251</v>
      </c>
      <c r="AN86" s="49">
        <f t="shared" si="16"/>
        <v>-290203.68434081442</v>
      </c>
      <c r="AO86" s="49">
        <f t="shared" si="16"/>
        <v>-111655.87024885073</v>
      </c>
      <c r="AP86" s="49">
        <f>SUM(AP10:AP76)</f>
        <v>1074112.0379204908</v>
      </c>
      <c r="AQ86" s="49">
        <f t="shared" si="16"/>
        <v>5616.6950570624886</v>
      </c>
      <c r="AR86" s="49">
        <f t="shared" si="16"/>
        <v>5716.0018499302978</v>
      </c>
      <c r="AS86" s="49">
        <f t="shared" si="16"/>
        <v>5815.5982876106382</v>
      </c>
      <c r="AT86" s="49">
        <f t="shared" si="16"/>
        <v>5915.4852149008811</v>
      </c>
      <c r="AU86" s="49">
        <f t="shared" si="16"/>
        <v>6015.6634790623857</v>
      </c>
      <c r="AV86" s="49">
        <f t="shared" si="16"/>
        <v>6116.1339298276953</v>
      </c>
      <c r="AW86" s="49">
        <f t="shared" si="16"/>
        <v>6216.8974194077382</v>
      </c>
      <c r="AX86" s="49">
        <f t="shared" si="16"/>
        <v>6317.9548024990545</v>
      </c>
      <c r="AY86" s="49">
        <f t="shared" si="16"/>
        <v>6419.3069362910537</v>
      </c>
      <c r="AZ86" s="49">
        <f t="shared" si="16"/>
        <v>6520.9546804732818</v>
      </c>
      <c r="BA86" s="49">
        <f t="shared" si="16"/>
        <v>6622.898897242706</v>
      </c>
      <c r="BB86" s="49">
        <f t="shared" si="16"/>
        <v>6725.1404513110419</v>
      </c>
      <c r="BC86" s="49">
        <f t="shared" si="16"/>
        <v>6827.680209912076</v>
      </c>
      <c r="BD86" s="49">
        <f t="shared" si="16"/>
        <v>6930.5190428090309</v>
      </c>
      <c r="BE86" s="49">
        <f t="shared" si="16"/>
        <v>7033.6578223019351</v>
      </c>
      <c r="BF86" s="49">
        <f t="shared" si="16"/>
        <v>7137.0974232350272</v>
      </c>
      <c r="BG86" s="49">
        <f t="shared" si="16"/>
        <v>7240.8387230041735</v>
      </c>
      <c r="BH86" s="49">
        <f t="shared" si="16"/>
        <v>7344.8826015643135</v>
      </c>
      <c r="BI86" s="49">
        <f t="shared" si="16"/>
        <v>7449.2299414369199</v>
      </c>
      <c r="BJ86" s="49">
        <f t="shared" si="16"/>
        <v>7553.8816277174892</v>
      </c>
      <c r="BK86" s="49">
        <f t="shared" si="16"/>
        <v>7658.8385480830439</v>
      </c>
      <c r="BL86" s="49">
        <f t="shared" si="16"/>
        <v>7764.1015927996632</v>
      </c>
      <c r="BM86" s="49">
        <f t="shared" si="16"/>
        <v>7869.6716547300402</v>
      </c>
      <c r="BN86" s="49">
        <f t="shared" si="16"/>
        <v>7975.549629341047</v>
      </c>
      <c r="BO86" s="49">
        <f t="shared" si="16"/>
        <v>8081.7364147113367</v>
      </c>
      <c r="BP86" s="49">
        <f t="shared" si="16"/>
        <v>8188.2329115389557</v>
      </c>
      <c r="BQ86" s="49">
        <f t="shared" si="16"/>
        <v>8295.0400231489875</v>
      </c>
      <c r="BR86" s="49">
        <f t="shared" si="16"/>
        <v>8402.1586555012163</v>
      </c>
      <c r="BS86" s="49">
        <f t="shared" si="16"/>
        <v>8509.5897171978067</v>
      </c>
      <c r="BT86" s="49">
        <f t="shared" si="16"/>
        <v>8617.3341194910117</v>
      </c>
      <c r="BU86" s="49">
        <f t="shared" si="16"/>
        <v>8725.3927762909043</v>
      </c>
      <c r="BV86" s="49">
        <f t="shared" si="16"/>
        <v>8833.7666041731318</v>
      </c>
      <c r="BW86" s="49">
        <f t="shared" ref="BW86:CW86" si="17">SUM(BW10:BW76)</f>
        <v>8942.4565223866794</v>
      </c>
      <c r="BX86" s="49">
        <f t="shared" si="17"/>
        <v>9051.4634528616862</v>
      </c>
      <c r="BY86" s="49">
        <f t="shared" si="17"/>
        <v>9160.7883202172434</v>
      </c>
      <c r="BZ86" s="49">
        <f t="shared" si="17"/>
        <v>9270.432051769254</v>
      </c>
      <c r="CA86" s="49">
        <f t="shared" si="17"/>
        <v>9380.3955775382929</v>
      </c>
      <c r="CB86" s="49">
        <f t="shared" si="17"/>
        <v>9490.6798302574898</v>
      </c>
      <c r="CC86" s="49">
        <f t="shared" si="17"/>
        <v>9601.2857453804536</v>
      </c>
      <c r="CD86" s="49">
        <f t="shared" si="17"/>
        <v>9712.2142610891897</v>
      </c>
      <c r="CE86" s="49">
        <f t="shared" si="17"/>
        <v>9823.4663183020784</v>
      </c>
      <c r="CF86" s="49">
        <f t="shared" si="17"/>
        <v>9935.0428606818368</v>
      </c>
      <c r="CG86" s="49">
        <f t="shared" si="17"/>
        <v>10046.944834643537</v>
      </c>
      <c r="CH86" s="49">
        <f t="shared" si="17"/>
        <v>10159.173189362624</v>
      </c>
      <c r="CI86" s="49">
        <f t="shared" si="17"/>
        <v>10271.728876782978</v>
      </c>
      <c r="CJ86" s="49">
        <f t="shared" si="17"/>
        <v>10384.612851624972</v>
      </c>
      <c r="CK86" s="49">
        <f t="shared" si="17"/>
        <v>10497.826071393589</v>
      </c>
      <c r="CL86" s="49">
        <f t="shared" si="17"/>
        <v>10611.369496386531</v>
      </c>
      <c r="CM86" s="49">
        <f t="shared" si="17"/>
        <v>10725.24408970237</v>
      </c>
      <c r="CN86" s="49">
        <f t="shared" si="17"/>
        <v>10839.450817248713</v>
      </c>
      <c r="CO86" s="49">
        <f t="shared" si="17"/>
        <v>10953.990647750399</v>
      </c>
      <c r="CP86" s="49">
        <f t="shared" si="17"/>
        <v>11068.864552757716</v>
      </c>
      <c r="CQ86" s="49">
        <f t="shared" si="17"/>
        <v>11184.073506654637</v>
      </c>
      <c r="CR86" s="49">
        <f t="shared" si="17"/>
        <v>11299.61848666709</v>
      </c>
      <c r="CS86" s="49">
        <f t="shared" si="17"/>
        <v>11415.500472871247</v>
      </c>
      <c r="CT86" s="49">
        <f t="shared" si="17"/>
        <v>11531.720448201833</v>
      </c>
      <c r="CU86" s="49">
        <f t="shared" si="17"/>
        <v>11648.279398460465</v>
      </c>
      <c r="CV86" s="49">
        <f t="shared" si="17"/>
        <v>11765.17831232402</v>
      </c>
      <c r="CW86" s="49">
        <f t="shared" si="17"/>
        <v>2842782.6145754601</v>
      </c>
    </row>
    <row r="87" spans="5:101" x14ac:dyDescent="0.25">
      <c r="E87" s="131" t="s">
        <v>115</v>
      </c>
      <c r="F87" s="132"/>
      <c r="G87" s="116"/>
      <c r="H87" s="116"/>
      <c r="I87" s="109">
        <f>SUM(J86:CW86)</f>
        <v>779903.37015884579</v>
      </c>
      <c r="J87" s="137">
        <f>SUM(J86:U86)</f>
        <v>-234097.16627388797</v>
      </c>
      <c r="K87" s="138"/>
      <c r="L87" s="138"/>
      <c r="M87" s="138"/>
      <c r="N87" s="138"/>
      <c r="O87" s="138"/>
      <c r="P87" s="138"/>
      <c r="Q87" s="138"/>
      <c r="R87" s="138"/>
      <c r="S87" s="138"/>
      <c r="T87" s="138"/>
      <c r="U87" s="138"/>
      <c r="V87" s="137">
        <f>SUM(V86:AG86)</f>
        <v>-793213.86533757392</v>
      </c>
      <c r="W87" s="138"/>
      <c r="X87" s="138"/>
      <c r="Y87" s="138"/>
      <c r="Z87" s="138"/>
      <c r="AA87" s="138"/>
      <c r="AB87" s="138"/>
      <c r="AC87" s="138"/>
      <c r="AD87" s="138"/>
      <c r="AE87" s="138"/>
      <c r="AF87" s="138"/>
      <c r="AG87" s="138"/>
      <c r="AH87" s="137">
        <f>SUM(AH86:AS86)</f>
        <v>-1517649.6496484715</v>
      </c>
      <c r="AI87" s="138"/>
      <c r="AJ87" s="138"/>
      <c r="AK87" s="138"/>
      <c r="AL87" s="138"/>
      <c r="AM87" s="138"/>
      <c r="AN87" s="138"/>
      <c r="AO87" s="138"/>
      <c r="AP87" s="138"/>
      <c r="AQ87" s="138"/>
      <c r="AR87" s="138"/>
      <c r="AS87" s="138"/>
      <c r="AT87" s="137">
        <f>SUM(AT86:BE86)</f>
        <v>77662.292886038864</v>
      </c>
      <c r="AU87" s="138"/>
      <c r="AV87" s="138"/>
      <c r="AW87" s="138"/>
      <c r="AX87" s="138"/>
      <c r="AY87" s="138"/>
      <c r="AZ87" s="138"/>
      <c r="BA87" s="138"/>
      <c r="BB87" s="138"/>
      <c r="BC87" s="138"/>
      <c r="BD87" s="138"/>
      <c r="BE87" s="138"/>
      <c r="BF87" s="137">
        <f>SUM(BF86:BQ86)</f>
        <v>92559.101091311008</v>
      </c>
      <c r="BG87" s="138"/>
      <c r="BH87" s="138"/>
      <c r="BI87" s="138"/>
      <c r="BJ87" s="138"/>
      <c r="BK87" s="138"/>
      <c r="BL87" s="138"/>
      <c r="BM87" s="138"/>
      <c r="BN87" s="138"/>
      <c r="BO87" s="138"/>
      <c r="BP87" s="138"/>
      <c r="BQ87" s="138"/>
      <c r="BR87" s="137">
        <f>SUM(BR86:CC86)</f>
        <v>107985.74337306517</v>
      </c>
      <c r="BS87" s="138"/>
      <c r="BT87" s="138"/>
      <c r="BU87" s="138"/>
      <c r="BV87" s="138"/>
      <c r="BW87" s="138"/>
      <c r="BX87" s="138"/>
      <c r="BY87" s="138"/>
      <c r="BZ87" s="138"/>
      <c r="CA87" s="138"/>
      <c r="CB87" s="138"/>
      <c r="CC87" s="138"/>
      <c r="CD87" s="137">
        <f>SUM(CD86:CO86)</f>
        <v>123961.0643149688</v>
      </c>
      <c r="CE87" s="138"/>
      <c r="CF87" s="138"/>
      <c r="CG87" s="138"/>
      <c r="CH87" s="138"/>
      <c r="CI87" s="138"/>
      <c r="CJ87" s="138"/>
      <c r="CK87" s="138"/>
      <c r="CL87" s="138"/>
      <c r="CM87" s="138"/>
      <c r="CN87" s="138"/>
      <c r="CO87" s="138"/>
      <c r="CP87" s="138">
        <f>SUM(CP86:CW86)</f>
        <v>2922695.8497533971</v>
      </c>
      <c r="CQ87" s="139"/>
      <c r="CR87" s="139"/>
      <c r="CS87" s="139"/>
      <c r="CT87" s="139"/>
      <c r="CU87" s="139"/>
      <c r="CV87" s="139"/>
      <c r="CW87" s="140"/>
    </row>
    <row r="88" spans="5:101" x14ac:dyDescent="0.25">
      <c r="E88" s="35"/>
      <c r="F88" s="35"/>
      <c r="G88" s="39"/>
      <c r="H88" s="38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</row>
    <row r="89" spans="5:101" x14ac:dyDescent="0.25">
      <c r="E89" s="35"/>
      <c r="F89" s="35"/>
      <c r="G89" s="119"/>
      <c r="H89" s="120"/>
      <c r="I89" s="37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</row>
    <row r="90" spans="5:101" x14ac:dyDescent="0.25">
      <c r="E90" s="131" t="s">
        <v>116</v>
      </c>
      <c r="F90" s="132"/>
      <c r="G90" s="121"/>
      <c r="H90" s="122"/>
      <c r="I90" s="105">
        <v>0.06</v>
      </c>
      <c r="J90" s="43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</row>
    <row r="91" spans="5:101" x14ac:dyDescent="0.25">
      <c r="E91" s="131" t="s">
        <v>117</v>
      </c>
      <c r="F91" s="132"/>
      <c r="G91" s="121"/>
      <c r="H91" s="122"/>
      <c r="I91" s="105">
        <f xml:space="preserve"> (1+I90)^(1/12)-1</f>
        <v>4.8675505653430484E-3</v>
      </c>
      <c r="J91" s="43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</row>
    <row r="92" spans="5:101" x14ac:dyDescent="0.25">
      <c r="E92" s="131" t="s">
        <v>118</v>
      </c>
      <c r="F92" s="132"/>
      <c r="G92" s="121"/>
      <c r="H92" s="122"/>
      <c r="I92" s="105">
        <v>5.0000000000000001E-4</v>
      </c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</row>
    <row r="93" spans="5:101" x14ac:dyDescent="0.25">
      <c r="E93" s="131" t="s">
        <v>119</v>
      </c>
      <c r="F93" s="132"/>
      <c r="G93" s="121"/>
      <c r="H93" s="122"/>
      <c r="I93" s="106">
        <f>NPV(I91,S86:CW86)+SUM(J86:R86)</f>
        <v>-123891.46214671594</v>
      </c>
      <c r="J93" s="123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  <c r="AI93" s="124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</row>
    <row r="94" spans="5:101" x14ac:dyDescent="0.25">
      <c r="E94" s="154" t="s">
        <v>120</v>
      </c>
      <c r="F94" s="155"/>
      <c r="G94" s="121"/>
      <c r="H94" s="122"/>
      <c r="I94" s="105">
        <f>CW94</f>
        <v>3.2845776399961224E-3</v>
      </c>
      <c r="J94" s="125"/>
      <c r="K94" s="125">
        <f>MIRR(J86:K86,I92,I91)</f>
        <v>-0.99999985674408887</v>
      </c>
      <c r="L94" s="125">
        <f>MIRR($J$86:L86,$I$92,$I$91)</f>
        <v>-0.99946472885376048</v>
      </c>
      <c r="M94" s="125">
        <f>MIRR($J$86:M86,$I$92,$I$91)</f>
        <v>-0.995089165990656</v>
      </c>
      <c r="N94" s="125">
        <f>MIRR($J$86:N86,$I$92,$I$91)</f>
        <v>-0.97946988466495488</v>
      </c>
      <c r="O94" s="125">
        <f>MIRR($J$86:O86,$I$92,$I$91)</f>
        <v>-0.96787588376659794</v>
      </c>
      <c r="P94" s="125">
        <f>MIRR($J$86:P86,$I$92,$I$91)</f>
        <v>-0.9430114078014592</v>
      </c>
      <c r="Q94" s="125">
        <f>MIRR($J$86:Q86,$I$92,$I$91)</f>
        <v>-0.91060596882498623</v>
      </c>
      <c r="R94" s="125">
        <f>MIRR($J$86:R86,$I$92,$I$91)</f>
        <v>-0.8909379553422232</v>
      </c>
      <c r="S94" s="125">
        <f>MIRR($J$86:S86,$I$92,$I$91)</f>
        <v>-0.86223739976983427</v>
      </c>
      <c r="T94" s="125">
        <f>MIRR($J$86:T86,$I$92,$I$91)</f>
        <v>-0.83218122455217125</v>
      </c>
      <c r="U94" s="125">
        <f>MIRR($J$86:U86,$I$92,$I$91)</f>
        <v>-0.79861923563911985</v>
      </c>
      <c r="V94" s="125">
        <f>MIRR($J$86:V86,$I$92,$I$91)</f>
        <v>-0.77663382714272</v>
      </c>
      <c r="W94" s="125">
        <f>MIRR($J$86:W86,$I$92,$I$91)</f>
        <v>-0.74582837167598881</v>
      </c>
      <c r="X94" s="125">
        <f>MIRR($J$86:X86,$I$92,$I$91)</f>
        <v>-0.71661060224634876</v>
      </c>
      <c r="Y94" s="125">
        <f>MIRR($J$86:Y86,$I$92,$I$91)</f>
        <v>-0.69281840035108511</v>
      </c>
      <c r="Z94" s="125">
        <f>MIRR($J$86:Z86,$I$92,$I$91)</f>
        <v>-0.67116694311104186</v>
      </c>
      <c r="AA94" s="125">
        <f>MIRR($J$86:AA86,$I$92,$I$91)</f>
        <v>-0.65100121474738371</v>
      </c>
      <c r="AB94" s="125">
        <f>MIRR($J$86:AB86,$I$92,$I$91)</f>
        <v>-0.63168613482958391</v>
      </c>
      <c r="AC94" s="125">
        <f>MIRR($J$86:AC86,$I$92,$I$91)</f>
        <v>-0.61394069902765658</v>
      </c>
      <c r="AD94" s="125">
        <f>MIRR($J$86:AD86,$I$92,$I$91)</f>
        <v>-0.59825828776672041</v>
      </c>
      <c r="AE94" s="125">
        <f>MIRR($J$86:AE86,$I$92,$I$91)</f>
        <v>-0.58295043327790208</v>
      </c>
      <c r="AF94" s="125">
        <f>MIRR($J$86:AF86,$I$92,$I$91)</f>
        <v>-0.56849872974985716</v>
      </c>
      <c r="AG94" s="125">
        <f>MIRR($J$86:AG86,$I$92,$I$91)</f>
        <v>-0.55686763389291682</v>
      </c>
      <c r="AH94" s="125">
        <f>MIRR($J$86:AH86,$I$92,$I$91)</f>
        <v>-0.5458089227139038</v>
      </c>
      <c r="AI94" s="125">
        <f>MIRR($J$86:AI86,$I$92,$I$91)</f>
        <v>-0.53467327077362525</v>
      </c>
      <c r="AJ94" s="125">
        <f>MIRR($J$86:AJ86,$I$92,$I$91)</f>
        <v>-0.52455936076115217</v>
      </c>
      <c r="AK94" s="125">
        <f>MIRR($J$86:AK86,$I$92,$I$91)</f>
        <v>-0.5147359723426661</v>
      </c>
      <c r="AL94" s="125">
        <f>MIRR($J$86:AL86,$I$92,$I$91)</f>
        <v>-0.50546290889011303</v>
      </c>
      <c r="AM94" s="125">
        <f>MIRR($J$86:AM86,$I$92,$I$91)</f>
        <v>-0.49536480239592617</v>
      </c>
      <c r="AN94" s="125">
        <f>MIRR($J$86:AN86,$I$92,$I$91)</f>
        <v>-0.48511704258801991</v>
      </c>
      <c r="AO94" s="125">
        <f>MIRR($J$86:AO86,$I$92,$I$91)</f>
        <v>-0.47441758430821657</v>
      </c>
      <c r="AP94" s="125">
        <f>MIRR($J$86:AP86,$I$92,$I$91)</f>
        <v>-3.7025458839246017E-2</v>
      </c>
      <c r="AQ94" s="125">
        <f>MIRR($J$86:AQ86,$I$92,$I$91)</f>
        <v>-3.5630342929945935E-2</v>
      </c>
      <c r="AR94" s="125">
        <f>MIRR($J$86:AR86,$I$92,$I$91)</f>
        <v>-3.4314342426126521E-2</v>
      </c>
      <c r="AS94" s="125">
        <f>MIRR($J$86:AS86,$I$92,$I$91)</f>
        <v>-3.3070857568581968E-2</v>
      </c>
      <c r="AT94" s="125">
        <f>MIRR($J$86:AT86,$I$92,$I$91)</f>
        <v>-3.1894005902971312E-2</v>
      </c>
      <c r="AU94" s="125">
        <f>MIRR($J$86:AU86,$I$92,$I$91)</f>
        <v>-3.0778527355323049E-2</v>
      </c>
      <c r="AV94" s="125">
        <f>MIRR($J$86:AV86,$I$92,$I$91)</f>
        <v>-2.9719703990825685E-2</v>
      </c>
      <c r="AW94" s="125">
        <f>MIRR($J$86:AW86,$I$92,$I$91)</f>
        <v>-2.8713291873130098E-2</v>
      </c>
      <c r="AX94" s="125">
        <f>MIRR($J$86:AX86,$I$92,$I$91)</f>
        <v>-2.7755462947798737E-2</v>
      </c>
      <c r="AY94" s="125">
        <f>MIRR($J$86:AY86,$I$92,$I$91)</f>
        <v>-2.6842755270927054E-2</v>
      </c>
      <c r="AZ94" s="125">
        <f>MIRR($J$86:AZ86,$I$92,$I$91)</f>
        <v>-2.5972030217800701E-2</v>
      </c>
      <c r="BA94" s="125">
        <f>MIRR($J$86:BA86,$I$92,$I$91)</f>
        <v>-2.5140435555807139E-2</v>
      </c>
      <c r="BB94" s="125">
        <f>MIRR($J$86:BB86,$I$92,$I$91)</f>
        <v>-2.4345373465088471E-2</v>
      </c>
      <c r="BC94" s="125">
        <f>MIRR($J$86:BC86,$I$92,$I$91)</f>
        <v>-2.3584472750526109E-2</v>
      </c>
      <c r="BD94" s="125">
        <f>MIRR($J$86:BD86,$I$92,$I$91)</f>
        <v>-2.285556461797289E-2</v>
      </c>
      <c r="BE94" s="125">
        <f>MIRR($J$86:BE86,$I$92,$I$91)</f>
        <v>-2.2156661492609642E-2</v>
      </c>
      <c r="BF94" s="125">
        <f>MIRR($J$86:BF86,$I$92,$I$91)</f>
        <v>-2.1485938442918906E-2</v>
      </c>
      <c r="BG94" s="125">
        <f>MIRR($J$86:BG86,$I$92,$I$91)</f>
        <v>-2.0841716843899349E-2</v>
      </c>
      <c r="BH94" s="125">
        <f>MIRR($J$86:BH86,$I$92,$I$91)</f>
        <v>-2.0222449970856538E-2</v>
      </c>
      <c r="BI94" s="125">
        <f>MIRR($J$86:BI86,$I$92,$I$91)</f>
        <v>-1.9626710262785063E-2</v>
      </c>
      <c r="BJ94" s="125">
        <f>MIRR($J$86:BJ86,$I$92,$I$91)</f>
        <v>-1.9053178033910267E-2</v>
      </c>
      <c r="BK94" s="125">
        <f>MIRR($J$86:BK86,$I$92,$I$91)</f>
        <v>-1.8500631444894333E-2</v>
      </c>
      <c r="BL94" s="125">
        <f>MIRR($J$86:BL86,$I$92,$I$91)</f>
        <v>-1.7967937572732851E-2</v>
      </c>
      <c r="BM94" s="125">
        <f>MIRR($J$86:BM86,$I$92,$I$91)</f>
        <v>-1.7454044441456706E-2</v>
      </c>
      <c r="BN94" s="125">
        <f>MIRR($J$86:BN86,$I$92,$I$91)</f>
        <v>-1.6957973895177503E-2</v>
      </c>
      <c r="BO94" s="125">
        <f>MIRR($J$86:BO86,$I$92,$I$91)</f>
        <v>-1.647881521141803E-2</v>
      </c>
      <c r="BP94" s="125">
        <f>MIRR($J$86:BP86,$I$92,$I$91)</f>
        <v>-1.6015719366556547E-2</v>
      </c>
      <c r="BQ94" s="125">
        <f>MIRR($J$86:BQ86,$I$92,$I$91)</f>
        <v>-1.5567893877014072E-2</v>
      </c>
      <c r="BR94" s="125">
        <f>MIRR($J$86:BR86,$I$92,$I$91)</f>
        <v>-1.5134598149867284E-2</v>
      </c>
      <c r="BS94" s="125">
        <f>MIRR($J$86:BS86,$I$92,$I$91)</f>
        <v>-1.4715139285154222E-2</v>
      </c>
      <c r="BT94" s="125">
        <f>MIRR($J$86:BT86,$I$92,$I$91)</f>
        <v>-1.4308868279500175E-2</v>
      </c>
      <c r="BU94" s="125">
        <f>MIRR($J$86:BU86,$I$92,$I$91)</f>
        <v>-1.3915176587007028E-2</v>
      </c>
      <c r="BV94" s="125">
        <f>MIRR($J$86:BV86,$I$92,$I$91)</f>
        <v>-1.3533492998792029E-2</v>
      </c>
      <c r="BW94" s="125">
        <f>MIRR($J$86:BW86,$I$92,$I$91)</f>
        <v>-1.3163280807258593E-2</v>
      </c>
      <c r="BX94" s="125">
        <f>MIRR($J$86:BX86,$I$92,$I$91)</f>
        <v>-1.2804035225243648E-2</v>
      </c>
      <c r="BY94" s="125">
        <f>MIRR($J$86:BY86,$I$92,$I$91)</f>
        <v>-1.2455281033711629E-2</v>
      </c>
      <c r="BZ94" s="125">
        <f>MIRR($J$86:BZ86,$I$92,$I$91)</f>
        <v>-1.2116570434727358E-2</v>
      </c>
      <c r="CA94" s="125">
        <f>MIRR($J$86:CA86,$I$92,$I$91)</f>
        <v>-1.1787481089108875E-2</v>
      </c>
      <c r="CB94" s="125">
        <f>MIRR($J$86:CB86,$I$92,$I$91)</f>
        <v>-1.1467614320487929E-2</v>
      </c>
      <c r="CC94" s="125">
        <f>MIRR($J$86:CC86,$I$92,$I$91)</f>
        <v>-1.1156593469544784E-2</v>
      </c>
      <c r="CD94" s="125">
        <f>MIRR($J$86:CD86,$I$92,$I$91)</f>
        <v>-1.0854062383967911E-2</v>
      </c>
      <c r="CE94" s="125">
        <f>MIRR($J$86:CE86,$I$92,$I$91)</f>
        <v>-1.0559684031254402E-2</v>
      </c>
      <c r="CF94" s="125">
        <f>MIRR($J$86:CF86,$I$92,$I$91)</f>
        <v>-1.0273139222849559E-2</v>
      </c>
      <c r="CG94" s="125">
        <f>MIRR($J$86:CG86,$I$92,$I$91)</f>
        <v>-9.9941254393334233E-3</v>
      </c>
      <c r="CH94" s="125">
        <f>MIRR($J$86:CH86,$I$92,$I$91)</f>
        <v>-9.7223557474407363E-3</v>
      </c>
      <c r="CI94" s="125">
        <f>MIRR($J$86:CI86,$I$92,$I$91)</f>
        <v>-9.4575578006413918E-3</v>
      </c>
      <c r="CJ94" s="125">
        <f>MIRR($J$86:CJ86,$I$92,$I$91)</f>
        <v>-9.1994729158568767E-3</v>
      </c>
      <c r="CK94" s="125">
        <f>MIRR($J$86:CK86,$I$92,$I$91)</f>
        <v>-8.9478552196258221E-3</v>
      </c>
      <c r="CL94" s="125">
        <f>MIRR($J$86:CL86,$I$92,$I$91)</f>
        <v>-8.7024708576980414E-3</v>
      </c>
      <c r="CM94" s="125">
        <f>MIRR($J$86:CM86,$I$92,$I$91)</f>
        <v>-8.4630972626256185E-3</v>
      </c>
      <c r="CN94" s="125">
        <f>MIRR($J$86:CN86,$I$92,$I$91)</f>
        <v>-8.2295224744431961E-3</v>
      </c>
      <c r="CO94" s="125">
        <f>MIRR($J$86:CO86,$I$92,$I$91)</f>
        <v>-8.0015445099980154E-3</v>
      </c>
      <c r="CP94" s="125">
        <f>MIRR($J$86:CP86,$I$92,$I$91)</f>
        <v>-7.778970776912919E-3</v>
      </c>
      <c r="CQ94" s="125">
        <f>MIRR($J$86:CQ86,$I$92,$I$91)</f>
        <v>-7.561617528534792E-3</v>
      </c>
      <c r="CR94" s="125">
        <f>MIRR($J$86:CR86,$I$92,$I$91)</f>
        <v>-7.3493093565629719E-3</v>
      </c>
      <c r="CS94" s="125">
        <f>MIRR($J$86:CS86,$I$92,$I$91)</f>
        <v>-7.1418787183489263E-3</v>
      </c>
      <c r="CT94" s="125">
        <f>MIRR($J$86:CT86,$I$92,$I$91)</f>
        <v>-6.9391654961322713E-3</v>
      </c>
      <c r="CU94" s="125">
        <f>MIRR($J$86:CU86,$I$92,$I$91)</f>
        <v>-6.7410165857226811E-3</v>
      </c>
      <c r="CV94" s="125">
        <f>MIRR($J$86:CV86,$I$92,$I$91)</f>
        <v>-6.5472855123531737E-3</v>
      </c>
      <c r="CW94" s="125">
        <f>MIRR($J$86:CW86,$I$92,$I$91)</f>
        <v>3.2845776399961224E-3</v>
      </c>
    </row>
    <row r="95" spans="5:101" x14ac:dyDescent="0.25">
      <c r="E95" s="156"/>
      <c r="F95" s="157"/>
      <c r="G95" s="121"/>
      <c r="H95" s="122"/>
      <c r="I95" s="105"/>
      <c r="J95" s="51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</row>
  </sheetData>
  <sheetProtection algorithmName="SHA-512" hashValue="XpKfnwnC1YIlU6y1ey2LI49bZ+3x+iS+wOiDEdVTXlX14E4Ux5asz5b20i+bsnEFmVnaXRMoWVIf3qNbBFp6Sg==" saltValue="RbwqCfPCddrCN/B9oOANqQ==" spinCount="100000" sheet="1" objects="1" scenarios="1"/>
  <mergeCells count="18">
    <mergeCell ref="E94:F94"/>
    <mergeCell ref="E95:F95"/>
    <mergeCell ref="CD6:CO6"/>
    <mergeCell ref="CP6:CW6"/>
    <mergeCell ref="J87:U87"/>
    <mergeCell ref="V87:AG87"/>
    <mergeCell ref="AH87:AS87"/>
    <mergeCell ref="AT87:BE87"/>
    <mergeCell ref="BF87:BQ87"/>
    <mergeCell ref="BR87:CC87"/>
    <mergeCell ref="CD87:CO87"/>
    <mergeCell ref="CP87:CW87"/>
    <mergeCell ref="J6:U6"/>
    <mergeCell ref="V6:AG6"/>
    <mergeCell ref="AH6:AS6"/>
    <mergeCell ref="AT6:BE6"/>
    <mergeCell ref="BF6:BQ6"/>
    <mergeCell ref="BR6:CC6"/>
  </mergeCells>
  <conditionalFormatting sqref="AI34 AI38 AL34 AL38 AO34 AO38 AR34 AR38 AI54 AL54 AO54 AR54 AI63 AI67 AL63 AL67 AO63 AO67 AR63 AR67 AI76 AL76 AO76 AR76">
    <cfRule type="cellIs" dxfId="32" priority="2" stopIfTrue="1" operator="equal">
      <formula>#REF!</formula>
    </cfRule>
  </conditionalFormatting>
  <conditionalFormatting sqref="AA34:AH34 AA38:AH38 J32:AR33 J39:AR40 AJ34:AK34 AJ38:AK38 AM34:AN34 AM38:AN38 AP34:AQ34 AP38:AQ38 J34:T34 J38:T38 AA54:AH54 J53:AR53 AJ54:AK54 AM54:AN54 AP54:AQ54 J54:T54 AA63:AH63 AA67:AH67 AJ63:AK63 AJ67:AK67 AM63:AN63 AM67:AN67 AP63:AQ63 AP67:AQ67 J63:T63 J67:T67 J68:AR68 AA76:AH76 J74:AR75 AJ76:AK76 AM76:AN76 AP76:AQ76 J76:T76 J35:AR37 BF36:CW38 BF29:CW29 BF68:CW68 AS74:BE76 J64:AR64 AS67:BE68 J65:CW66 J55:X61 Y55:CW58 Y60:BE60 AS63:BE64 Y61:CW61 J62:CW62 AS53:BE54 P42:T42 J41:O42 J43:CW52 P41:CW41 J30:Y31 BF32:CW34 AS32:BE40 AA30:CW30 Z31:CW31 J16:Y22 AA17:AO17 Z18:AO18 Z16:AO16 AB19:AO19 AP16:CW19 J27:BE29 Z19:AA22 AB20:CW22 J23:CW26 J69:CW72 J10:CW15">
    <cfRule type="cellIs" dxfId="31" priority="4" stopIfTrue="1" operator="equal">
      <formula>#REF!</formula>
    </cfRule>
  </conditionalFormatting>
  <conditionalFormatting sqref="Z17 Z30 U34:Z34 U38:Z38 U54:Z54 U63:Z63 U67:Z67 U76:Z76 Y59:CW59 U42:CW42">
    <cfRule type="cellIs" dxfId="30" priority="3" stopIfTrue="1" operator="equal">
      <formula>#REF!</formula>
    </cfRule>
  </conditionalFormatting>
  <conditionalFormatting sqref="J73:CW73">
    <cfRule type="cellIs" dxfId="29" priority="1" stopIfTrue="1" operator="equal">
      <formula>#REF!</formula>
    </cfRule>
  </conditionalFormatting>
  <pageMargins left="0.7" right="0.7" top="0.75" bottom="0.75" header="0.3" footer="0.3"/>
  <pageSetup paperSize="9" orientation="portrait" r:id="rId1"/>
  <ignoredErrors>
    <ignoredError sqref="F12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E706C-FD55-4C10-A81C-21C029E1D526}">
  <sheetPr codeName="Hoja9"/>
  <dimension ref="A2:CX95"/>
  <sheetViews>
    <sheetView showGridLines="0" zoomScale="85" zoomScaleNormal="85" workbookViewId="0">
      <pane xSplit="9" ySplit="8" topLeftCell="J9" activePane="bottomRight" state="frozen"/>
      <selection pane="topRight" activeCell="J1" sqref="J1"/>
      <selection pane="bottomLeft" activeCell="A9" sqref="A9"/>
      <selection pane="bottomRight" activeCell="CP88" sqref="CP88"/>
    </sheetView>
  </sheetViews>
  <sheetFormatPr baseColWidth="10" defaultColWidth="10.7109375" defaultRowHeight="15" x14ac:dyDescent="0.25"/>
  <cols>
    <col min="2" max="2" width="57.85546875" bestFit="1" customWidth="1"/>
    <col min="4" max="4" width="14" style="1" customWidth="1"/>
    <col min="5" max="5" width="10.7109375" style="1"/>
    <col min="6" max="6" width="18" style="1" customWidth="1"/>
    <col min="7" max="8" width="10.7109375" style="8"/>
    <col min="9" max="9" width="18.28515625" style="8" bestFit="1" customWidth="1"/>
    <col min="10" max="12" width="10.7109375" style="8"/>
    <col min="13" max="13" width="11.42578125" style="8" bestFit="1" customWidth="1"/>
    <col min="14" max="17" width="10.7109375" style="8"/>
    <col min="18" max="18" width="11.42578125" style="8" bestFit="1" customWidth="1"/>
    <col min="19" max="19" width="10.7109375" style="8"/>
    <col min="20" max="20" width="11.42578125" style="8" bestFit="1" customWidth="1"/>
    <col min="21" max="21" width="10.7109375" style="8"/>
    <col min="22" max="22" width="11.42578125" style="8" bestFit="1" customWidth="1"/>
    <col min="23" max="29" width="10.7109375" style="8"/>
    <col min="30" max="41" width="11.42578125" style="8" bestFit="1" customWidth="1"/>
    <col min="42" max="42" width="12.28515625" style="8" bestFit="1" customWidth="1"/>
    <col min="43" max="57" width="10.7109375" style="8"/>
    <col min="101" max="101" width="12.28515625" bestFit="1" customWidth="1"/>
    <col min="102" max="102" width="12.85546875" bestFit="1" customWidth="1"/>
  </cols>
  <sheetData>
    <row r="2" spans="2:102" ht="21" x14ac:dyDescent="0.35">
      <c r="B2" s="4" t="s">
        <v>212</v>
      </c>
    </row>
    <row r="4" spans="2:102" x14ac:dyDescent="0.25">
      <c r="B4" t="s">
        <v>195</v>
      </c>
    </row>
    <row r="5" spans="2:102" x14ac:dyDescent="0.25">
      <c r="F5" s="9"/>
    </row>
    <row r="6" spans="2:102" x14ac:dyDescent="0.25">
      <c r="F6" s="9"/>
      <c r="G6" s="53"/>
      <c r="H6" s="53"/>
      <c r="I6" s="54"/>
      <c r="J6" s="141" t="s">
        <v>56</v>
      </c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3"/>
      <c r="V6" s="144" t="s">
        <v>57</v>
      </c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6"/>
      <c r="AH6" s="147" t="s">
        <v>58</v>
      </c>
      <c r="AI6" s="148"/>
      <c r="AJ6" s="148"/>
      <c r="AK6" s="148"/>
      <c r="AL6" s="148"/>
      <c r="AM6" s="148"/>
      <c r="AN6" s="148"/>
      <c r="AO6" s="148"/>
      <c r="AP6" s="148"/>
      <c r="AQ6" s="148"/>
      <c r="AR6" s="148"/>
      <c r="AS6" s="149"/>
      <c r="AT6" s="150" t="s">
        <v>59</v>
      </c>
      <c r="AU6" s="151"/>
      <c r="AV6" s="151"/>
      <c r="AW6" s="151"/>
      <c r="AX6" s="151"/>
      <c r="AY6" s="151"/>
      <c r="AZ6" s="151"/>
      <c r="BA6" s="151"/>
      <c r="BB6" s="151"/>
      <c r="BC6" s="151"/>
      <c r="BD6" s="151"/>
      <c r="BE6" s="152"/>
      <c r="BF6" s="153" t="s">
        <v>60</v>
      </c>
      <c r="BG6" s="135"/>
      <c r="BH6" s="135"/>
      <c r="BI6" s="135"/>
      <c r="BJ6" s="135"/>
      <c r="BK6" s="135"/>
      <c r="BL6" s="135"/>
      <c r="BM6" s="135"/>
      <c r="BN6" s="135"/>
      <c r="BO6" s="135"/>
      <c r="BP6" s="135"/>
      <c r="BQ6" s="135"/>
      <c r="BR6" s="136" t="s">
        <v>168</v>
      </c>
      <c r="BS6" s="136"/>
      <c r="BT6" s="136"/>
      <c r="BU6" s="136"/>
      <c r="BV6" s="136"/>
      <c r="BW6" s="136"/>
      <c r="BX6" s="136"/>
      <c r="BY6" s="136"/>
      <c r="BZ6" s="136"/>
      <c r="CA6" s="136"/>
      <c r="CB6" s="136"/>
      <c r="CC6" s="136"/>
      <c r="CD6" s="135" t="s">
        <v>169</v>
      </c>
      <c r="CE6" s="135"/>
      <c r="CF6" s="135"/>
      <c r="CG6" s="135"/>
      <c r="CH6" s="135"/>
      <c r="CI6" s="135"/>
      <c r="CJ6" s="135"/>
      <c r="CK6" s="135"/>
      <c r="CL6" s="135"/>
      <c r="CM6" s="135"/>
      <c r="CN6" s="135"/>
      <c r="CO6" s="135"/>
      <c r="CP6" s="136" t="s">
        <v>170</v>
      </c>
      <c r="CQ6" s="136"/>
      <c r="CR6" s="136"/>
      <c r="CS6" s="136"/>
      <c r="CT6" s="136"/>
      <c r="CU6" s="136"/>
      <c r="CV6" s="136"/>
      <c r="CW6" s="136"/>
    </row>
    <row r="7" spans="2:102" x14ac:dyDescent="0.25">
      <c r="F7" s="9"/>
      <c r="G7" s="79" t="s">
        <v>61</v>
      </c>
      <c r="H7" s="79" t="s">
        <v>62</v>
      </c>
      <c r="I7" s="79" t="s">
        <v>63</v>
      </c>
      <c r="J7" s="79" t="s">
        <v>64</v>
      </c>
      <c r="K7" s="79" t="s">
        <v>65</v>
      </c>
      <c r="L7" s="79" t="s">
        <v>66</v>
      </c>
      <c r="M7" s="79" t="s">
        <v>67</v>
      </c>
      <c r="N7" s="79" t="s">
        <v>68</v>
      </c>
      <c r="O7" s="79" t="s">
        <v>69</v>
      </c>
      <c r="P7" s="79" t="s">
        <v>70</v>
      </c>
      <c r="Q7" s="79" t="s">
        <v>71</v>
      </c>
      <c r="R7" s="79" t="s">
        <v>72</v>
      </c>
      <c r="S7" s="79" t="s">
        <v>73</v>
      </c>
      <c r="T7" s="79" t="s">
        <v>74</v>
      </c>
      <c r="U7" s="79" t="s">
        <v>75</v>
      </c>
      <c r="V7" s="79" t="s">
        <v>76</v>
      </c>
      <c r="W7" s="79" t="s">
        <v>77</v>
      </c>
      <c r="X7" s="79" t="s">
        <v>78</v>
      </c>
      <c r="Y7" s="79" t="s">
        <v>79</v>
      </c>
      <c r="Z7" s="79" t="s">
        <v>80</v>
      </c>
      <c r="AA7" s="79" t="s">
        <v>81</v>
      </c>
      <c r="AB7" s="79" t="s">
        <v>82</v>
      </c>
      <c r="AC7" s="79" t="s">
        <v>83</v>
      </c>
      <c r="AD7" s="79" t="s">
        <v>84</v>
      </c>
      <c r="AE7" s="79" t="s">
        <v>85</v>
      </c>
      <c r="AF7" s="79" t="s">
        <v>86</v>
      </c>
      <c r="AG7" s="79" t="s">
        <v>87</v>
      </c>
      <c r="AH7" s="79" t="s">
        <v>88</v>
      </c>
      <c r="AI7" s="79" t="s">
        <v>89</v>
      </c>
      <c r="AJ7" s="79" t="s">
        <v>90</v>
      </c>
      <c r="AK7" s="79" t="s">
        <v>91</v>
      </c>
      <c r="AL7" s="79" t="s">
        <v>92</v>
      </c>
      <c r="AM7" s="79" t="s">
        <v>93</v>
      </c>
      <c r="AN7" s="79" t="s">
        <v>94</v>
      </c>
      <c r="AO7" s="79" t="s">
        <v>95</v>
      </c>
      <c r="AP7" s="79" t="s">
        <v>96</v>
      </c>
      <c r="AQ7" s="79" t="s">
        <v>97</v>
      </c>
      <c r="AR7" s="79" t="s">
        <v>98</v>
      </c>
      <c r="AS7" s="79" t="s">
        <v>99</v>
      </c>
      <c r="AT7" s="79" t="s">
        <v>100</v>
      </c>
      <c r="AU7" s="79" t="s">
        <v>101</v>
      </c>
      <c r="AV7" s="79" t="s">
        <v>102</v>
      </c>
      <c r="AW7" s="79" t="s">
        <v>103</v>
      </c>
      <c r="AX7" s="79" t="s">
        <v>104</v>
      </c>
      <c r="AY7" s="79" t="s">
        <v>105</v>
      </c>
      <c r="AZ7" s="79" t="s">
        <v>106</v>
      </c>
      <c r="BA7" s="79" t="s">
        <v>107</v>
      </c>
      <c r="BB7" s="79" t="s">
        <v>108</v>
      </c>
      <c r="BC7" s="79" t="s">
        <v>109</v>
      </c>
      <c r="BD7" s="79" t="s">
        <v>110</v>
      </c>
      <c r="BE7" s="79" t="s">
        <v>111</v>
      </c>
      <c r="BF7" s="79" t="s">
        <v>124</v>
      </c>
      <c r="BG7" s="79" t="s">
        <v>125</v>
      </c>
      <c r="BH7" s="79" t="s">
        <v>126</v>
      </c>
      <c r="BI7" s="79" t="s">
        <v>127</v>
      </c>
      <c r="BJ7" s="79" t="s">
        <v>128</v>
      </c>
      <c r="BK7" s="79" t="s">
        <v>129</v>
      </c>
      <c r="BL7" s="79" t="s">
        <v>130</v>
      </c>
      <c r="BM7" s="79" t="s">
        <v>131</v>
      </c>
      <c r="BN7" s="79" t="s">
        <v>132</v>
      </c>
      <c r="BO7" s="79" t="s">
        <v>133</v>
      </c>
      <c r="BP7" s="79" t="s">
        <v>134</v>
      </c>
      <c r="BQ7" s="79" t="s">
        <v>135</v>
      </c>
      <c r="BR7" s="79" t="s">
        <v>136</v>
      </c>
      <c r="BS7" s="79" t="s">
        <v>137</v>
      </c>
      <c r="BT7" s="79" t="s">
        <v>138</v>
      </c>
      <c r="BU7" s="79" t="s">
        <v>139</v>
      </c>
      <c r="BV7" s="79" t="s">
        <v>140</v>
      </c>
      <c r="BW7" s="79" t="s">
        <v>141</v>
      </c>
      <c r="BX7" s="79" t="s">
        <v>142</v>
      </c>
      <c r="BY7" s="79" t="s">
        <v>143</v>
      </c>
      <c r="BZ7" s="79" t="s">
        <v>144</v>
      </c>
      <c r="CA7" s="79" t="s">
        <v>145</v>
      </c>
      <c r="CB7" s="79" t="s">
        <v>146</v>
      </c>
      <c r="CC7" s="79" t="s">
        <v>147</v>
      </c>
      <c r="CD7" s="79" t="s">
        <v>148</v>
      </c>
      <c r="CE7" s="79" t="s">
        <v>149</v>
      </c>
      <c r="CF7" s="79" t="s">
        <v>150</v>
      </c>
      <c r="CG7" s="79" t="s">
        <v>151</v>
      </c>
      <c r="CH7" s="79" t="s">
        <v>152</v>
      </c>
      <c r="CI7" s="79" t="s">
        <v>153</v>
      </c>
      <c r="CJ7" s="79" t="s">
        <v>154</v>
      </c>
      <c r="CK7" s="79" t="s">
        <v>155</v>
      </c>
      <c r="CL7" s="79" t="s">
        <v>156</v>
      </c>
      <c r="CM7" s="79" t="s">
        <v>157</v>
      </c>
      <c r="CN7" s="79" t="s">
        <v>158</v>
      </c>
      <c r="CO7" s="79" t="s">
        <v>159</v>
      </c>
      <c r="CP7" s="79" t="s">
        <v>160</v>
      </c>
      <c r="CQ7" s="79" t="s">
        <v>161</v>
      </c>
      <c r="CR7" s="79" t="s">
        <v>162</v>
      </c>
      <c r="CS7" s="79" t="s">
        <v>163</v>
      </c>
      <c r="CT7" s="79" t="s">
        <v>164</v>
      </c>
      <c r="CU7" s="79" t="s">
        <v>165</v>
      </c>
      <c r="CV7" s="79" t="s">
        <v>166</v>
      </c>
      <c r="CW7" s="79" t="s">
        <v>167</v>
      </c>
    </row>
    <row r="8" spans="2:102" x14ac:dyDescent="0.25">
      <c r="B8" s="22" t="s">
        <v>8</v>
      </c>
      <c r="C8" s="22"/>
      <c r="D8" s="23"/>
      <c r="E8" s="23"/>
      <c r="F8" s="23">
        <f>(SUM(F10:F66))</f>
        <v>3020711.5686359154</v>
      </c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</row>
    <row r="9" spans="2:102" x14ac:dyDescent="0.25">
      <c r="B9" s="13" t="s">
        <v>25</v>
      </c>
      <c r="C9" s="13"/>
      <c r="D9" s="14"/>
      <c r="E9" s="14"/>
      <c r="F9" s="14"/>
      <c r="G9" s="76"/>
      <c r="H9" s="76"/>
      <c r="I9" s="77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</row>
    <row r="10" spans="2:102" x14ac:dyDescent="0.25">
      <c r="B10" s="17" t="s">
        <v>46</v>
      </c>
      <c r="C10" s="17">
        <v>1</v>
      </c>
      <c r="D10" s="29">
        <v>5800</v>
      </c>
      <c r="E10" s="29"/>
      <c r="F10" s="11">
        <f>C10*D10</f>
        <v>5800</v>
      </c>
      <c r="G10" s="70">
        <v>1</v>
      </c>
      <c r="H10" s="70">
        <v>2</v>
      </c>
      <c r="I10" s="71">
        <v>-5800</v>
      </c>
      <c r="J10" s="72">
        <v>0</v>
      </c>
      <c r="K10" s="72">
        <f>I10</f>
        <v>-5800</v>
      </c>
      <c r="L10" s="72">
        <v>0</v>
      </c>
      <c r="M10" s="72">
        <v>0</v>
      </c>
      <c r="N10" s="72">
        <v>0</v>
      </c>
      <c r="O10" s="72">
        <v>0</v>
      </c>
      <c r="P10" s="72">
        <v>0</v>
      </c>
      <c r="Q10" s="72">
        <v>0</v>
      </c>
      <c r="R10" s="72">
        <v>0</v>
      </c>
      <c r="S10" s="72">
        <v>0</v>
      </c>
      <c r="T10" s="72">
        <v>0</v>
      </c>
      <c r="U10" s="72">
        <v>0</v>
      </c>
      <c r="V10" s="72">
        <v>0</v>
      </c>
      <c r="W10" s="72">
        <v>0</v>
      </c>
      <c r="X10" s="72">
        <v>0</v>
      </c>
      <c r="Y10" s="72">
        <v>0</v>
      </c>
      <c r="Z10" s="72">
        <v>0</v>
      </c>
      <c r="AA10" s="72">
        <v>0</v>
      </c>
      <c r="AB10" s="72">
        <v>0</v>
      </c>
      <c r="AC10" s="72">
        <v>0</v>
      </c>
      <c r="AD10" s="72">
        <v>0</v>
      </c>
      <c r="AE10" s="72">
        <v>0</v>
      </c>
      <c r="AF10" s="72">
        <v>0</v>
      </c>
      <c r="AG10" s="72">
        <v>0</v>
      </c>
      <c r="AH10" s="72">
        <v>0</v>
      </c>
      <c r="AI10" s="72">
        <v>0</v>
      </c>
      <c r="AJ10" s="72">
        <v>0</v>
      </c>
      <c r="AK10" s="72">
        <v>0</v>
      </c>
      <c r="AL10" s="72">
        <v>0</v>
      </c>
      <c r="AM10" s="72">
        <v>0</v>
      </c>
      <c r="AN10" s="72">
        <v>0</v>
      </c>
      <c r="AO10" s="72">
        <v>0</v>
      </c>
      <c r="AP10" s="72">
        <v>0</v>
      </c>
      <c r="AQ10" s="72">
        <v>0</v>
      </c>
      <c r="AR10" s="72">
        <v>0</v>
      </c>
      <c r="AS10" s="72">
        <v>0</v>
      </c>
      <c r="AT10" s="72">
        <v>0</v>
      </c>
      <c r="AU10" s="72">
        <v>0</v>
      </c>
      <c r="AV10" s="72">
        <v>0</v>
      </c>
      <c r="AW10" s="72">
        <v>0</v>
      </c>
      <c r="AX10" s="72">
        <v>0</v>
      </c>
      <c r="AY10" s="72">
        <v>0</v>
      </c>
      <c r="AZ10" s="72">
        <v>0</v>
      </c>
      <c r="BA10" s="72">
        <v>0</v>
      </c>
      <c r="BB10" s="72">
        <v>0</v>
      </c>
      <c r="BC10" s="72">
        <v>0</v>
      </c>
      <c r="BD10" s="72">
        <v>0</v>
      </c>
      <c r="BE10" s="72">
        <v>0</v>
      </c>
      <c r="BF10" s="72">
        <v>0</v>
      </c>
      <c r="BG10" s="72">
        <v>0</v>
      </c>
      <c r="BH10" s="72">
        <v>0</v>
      </c>
      <c r="BI10" s="72">
        <v>0</v>
      </c>
      <c r="BJ10" s="72">
        <v>0</v>
      </c>
      <c r="BK10" s="72">
        <v>0</v>
      </c>
      <c r="BL10" s="72">
        <v>0</v>
      </c>
      <c r="BM10" s="72">
        <v>0</v>
      </c>
      <c r="BN10" s="72">
        <v>0</v>
      </c>
      <c r="BO10" s="72">
        <v>0</v>
      </c>
      <c r="BP10" s="72">
        <v>0</v>
      </c>
      <c r="BQ10" s="72">
        <v>0</v>
      </c>
      <c r="BR10" s="72">
        <v>0</v>
      </c>
      <c r="BS10" s="72">
        <v>0</v>
      </c>
      <c r="BT10" s="72">
        <v>0</v>
      </c>
      <c r="BU10" s="72">
        <v>0</v>
      </c>
      <c r="BV10" s="72">
        <v>0</v>
      </c>
      <c r="BW10" s="72">
        <v>0</v>
      </c>
      <c r="BX10" s="72">
        <v>0</v>
      </c>
      <c r="BY10" s="72">
        <v>0</v>
      </c>
      <c r="BZ10" s="72">
        <v>0</v>
      </c>
      <c r="CA10" s="72">
        <v>0</v>
      </c>
      <c r="CB10" s="72">
        <v>0</v>
      </c>
      <c r="CC10" s="72">
        <v>0</v>
      </c>
      <c r="CD10" s="72">
        <v>0</v>
      </c>
      <c r="CE10" s="72">
        <v>0</v>
      </c>
      <c r="CF10" s="72">
        <v>0</v>
      </c>
      <c r="CG10" s="72">
        <v>0</v>
      </c>
      <c r="CH10" s="72">
        <v>0</v>
      </c>
      <c r="CI10" s="72">
        <v>0</v>
      </c>
      <c r="CJ10" s="72">
        <v>0</v>
      </c>
      <c r="CK10" s="72">
        <v>0</v>
      </c>
      <c r="CL10" s="72">
        <v>0</v>
      </c>
      <c r="CM10" s="72">
        <v>0</v>
      </c>
      <c r="CN10" s="72">
        <v>0</v>
      </c>
      <c r="CO10" s="72">
        <v>0</v>
      </c>
      <c r="CP10" s="72">
        <v>0</v>
      </c>
      <c r="CQ10" s="72">
        <v>0</v>
      </c>
      <c r="CR10" s="72">
        <v>0</v>
      </c>
      <c r="CS10" s="72">
        <v>0</v>
      </c>
      <c r="CT10" s="72">
        <v>0</v>
      </c>
      <c r="CU10" s="72">
        <v>0</v>
      </c>
      <c r="CV10" s="72">
        <v>0</v>
      </c>
      <c r="CW10" s="72">
        <v>0</v>
      </c>
      <c r="CX10" s="115"/>
    </row>
    <row r="11" spans="2:102" x14ac:dyDescent="0.25">
      <c r="B11" s="10" t="s">
        <v>26</v>
      </c>
      <c r="C11" s="10">
        <v>1</v>
      </c>
      <c r="D11" s="11">
        <v>1200</v>
      </c>
      <c r="E11" s="11"/>
      <c r="F11" s="11">
        <f>C11*D11</f>
        <v>1200</v>
      </c>
      <c r="G11" s="55">
        <v>4</v>
      </c>
      <c r="H11" s="55">
        <v>4</v>
      </c>
      <c r="I11" s="57">
        <v>-1200</v>
      </c>
      <c r="J11" s="58">
        <v>0</v>
      </c>
      <c r="K11" s="58">
        <v>0</v>
      </c>
      <c r="L11" s="58">
        <v>0</v>
      </c>
      <c r="M11" s="58">
        <f>I11</f>
        <v>-1200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8">
        <v>0</v>
      </c>
      <c r="Y11" s="58">
        <v>0</v>
      </c>
      <c r="Z11" s="58">
        <v>0</v>
      </c>
      <c r="AA11" s="58">
        <v>0</v>
      </c>
      <c r="AB11" s="58">
        <v>0</v>
      </c>
      <c r="AC11" s="58">
        <v>0</v>
      </c>
      <c r="AD11" s="58">
        <v>0</v>
      </c>
      <c r="AE11" s="58">
        <v>0</v>
      </c>
      <c r="AF11" s="58">
        <v>0</v>
      </c>
      <c r="AG11" s="58">
        <v>0</v>
      </c>
      <c r="AH11" s="58">
        <v>0</v>
      </c>
      <c r="AI11" s="58">
        <v>0</v>
      </c>
      <c r="AJ11" s="58">
        <v>0</v>
      </c>
      <c r="AK11" s="58">
        <v>0</v>
      </c>
      <c r="AL11" s="58">
        <v>0</v>
      </c>
      <c r="AM11" s="58">
        <v>0</v>
      </c>
      <c r="AN11" s="58">
        <v>0</v>
      </c>
      <c r="AO11" s="58">
        <v>0</v>
      </c>
      <c r="AP11" s="58">
        <v>0</v>
      </c>
      <c r="AQ11" s="58">
        <v>0</v>
      </c>
      <c r="AR11" s="58">
        <v>0</v>
      </c>
      <c r="AS11" s="58">
        <v>0</v>
      </c>
      <c r="AT11" s="58">
        <v>0</v>
      </c>
      <c r="AU11" s="58">
        <v>0</v>
      </c>
      <c r="AV11" s="58">
        <v>0</v>
      </c>
      <c r="AW11" s="58">
        <v>0</v>
      </c>
      <c r="AX11" s="58">
        <v>0</v>
      </c>
      <c r="AY11" s="58">
        <v>0</v>
      </c>
      <c r="AZ11" s="58">
        <v>0</v>
      </c>
      <c r="BA11" s="58">
        <v>0</v>
      </c>
      <c r="BB11" s="58">
        <v>0</v>
      </c>
      <c r="BC11" s="58">
        <v>0</v>
      </c>
      <c r="BD11" s="58">
        <v>0</v>
      </c>
      <c r="BE11" s="58">
        <v>0</v>
      </c>
      <c r="BF11" s="58">
        <v>0</v>
      </c>
      <c r="BG11" s="58">
        <v>0</v>
      </c>
      <c r="BH11" s="58">
        <v>0</v>
      </c>
      <c r="BI11" s="58">
        <v>0</v>
      </c>
      <c r="BJ11" s="58">
        <v>0</v>
      </c>
      <c r="BK11" s="58">
        <v>0</v>
      </c>
      <c r="BL11" s="58">
        <v>0</v>
      </c>
      <c r="BM11" s="58">
        <v>0</v>
      </c>
      <c r="BN11" s="58">
        <v>0</v>
      </c>
      <c r="BO11" s="58">
        <v>0</v>
      </c>
      <c r="BP11" s="58">
        <v>0</v>
      </c>
      <c r="BQ11" s="58">
        <v>0</v>
      </c>
      <c r="BR11" s="58">
        <v>0</v>
      </c>
      <c r="BS11" s="58">
        <v>0</v>
      </c>
      <c r="BT11" s="58">
        <v>0</v>
      </c>
      <c r="BU11" s="58">
        <v>0</v>
      </c>
      <c r="BV11" s="58">
        <v>0</v>
      </c>
      <c r="BW11" s="58">
        <v>0</v>
      </c>
      <c r="BX11" s="58">
        <v>0</v>
      </c>
      <c r="BY11" s="58">
        <v>0</v>
      </c>
      <c r="BZ11" s="58">
        <v>0</v>
      </c>
      <c r="CA11" s="58">
        <v>0</v>
      </c>
      <c r="CB11" s="58">
        <v>0</v>
      </c>
      <c r="CC11" s="58">
        <v>0</v>
      </c>
      <c r="CD11" s="58">
        <v>0</v>
      </c>
      <c r="CE11" s="58">
        <v>0</v>
      </c>
      <c r="CF11" s="58">
        <v>0</v>
      </c>
      <c r="CG11" s="58">
        <v>0</v>
      </c>
      <c r="CH11" s="58">
        <v>0</v>
      </c>
      <c r="CI11" s="58">
        <v>0</v>
      </c>
      <c r="CJ11" s="58">
        <v>0</v>
      </c>
      <c r="CK11" s="58">
        <v>0</v>
      </c>
      <c r="CL11" s="58">
        <v>0</v>
      </c>
      <c r="CM11" s="58">
        <v>0</v>
      </c>
      <c r="CN11" s="58">
        <v>0</v>
      </c>
      <c r="CO11" s="58">
        <v>0</v>
      </c>
      <c r="CP11" s="58">
        <v>0</v>
      </c>
      <c r="CQ11" s="58">
        <v>0</v>
      </c>
      <c r="CR11" s="58">
        <v>0</v>
      </c>
      <c r="CS11" s="58">
        <v>0</v>
      </c>
      <c r="CT11" s="58">
        <v>0</v>
      </c>
      <c r="CU11" s="58">
        <v>0</v>
      </c>
      <c r="CV11" s="58">
        <v>0</v>
      </c>
      <c r="CW11" s="58">
        <v>0</v>
      </c>
      <c r="CX11" s="115"/>
    </row>
    <row r="12" spans="2:102" x14ac:dyDescent="0.25">
      <c r="B12" s="10" t="s">
        <v>27</v>
      </c>
      <c r="C12" s="10">
        <v>1</v>
      </c>
      <c r="D12" s="11">
        <v>4500</v>
      </c>
      <c r="E12" s="11"/>
      <c r="F12" s="11">
        <f>D12*C12</f>
        <v>4500</v>
      </c>
      <c r="G12" s="55">
        <v>4</v>
      </c>
      <c r="H12" s="55">
        <v>4</v>
      </c>
      <c r="I12" s="57">
        <v>-4500</v>
      </c>
      <c r="J12" s="58">
        <v>0</v>
      </c>
      <c r="K12" s="58">
        <v>0</v>
      </c>
      <c r="L12" s="58">
        <v>0</v>
      </c>
      <c r="M12" s="58">
        <f>I12</f>
        <v>-4500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58">
        <v>0</v>
      </c>
      <c r="X12" s="58">
        <v>0</v>
      </c>
      <c r="Y12" s="58">
        <v>0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58">
        <v>0</v>
      </c>
      <c r="AF12" s="58">
        <v>0</v>
      </c>
      <c r="AG12" s="58">
        <v>0</v>
      </c>
      <c r="AH12" s="58">
        <v>0</v>
      </c>
      <c r="AI12" s="58">
        <v>0</v>
      </c>
      <c r="AJ12" s="58">
        <v>0</v>
      </c>
      <c r="AK12" s="58">
        <v>0</v>
      </c>
      <c r="AL12" s="58">
        <v>0</v>
      </c>
      <c r="AM12" s="58">
        <v>0</v>
      </c>
      <c r="AN12" s="58">
        <v>0</v>
      </c>
      <c r="AO12" s="58">
        <v>0</v>
      </c>
      <c r="AP12" s="58">
        <v>0</v>
      </c>
      <c r="AQ12" s="58">
        <v>0</v>
      </c>
      <c r="AR12" s="58">
        <v>0</v>
      </c>
      <c r="AS12" s="58">
        <v>0</v>
      </c>
      <c r="AT12" s="58">
        <v>0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8">
        <v>0</v>
      </c>
      <c r="BA12" s="58">
        <v>0</v>
      </c>
      <c r="BB12" s="58">
        <v>0</v>
      </c>
      <c r="BC12" s="58">
        <v>0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58">
        <v>0</v>
      </c>
      <c r="BU12" s="58">
        <v>0</v>
      </c>
      <c r="BV12" s="58">
        <v>0</v>
      </c>
      <c r="BW12" s="58">
        <v>0</v>
      </c>
      <c r="BX12" s="58">
        <v>0</v>
      </c>
      <c r="BY12" s="58">
        <v>0</v>
      </c>
      <c r="BZ12" s="58">
        <v>0</v>
      </c>
      <c r="CA12" s="58">
        <v>0</v>
      </c>
      <c r="CB12" s="58">
        <v>0</v>
      </c>
      <c r="CC12" s="58">
        <v>0</v>
      </c>
      <c r="CD12" s="58">
        <v>0</v>
      </c>
      <c r="CE12" s="58">
        <v>0</v>
      </c>
      <c r="CF12" s="58">
        <v>0</v>
      </c>
      <c r="CG12" s="58">
        <v>0</v>
      </c>
      <c r="CH12" s="58">
        <v>0</v>
      </c>
      <c r="CI12" s="58">
        <v>0</v>
      </c>
      <c r="CJ12" s="58">
        <v>0</v>
      </c>
      <c r="CK12" s="58">
        <v>0</v>
      </c>
      <c r="CL12" s="58">
        <v>0</v>
      </c>
      <c r="CM12" s="58">
        <v>0</v>
      </c>
      <c r="CN12" s="58">
        <v>0</v>
      </c>
      <c r="CO12" s="58">
        <v>0</v>
      </c>
      <c r="CP12" s="58">
        <v>0</v>
      </c>
      <c r="CQ12" s="58">
        <v>0</v>
      </c>
      <c r="CR12" s="58">
        <v>0</v>
      </c>
      <c r="CS12" s="58">
        <v>0</v>
      </c>
      <c r="CT12" s="58">
        <v>0</v>
      </c>
      <c r="CU12" s="58">
        <v>0</v>
      </c>
      <c r="CV12" s="58">
        <v>0</v>
      </c>
      <c r="CW12" s="58">
        <v>0</v>
      </c>
      <c r="CX12" s="115"/>
    </row>
    <row r="13" spans="2:102" x14ac:dyDescent="0.25">
      <c r="B13" s="10" t="s">
        <v>14</v>
      </c>
      <c r="C13" s="12">
        <v>0.21</v>
      </c>
      <c r="D13" s="11">
        <f>F11+F12+F10</f>
        <v>11500</v>
      </c>
      <c r="E13" s="11"/>
      <c r="F13" s="11">
        <f>C13*D13</f>
        <v>2415</v>
      </c>
      <c r="G13" s="55">
        <v>1</v>
      </c>
      <c r="H13" s="55">
        <v>4</v>
      </c>
      <c r="I13" s="57">
        <f>(I10+I11+I12)*0.21</f>
        <v>-2415</v>
      </c>
      <c r="J13" s="58">
        <f>(J10+J11+J12)*0.21</f>
        <v>0</v>
      </c>
      <c r="K13" s="58">
        <f>(K10+K11+K12)*0.21</f>
        <v>-1218</v>
      </c>
      <c r="L13" s="58">
        <v>0</v>
      </c>
      <c r="M13" s="58">
        <f>(M10+M11+M12)*0.21</f>
        <v>-1197</v>
      </c>
      <c r="N13" s="58">
        <v>0</v>
      </c>
      <c r="O13" s="58">
        <v>0</v>
      </c>
      <c r="P13" s="58">
        <v>0</v>
      </c>
      <c r="Q13" s="58">
        <v>0</v>
      </c>
      <c r="R13" s="58">
        <v>0</v>
      </c>
      <c r="S13" s="58">
        <v>0</v>
      </c>
      <c r="T13" s="58">
        <v>0</v>
      </c>
      <c r="U13" s="58">
        <v>0</v>
      </c>
      <c r="V13" s="58">
        <v>0</v>
      </c>
      <c r="W13" s="58">
        <v>0</v>
      </c>
      <c r="X13" s="58">
        <v>0</v>
      </c>
      <c r="Y13" s="58">
        <v>0</v>
      </c>
      <c r="Z13" s="58">
        <v>0</v>
      </c>
      <c r="AA13" s="58">
        <v>0</v>
      </c>
      <c r="AB13" s="58">
        <v>0</v>
      </c>
      <c r="AC13" s="58">
        <v>0</v>
      </c>
      <c r="AD13" s="58">
        <v>0</v>
      </c>
      <c r="AE13" s="58">
        <v>0</v>
      </c>
      <c r="AF13" s="58">
        <v>0</v>
      </c>
      <c r="AG13" s="58">
        <v>0</v>
      </c>
      <c r="AH13" s="58">
        <v>0</v>
      </c>
      <c r="AI13" s="58">
        <v>0</v>
      </c>
      <c r="AJ13" s="58">
        <v>0</v>
      </c>
      <c r="AK13" s="58">
        <v>0</v>
      </c>
      <c r="AL13" s="58">
        <v>0</v>
      </c>
      <c r="AM13" s="58">
        <v>0</v>
      </c>
      <c r="AN13" s="58">
        <v>0</v>
      </c>
      <c r="AO13" s="58">
        <v>0</v>
      </c>
      <c r="AP13" s="58">
        <v>0</v>
      </c>
      <c r="AQ13" s="58">
        <v>0</v>
      </c>
      <c r="AR13" s="58">
        <v>0</v>
      </c>
      <c r="AS13" s="58">
        <v>0</v>
      </c>
      <c r="AT13" s="58">
        <v>0</v>
      </c>
      <c r="AU13" s="58">
        <v>0</v>
      </c>
      <c r="AV13" s="58">
        <v>0</v>
      </c>
      <c r="AW13" s="58">
        <v>0</v>
      </c>
      <c r="AX13" s="58">
        <v>0</v>
      </c>
      <c r="AY13" s="58">
        <v>0</v>
      </c>
      <c r="AZ13" s="58">
        <v>0</v>
      </c>
      <c r="BA13" s="58">
        <v>0</v>
      </c>
      <c r="BB13" s="58">
        <v>0</v>
      </c>
      <c r="BC13" s="58">
        <v>0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8">
        <v>0</v>
      </c>
      <c r="BQ13" s="58">
        <v>0</v>
      </c>
      <c r="BR13" s="58">
        <v>0</v>
      </c>
      <c r="BS13" s="58">
        <v>0</v>
      </c>
      <c r="BT13" s="58">
        <v>0</v>
      </c>
      <c r="BU13" s="58">
        <v>0</v>
      </c>
      <c r="BV13" s="58">
        <v>0</v>
      </c>
      <c r="BW13" s="58">
        <v>0</v>
      </c>
      <c r="BX13" s="58">
        <v>0</v>
      </c>
      <c r="BY13" s="58">
        <v>0</v>
      </c>
      <c r="BZ13" s="58">
        <v>0</v>
      </c>
      <c r="CA13" s="58">
        <v>0</v>
      </c>
      <c r="CB13" s="58">
        <v>0</v>
      </c>
      <c r="CC13" s="58">
        <v>0</v>
      </c>
      <c r="CD13" s="58">
        <v>0</v>
      </c>
      <c r="CE13" s="58">
        <v>0</v>
      </c>
      <c r="CF13" s="58">
        <v>0</v>
      </c>
      <c r="CG13" s="58">
        <v>0</v>
      </c>
      <c r="CH13" s="58">
        <v>0</v>
      </c>
      <c r="CI13" s="58">
        <v>0</v>
      </c>
      <c r="CJ13" s="58">
        <v>0</v>
      </c>
      <c r="CK13" s="58">
        <v>0</v>
      </c>
      <c r="CL13" s="58">
        <v>0</v>
      </c>
      <c r="CM13" s="58">
        <v>0</v>
      </c>
      <c r="CN13" s="58">
        <v>0</v>
      </c>
      <c r="CO13" s="58">
        <v>0</v>
      </c>
      <c r="CP13" s="58">
        <v>0</v>
      </c>
      <c r="CQ13" s="58">
        <v>0</v>
      </c>
      <c r="CR13" s="58">
        <v>0</v>
      </c>
      <c r="CS13" s="58">
        <v>0</v>
      </c>
      <c r="CT13" s="58">
        <v>0</v>
      </c>
      <c r="CU13" s="58">
        <v>0</v>
      </c>
      <c r="CV13" s="58">
        <v>0</v>
      </c>
      <c r="CW13" s="58">
        <v>0</v>
      </c>
      <c r="CX13" s="115"/>
    </row>
    <row r="14" spans="2:102" x14ac:dyDescent="0.25">
      <c r="B14" s="10"/>
      <c r="C14" s="12"/>
      <c r="D14" s="11"/>
      <c r="E14" s="11"/>
      <c r="F14" s="11"/>
      <c r="G14" s="61"/>
      <c r="H14" s="61"/>
      <c r="I14" s="62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115"/>
    </row>
    <row r="15" spans="2:102" x14ac:dyDescent="0.25">
      <c r="B15" s="15" t="s">
        <v>1</v>
      </c>
      <c r="C15" s="15"/>
      <c r="D15" s="16"/>
      <c r="E15" s="16"/>
      <c r="F15" s="16"/>
      <c r="G15" s="64"/>
      <c r="H15" s="64"/>
      <c r="I15" s="65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115"/>
    </row>
    <row r="16" spans="2:102" x14ac:dyDescent="0.25">
      <c r="B16" t="s">
        <v>21</v>
      </c>
      <c r="C16" s="6">
        <v>5.6099999999999997E-2</v>
      </c>
      <c r="D16" s="1">
        <f>F30</f>
        <v>31646.16</v>
      </c>
      <c r="F16" s="1">
        <f>D16*C16</f>
        <v>1775.3495759999998</v>
      </c>
      <c r="G16" s="70">
        <v>6</v>
      </c>
      <c r="H16" s="70">
        <v>6</v>
      </c>
      <c r="I16" s="71">
        <f t="shared" ref="I16:I65" si="0">-F16</f>
        <v>-1775.3495759999998</v>
      </c>
      <c r="J16" s="72">
        <v>0</v>
      </c>
      <c r="K16" s="72">
        <v>0</v>
      </c>
      <c r="L16" s="72">
        <v>0</v>
      </c>
      <c r="M16" s="72">
        <v>0</v>
      </c>
      <c r="N16" s="72">
        <v>0</v>
      </c>
      <c r="O16" s="72">
        <f>I16</f>
        <v>-1775.3495759999998</v>
      </c>
      <c r="P16" s="72">
        <v>0</v>
      </c>
      <c r="Q16" s="72">
        <v>0</v>
      </c>
      <c r="R16" s="72">
        <v>0</v>
      </c>
      <c r="S16" s="72">
        <v>0</v>
      </c>
      <c r="T16" s="72">
        <v>0</v>
      </c>
      <c r="U16" s="72">
        <v>0</v>
      </c>
      <c r="V16" s="72">
        <v>0</v>
      </c>
      <c r="W16" s="72">
        <v>0</v>
      </c>
      <c r="X16" s="72">
        <v>0</v>
      </c>
      <c r="Y16" s="72">
        <v>0</v>
      </c>
      <c r="Z16" s="72">
        <v>0</v>
      </c>
      <c r="AA16" s="72">
        <v>0</v>
      </c>
      <c r="AB16" s="72">
        <v>0</v>
      </c>
      <c r="AC16" s="72">
        <v>0</v>
      </c>
      <c r="AD16" s="72">
        <v>0</v>
      </c>
      <c r="AE16" s="72">
        <v>0</v>
      </c>
      <c r="AF16" s="72">
        <v>0</v>
      </c>
      <c r="AG16" s="72">
        <v>0</v>
      </c>
      <c r="AH16" s="72">
        <v>0</v>
      </c>
      <c r="AI16" s="72">
        <v>0</v>
      </c>
      <c r="AJ16" s="72">
        <v>0</v>
      </c>
      <c r="AK16" s="72">
        <v>0</v>
      </c>
      <c r="AL16" s="72">
        <v>0</v>
      </c>
      <c r="AM16" s="72">
        <v>0</v>
      </c>
      <c r="AN16" s="72">
        <v>0</v>
      </c>
      <c r="AO16" s="72">
        <v>0</v>
      </c>
      <c r="AP16" s="72">
        <v>0</v>
      </c>
      <c r="AQ16" s="72">
        <v>0</v>
      </c>
      <c r="AR16" s="72">
        <v>0</v>
      </c>
      <c r="AS16" s="72">
        <v>0</v>
      </c>
      <c r="AT16" s="72">
        <v>0</v>
      </c>
      <c r="AU16" s="72">
        <v>0</v>
      </c>
      <c r="AV16" s="72">
        <v>0</v>
      </c>
      <c r="AW16" s="72">
        <v>0</v>
      </c>
      <c r="AX16" s="72">
        <v>0</v>
      </c>
      <c r="AY16" s="72">
        <v>0</v>
      </c>
      <c r="AZ16" s="72">
        <v>0</v>
      </c>
      <c r="BA16" s="72">
        <v>0</v>
      </c>
      <c r="BB16" s="72">
        <v>0</v>
      </c>
      <c r="BC16" s="72">
        <v>0</v>
      </c>
      <c r="BD16" s="72">
        <v>0</v>
      </c>
      <c r="BE16" s="72">
        <v>0</v>
      </c>
      <c r="BF16" s="72">
        <v>0</v>
      </c>
      <c r="BG16" s="72">
        <v>0</v>
      </c>
      <c r="BH16" s="72">
        <v>0</v>
      </c>
      <c r="BI16" s="72">
        <v>0</v>
      </c>
      <c r="BJ16" s="72">
        <v>0</v>
      </c>
      <c r="BK16" s="72">
        <v>0</v>
      </c>
      <c r="BL16" s="72">
        <v>0</v>
      </c>
      <c r="BM16" s="72">
        <v>0</v>
      </c>
      <c r="BN16" s="72">
        <v>0</v>
      </c>
      <c r="BO16" s="72">
        <v>0</v>
      </c>
      <c r="BP16" s="72">
        <v>0</v>
      </c>
      <c r="BQ16" s="72">
        <v>0</v>
      </c>
      <c r="BR16" s="72">
        <v>0</v>
      </c>
      <c r="BS16" s="72">
        <v>0</v>
      </c>
      <c r="BT16" s="72">
        <v>0</v>
      </c>
      <c r="BU16" s="72">
        <v>0</v>
      </c>
      <c r="BV16" s="72">
        <v>0</v>
      </c>
      <c r="BW16" s="72">
        <v>0</v>
      </c>
      <c r="BX16" s="72">
        <v>0</v>
      </c>
      <c r="BY16" s="72">
        <v>0</v>
      </c>
      <c r="BZ16" s="72">
        <v>0</v>
      </c>
      <c r="CA16" s="72">
        <v>0</v>
      </c>
      <c r="CB16" s="72">
        <v>0</v>
      </c>
      <c r="CC16" s="72">
        <v>0</v>
      </c>
      <c r="CD16" s="72">
        <v>0</v>
      </c>
      <c r="CE16" s="72">
        <v>0</v>
      </c>
      <c r="CF16" s="72">
        <v>0</v>
      </c>
      <c r="CG16" s="72">
        <v>0</v>
      </c>
      <c r="CH16" s="72">
        <v>0</v>
      </c>
      <c r="CI16" s="72">
        <v>0</v>
      </c>
      <c r="CJ16" s="72">
        <v>0</v>
      </c>
      <c r="CK16" s="72">
        <v>0</v>
      </c>
      <c r="CL16" s="72">
        <v>0</v>
      </c>
      <c r="CM16" s="72">
        <v>0</v>
      </c>
      <c r="CN16" s="72">
        <v>0</v>
      </c>
      <c r="CO16" s="72">
        <v>0</v>
      </c>
      <c r="CP16" s="72">
        <v>0</v>
      </c>
      <c r="CQ16" s="72">
        <v>0</v>
      </c>
      <c r="CR16" s="72">
        <v>0</v>
      </c>
      <c r="CS16" s="72">
        <v>0</v>
      </c>
      <c r="CT16" s="72">
        <v>0</v>
      </c>
      <c r="CU16" s="72">
        <v>0</v>
      </c>
      <c r="CV16" s="72">
        <v>0</v>
      </c>
      <c r="CW16" s="72">
        <v>0</v>
      </c>
      <c r="CX16" s="115"/>
    </row>
    <row r="17" spans="2:102" x14ac:dyDescent="0.25">
      <c r="B17" t="s">
        <v>22</v>
      </c>
      <c r="C17" s="6">
        <v>4.7699999999999999E-2</v>
      </c>
      <c r="D17" s="1">
        <f>F30</f>
        <v>31646.16</v>
      </c>
      <c r="F17" s="1">
        <f>D17*C17</f>
        <v>1509.5218319999999</v>
      </c>
      <c r="G17" s="55">
        <v>17</v>
      </c>
      <c r="H17" s="55">
        <v>18</v>
      </c>
      <c r="I17" s="57">
        <f t="shared" si="0"/>
        <v>-1509.5218319999999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8">
        <v>0</v>
      </c>
      <c r="P17" s="58">
        <v>0</v>
      </c>
      <c r="Q17" s="58">
        <v>0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0</v>
      </c>
      <c r="X17" s="58">
        <v>0</v>
      </c>
      <c r="Y17" s="58">
        <v>0</v>
      </c>
      <c r="Z17" s="58">
        <f>I17*0.3</f>
        <v>-452.85654959999994</v>
      </c>
      <c r="AA17" s="58">
        <f>0.7*I17</f>
        <v>-1056.6652823999998</v>
      </c>
      <c r="AB17" s="58">
        <v>0</v>
      </c>
      <c r="AC17" s="58">
        <v>0</v>
      </c>
      <c r="AD17" s="58">
        <v>0</v>
      </c>
      <c r="AE17" s="58">
        <v>0</v>
      </c>
      <c r="AF17" s="58">
        <v>0</v>
      </c>
      <c r="AG17" s="58">
        <v>0</v>
      </c>
      <c r="AH17" s="58">
        <v>0</v>
      </c>
      <c r="AI17" s="58">
        <v>0</v>
      </c>
      <c r="AJ17" s="58">
        <v>0</v>
      </c>
      <c r="AK17" s="58">
        <v>0</v>
      </c>
      <c r="AL17" s="58">
        <v>0</v>
      </c>
      <c r="AM17" s="58">
        <v>0</v>
      </c>
      <c r="AN17" s="58">
        <v>0</v>
      </c>
      <c r="AO17" s="58">
        <v>0</v>
      </c>
      <c r="AP17" s="58">
        <v>0</v>
      </c>
      <c r="AQ17" s="58">
        <v>0</v>
      </c>
      <c r="AR17" s="58">
        <v>0</v>
      </c>
      <c r="AS17" s="58">
        <v>0</v>
      </c>
      <c r="AT17" s="58">
        <v>0</v>
      </c>
      <c r="AU17" s="58">
        <v>0</v>
      </c>
      <c r="AV17" s="58">
        <v>0</v>
      </c>
      <c r="AW17" s="58">
        <v>0</v>
      </c>
      <c r="AX17" s="58">
        <v>0</v>
      </c>
      <c r="AY17" s="58">
        <v>0</v>
      </c>
      <c r="AZ17" s="58">
        <v>0</v>
      </c>
      <c r="BA17" s="58">
        <v>0</v>
      </c>
      <c r="BB17" s="58">
        <v>0</v>
      </c>
      <c r="BC17" s="58">
        <v>0</v>
      </c>
      <c r="BD17" s="58">
        <v>0</v>
      </c>
      <c r="BE17" s="58">
        <v>0</v>
      </c>
      <c r="BF17" s="58">
        <v>0</v>
      </c>
      <c r="BG17" s="58">
        <v>0</v>
      </c>
      <c r="BH17" s="58">
        <v>0</v>
      </c>
      <c r="BI17" s="58">
        <v>0</v>
      </c>
      <c r="BJ17" s="58">
        <v>0</v>
      </c>
      <c r="BK17" s="58">
        <v>0</v>
      </c>
      <c r="BL17" s="58">
        <v>0</v>
      </c>
      <c r="BM17" s="58">
        <v>0</v>
      </c>
      <c r="BN17" s="58">
        <v>0</v>
      </c>
      <c r="BO17" s="58">
        <v>0</v>
      </c>
      <c r="BP17" s="58">
        <v>0</v>
      </c>
      <c r="BQ17" s="58">
        <v>0</v>
      </c>
      <c r="BR17" s="58">
        <v>0</v>
      </c>
      <c r="BS17" s="58">
        <v>0</v>
      </c>
      <c r="BT17" s="58">
        <v>0</v>
      </c>
      <c r="BU17" s="58">
        <v>0</v>
      </c>
      <c r="BV17" s="58">
        <v>0</v>
      </c>
      <c r="BW17" s="58">
        <v>0</v>
      </c>
      <c r="BX17" s="58">
        <v>0</v>
      </c>
      <c r="BY17" s="58">
        <v>0</v>
      </c>
      <c r="BZ17" s="58">
        <v>0</v>
      </c>
      <c r="CA17" s="58">
        <v>0</v>
      </c>
      <c r="CB17" s="58">
        <v>0</v>
      </c>
      <c r="CC17" s="58">
        <v>0</v>
      </c>
      <c r="CD17" s="58">
        <v>0</v>
      </c>
      <c r="CE17" s="58">
        <v>0</v>
      </c>
      <c r="CF17" s="58">
        <v>0</v>
      </c>
      <c r="CG17" s="58">
        <v>0</v>
      </c>
      <c r="CH17" s="58">
        <v>0</v>
      </c>
      <c r="CI17" s="58">
        <v>0</v>
      </c>
      <c r="CJ17" s="58">
        <v>0</v>
      </c>
      <c r="CK17" s="58">
        <v>0</v>
      </c>
      <c r="CL17" s="58">
        <v>0</v>
      </c>
      <c r="CM17" s="58">
        <v>0</v>
      </c>
      <c r="CN17" s="58">
        <v>0</v>
      </c>
      <c r="CO17" s="58">
        <v>0</v>
      </c>
      <c r="CP17" s="58">
        <v>0</v>
      </c>
      <c r="CQ17" s="58">
        <v>0</v>
      </c>
      <c r="CR17" s="58">
        <v>0</v>
      </c>
      <c r="CS17" s="58">
        <v>0</v>
      </c>
      <c r="CT17" s="58">
        <v>0</v>
      </c>
      <c r="CU17" s="58">
        <v>0</v>
      </c>
      <c r="CV17" s="58">
        <v>0</v>
      </c>
      <c r="CW17" s="58">
        <v>0</v>
      </c>
      <c r="CX17" s="115"/>
    </row>
    <row r="18" spans="2:102" x14ac:dyDescent="0.25">
      <c r="B18" t="s">
        <v>24</v>
      </c>
      <c r="C18" s="6">
        <v>7.0000000000000001E-3</v>
      </c>
      <c r="D18" s="1">
        <f>F30</f>
        <v>31646.16</v>
      </c>
      <c r="F18" s="1">
        <f>C18*D18</f>
        <v>221.52312000000001</v>
      </c>
      <c r="G18" s="55">
        <v>17</v>
      </c>
      <c r="H18" s="55">
        <v>18</v>
      </c>
      <c r="I18" s="57">
        <f t="shared" si="0"/>
        <v>-221.52312000000001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8">
        <v>0</v>
      </c>
      <c r="P18" s="58">
        <v>0</v>
      </c>
      <c r="Q18" s="58">
        <v>0</v>
      </c>
      <c r="R18" s="58">
        <v>0</v>
      </c>
      <c r="S18" s="58">
        <v>0</v>
      </c>
      <c r="T18" s="58">
        <v>0</v>
      </c>
      <c r="U18" s="58">
        <v>0</v>
      </c>
      <c r="V18" s="58">
        <v>0</v>
      </c>
      <c r="W18" s="58">
        <v>0</v>
      </c>
      <c r="X18" s="58">
        <v>0</v>
      </c>
      <c r="Y18" s="58">
        <v>0</v>
      </c>
      <c r="Z18" s="58">
        <f>I18*0.5</f>
        <v>-110.76156</v>
      </c>
      <c r="AA18" s="58">
        <f>I18*0.5</f>
        <v>-110.76156</v>
      </c>
      <c r="AB18" s="58">
        <v>0</v>
      </c>
      <c r="AC18" s="58">
        <v>0</v>
      </c>
      <c r="AD18" s="58">
        <v>0</v>
      </c>
      <c r="AE18" s="58">
        <v>0</v>
      </c>
      <c r="AF18" s="58">
        <v>0</v>
      </c>
      <c r="AG18" s="58">
        <v>0</v>
      </c>
      <c r="AH18" s="58">
        <v>0</v>
      </c>
      <c r="AI18" s="58">
        <v>0</v>
      </c>
      <c r="AJ18" s="58">
        <v>0</v>
      </c>
      <c r="AK18" s="58">
        <v>0</v>
      </c>
      <c r="AL18" s="58">
        <v>0</v>
      </c>
      <c r="AM18" s="58">
        <v>0</v>
      </c>
      <c r="AN18" s="58">
        <v>0</v>
      </c>
      <c r="AO18" s="58">
        <v>0</v>
      </c>
      <c r="AP18" s="58">
        <v>0</v>
      </c>
      <c r="AQ18" s="58">
        <v>0</v>
      </c>
      <c r="AR18" s="58">
        <v>0</v>
      </c>
      <c r="AS18" s="58">
        <v>0</v>
      </c>
      <c r="AT18" s="58">
        <v>0</v>
      </c>
      <c r="AU18" s="58">
        <v>0</v>
      </c>
      <c r="AV18" s="58">
        <v>0</v>
      </c>
      <c r="AW18" s="58">
        <v>0</v>
      </c>
      <c r="AX18" s="58">
        <v>0</v>
      </c>
      <c r="AY18" s="58">
        <v>0</v>
      </c>
      <c r="AZ18" s="58">
        <v>0</v>
      </c>
      <c r="BA18" s="58">
        <v>0</v>
      </c>
      <c r="BB18" s="58">
        <v>0</v>
      </c>
      <c r="BC18" s="58">
        <v>0</v>
      </c>
      <c r="BD18" s="58">
        <v>0</v>
      </c>
      <c r="BE18" s="58">
        <v>0</v>
      </c>
      <c r="BF18" s="58">
        <v>0</v>
      </c>
      <c r="BG18" s="58">
        <v>0</v>
      </c>
      <c r="BH18" s="58">
        <v>0</v>
      </c>
      <c r="BI18" s="58">
        <v>0</v>
      </c>
      <c r="BJ18" s="58">
        <v>0</v>
      </c>
      <c r="BK18" s="58">
        <v>0</v>
      </c>
      <c r="BL18" s="58">
        <v>0</v>
      </c>
      <c r="BM18" s="58">
        <v>0</v>
      </c>
      <c r="BN18" s="58">
        <v>0</v>
      </c>
      <c r="BO18" s="58">
        <v>0</v>
      </c>
      <c r="BP18" s="58">
        <v>0</v>
      </c>
      <c r="BQ18" s="58">
        <v>0</v>
      </c>
      <c r="BR18" s="58">
        <v>0</v>
      </c>
      <c r="BS18" s="58">
        <v>0</v>
      </c>
      <c r="BT18" s="58">
        <v>0</v>
      </c>
      <c r="BU18" s="58">
        <v>0</v>
      </c>
      <c r="BV18" s="58">
        <v>0</v>
      </c>
      <c r="BW18" s="58">
        <v>0</v>
      </c>
      <c r="BX18" s="58">
        <v>0</v>
      </c>
      <c r="BY18" s="58">
        <v>0</v>
      </c>
      <c r="BZ18" s="58">
        <v>0</v>
      </c>
      <c r="CA18" s="58">
        <v>0</v>
      </c>
      <c r="CB18" s="58">
        <v>0</v>
      </c>
      <c r="CC18" s="58">
        <v>0</v>
      </c>
      <c r="CD18" s="58">
        <v>0</v>
      </c>
      <c r="CE18" s="58">
        <v>0</v>
      </c>
      <c r="CF18" s="58">
        <v>0</v>
      </c>
      <c r="CG18" s="58">
        <v>0</v>
      </c>
      <c r="CH18" s="58">
        <v>0</v>
      </c>
      <c r="CI18" s="58">
        <v>0</v>
      </c>
      <c r="CJ18" s="58">
        <v>0</v>
      </c>
      <c r="CK18" s="58">
        <v>0</v>
      </c>
      <c r="CL18" s="58">
        <v>0</v>
      </c>
      <c r="CM18" s="58">
        <v>0</v>
      </c>
      <c r="CN18" s="58">
        <v>0</v>
      </c>
      <c r="CO18" s="58">
        <v>0</v>
      </c>
      <c r="CP18" s="58">
        <v>0</v>
      </c>
      <c r="CQ18" s="58">
        <v>0</v>
      </c>
      <c r="CR18" s="58">
        <v>0</v>
      </c>
      <c r="CS18" s="58">
        <v>0</v>
      </c>
      <c r="CT18" s="58">
        <v>0</v>
      </c>
      <c r="CU18" s="58">
        <v>0</v>
      </c>
      <c r="CV18" s="58">
        <v>0</v>
      </c>
      <c r="CW18" s="58">
        <v>0</v>
      </c>
      <c r="CX18" s="115"/>
    </row>
    <row r="19" spans="2:102" x14ac:dyDescent="0.25">
      <c r="B19" s="6" t="s">
        <v>19</v>
      </c>
      <c r="C19" s="6">
        <v>5.6099999999999997E-2</v>
      </c>
      <c r="D19" s="1">
        <f>F33+F34</f>
        <v>2010591.004</v>
      </c>
      <c r="F19" s="1">
        <f>C19*D19</f>
        <v>112794.1553244</v>
      </c>
      <c r="G19" s="55">
        <v>6</v>
      </c>
      <c r="H19" s="55">
        <v>9</v>
      </c>
      <c r="I19" s="57">
        <f t="shared" si="0"/>
        <v>-112794.1553244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f>I19*0.4</f>
        <v>-45117.66212976</v>
      </c>
      <c r="P19" s="58">
        <v>0</v>
      </c>
      <c r="Q19" s="58">
        <v>0</v>
      </c>
      <c r="R19" s="58">
        <f>I19*0.6</f>
        <v>-67676.493194639988</v>
      </c>
      <c r="S19" s="58">
        <v>0</v>
      </c>
      <c r="T19" s="58">
        <v>0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58">
        <v>0</v>
      </c>
      <c r="AB19" s="58">
        <v>0</v>
      </c>
      <c r="AC19" s="58">
        <v>0</v>
      </c>
      <c r="AD19" s="58">
        <v>0</v>
      </c>
      <c r="AE19" s="58">
        <v>0</v>
      </c>
      <c r="AF19" s="58">
        <v>0</v>
      </c>
      <c r="AG19" s="58">
        <v>0</v>
      </c>
      <c r="AH19" s="58">
        <v>0</v>
      </c>
      <c r="AI19" s="58">
        <v>0</v>
      </c>
      <c r="AJ19" s="58">
        <v>0</v>
      </c>
      <c r="AK19" s="58">
        <v>0</v>
      </c>
      <c r="AL19" s="58">
        <v>0</v>
      </c>
      <c r="AM19" s="58">
        <v>0</v>
      </c>
      <c r="AN19" s="58">
        <v>0</v>
      </c>
      <c r="AO19" s="58">
        <v>0</v>
      </c>
      <c r="AP19" s="58">
        <v>0</v>
      </c>
      <c r="AQ19" s="58">
        <v>0</v>
      </c>
      <c r="AR19" s="58">
        <v>0</v>
      </c>
      <c r="AS19" s="58">
        <v>0</v>
      </c>
      <c r="AT19" s="58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8">
        <v>0</v>
      </c>
      <c r="BA19" s="58">
        <v>0</v>
      </c>
      <c r="BB19" s="58">
        <v>0</v>
      </c>
      <c r="BC19" s="58">
        <v>0</v>
      </c>
      <c r="BD19" s="58">
        <v>0</v>
      </c>
      <c r="BE19" s="58">
        <v>0</v>
      </c>
      <c r="BF19" s="58">
        <v>0</v>
      </c>
      <c r="BG19" s="58">
        <v>0</v>
      </c>
      <c r="BH19" s="58">
        <v>0</v>
      </c>
      <c r="BI19" s="58">
        <v>0</v>
      </c>
      <c r="BJ19" s="58">
        <v>0</v>
      </c>
      <c r="BK19" s="58">
        <v>0</v>
      </c>
      <c r="BL19" s="58">
        <v>0</v>
      </c>
      <c r="BM19" s="58">
        <v>0</v>
      </c>
      <c r="BN19" s="58">
        <v>0</v>
      </c>
      <c r="BO19" s="58">
        <v>0</v>
      </c>
      <c r="BP19" s="58">
        <v>0</v>
      </c>
      <c r="BQ19" s="58">
        <v>0</v>
      </c>
      <c r="BR19" s="58">
        <v>0</v>
      </c>
      <c r="BS19" s="58">
        <v>0</v>
      </c>
      <c r="BT19" s="58">
        <v>0</v>
      </c>
      <c r="BU19" s="58">
        <v>0</v>
      </c>
      <c r="BV19" s="58">
        <v>0</v>
      </c>
      <c r="BW19" s="58">
        <v>0</v>
      </c>
      <c r="BX19" s="58">
        <v>0</v>
      </c>
      <c r="BY19" s="58">
        <v>0</v>
      </c>
      <c r="BZ19" s="58">
        <v>0</v>
      </c>
      <c r="CA19" s="58">
        <v>0</v>
      </c>
      <c r="CB19" s="58">
        <v>0</v>
      </c>
      <c r="CC19" s="58">
        <v>0</v>
      </c>
      <c r="CD19" s="58">
        <v>0</v>
      </c>
      <c r="CE19" s="58">
        <v>0</v>
      </c>
      <c r="CF19" s="58">
        <v>0</v>
      </c>
      <c r="CG19" s="58">
        <v>0</v>
      </c>
      <c r="CH19" s="58">
        <v>0</v>
      </c>
      <c r="CI19" s="58">
        <v>0</v>
      </c>
      <c r="CJ19" s="58">
        <v>0</v>
      </c>
      <c r="CK19" s="58">
        <v>0</v>
      </c>
      <c r="CL19" s="58">
        <v>0</v>
      </c>
      <c r="CM19" s="58">
        <v>0</v>
      </c>
      <c r="CN19" s="58">
        <v>0</v>
      </c>
      <c r="CO19" s="58">
        <v>0</v>
      </c>
      <c r="CP19" s="58">
        <v>0</v>
      </c>
      <c r="CQ19" s="58">
        <v>0</v>
      </c>
      <c r="CR19" s="58">
        <v>0</v>
      </c>
      <c r="CS19" s="58">
        <v>0</v>
      </c>
      <c r="CT19" s="58">
        <v>0</v>
      </c>
      <c r="CU19" s="58">
        <v>0</v>
      </c>
      <c r="CV19" s="58">
        <v>0</v>
      </c>
      <c r="CW19" s="58">
        <v>0</v>
      </c>
      <c r="CX19" s="115"/>
    </row>
    <row r="20" spans="2:102" x14ac:dyDescent="0.25">
      <c r="B20" s="6" t="s">
        <v>20</v>
      </c>
      <c r="C20" s="6">
        <v>4.7699999999999999E-2</v>
      </c>
      <c r="D20" s="1">
        <f>F33+F34</f>
        <v>2010591.004</v>
      </c>
      <c r="F20" s="1">
        <f>C20*D20</f>
        <v>95905.19089079999</v>
      </c>
      <c r="G20" s="55">
        <v>19</v>
      </c>
      <c r="H20" s="55">
        <v>32</v>
      </c>
      <c r="I20" s="57">
        <f t="shared" si="0"/>
        <v>-95905.19089079999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f>$I20/14</f>
        <v>-6850.3707779142851</v>
      </c>
      <c r="AC20" s="58">
        <f t="shared" ref="AC20:AO20" si="1">$I20/14</f>
        <v>-6850.3707779142851</v>
      </c>
      <c r="AD20" s="58">
        <f t="shared" si="1"/>
        <v>-6850.3707779142851</v>
      </c>
      <c r="AE20" s="58">
        <f t="shared" si="1"/>
        <v>-6850.3707779142851</v>
      </c>
      <c r="AF20" s="58">
        <f t="shared" si="1"/>
        <v>-6850.3707779142851</v>
      </c>
      <c r="AG20" s="58">
        <f t="shared" si="1"/>
        <v>-6850.3707779142851</v>
      </c>
      <c r="AH20" s="58">
        <f t="shared" si="1"/>
        <v>-6850.3707779142851</v>
      </c>
      <c r="AI20" s="58">
        <f t="shared" si="1"/>
        <v>-6850.3707779142851</v>
      </c>
      <c r="AJ20" s="58">
        <f t="shared" si="1"/>
        <v>-6850.3707779142851</v>
      </c>
      <c r="AK20" s="58">
        <f t="shared" si="1"/>
        <v>-6850.3707779142851</v>
      </c>
      <c r="AL20" s="58">
        <f t="shared" si="1"/>
        <v>-6850.3707779142851</v>
      </c>
      <c r="AM20" s="58">
        <f t="shared" si="1"/>
        <v>-6850.3707779142851</v>
      </c>
      <c r="AN20" s="58">
        <f t="shared" si="1"/>
        <v>-6850.3707779142851</v>
      </c>
      <c r="AO20" s="58">
        <f t="shared" si="1"/>
        <v>-6850.3707779142851</v>
      </c>
      <c r="AP20" s="58">
        <v>0</v>
      </c>
      <c r="AQ20" s="58">
        <v>0</v>
      </c>
      <c r="AR20" s="58">
        <v>0</v>
      </c>
      <c r="AS20" s="58">
        <v>0</v>
      </c>
      <c r="AT20" s="58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8">
        <v>0</v>
      </c>
      <c r="BA20" s="58">
        <v>0</v>
      </c>
      <c r="BB20" s="58">
        <v>0</v>
      </c>
      <c r="BC20" s="58">
        <v>0</v>
      </c>
      <c r="BD20" s="58">
        <v>0</v>
      </c>
      <c r="BE20" s="58">
        <v>0</v>
      </c>
      <c r="BF20" s="58">
        <v>0</v>
      </c>
      <c r="BG20" s="58">
        <v>0</v>
      </c>
      <c r="BH20" s="58">
        <v>0</v>
      </c>
      <c r="BI20" s="58">
        <v>0</v>
      </c>
      <c r="BJ20" s="58">
        <v>0</v>
      </c>
      <c r="BK20" s="58">
        <v>0</v>
      </c>
      <c r="BL20" s="58">
        <v>0</v>
      </c>
      <c r="BM20" s="58">
        <v>0</v>
      </c>
      <c r="BN20" s="58">
        <v>0</v>
      </c>
      <c r="BO20" s="58">
        <v>0</v>
      </c>
      <c r="BP20" s="58">
        <v>0</v>
      </c>
      <c r="BQ20" s="58">
        <v>0</v>
      </c>
      <c r="BR20" s="58">
        <v>0</v>
      </c>
      <c r="BS20" s="58">
        <v>0</v>
      </c>
      <c r="BT20" s="58">
        <v>0</v>
      </c>
      <c r="BU20" s="58">
        <v>0</v>
      </c>
      <c r="BV20" s="58">
        <v>0</v>
      </c>
      <c r="BW20" s="58">
        <v>0</v>
      </c>
      <c r="BX20" s="58">
        <v>0</v>
      </c>
      <c r="BY20" s="58">
        <v>0</v>
      </c>
      <c r="BZ20" s="58">
        <v>0</v>
      </c>
      <c r="CA20" s="58">
        <v>0</v>
      </c>
      <c r="CB20" s="58">
        <v>0</v>
      </c>
      <c r="CC20" s="58">
        <v>0</v>
      </c>
      <c r="CD20" s="58">
        <v>0</v>
      </c>
      <c r="CE20" s="58">
        <v>0</v>
      </c>
      <c r="CF20" s="58">
        <v>0</v>
      </c>
      <c r="CG20" s="58">
        <v>0</v>
      </c>
      <c r="CH20" s="58">
        <v>0</v>
      </c>
      <c r="CI20" s="58">
        <v>0</v>
      </c>
      <c r="CJ20" s="58">
        <v>0</v>
      </c>
      <c r="CK20" s="58">
        <v>0</v>
      </c>
      <c r="CL20" s="58">
        <v>0</v>
      </c>
      <c r="CM20" s="58">
        <v>0</v>
      </c>
      <c r="CN20" s="58">
        <v>0</v>
      </c>
      <c r="CO20" s="58">
        <v>0</v>
      </c>
      <c r="CP20" s="58">
        <v>0</v>
      </c>
      <c r="CQ20" s="58">
        <v>0</v>
      </c>
      <c r="CR20" s="58">
        <v>0</v>
      </c>
      <c r="CS20" s="58">
        <v>0</v>
      </c>
      <c r="CT20" s="58">
        <v>0</v>
      </c>
      <c r="CU20" s="58">
        <v>0</v>
      </c>
      <c r="CV20" s="58">
        <v>0</v>
      </c>
      <c r="CW20" s="58">
        <v>0</v>
      </c>
      <c r="CX20" s="115"/>
    </row>
    <row r="21" spans="2:102" x14ac:dyDescent="0.25">
      <c r="B21" s="6" t="s">
        <v>24</v>
      </c>
      <c r="C21" s="6">
        <v>7.0000000000000001E-3</v>
      </c>
      <c r="D21" s="1">
        <f>F33+F34</f>
        <v>2010591.004</v>
      </c>
      <c r="F21" s="1">
        <f>C21*D21</f>
        <v>14074.137027999999</v>
      </c>
      <c r="G21" s="55">
        <v>19</v>
      </c>
      <c r="H21" s="55">
        <v>32</v>
      </c>
      <c r="I21" s="57">
        <f t="shared" si="0"/>
        <v>-14074.137027999999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8">
        <v>0</v>
      </c>
      <c r="P21" s="58">
        <v>0</v>
      </c>
      <c r="Q21" s="58">
        <v>0</v>
      </c>
      <c r="R21" s="58">
        <v>0</v>
      </c>
      <c r="S21" s="58">
        <v>0</v>
      </c>
      <c r="T21" s="58">
        <v>0</v>
      </c>
      <c r="U21" s="58">
        <v>0</v>
      </c>
      <c r="V21" s="58">
        <v>0</v>
      </c>
      <c r="W21" s="58">
        <v>0</v>
      </c>
      <c r="X21" s="58">
        <v>0</v>
      </c>
      <c r="Y21" s="58">
        <v>0</v>
      </c>
      <c r="Z21" s="58">
        <v>0</v>
      </c>
      <c r="AA21" s="58">
        <v>0</v>
      </c>
      <c r="AB21" s="58">
        <f>$I$21/14</f>
        <v>-1005.2955019999999</v>
      </c>
      <c r="AC21" s="58">
        <f t="shared" ref="AC21:AO21" si="2">$I$21/14</f>
        <v>-1005.2955019999999</v>
      </c>
      <c r="AD21" s="58">
        <f t="shared" si="2"/>
        <v>-1005.2955019999999</v>
      </c>
      <c r="AE21" s="58">
        <f t="shared" si="2"/>
        <v>-1005.2955019999999</v>
      </c>
      <c r="AF21" s="58">
        <f t="shared" si="2"/>
        <v>-1005.2955019999999</v>
      </c>
      <c r="AG21" s="58">
        <f t="shared" si="2"/>
        <v>-1005.2955019999999</v>
      </c>
      <c r="AH21" s="58">
        <f t="shared" si="2"/>
        <v>-1005.2955019999999</v>
      </c>
      <c r="AI21" s="58">
        <f t="shared" si="2"/>
        <v>-1005.2955019999999</v>
      </c>
      <c r="AJ21" s="58">
        <f t="shared" si="2"/>
        <v>-1005.2955019999999</v>
      </c>
      <c r="AK21" s="58">
        <f t="shared" si="2"/>
        <v>-1005.2955019999999</v>
      </c>
      <c r="AL21" s="58">
        <f t="shared" si="2"/>
        <v>-1005.2955019999999</v>
      </c>
      <c r="AM21" s="58">
        <f t="shared" si="2"/>
        <v>-1005.2955019999999</v>
      </c>
      <c r="AN21" s="58">
        <f t="shared" si="2"/>
        <v>-1005.2955019999999</v>
      </c>
      <c r="AO21" s="58">
        <f t="shared" si="2"/>
        <v>-1005.2955019999999</v>
      </c>
      <c r="AP21" s="58">
        <v>0</v>
      </c>
      <c r="AQ21" s="58">
        <v>0</v>
      </c>
      <c r="AR21" s="58">
        <v>0</v>
      </c>
      <c r="AS21" s="58">
        <v>0</v>
      </c>
      <c r="AT21" s="58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8">
        <v>0</v>
      </c>
      <c r="BA21" s="58">
        <v>0</v>
      </c>
      <c r="BB21" s="58">
        <v>0</v>
      </c>
      <c r="BC21" s="58">
        <v>0</v>
      </c>
      <c r="BD21" s="58">
        <v>0</v>
      </c>
      <c r="BE21" s="58">
        <v>0</v>
      </c>
      <c r="BF21" s="58">
        <v>0</v>
      </c>
      <c r="BG21" s="58">
        <v>0</v>
      </c>
      <c r="BH21" s="58">
        <v>0</v>
      </c>
      <c r="BI21" s="58">
        <v>0</v>
      </c>
      <c r="BJ21" s="58">
        <v>0</v>
      </c>
      <c r="BK21" s="58">
        <v>0</v>
      </c>
      <c r="BL21" s="58">
        <v>0</v>
      </c>
      <c r="BM21" s="58">
        <v>0</v>
      </c>
      <c r="BN21" s="58">
        <v>0</v>
      </c>
      <c r="BO21" s="58">
        <v>0</v>
      </c>
      <c r="BP21" s="58">
        <v>0</v>
      </c>
      <c r="BQ21" s="58">
        <v>0</v>
      </c>
      <c r="BR21" s="58">
        <v>0</v>
      </c>
      <c r="BS21" s="58">
        <v>0</v>
      </c>
      <c r="BT21" s="58">
        <v>0</v>
      </c>
      <c r="BU21" s="58">
        <v>0</v>
      </c>
      <c r="BV21" s="58">
        <v>0</v>
      </c>
      <c r="BW21" s="58">
        <v>0</v>
      </c>
      <c r="BX21" s="58">
        <v>0</v>
      </c>
      <c r="BY21" s="58">
        <v>0</v>
      </c>
      <c r="BZ21" s="58">
        <v>0</v>
      </c>
      <c r="CA21" s="58">
        <v>0</v>
      </c>
      <c r="CB21" s="58">
        <v>0</v>
      </c>
      <c r="CC21" s="58">
        <v>0</v>
      </c>
      <c r="CD21" s="58">
        <v>0</v>
      </c>
      <c r="CE21" s="58">
        <v>0</v>
      </c>
      <c r="CF21" s="58">
        <v>0</v>
      </c>
      <c r="CG21" s="58">
        <v>0</v>
      </c>
      <c r="CH21" s="58">
        <v>0</v>
      </c>
      <c r="CI21" s="58">
        <v>0</v>
      </c>
      <c r="CJ21" s="58">
        <v>0</v>
      </c>
      <c r="CK21" s="58">
        <v>0</v>
      </c>
      <c r="CL21" s="58">
        <v>0</v>
      </c>
      <c r="CM21" s="58">
        <v>0</v>
      </c>
      <c r="CN21" s="58">
        <v>0</v>
      </c>
      <c r="CO21" s="58">
        <v>0</v>
      </c>
      <c r="CP21" s="58">
        <v>0</v>
      </c>
      <c r="CQ21" s="58">
        <v>0</v>
      </c>
      <c r="CR21" s="58">
        <v>0</v>
      </c>
      <c r="CS21" s="58">
        <v>0</v>
      </c>
      <c r="CT21" s="58">
        <v>0</v>
      </c>
      <c r="CU21" s="58">
        <v>0</v>
      </c>
      <c r="CV21" s="58">
        <v>0</v>
      </c>
      <c r="CW21" s="58">
        <v>0</v>
      </c>
      <c r="CX21" s="115"/>
    </row>
    <row r="22" spans="2:102" x14ac:dyDescent="0.25">
      <c r="B22" s="6" t="s">
        <v>173</v>
      </c>
      <c r="C22" s="6">
        <v>0.02</v>
      </c>
      <c r="D22" s="1">
        <f>F34+F33+F30</f>
        <v>2042237.1639999999</v>
      </c>
      <c r="F22" s="1">
        <f>C22*D22</f>
        <v>40844.743279999995</v>
      </c>
      <c r="G22" s="55">
        <v>1</v>
      </c>
      <c r="H22" s="55">
        <v>33</v>
      </c>
      <c r="I22" s="57">
        <f>-F22</f>
        <v>-40844.743279999995</v>
      </c>
      <c r="J22" s="58">
        <v>0</v>
      </c>
      <c r="K22" s="58">
        <v>0</v>
      </c>
      <c r="L22" s="58">
        <v>0</v>
      </c>
      <c r="M22" s="58">
        <f>I22*0.05</f>
        <v>-2042.2371639999999</v>
      </c>
      <c r="N22" s="58">
        <v>0</v>
      </c>
      <c r="O22" s="58">
        <v>0</v>
      </c>
      <c r="P22" s="58">
        <v>0</v>
      </c>
      <c r="Q22" s="58">
        <v>0</v>
      </c>
      <c r="R22" s="58">
        <f>I22*0.15</f>
        <v>-6126.7114919999995</v>
      </c>
      <c r="S22" s="58">
        <v>0</v>
      </c>
      <c r="T22" s="58">
        <f>I22*0.05</f>
        <v>-2042.2371639999999</v>
      </c>
      <c r="U22" s="58">
        <v>0</v>
      </c>
      <c r="V22" s="58">
        <v>0</v>
      </c>
      <c r="W22" s="58">
        <v>0</v>
      </c>
      <c r="X22" s="58">
        <v>0</v>
      </c>
      <c r="Y22" s="58">
        <v>0</v>
      </c>
      <c r="Z22" s="58">
        <f t="shared" ref="Z22:AN22" si="3">$I$22*0.04</f>
        <v>-1633.7897311999998</v>
      </c>
      <c r="AA22" s="58">
        <f t="shared" si="3"/>
        <v>-1633.7897311999998</v>
      </c>
      <c r="AB22" s="58">
        <f t="shared" si="3"/>
        <v>-1633.7897311999998</v>
      </c>
      <c r="AC22" s="58">
        <f t="shared" si="3"/>
        <v>-1633.7897311999998</v>
      </c>
      <c r="AD22" s="58">
        <f t="shared" si="3"/>
        <v>-1633.7897311999998</v>
      </c>
      <c r="AE22" s="58">
        <f t="shared" si="3"/>
        <v>-1633.7897311999998</v>
      </c>
      <c r="AF22" s="58">
        <f t="shared" si="3"/>
        <v>-1633.7897311999998</v>
      </c>
      <c r="AG22" s="58">
        <f t="shared" si="3"/>
        <v>-1633.7897311999998</v>
      </c>
      <c r="AH22" s="58">
        <f t="shared" si="3"/>
        <v>-1633.7897311999998</v>
      </c>
      <c r="AI22" s="58">
        <f t="shared" si="3"/>
        <v>-1633.7897311999998</v>
      </c>
      <c r="AJ22" s="58">
        <f t="shared" si="3"/>
        <v>-1633.7897311999998</v>
      </c>
      <c r="AK22" s="58">
        <f t="shared" si="3"/>
        <v>-1633.7897311999998</v>
      </c>
      <c r="AL22" s="58">
        <f t="shared" si="3"/>
        <v>-1633.7897311999998</v>
      </c>
      <c r="AM22" s="58">
        <f t="shared" si="3"/>
        <v>-1633.7897311999998</v>
      </c>
      <c r="AN22" s="58">
        <f t="shared" si="3"/>
        <v>-1633.7897311999998</v>
      </c>
      <c r="AO22" s="58">
        <f>$I$22*0.04</f>
        <v>-1633.7897311999998</v>
      </c>
      <c r="AP22" s="58">
        <f>I22*0.11</f>
        <v>-4492.9217607999999</v>
      </c>
      <c r="AQ22" s="58">
        <v>0</v>
      </c>
      <c r="AR22" s="58">
        <v>0</v>
      </c>
      <c r="AS22" s="58">
        <v>0</v>
      </c>
      <c r="AT22" s="58">
        <v>0</v>
      </c>
      <c r="AU22" s="58">
        <v>0</v>
      </c>
      <c r="AV22" s="58">
        <v>0</v>
      </c>
      <c r="AW22" s="58">
        <v>0</v>
      </c>
      <c r="AX22" s="58">
        <v>0</v>
      </c>
      <c r="AY22" s="58">
        <v>0</v>
      </c>
      <c r="AZ22" s="58">
        <v>0</v>
      </c>
      <c r="BA22" s="58">
        <v>0</v>
      </c>
      <c r="BB22" s="58">
        <v>0</v>
      </c>
      <c r="BC22" s="58">
        <v>0</v>
      </c>
      <c r="BD22" s="58">
        <v>0</v>
      </c>
      <c r="BE22" s="58">
        <v>0</v>
      </c>
      <c r="BF22" s="58">
        <v>0</v>
      </c>
      <c r="BG22" s="58">
        <v>0</v>
      </c>
      <c r="BH22" s="58">
        <v>0</v>
      </c>
      <c r="BI22" s="58">
        <v>0</v>
      </c>
      <c r="BJ22" s="58">
        <v>0</v>
      </c>
      <c r="BK22" s="58">
        <v>0</v>
      </c>
      <c r="BL22" s="58">
        <v>0</v>
      </c>
      <c r="BM22" s="58">
        <v>0</v>
      </c>
      <c r="BN22" s="58">
        <v>0</v>
      </c>
      <c r="BO22" s="58">
        <v>0</v>
      </c>
      <c r="BP22" s="58">
        <v>0</v>
      </c>
      <c r="BQ22" s="58">
        <v>0</v>
      </c>
      <c r="BR22" s="58">
        <v>0</v>
      </c>
      <c r="BS22" s="58">
        <v>0</v>
      </c>
      <c r="BT22" s="58">
        <v>0</v>
      </c>
      <c r="BU22" s="58">
        <v>0</v>
      </c>
      <c r="BV22" s="58">
        <v>0</v>
      </c>
      <c r="BW22" s="58">
        <v>0</v>
      </c>
      <c r="BX22" s="58">
        <v>0</v>
      </c>
      <c r="BY22" s="58">
        <v>0</v>
      </c>
      <c r="BZ22" s="58">
        <v>0</v>
      </c>
      <c r="CA22" s="58">
        <v>0</v>
      </c>
      <c r="CB22" s="58">
        <v>0</v>
      </c>
      <c r="CC22" s="58">
        <v>0</v>
      </c>
      <c r="CD22" s="58">
        <v>0</v>
      </c>
      <c r="CE22" s="58">
        <v>0</v>
      </c>
      <c r="CF22" s="58">
        <v>0</v>
      </c>
      <c r="CG22" s="58">
        <v>0</v>
      </c>
      <c r="CH22" s="58">
        <v>0</v>
      </c>
      <c r="CI22" s="58">
        <v>0</v>
      </c>
      <c r="CJ22" s="58">
        <v>0</v>
      </c>
      <c r="CK22" s="58">
        <v>0</v>
      </c>
      <c r="CL22" s="58">
        <v>0</v>
      </c>
      <c r="CM22" s="58">
        <v>0</v>
      </c>
      <c r="CN22" s="58">
        <v>0</v>
      </c>
      <c r="CO22" s="58">
        <v>0</v>
      </c>
      <c r="CP22" s="58">
        <v>0</v>
      </c>
      <c r="CQ22" s="58">
        <v>0</v>
      </c>
      <c r="CR22" s="58">
        <v>0</v>
      </c>
      <c r="CS22" s="58">
        <v>0</v>
      </c>
      <c r="CT22" s="58">
        <v>0</v>
      </c>
      <c r="CU22" s="58">
        <v>0</v>
      </c>
      <c r="CV22" s="58">
        <v>0</v>
      </c>
      <c r="CW22" s="58">
        <v>0</v>
      </c>
      <c r="CX22" s="115"/>
    </row>
    <row r="23" spans="2:102" x14ac:dyDescent="0.25">
      <c r="B23" s="28" t="s">
        <v>17</v>
      </c>
      <c r="G23" s="90"/>
      <c r="H23" s="90"/>
      <c r="I23" s="91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115"/>
    </row>
    <row r="24" spans="2:102" x14ac:dyDescent="0.25">
      <c r="B24" s="5" t="s">
        <v>43</v>
      </c>
      <c r="C24" s="5">
        <v>0.21</v>
      </c>
      <c r="D24" s="1">
        <f>F16+F17+F18</f>
        <v>3506.3945279999998</v>
      </c>
      <c r="F24" s="1">
        <f>C24*D24</f>
        <v>736.3428508799999</v>
      </c>
      <c r="G24" s="55">
        <v>6</v>
      </c>
      <c r="H24" s="55">
        <v>18</v>
      </c>
      <c r="I24" s="57">
        <f t="shared" si="0"/>
        <v>-736.3428508799999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58">
        <f>SUM(O16:O18)*0.21</f>
        <v>-372.82341095999993</v>
      </c>
      <c r="P24" s="58">
        <v>0</v>
      </c>
      <c r="Q24" s="58">
        <v>0</v>
      </c>
      <c r="R24" s="58">
        <v>0</v>
      </c>
      <c r="S24" s="58">
        <v>0</v>
      </c>
      <c r="T24" s="58">
        <v>0</v>
      </c>
      <c r="U24" s="58">
        <v>0</v>
      </c>
      <c r="V24" s="58">
        <v>0</v>
      </c>
      <c r="W24" s="58">
        <v>0</v>
      </c>
      <c r="X24" s="58">
        <v>0</v>
      </c>
      <c r="Y24" s="58">
        <v>0</v>
      </c>
      <c r="Z24" s="58">
        <f>(Z17+Z18)*0.21</f>
        <v>-118.35980301599997</v>
      </c>
      <c r="AA24" s="58">
        <f>(AA17+AA18)*0.21</f>
        <v>-245.15963690399994</v>
      </c>
      <c r="AB24" s="58">
        <v>0</v>
      </c>
      <c r="AC24" s="58">
        <v>0</v>
      </c>
      <c r="AD24" s="58">
        <v>0</v>
      </c>
      <c r="AE24" s="58">
        <v>0</v>
      </c>
      <c r="AF24" s="58">
        <v>0</v>
      </c>
      <c r="AG24" s="58">
        <v>0</v>
      </c>
      <c r="AH24" s="58">
        <v>0</v>
      </c>
      <c r="AI24" s="58">
        <v>0</v>
      </c>
      <c r="AJ24" s="58">
        <v>0</v>
      </c>
      <c r="AK24" s="58">
        <v>0</v>
      </c>
      <c r="AL24" s="58">
        <v>0</v>
      </c>
      <c r="AM24" s="58">
        <v>0</v>
      </c>
      <c r="AN24" s="58">
        <v>0</v>
      </c>
      <c r="AO24" s="58">
        <v>0</v>
      </c>
      <c r="AP24" s="58">
        <v>0</v>
      </c>
      <c r="AQ24" s="58">
        <v>0</v>
      </c>
      <c r="AR24" s="58">
        <v>0</v>
      </c>
      <c r="AS24" s="58">
        <v>0</v>
      </c>
      <c r="AT24" s="58">
        <v>0</v>
      </c>
      <c r="AU24" s="58">
        <v>0</v>
      </c>
      <c r="AV24" s="58">
        <v>0</v>
      </c>
      <c r="AW24" s="58">
        <v>0</v>
      </c>
      <c r="AX24" s="58">
        <v>0</v>
      </c>
      <c r="AY24" s="58">
        <v>0</v>
      </c>
      <c r="AZ24" s="58">
        <v>0</v>
      </c>
      <c r="BA24" s="58">
        <v>0</v>
      </c>
      <c r="BB24" s="58">
        <v>0</v>
      </c>
      <c r="BC24" s="58">
        <v>0</v>
      </c>
      <c r="BD24" s="58">
        <v>0</v>
      </c>
      <c r="BE24" s="58">
        <v>0</v>
      </c>
      <c r="BF24" s="58">
        <v>0</v>
      </c>
      <c r="BG24" s="58">
        <v>0</v>
      </c>
      <c r="BH24" s="58">
        <v>0</v>
      </c>
      <c r="BI24" s="58">
        <v>0</v>
      </c>
      <c r="BJ24" s="58">
        <v>0</v>
      </c>
      <c r="BK24" s="58">
        <v>0</v>
      </c>
      <c r="BL24" s="58">
        <v>0</v>
      </c>
      <c r="BM24" s="58">
        <v>0</v>
      </c>
      <c r="BN24" s="58">
        <v>0</v>
      </c>
      <c r="BO24" s="58">
        <v>0</v>
      </c>
      <c r="BP24" s="58">
        <v>0</v>
      </c>
      <c r="BQ24" s="58">
        <v>0</v>
      </c>
      <c r="BR24" s="58">
        <v>0</v>
      </c>
      <c r="BS24" s="58">
        <v>0</v>
      </c>
      <c r="BT24" s="58">
        <v>0</v>
      </c>
      <c r="BU24" s="58">
        <v>0</v>
      </c>
      <c r="BV24" s="58">
        <v>0</v>
      </c>
      <c r="BW24" s="58">
        <v>0</v>
      </c>
      <c r="BX24" s="58">
        <v>0</v>
      </c>
      <c r="BY24" s="58">
        <v>0</v>
      </c>
      <c r="BZ24" s="58">
        <v>0</v>
      </c>
      <c r="CA24" s="58">
        <v>0</v>
      </c>
      <c r="CB24" s="58">
        <v>0</v>
      </c>
      <c r="CC24" s="58">
        <v>0</v>
      </c>
      <c r="CD24" s="58">
        <v>0</v>
      </c>
      <c r="CE24" s="58">
        <v>0</v>
      </c>
      <c r="CF24" s="58">
        <v>0</v>
      </c>
      <c r="CG24" s="58">
        <v>0</v>
      </c>
      <c r="CH24" s="58">
        <v>0</v>
      </c>
      <c r="CI24" s="58">
        <v>0</v>
      </c>
      <c r="CJ24" s="58">
        <v>0</v>
      </c>
      <c r="CK24" s="58">
        <v>0</v>
      </c>
      <c r="CL24" s="58">
        <v>0</v>
      </c>
      <c r="CM24" s="58">
        <v>0</v>
      </c>
      <c r="CN24" s="58">
        <v>0</v>
      </c>
      <c r="CO24" s="58">
        <v>0</v>
      </c>
      <c r="CP24" s="58">
        <v>0</v>
      </c>
      <c r="CQ24" s="58">
        <v>0</v>
      </c>
      <c r="CR24" s="58">
        <v>0</v>
      </c>
      <c r="CS24" s="58">
        <v>0</v>
      </c>
      <c r="CT24" s="58">
        <v>0</v>
      </c>
      <c r="CU24" s="58">
        <v>0</v>
      </c>
      <c r="CV24" s="58">
        <v>0</v>
      </c>
      <c r="CW24" s="58">
        <v>0</v>
      </c>
      <c r="CX24" s="115"/>
    </row>
    <row r="25" spans="2:102" x14ac:dyDescent="0.25">
      <c r="B25" s="5" t="s">
        <v>174</v>
      </c>
      <c r="C25" s="5">
        <v>0.21</v>
      </c>
      <c r="D25" s="1">
        <f>F19+F20+F21+F22</f>
        <v>263618.22652319993</v>
      </c>
      <c r="F25" s="1">
        <f>C25*D25</f>
        <v>55359.827569871981</v>
      </c>
      <c r="G25" s="55">
        <v>6</v>
      </c>
      <c r="H25" s="55">
        <v>32</v>
      </c>
      <c r="I25" s="57">
        <f t="shared" si="0"/>
        <v>-55359.827569871981</v>
      </c>
      <c r="J25" s="58">
        <v>0</v>
      </c>
      <c r="K25" s="58">
        <v>0</v>
      </c>
      <c r="L25" s="58">
        <v>0</v>
      </c>
      <c r="M25" s="58">
        <f>SUM(M19:M22)*0.21</f>
        <v>-428.86980443999994</v>
      </c>
      <c r="N25" s="58">
        <v>0</v>
      </c>
      <c r="O25" s="58">
        <f>SUM(O19:O22)*0.21</f>
        <v>-9474.7090472496002</v>
      </c>
      <c r="P25" s="58">
        <v>0</v>
      </c>
      <c r="Q25" s="58">
        <v>0</v>
      </c>
      <c r="R25" s="58">
        <f>SUM(R19:R22)*0.21</f>
        <v>-15498.672984194398</v>
      </c>
      <c r="S25" s="58">
        <v>0</v>
      </c>
      <c r="T25" s="58">
        <f>SUM(T19:T22)*0.21</f>
        <v>-428.86980443999994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8">
        <f t="shared" ref="Z25:AP25" si="4">SUM(Z19:Z22)*0.21</f>
        <v>-343.09584355199996</v>
      </c>
      <c r="AA25" s="58">
        <f t="shared" si="4"/>
        <v>-343.09584355199996</v>
      </c>
      <c r="AB25" s="58">
        <f t="shared" si="4"/>
        <v>-1992.7857623339999</v>
      </c>
      <c r="AC25" s="58">
        <f t="shared" si="4"/>
        <v>-1992.7857623339999</v>
      </c>
      <c r="AD25" s="58">
        <f t="shared" si="4"/>
        <v>-1992.7857623339999</v>
      </c>
      <c r="AE25" s="58">
        <f t="shared" si="4"/>
        <v>-1992.7857623339999</v>
      </c>
      <c r="AF25" s="58">
        <f t="shared" si="4"/>
        <v>-1992.7857623339999</v>
      </c>
      <c r="AG25" s="58">
        <f t="shared" si="4"/>
        <v>-1992.7857623339999</v>
      </c>
      <c r="AH25" s="58">
        <f t="shared" si="4"/>
        <v>-1992.7857623339999</v>
      </c>
      <c r="AI25" s="58">
        <f t="shared" si="4"/>
        <v>-1992.7857623339999</v>
      </c>
      <c r="AJ25" s="58">
        <f t="shared" si="4"/>
        <v>-1992.7857623339999</v>
      </c>
      <c r="AK25" s="58">
        <f t="shared" si="4"/>
        <v>-1992.7857623339999</v>
      </c>
      <c r="AL25" s="58">
        <f t="shared" si="4"/>
        <v>-1992.7857623339999</v>
      </c>
      <c r="AM25" s="58">
        <f t="shared" si="4"/>
        <v>-1992.7857623339999</v>
      </c>
      <c r="AN25" s="58">
        <f t="shared" si="4"/>
        <v>-1992.7857623339999</v>
      </c>
      <c r="AO25" s="58">
        <f t="shared" si="4"/>
        <v>-1992.7857623339999</v>
      </c>
      <c r="AP25" s="58">
        <f t="shared" si="4"/>
        <v>-943.51356976799991</v>
      </c>
      <c r="AQ25" s="58">
        <v>0</v>
      </c>
      <c r="AR25" s="58">
        <v>0</v>
      </c>
      <c r="AS25" s="58">
        <v>0</v>
      </c>
      <c r="AT25" s="58">
        <v>0</v>
      </c>
      <c r="AU25" s="58">
        <v>0</v>
      </c>
      <c r="AV25" s="58">
        <v>0</v>
      </c>
      <c r="AW25" s="58">
        <v>0</v>
      </c>
      <c r="AX25" s="58">
        <v>0</v>
      </c>
      <c r="AY25" s="58">
        <v>0</v>
      </c>
      <c r="AZ25" s="58">
        <v>0</v>
      </c>
      <c r="BA25" s="58">
        <v>0</v>
      </c>
      <c r="BB25" s="58">
        <v>0</v>
      </c>
      <c r="BC25" s="58">
        <v>0</v>
      </c>
      <c r="BD25" s="58">
        <v>0</v>
      </c>
      <c r="BE25" s="58">
        <v>0</v>
      </c>
      <c r="BF25" s="58">
        <v>0</v>
      </c>
      <c r="BG25" s="58">
        <v>0</v>
      </c>
      <c r="BH25" s="58">
        <v>0</v>
      </c>
      <c r="BI25" s="58">
        <v>0</v>
      </c>
      <c r="BJ25" s="58">
        <v>0</v>
      </c>
      <c r="BK25" s="58">
        <v>0</v>
      </c>
      <c r="BL25" s="58">
        <v>0</v>
      </c>
      <c r="BM25" s="58">
        <v>0</v>
      </c>
      <c r="BN25" s="58">
        <v>0</v>
      </c>
      <c r="BO25" s="58">
        <v>0</v>
      </c>
      <c r="BP25" s="58">
        <v>0</v>
      </c>
      <c r="BQ25" s="58">
        <v>0</v>
      </c>
      <c r="BR25" s="58">
        <v>0</v>
      </c>
      <c r="BS25" s="58">
        <v>0</v>
      </c>
      <c r="BT25" s="58">
        <v>0</v>
      </c>
      <c r="BU25" s="58">
        <v>0</v>
      </c>
      <c r="BV25" s="58">
        <v>0</v>
      </c>
      <c r="BW25" s="58">
        <v>0</v>
      </c>
      <c r="BX25" s="58">
        <v>0</v>
      </c>
      <c r="BY25" s="58">
        <v>0</v>
      </c>
      <c r="BZ25" s="58">
        <v>0</v>
      </c>
      <c r="CA25" s="58">
        <v>0</v>
      </c>
      <c r="CB25" s="58">
        <v>0</v>
      </c>
      <c r="CC25" s="58">
        <v>0</v>
      </c>
      <c r="CD25" s="58">
        <v>0</v>
      </c>
      <c r="CE25" s="58">
        <v>0</v>
      </c>
      <c r="CF25" s="58">
        <v>0</v>
      </c>
      <c r="CG25" s="58">
        <v>0</v>
      </c>
      <c r="CH25" s="58">
        <v>0</v>
      </c>
      <c r="CI25" s="58">
        <v>0</v>
      </c>
      <c r="CJ25" s="58">
        <v>0</v>
      </c>
      <c r="CK25" s="58">
        <v>0</v>
      </c>
      <c r="CL25" s="58">
        <v>0</v>
      </c>
      <c r="CM25" s="58">
        <v>0</v>
      </c>
      <c r="CN25" s="58">
        <v>0</v>
      </c>
      <c r="CO25" s="58">
        <v>0</v>
      </c>
      <c r="CP25" s="58">
        <v>0</v>
      </c>
      <c r="CQ25" s="58">
        <v>0</v>
      </c>
      <c r="CR25" s="58">
        <v>0</v>
      </c>
      <c r="CS25" s="58">
        <v>0</v>
      </c>
      <c r="CT25" s="58">
        <v>0</v>
      </c>
      <c r="CU25" s="58">
        <v>0</v>
      </c>
      <c r="CV25" s="58">
        <v>0</v>
      </c>
      <c r="CW25" s="58">
        <v>0</v>
      </c>
      <c r="CX25" s="115"/>
    </row>
    <row r="26" spans="2:102" x14ac:dyDescent="0.25">
      <c r="B26" s="5" t="s">
        <v>28</v>
      </c>
      <c r="C26" s="6">
        <v>3.0000000000000001E-3</v>
      </c>
      <c r="D26" s="1">
        <f>F33+F34</f>
        <v>2010591.004</v>
      </c>
      <c r="F26" s="1">
        <f>C26*D26</f>
        <v>6031.7730119999997</v>
      </c>
      <c r="G26" s="55">
        <v>19</v>
      </c>
      <c r="H26" s="55">
        <v>32</v>
      </c>
      <c r="I26" s="57">
        <f t="shared" si="0"/>
        <v>-6031.7730119999997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>
        <v>0</v>
      </c>
      <c r="Y26" s="58">
        <v>0</v>
      </c>
      <c r="Z26" s="58">
        <v>0</v>
      </c>
      <c r="AA26" s="58">
        <v>0</v>
      </c>
      <c r="AB26" s="58">
        <f>$I$26/14</f>
        <v>-430.84092942857143</v>
      </c>
      <c r="AC26" s="58">
        <f t="shared" ref="AC26:AO26" si="5">$I$26/14</f>
        <v>-430.84092942857143</v>
      </c>
      <c r="AD26" s="58">
        <f t="shared" si="5"/>
        <v>-430.84092942857143</v>
      </c>
      <c r="AE26" s="58">
        <f t="shared" si="5"/>
        <v>-430.84092942857143</v>
      </c>
      <c r="AF26" s="58">
        <f t="shared" si="5"/>
        <v>-430.84092942857143</v>
      </c>
      <c r="AG26" s="58">
        <f t="shared" si="5"/>
        <v>-430.84092942857143</v>
      </c>
      <c r="AH26" s="58">
        <f t="shared" si="5"/>
        <v>-430.84092942857143</v>
      </c>
      <c r="AI26" s="58">
        <f t="shared" si="5"/>
        <v>-430.84092942857143</v>
      </c>
      <c r="AJ26" s="58">
        <f t="shared" si="5"/>
        <v>-430.84092942857143</v>
      </c>
      <c r="AK26" s="58">
        <f t="shared" si="5"/>
        <v>-430.84092942857143</v>
      </c>
      <c r="AL26" s="58">
        <f t="shared" si="5"/>
        <v>-430.84092942857143</v>
      </c>
      <c r="AM26" s="58">
        <f t="shared" si="5"/>
        <v>-430.84092942857143</v>
      </c>
      <c r="AN26" s="58">
        <f t="shared" si="5"/>
        <v>-430.84092942857143</v>
      </c>
      <c r="AO26" s="58">
        <f t="shared" si="5"/>
        <v>-430.84092942857143</v>
      </c>
      <c r="AP26" s="58">
        <v>0</v>
      </c>
      <c r="AQ26" s="58">
        <v>0</v>
      </c>
      <c r="AR26" s="58">
        <v>0</v>
      </c>
      <c r="AS26" s="58">
        <v>0</v>
      </c>
      <c r="AT26" s="58">
        <v>0</v>
      </c>
      <c r="AU26" s="58">
        <v>0</v>
      </c>
      <c r="AV26" s="58">
        <v>0</v>
      </c>
      <c r="AW26" s="58">
        <v>0</v>
      </c>
      <c r="AX26" s="58">
        <v>0</v>
      </c>
      <c r="AY26" s="58">
        <v>0</v>
      </c>
      <c r="AZ26" s="58">
        <v>0</v>
      </c>
      <c r="BA26" s="58">
        <v>0</v>
      </c>
      <c r="BB26" s="58">
        <v>0</v>
      </c>
      <c r="BC26" s="58">
        <v>0</v>
      </c>
      <c r="BD26" s="58">
        <v>0</v>
      </c>
      <c r="BE26" s="58">
        <v>0</v>
      </c>
      <c r="BF26" s="58">
        <v>0</v>
      </c>
      <c r="BG26" s="58">
        <v>0</v>
      </c>
      <c r="BH26" s="58">
        <v>0</v>
      </c>
      <c r="BI26" s="58">
        <v>0</v>
      </c>
      <c r="BJ26" s="58">
        <v>0</v>
      </c>
      <c r="BK26" s="58">
        <v>0</v>
      </c>
      <c r="BL26" s="58">
        <v>0</v>
      </c>
      <c r="BM26" s="58">
        <v>0</v>
      </c>
      <c r="BN26" s="58">
        <v>0</v>
      </c>
      <c r="BO26" s="58">
        <v>0</v>
      </c>
      <c r="BP26" s="58">
        <v>0</v>
      </c>
      <c r="BQ26" s="58">
        <v>0</v>
      </c>
      <c r="BR26" s="58">
        <v>0</v>
      </c>
      <c r="BS26" s="58">
        <v>0</v>
      </c>
      <c r="BT26" s="58">
        <v>0</v>
      </c>
      <c r="BU26" s="58">
        <v>0</v>
      </c>
      <c r="BV26" s="58">
        <v>0</v>
      </c>
      <c r="BW26" s="58">
        <v>0</v>
      </c>
      <c r="BX26" s="58">
        <v>0</v>
      </c>
      <c r="BY26" s="58">
        <v>0</v>
      </c>
      <c r="BZ26" s="58">
        <v>0</v>
      </c>
      <c r="CA26" s="58">
        <v>0</v>
      </c>
      <c r="CB26" s="58">
        <v>0</v>
      </c>
      <c r="CC26" s="58">
        <v>0</v>
      </c>
      <c r="CD26" s="58">
        <v>0</v>
      </c>
      <c r="CE26" s="58">
        <v>0</v>
      </c>
      <c r="CF26" s="58">
        <v>0</v>
      </c>
      <c r="CG26" s="58">
        <v>0</v>
      </c>
      <c r="CH26" s="58">
        <v>0</v>
      </c>
      <c r="CI26" s="58">
        <v>0</v>
      </c>
      <c r="CJ26" s="58">
        <v>0</v>
      </c>
      <c r="CK26" s="58">
        <v>0</v>
      </c>
      <c r="CL26" s="58">
        <v>0</v>
      </c>
      <c r="CM26" s="58">
        <v>0</v>
      </c>
      <c r="CN26" s="58">
        <v>0</v>
      </c>
      <c r="CO26" s="58">
        <v>0</v>
      </c>
      <c r="CP26" s="58">
        <v>0</v>
      </c>
      <c r="CQ26" s="58">
        <v>0</v>
      </c>
      <c r="CR26" s="58">
        <v>0</v>
      </c>
      <c r="CS26" s="58">
        <v>0</v>
      </c>
      <c r="CT26" s="58">
        <v>0</v>
      </c>
      <c r="CU26" s="58">
        <v>0</v>
      </c>
      <c r="CV26" s="58">
        <v>0</v>
      </c>
      <c r="CW26" s="58">
        <v>0</v>
      </c>
      <c r="CX26" s="115"/>
    </row>
    <row r="27" spans="2:102" x14ac:dyDescent="0.25">
      <c r="B27" s="5"/>
      <c r="C27" s="6"/>
      <c r="G27" s="61"/>
      <c r="H27" s="61"/>
      <c r="I27" s="62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CX27" s="115"/>
    </row>
    <row r="28" spans="2:102" x14ac:dyDescent="0.25">
      <c r="B28" s="15" t="s">
        <v>0</v>
      </c>
      <c r="C28" s="15" t="s">
        <v>201</v>
      </c>
      <c r="D28" s="16"/>
      <c r="E28" s="16"/>
      <c r="F28" s="16"/>
      <c r="G28" s="73"/>
      <c r="H28" s="73"/>
      <c r="I28" s="74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66"/>
      <c r="AX28" s="66"/>
      <c r="AY28" s="66"/>
      <c r="AZ28" s="66"/>
      <c r="BA28" s="66"/>
      <c r="BB28" s="66"/>
      <c r="BC28" s="66"/>
      <c r="BD28" s="66"/>
      <c r="BE28" s="66"/>
      <c r="CX28" s="115"/>
    </row>
    <row r="29" spans="2:102" x14ac:dyDescent="0.25">
      <c r="B29" s="7" t="s">
        <v>4</v>
      </c>
      <c r="F29" s="128"/>
      <c r="G29" s="129"/>
      <c r="H29" s="129"/>
      <c r="I29" s="130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126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6"/>
      <c r="CI29" s="126"/>
      <c r="CJ29" s="126"/>
      <c r="CK29" s="126"/>
      <c r="CL29" s="126"/>
      <c r="CM29" s="126"/>
      <c r="CN29" s="126"/>
      <c r="CO29" s="126"/>
      <c r="CP29" s="126"/>
      <c r="CQ29" s="126"/>
      <c r="CR29" s="126"/>
      <c r="CS29" s="126"/>
      <c r="CT29" s="126"/>
      <c r="CU29" s="126"/>
      <c r="CV29" s="126"/>
      <c r="CW29" s="127"/>
      <c r="CX29" s="115"/>
    </row>
    <row r="30" spans="2:102" x14ac:dyDescent="0.25">
      <c r="B30" s="8" t="s">
        <v>13</v>
      </c>
      <c r="C30" s="1">
        <f>(8.4*44.5*3)+(8.4*15.3*3)</f>
        <v>1506.96</v>
      </c>
      <c r="D30" s="1">
        <v>21</v>
      </c>
      <c r="F30" s="1">
        <f>C30*D30</f>
        <v>31646.16</v>
      </c>
      <c r="G30" s="55">
        <v>17</v>
      </c>
      <c r="H30" s="55">
        <v>18</v>
      </c>
      <c r="I30" s="57">
        <f t="shared" si="0"/>
        <v>-31646.16</v>
      </c>
      <c r="J30" s="58">
        <v>0</v>
      </c>
      <c r="K30" s="58">
        <v>0</v>
      </c>
      <c r="L30" s="58">
        <v>0</v>
      </c>
      <c r="M30" s="58">
        <v>0</v>
      </c>
      <c r="N30" s="58">
        <v>0</v>
      </c>
      <c r="O30" s="58">
        <v>0</v>
      </c>
      <c r="P30" s="58">
        <v>0</v>
      </c>
      <c r="Q30" s="58">
        <v>0</v>
      </c>
      <c r="R30" s="58">
        <v>0</v>
      </c>
      <c r="S30" s="58">
        <v>0</v>
      </c>
      <c r="T30" s="58">
        <v>0</v>
      </c>
      <c r="U30" s="58">
        <v>0</v>
      </c>
      <c r="V30" s="58">
        <v>0</v>
      </c>
      <c r="W30" s="58">
        <v>0</v>
      </c>
      <c r="X30" s="58">
        <v>0</v>
      </c>
      <c r="Y30" s="58">
        <v>0</v>
      </c>
      <c r="Z30" s="58">
        <f>I30*0.4</f>
        <v>-12658.464</v>
      </c>
      <c r="AA30" s="58">
        <f>I30*0.6</f>
        <v>-18987.696</v>
      </c>
      <c r="AB30" s="58">
        <v>0</v>
      </c>
      <c r="AC30" s="58">
        <v>0</v>
      </c>
      <c r="AD30" s="58">
        <v>0</v>
      </c>
      <c r="AE30" s="58">
        <v>0</v>
      </c>
      <c r="AF30" s="58">
        <v>0</v>
      </c>
      <c r="AG30" s="58">
        <v>0</v>
      </c>
      <c r="AH30" s="58">
        <v>0</v>
      </c>
      <c r="AI30" s="58">
        <v>0</v>
      </c>
      <c r="AJ30" s="58">
        <v>0</v>
      </c>
      <c r="AK30" s="58">
        <v>0</v>
      </c>
      <c r="AL30" s="58">
        <v>0</v>
      </c>
      <c r="AM30" s="58">
        <v>0</v>
      </c>
      <c r="AN30" s="58">
        <v>0</v>
      </c>
      <c r="AO30" s="58">
        <v>0</v>
      </c>
      <c r="AP30" s="58">
        <v>0</v>
      </c>
      <c r="AQ30" s="58">
        <v>0</v>
      </c>
      <c r="AR30" s="58">
        <v>0</v>
      </c>
      <c r="AS30" s="58">
        <v>0</v>
      </c>
      <c r="AT30" s="58">
        <v>0</v>
      </c>
      <c r="AU30" s="58">
        <v>0</v>
      </c>
      <c r="AV30" s="58">
        <v>0</v>
      </c>
      <c r="AW30" s="58">
        <v>0</v>
      </c>
      <c r="AX30" s="58">
        <v>0</v>
      </c>
      <c r="AY30" s="58">
        <v>0</v>
      </c>
      <c r="AZ30" s="58">
        <v>0</v>
      </c>
      <c r="BA30" s="58">
        <v>0</v>
      </c>
      <c r="BB30" s="58">
        <v>0</v>
      </c>
      <c r="BC30" s="58">
        <v>0</v>
      </c>
      <c r="BD30" s="58">
        <v>0</v>
      </c>
      <c r="BE30" s="58">
        <v>0</v>
      </c>
      <c r="BF30" s="58">
        <v>0</v>
      </c>
      <c r="BG30" s="58">
        <v>0</v>
      </c>
      <c r="BH30" s="58">
        <v>0</v>
      </c>
      <c r="BI30" s="58">
        <v>0</v>
      </c>
      <c r="BJ30" s="58">
        <v>0</v>
      </c>
      <c r="BK30" s="58">
        <v>0</v>
      </c>
      <c r="BL30" s="58">
        <v>0</v>
      </c>
      <c r="BM30" s="58">
        <v>0</v>
      </c>
      <c r="BN30" s="58">
        <v>0</v>
      </c>
      <c r="BO30" s="58">
        <v>0</v>
      </c>
      <c r="BP30" s="58">
        <v>0</v>
      </c>
      <c r="BQ30" s="58">
        <v>0</v>
      </c>
      <c r="BR30" s="58">
        <v>0</v>
      </c>
      <c r="BS30" s="58">
        <v>0</v>
      </c>
      <c r="BT30" s="58">
        <v>0</v>
      </c>
      <c r="BU30" s="58">
        <v>0</v>
      </c>
      <c r="BV30" s="58">
        <v>0</v>
      </c>
      <c r="BW30" s="58">
        <v>0</v>
      </c>
      <c r="BX30" s="58">
        <v>0</v>
      </c>
      <c r="BY30" s="58">
        <v>0</v>
      </c>
      <c r="BZ30" s="58">
        <v>0</v>
      </c>
      <c r="CA30" s="58">
        <v>0</v>
      </c>
      <c r="CB30" s="58">
        <v>0</v>
      </c>
      <c r="CC30" s="58">
        <v>0</v>
      </c>
      <c r="CD30" s="58">
        <v>0</v>
      </c>
      <c r="CE30" s="58">
        <v>0</v>
      </c>
      <c r="CF30" s="58">
        <v>0</v>
      </c>
      <c r="CG30" s="58">
        <v>0</v>
      </c>
      <c r="CH30" s="58">
        <v>0</v>
      </c>
      <c r="CI30" s="58">
        <v>0</v>
      </c>
      <c r="CJ30" s="58">
        <v>0</v>
      </c>
      <c r="CK30" s="58">
        <v>0</v>
      </c>
      <c r="CL30" s="58">
        <v>0</v>
      </c>
      <c r="CM30" s="58">
        <v>0</v>
      </c>
      <c r="CN30" s="58">
        <v>0</v>
      </c>
      <c r="CO30" s="58">
        <v>0</v>
      </c>
      <c r="CP30" s="58">
        <v>0</v>
      </c>
      <c r="CQ30" s="58">
        <v>0</v>
      </c>
      <c r="CR30" s="58">
        <v>0</v>
      </c>
      <c r="CS30" s="58">
        <v>0</v>
      </c>
      <c r="CT30" s="58">
        <v>0</v>
      </c>
      <c r="CU30" s="58">
        <v>0</v>
      </c>
      <c r="CV30" s="58">
        <v>0</v>
      </c>
      <c r="CW30" s="58">
        <v>0</v>
      </c>
      <c r="CX30" s="115"/>
    </row>
    <row r="31" spans="2:102" x14ac:dyDescent="0.25">
      <c r="B31" s="8" t="s">
        <v>18</v>
      </c>
      <c r="C31" s="11">
        <v>188.37</v>
      </c>
      <c r="D31" s="1">
        <v>5.75</v>
      </c>
      <c r="F31" s="1">
        <f>C31*D31</f>
        <v>1083.1275000000001</v>
      </c>
      <c r="G31" s="55">
        <v>17</v>
      </c>
      <c r="H31" s="55">
        <v>18</v>
      </c>
      <c r="I31" s="57">
        <f t="shared" si="0"/>
        <v>-1083.1275000000001</v>
      </c>
      <c r="J31" s="58">
        <v>0</v>
      </c>
      <c r="K31" s="58">
        <v>0</v>
      </c>
      <c r="L31" s="58">
        <v>0</v>
      </c>
      <c r="M31" s="58">
        <v>0</v>
      </c>
      <c r="N31" s="58">
        <v>0</v>
      </c>
      <c r="O31" s="58">
        <v>0</v>
      </c>
      <c r="P31" s="58">
        <v>0</v>
      </c>
      <c r="Q31" s="58">
        <v>0</v>
      </c>
      <c r="R31" s="58">
        <v>0</v>
      </c>
      <c r="S31" s="58">
        <v>0</v>
      </c>
      <c r="T31" s="58">
        <v>0</v>
      </c>
      <c r="U31" s="58">
        <v>0</v>
      </c>
      <c r="V31" s="58">
        <v>0</v>
      </c>
      <c r="W31" s="58">
        <v>0</v>
      </c>
      <c r="X31" s="58">
        <v>0</v>
      </c>
      <c r="Y31" s="58">
        <v>0</v>
      </c>
      <c r="Z31" s="58">
        <f>I31*0.4</f>
        <v>-433.25100000000003</v>
      </c>
      <c r="AA31" s="58">
        <f>I31*0.6</f>
        <v>-649.87649999999996</v>
      </c>
      <c r="AB31" s="58">
        <v>0</v>
      </c>
      <c r="AC31" s="58">
        <v>0</v>
      </c>
      <c r="AD31" s="58">
        <v>0</v>
      </c>
      <c r="AE31" s="58">
        <v>0</v>
      </c>
      <c r="AF31" s="58">
        <v>0</v>
      </c>
      <c r="AG31" s="58">
        <v>0</v>
      </c>
      <c r="AH31" s="58">
        <v>0</v>
      </c>
      <c r="AI31" s="58">
        <v>0</v>
      </c>
      <c r="AJ31" s="58">
        <v>0</v>
      </c>
      <c r="AK31" s="58">
        <v>0</v>
      </c>
      <c r="AL31" s="58">
        <v>0</v>
      </c>
      <c r="AM31" s="58">
        <v>0</v>
      </c>
      <c r="AN31" s="58">
        <v>0</v>
      </c>
      <c r="AO31" s="58">
        <v>0</v>
      </c>
      <c r="AP31" s="58">
        <v>0</v>
      </c>
      <c r="AQ31" s="58">
        <v>0</v>
      </c>
      <c r="AR31" s="58">
        <v>0</v>
      </c>
      <c r="AS31" s="58">
        <v>0</v>
      </c>
      <c r="AT31" s="58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8">
        <v>0</v>
      </c>
      <c r="BA31" s="58">
        <v>0</v>
      </c>
      <c r="BB31" s="58">
        <v>0</v>
      </c>
      <c r="BC31" s="58">
        <v>0</v>
      </c>
      <c r="BD31" s="58">
        <v>0</v>
      </c>
      <c r="BE31" s="58">
        <v>0</v>
      </c>
      <c r="BF31" s="58">
        <v>0</v>
      </c>
      <c r="BG31" s="58">
        <v>0</v>
      </c>
      <c r="BH31" s="58">
        <v>0</v>
      </c>
      <c r="BI31" s="58">
        <v>0</v>
      </c>
      <c r="BJ31" s="58">
        <v>0</v>
      </c>
      <c r="BK31" s="58">
        <v>0</v>
      </c>
      <c r="BL31" s="58">
        <v>0</v>
      </c>
      <c r="BM31" s="58">
        <v>0</v>
      </c>
      <c r="BN31" s="58">
        <v>0</v>
      </c>
      <c r="BO31" s="58">
        <v>0</v>
      </c>
      <c r="BP31" s="58">
        <v>0</v>
      </c>
      <c r="BQ31" s="58">
        <v>0</v>
      </c>
      <c r="BR31" s="58">
        <v>0</v>
      </c>
      <c r="BS31" s="58">
        <v>0</v>
      </c>
      <c r="BT31" s="58">
        <v>0</v>
      </c>
      <c r="BU31" s="58">
        <v>0</v>
      </c>
      <c r="BV31" s="58">
        <v>0</v>
      </c>
      <c r="BW31" s="58">
        <v>0</v>
      </c>
      <c r="BX31" s="58">
        <v>0</v>
      </c>
      <c r="BY31" s="58">
        <v>0</v>
      </c>
      <c r="BZ31" s="58">
        <v>0</v>
      </c>
      <c r="CA31" s="58">
        <v>0</v>
      </c>
      <c r="CB31" s="58">
        <v>0</v>
      </c>
      <c r="CC31" s="58">
        <v>0</v>
      </c>
      <c r="CD31" s="58">
        <v>0</v>
      </c>
      <c r="CE31" s="58">
        <v>0</v>
      </c>
      <c r="CF31" s="58">
        <v>0</v>
      </c>
      <c r="CG31" s="58">
        <v>0</v>
      </c>
      <c r="CH31" s="58">
        <v>0</v>
      </c>
      <c r="CI31" s="58">
        <v>0</v>
      </c>
      <c r="CJ31" s="58">
        <v>0</v>
      </c>
      <c r="CK31" s="58">
        <v>0</v>
      </c>
      <c r="CL31" s="58">
        <v>0</v>
      </c>
      <c r="CM31" s="58">
        <v>0</v>
      </c>
      <c r="CN31" s="58">
        <v>0</v>
      </c>
      <c r="CO31" s="58">
        <v>0</v>
      </c>
      <c r="CP31" s="58">
        <v>0</v>
      </c>
      <c r="CQ31" s="58">
        <v>0</v>
      </c>
      <c r="CR31" s="58">
        <v>0</v>
      </c>
      <c r="CS31" s="58">
        <v>0</v>
      </c>
      <c r="CT31" s="58">
        <v>0</v>
      </c>
      <c r="CU31" s="58">
        <v>0</v>
      </c>
      <c r="CV31" s="58">
        <v>0</v>
      </c>
      <c r="CW31" s="58">
        <v>0</v>
      </c>
      <c r="CX31" s="115"/>
    </row>
    <row r="32" spans="2:102" x14ac:dyDescent="0.25">
      <c r="B32" s="7" t="s">
        <v>5</v>
      </c>
      <c r="C32" s="1"/>
      <c r="G32" s="90"/>
      <c r="H32" s="90"/>
      <c r="I32" s="91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115"/>
    </row>
    <row r="33" spans="1:102" x14ac:dyDescent="0.25">
      <c r="B33" t="s">
        <v>6</v>
      </c>
      <c r="C33" s="1">
        <f>10*65*1.2</f>
        <v>780</v>
      </c>
      <c r="D33" s="1">
        <f>684.63*1.06</f>
        <v>725.70780000000002</v>
      </c>
      <c r="F33" s="1">
        <f>C33*D33</f>
        <v>566052.08400000003</v>
      </c>
      <c r="G33" s="55">
        <v>24</v>
      </c>
      <c r="H33" s="55">
        <v>32</v>
      </c>
      <c r="I33" s="57">
        <f t="shared" si="0"/>
        <v>-566052.08400000003</v>
      </c>
      <c r="J33" s="58">
        <v>0</v>
      </c>
      <c r="K33" s="58">
        <f>IF(K$1&lt;$C33,0,IF(K$1&lt;=$D33,$F33,0))</f>
        <v>0</v>
      </c>
      <c r="L33" s="58">
        <f>IF(L$1&lt;$C33,0,IF(L$1&lt;=$D33,$F33,0))</f>
        <v>0</v>
      </c>
      <c r="M33" s="58">
        <v>0</v>
      </c>
      <c r="N33" s="58">
        <f t="shared" ref="N33:AA33" si="6">IF(N$1&lt;$C33,0,IF(N$1&lt;=$D33,$F33,0))</f>
        <v>0</v>
      </c>
      <c r="O33" s="58">
        <f t="shared" si="6"/>
        <v>0</v>
      </c>
      <c r="P33" s="58">
        <f t="shared" si="6"/>
        <v>0</v>
      </c>
      <c r="Q33" s="58">
        <f t="shared" si="6"/>
        <v>0</v>
      </c>
      <c r="R33" s="58">
        <f t="shared" si="6"/>
        <v>0</v>
      </c>
      <c r="S33" s="58">
        <f t="shared" si="6"/>
        <v>0</v>
      </c>
      <c r="T33" s="58">
        <f t="shared" si="6"/>
        <v>0</v>
      </c>
      <c r="U33" s="58">
        <f t="shared" si="6"/>
        <v>0</v>
      </c>
      <c r="V33" s="58">
        <f t="shared" si="6"/>
        <v>0</v>
      </c>
      <c r="W33" s="58">
        <f t="shared" si="6"/>
        <v>0</v>
      </c>
      <c r="X33" s="58">
        <f t="shared" si="6"/>
        <v>0</v>
      </c>
      <c r="Y33" s="58">
        <f t="shared" si="6"/>
        <v>0</v>
      </c>
      <c r="Z33" s="58">
        <f t="shared" si="6"/>
        <v>0</v>
      </c>
      <c r="AA33" s="58">
        <f t="shared" si="6"/>
        <v>0</v>
      </c>
      <c r="AB33" s="58">
        <v>0</v>
      </c>
      <c r="AC33" s="58">
        <v>0</v>
      </c>
      <c r="AD33" s="58">
        <v>0</v>
      </c>
      <c r="AE33" s="58">
        <v>0</v>
      </c>
      <c r="AF33" s="58">
        <v>0</v>
      </c>
      <c r="AG33" s="58">
        <f>'evolucion certificaciones nuevo'!J26</f>
        <v>-16981.562519999999</v>
      </c>
      <c r="AH33" s="58">
        <f>'evolucion certificaciones nuevo'!K26</f>
        <v>-22642.083360000001</v>
      </c>
      <c r="AI33" s="58">
        <f>'evolucion certificaciones nuevo'!L26</f>
        <v>-52642.843811999999</v>
      </c>
      <c r="AJ33" s="58">
        <f>'evolucion certificaciones nuevo'!M26</f>
        <v>-59435.468820000002</v>
      </c>
      <c r="AK33" s="58">
        <f>'evolucion certificaciones nuevo'!N26</f>
        <v>-93398.593860000008</v>
      </c>
      <c r="AL33" s="58">
        <f>'evolucion certificaciones nuevo'!O26</f>
        <v>-116040.67722</v>
      </c>
      <c r="AM33" s="58">
        <f>'evolucion certificaciones nuevo'!P26</f>
        <v>-117738.833472</v>
      </c>
      <c r="AN33" s="58">
        <f>'evolucion certificaciones nuevo'!Q26</f>
        <v>-46416.270888000006</v>
      </c>
      <c r="AO33" s="58">
        <f>'evolucion certificaciones nuevo'!R26</f>
        <v>-40755.750048000002</v>
      </c>
      <c r="AP33" s="58">
        <f t="shared" ref="AP33:BD33" si="7">IF(AP$1&lt;$C33,0,IF(AP$1&lt;=$D33,$F33,0))</f>
        <v>0</v>
      </c>
      <c r="AQ33" s="58">
        <f t="shared" si="7"/>
        <v>0</v>
      </c>
      <c r="AR33" s="58">
        <f t="shared" si="7"/>
        <v>0</v>
      </c>
      <c r="AS33" s="58">
        <f t="shared" si="7"/>
        <v>0</v>
      </c>
      <c r="AT33" s="58">
        <f t="shared" si="7"/>
        <v>0</v>
      </c>
      <c r="AU33" s="58">
        <f t="shared" si="7"/>
        <v>0</v>
      </c>
      <c r="AV33" s="58">
        <f t="shared" si="7"/>
        <v>0</v>
      </c>
      <c r="AW33" s="58">
        <f t="shared" si="7"/>
        <v>0</v>
      </c>
      <c r="AX33" s="58">
        <f t="shared" si="7"/>
        <v>0</v>
      </c>
      <c r="AY33" s="58">
        <f t="shared" si="7"/>
        <v>0</v>
      </c>
      <c r="AZ33" s="58">
        <f t="shared" si="7"/>
        <v>0</v>
      </c>
      <c r="BA33" s="58">
        <f t="shared" si="7"/>
        <v>0</v>
      </c>
      <c r="BB33" s="58">
        <f t="shared" si="7"/>
        <v>0</v>
      </c>
      <c r="BC33" s="58">
        <f t="shared" si="7"/>
        <v>0</v>
      </c>
      <c r="BD33" s="58">
        <f t="shared" si="7"/>
        <v>0</v>
      </c>
      <c r="BE33" s="58">
        <v>0</v>
      </c>
      <c r="BF33" s="58">
        <v>0</v>
      </c>
      <c r="BG33" s="58">
        <v>0</v>
      </c>
      <c r="BH33" s="58">
        <v>0</v>
      </c>
      <c r="BI33" s="58">
        <v>0</v>
      </c>
      <c r="BJ33" s="58">
        <v>0</v>
      </c>
      <c r="BK33" s="58">
        <v>0</v>
      </c>
      <c r="BL33" s="58">
        <v>0</v>
      </c>
      <c r="BM33" s="58">
        <v>0</v>
      </c>
      <c r="BN33" s="58">
        <v>0</v>
      </c>
      <c r="BO33" s="58">
        <v>0</v>
      </c>
      <c r="BP33" s="58">
        <v>0</v>
      </c>
      <c r="BQ33" s="58">
        <v>0</v>
      </c>
      <c r="BR33" s="58">
        <v>0</v>
      </c>
      <c r="BS33" s="58">
        <v>0</v>
      </c>
      <c r="BT33" s="58">
        <v>0</v>
      </c>
      <c r="BU33" s="58">
        <v>0</v>
      </c>
      <c r="BV33" s="58">
        <v>0</v>
      </c>
      <c r="BW33" s="58">
        <v>0</v>
      </c>
      <c r="BX33" s="58">
        <v>0</v>
      </c>
      <c r="BY33" s="58">
        <v>0</v>
      </c>
      <c r="BZ33" s="58">
        <v>0</v>
      </c>
      <c r="CA33" s="58">
        <v>0</v>
      </c>
      <c r="CB33" s="58">
        <v>0</v>
      </c>
      <c r="CC33" s="58">
        <v>0</v>
      </c>
      <c r="CD33" s="58">
        <v>0</v>
      </c>
      <c r="CE33" s="58">
        <v>0</v>
      </c>
      <c r="CF33" s="58">
        <v>0</v>
      </c>
      <c r="CG33" s="58">
        <v>0</v>
      </c>
      <c r="CH33" s="58">
        <v>0</v>
      </c>
      <c r="CI33" s="58">
        <v>0</v>
      </c>
      <c r="CJ33" s="58">
        <v>0</v>
      </c>
      <c r="CK33" s="58">
        <v>0</v>
      </c>
      <c r="CL33" s="58">
        <v>0</v>
      </c>
      <c r="CM33" s="58">
        <v>0</v>
      </c>
      <c r="CN33" s="58">
        <v>0</v>
      </c>
      <c r="CO33" s="58">
        <v>0</v>
      </c>
      <c r="CP33" s="58">
        <v>0</v>
      </c>
      <c r="CQ33" s="58">
        <v>0</v>
      </c>
      <c r="CR33" s="58">
        <v>0</v>
      </c>
      <c r="CS33" s="58">
        <v>0</v>
      </c>
      <c r="CT33" s="58">
        <v>0</v>
      </c>
      <c r="CU33" s="58">
        <v>0</v>
      </c>
      <c r="CV33" s="58">
        <v>0</v>
      </c>
      <c r="CW33" s="58">
        <v>0</v>
      </c>
      <c r="CX33" s="115"/>
    </row>
    <row r="34" spans="1:102" x14ac:dyDescent="0.25">
      <c r="A34" s="1"/>
      <c r="B34" t="s">
        <v>55</v>
      </c>
      <c r="C34" s="1">
        <v>1</v>
      </c>
      <c r="D34" s="1">
        <v>1444538.92</v>
      </c>
      <c r="F34" s="1">
        <f>C34*D34</f>
        <v>1444538.92</v>
      </c>
      <c r="G34" s="55">
        <v>19</v>
      </c>
      <c r="H34" s="55">
        <v>31</v>
      </c>
      <c r="I34" s="57">
        <f>-F34</f>
        <v>-1444538.92</v>
      </c>
      <c r="J34" s="58">
        <v>0</v>
      </c>
      <c r="K34" s="58">
        <f>(K31+K32+K33)*0.16</f>
        <v>0</v>
      </c>
      <c r="L34" s="58">
        <f>(L31+L32+L33)*0.16</f>
        <v>0</v>
      </c>
      <c r="M34" s="58">
        <v>0</v>
      </c>
      <c r="N34" s="58">
        <v>0</v>
      </c>
      <c r="O34" s="58">
        <v>0</v>
      </c>
      <c r="P34" s="58">
        <v>0</v>
      </c>
      <c r="Q34" s="58">
        <v>0</v>
      </c>
      <c r="R34" s="58">
        <v>0</v>
      </c>
      <c r="S34" s="58">
        <v>0</v>
      </c>
      <c r="T34" s="58">
        <v>0</v>
      </c>
      <c r="U34" s="58">
        <v>0</v>
      </c>
      <c r="V34" s="58">
        <v>0</v>
      </c>
      <c r="W34" s="58">
        <v>0</v>
      </c>
      <c r="X34" s="58">
        <v>0</v>
      </c>
      <c r="Y34" s="58">
        <v>0</v>
      </c>
      <c r="Z34" s="58">
        <v>0</v>
      </c>
      <c r="AA34" s="58">
        <v>0</v>
      </c>
      <c r="AB34" s="58">
        <f>'evolucion certificaciones nuevo'!E28</f>
        <v>-8667.2335199999998</v>
      </c>
      <c r="AC34" s="58">
        <f>'evolucion certificaciones nuevo'!F28</f>
        <v>-23112.622719999999</v>
      </c>
      <c r="AD34" s="58">
        <f>'evolucion certificaciones nuevo'!G28</f>
        <v>-57781.556799999998</v>
      </c>
      <c r="AE34" s="58">
        <f>'evolucion certificaciones nuevo'!H28</f>
        <v>-54170.209499999997</v>
      </c>
      <c r="AF34" s="58">
        <f>'evolucion certificaciones nuevo'!I28</f>
        <v>-65004.251399999994</v>
      </c>
      <c r="AG34" s="58">
        <f>'evolucion certificaciones nuevo'!J28</f>
        <v>-136508.92793999999</v>
      </c>
      <c r="AH34" s="58">
        <f>'evolucion certificaciones nuevo'!K28</f>
        <v>-169733.32309999998</v>
      </c>
      <c r="AI34" s="58">
        <f>'evolucion certificaciones nuevo'!L28</f>
        <v>-115563.1136</v>
      </c>
      <c r="AJ34" s="58">
        <f>'evolucion certificaciones nuevo'!M28</f>
        <v>-192123.67636000001</v>
      </c>
      <c r="AK34" s="58">
        <f>'evolucion certificaciones nuevo'!N28</f>
        <v>-171900.13147999998</v>
      </c>
      <c r="AL34" s="58">
        <f>'evolucion certificaciones nuevo'!O28</f>
        <v>-214514.02961999999</v>
      </c>
      <c r="AM34" s="58">
        <f>'evolucion certificaciones nuevo'!P28</f>
        <v>-84505.526819999999</v>
      </c>
      <c r="AN34" s="58">
        <f>'evolucion certificaciones nuevo'!Q28</f>
        <v>-150954.31714</v>
      </c>
      <c r="AO34" s="58">
        <v>0</v>
      </c>
      <c r="AP34" s="58">
        <v>0</v>
      </c>
      <c r="AQ34" s="58">
        <v>0</v>
      </c>
      <c r="AR34" s="58">
        <v>0</v>
      </c>
      <c r="AS34" s="58">
        <v>0</v>
      </c>
      <c r="AT34" s="58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8">
        <v>0</v>
      </c>
      <c r="BA34" s="58">
        <v>0</v>
      </c>
      <c r="BB34" s="58">
        <v>0</v>
      </c>
      <c r="BC34" s="58">
        <v>0</v>
      </c>
      <c r="BD34" s="58">
        <v>0</v>
      </c>
      <c r="BE34" s="58">
        <v>0</v>
      </c>
      <c r="BF34" s="58">
        <v>0</v>
      </c>
      <c r="BG34" s="58">
        <v>0</v>
      </c>
      <c r="BH34" s="58">
        <v>0</v>
      </c>
      <c r="BI34" s="58">
        <v>0</v>
      </c>
      <c r="BJ34" s="58">
        <v>0</v>
      </c>
      <c r="BK34" s="58">
        <v>0</v>
      </c>
      <c r="BL34" s="58">
        <v>0</v>
      </c>
      <c r="BM34" s="58">
        <v>0</v>
      </c>
      <c r="BN34" s="58">
        <v>0</v>
      </c>
      <c r="BO34" s="58">
        <v>0</v>
      </c>
      <c r="BP34" s="58">
        <v>0</v>
      </c>
      <c r="BQ34" s="58">
        <v>0</v>
      </c>
      <c r="BR34" s="58">
        <v>0</v>
      </c>
      <c r="BS34" s="58">
        <v>0</v>
      </c>
      <c r="BT34" s="58">
        <v>0</v>
      </c>
      <c r="BU34" s="58">
        <v>0</v>
      </c>
      <c r="BV34" s="58">
        <v>0</v>
      </c>
      <c r="BW34" s="58">
        <v>0</v>
      </c>
      <c r="BX34" s="58">
        <v>0</v>
      </c>
      <c r="BY34" s="58">
        <v>0</v>
      </c>
      <c r="BZ34" s="58">
        <v>0</v>
      </c>
      <c r="CA34" s="58">
        <v>0</v>
      </c>
      <c r="CB34" s="58">
        <v>0</v>
      </c>
      <c r="CC34" s="58">
        <v>0</v>
      </c>
      <c r="CD34" s="58">
        <v>0</v>
      </c>
      <c r="CE34" s="58">
        <v>0</v>
      </c>
      <c r="CF34" s="58">
        <v>0</v>
      </c>
      <c r="CG34" s="58">
        <v>0</v>
      </c>
      <c r="CH34" s="58">
        <v>0</v>
      </c>
      <c r="CI34" s="58">
        <v>0</v>
      </c>
      <c r="CJ34" s="58">
        <v>0</v>
      </c>
      <c r="CK34" s="58">
        <v>0</v>
      </c>
      <c r="CL34" s="58">
        <v>0</v>
      </c>
      <c r="CM34" s="58">
        <v>0</v>
      </c>
      <c r="CN34" s="58">
        <v>0</v>
      </c>
      <c r="CO34" s="58">
        <v>0</v>
      </c>
      <c r="CP34" s="58">
        <v>0</v>
      </c>
      <c r="CQ34" s="58">
        <v>0</v>
      </c>
      <c r="CR34" s="58">
        <v>0</v>
      </c>
      <c r="CS34" s="58">
        <v>0</v>
      </c>
      <c r="CT34" s="58">
        <v>0</v>
      </c>
      <c r="CU34" s="58">
        <v>0</v>
      </c>
      <c r="CV34" s="58">
        <v>0</v>
      </c>
      <c r="CW34" s="58">
        <v>0</v>
      </c>
      <c r="CX34" s="115"/>
    </row>
    <row r="35" spans="1:102" x14ac:dyDescent="0.25">
      <c r="B35" s="7" t="s">
        <v>17</v>
      </c>
      <c r="G35" s="90"/>
      <c r="H35" s="90"/>
      <c r="I35" s="91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18"/>
      <c r="CX35" s="115"/>
    </row>
    <row r="36" spans="1:102" x14ac:dyDescent="0.25">
      <c r="B36" t="s">
        <v>16</v>
      </c>
      <c r="C36" s="5">
        <v>0.21</v>
      </c>
      <c r="D36" s="1">
        <f>F30</f>
        <v>31646.16</v>
      </c>
      <c r="F36" s="1">
        <f>D36*C36</f>
        <v>6645.6935999999996</v>
      </c>
      <c r="G36" s="55">
        <v>16</v>
      </c>
      <c r="H36" s="55">
        <v>18</v>
      </c>
      <c r="I36" s="57">
        <f t="shared" si="0"/>
        <v>-6645.6935999999996</v>
      </c>
      <c r="J36" s="58">
        <v>0</v>
      </c>
      <c r="K36" s="58">
        <f>IF(K$1&lt;$C36,0,IF(K$1&lt;=$D36,$F36,0))</f>
        <v>0</v>
      </c>
      <c r="L36" s="58">
        <f>IF(L$1&lt;$C36,0,IF(L$1&lt;=$D36,$F36,0))</f>
        <v>0</v>
      </c>
      <c r="M36" s="58">
        <v>0</v>
      </c>
      <c r="N36" s="58">
        <f t="shared" ref="N36:X37" si="8">IF(N$1&lt;$C36,0,IF(N$1&lt;=$D36,$F36,0))</f>
        <v>0</v>
      </c>
      <c r="O36" s="58">
        <f t="shared" si="8"/>
        <v>0</v>
      </c>
      <c r="P36" s="58">
        <f t="shared" si="8"/>
        <v>0</v>
      </c>
      <c r="Q36" s="58">
        <f t="shared" si="8"/>
        <v>0</v>
      </c>
      <c r="R36" s="58">
        <f t="shared" si="8"/>
        <v>0</v>
      </c>
      <c r="S36" s="58">
        <f t="shared" si="8"/>
        <v>0</v>
      </c>
      <c r="T36" s="58">
        <f t="shared" si="8"/>
        <v>0</v>
      </c>
      <c r="U36" s="58">
        <f t="shared" si="8"/>
        <v>0</v>
      </c>
      <c r="V36" s="58">
        <f t="shared" si="8"/>
        <v>0</v>
      </c>
      <c r="W36" s="58">
        <f t="shared" si="8"/>
        <v>0</v>
      </c>
      <c r="X36" s="58">
        <f t="shared" si="8"/>
        <v>0</v>
      </c>
      <c r="Y36" s="58">
        <f>Y30*0.21</f>
        <v>0</v>
      </c>
      <c r="Z36" s="58">
        <f>Z30*0.21</f>
        <v>-2658.2774399999998</v>
      </c>
      <c r="AA36" s="58">
        <f>AA30*0.21</f>
        <v>-3987.4161599999998</v>
      </c>
      <c r="AB36" s="58">
        <f t="shared" ref="AB36:BD37" si="9">IF(AB$1&lt;$C36,0,IF(AB$1&lt;=$D36,$F36,0))</f>
        <v>0</v>
      </c>
      <c r="AC36" s="58">
        <f t="shared" si="9"/>
        <v>0</v>
      </c>
      <c r="AD36" s="58">
        <f t="shared" si="9"/>
        <v>0</v>
      </c>
      <c r="AE36" s="58">
        <f t="shared" si="9"/>
        <v>0</v>
      </c>
      <c r="AF36" s="58">
        <f t="shared" si="9"/>
        <v>0</v>
      </c>
      <c r="AG36" s="58">
        <f t="shared" si="9"/>
        <v>0</v>
      </c>
      <c r="AH36" s="58">
        <f t="shared" si="9"/>
        <v>0</v>
      </c>
      <c r="AI36" s="58">
        <f t="shared" si="9"/>
        <v>0</v>
      </c>
      <c r="AJ36" s="58">
        <f t="shared" si="9"/>
        <v>0</v>
      </c>
      <c r="AK36" s="58">
        <f t="shared" si="9"/>
        <v>0</v>
      </c>
      <c r="AL36" s="58">
        <f t="shared" si="9"/>
        <v>0</v>
      </c>
      <c r="AM36" s="58">
        <f t="shared" si="9"/>
        <v>0</v>
      </c>
      <c r="AN36" s="58">
        <f t="shared" si="9"/>
        <v>0</v>
      </c>
      <c r="AO36" s="58">
        <f t="shared" si="9"/>
        <v>0</v>
      </c>
      <c r="AP36" s="58">
        <f t="shared" si="9"/>
        <v>0</v>
      </c>
      <c r="AQ36" s="58">
        <f t="shared" si="9"/>
        <v>0</v>
      </c>
      <c r="AR36" s="58">
        <f t="shared" si="9"/>
        <v>0</v>
      </c>
      <c r="AS36" s="58">
        <f t="shared" si="9"/>
        <v>0</v>
      </c>
      <c r="AT36" s="58">
        <f t="shared" si="9"/>
        <v>0</v>
      </c>
      <c r="AU36" s="58">
        <f t="shared" si="9"/>
        <v>0</v>
      </c>
      <c r="AV36" s="58">
        <f t="shared" si="9"/>
        <v>0</v>
      </c>
      <c r="AW36" s="58">
        <f t="shared" si="9"/>
        <v>0</v>
      </c>
      <c r="AX36" s="58">
        <f t="shared" si="9"/>
        <v>0</v>
      </c>
      <c r="AY36" s="58">
        <f t="shared" si="9"/>
        <v>0</v>
      </c>
      <c r="AZ36" s="58">
        <f t="shared" si="9"/>
        <v>0</v>
      </c>
      <c r="BA36" s="58">
        <f t="shared" si="9"/>
        <v>0</v>
      </c>
      <c r="BB36" s="58">
        <f t="shared" si="9"/>
        <v>0</v>
      </c>
      <c r="BC36" s="58">
        <f t="shared" si="9"/>
        <v>0</v>
      </c>
      <c r="BD36" s="58">
        <f t="shared" si="9"/>
        <v>0</v>
      </c>
      <c r="BE36" s="58">
        <v>0</v>
      </c>
      <c r="BF36" s="58">
        <v>0</v>
      </c>
      <c r="BG36" s="58">
        <v>0</v>
      </c>
      <c r="BH36" s="58">
        <v>0</v>
      </c>
      <c r="BI36" s="58">
        <v>0</v>
      </c>
      <c r="BJ36" s="58">
        <v>0</v>
      </c>
      <c r="BK36" s="58">
        <v>0</v>
      </c>
      <c r="BL36" s="58">
        <v>0</v>
      </c>
      <c r="BM36" s="58">
        <v>0</v>
      </c>
      <c r="BN36" s="58">
        <v>0</v>
      </c>
      <c r="BO36" s="58">
        <v>0</v>
      </c>
      <c r="BP36" s="58">
        <v>0</v>
      </c>
      <c r="BQ36" s="58">
        <v>0</v>
      </c>
      <c r="BR36" s="58">
        <v>0</v>
      </c>
      <c r="BS36" s="58">
        <v>0</v>
      </c>
      <c r="BT36" s="58">
        <v>0</v>
      </c>
      <c r="BU36" s="58">
        <v>0</v>
      </c>
      <c r="BV36" s="58">
        <v>0</v>
      </c>
      <c r="BW36" s="58">
        <v>0</v>
      </c>
      <c r="BX36" s="58">
        <v>0</v>
      </c>
      <c r="BY36" s="58">
        <v>0</v>
      </c>
      <c r="BZ36" s="58">
        <v>0</v>
      </c>
      <c r="CA36" s="58">
        <v>0</v>
      </c>
      <c r="CB36" s="58">
        <v>0</v>
      </c>
      <c r="CC36" s="58">
        <v>0</v>
      </c>
      <c r="CD36" s="58">
        <v>0</v>
      </c>
      <c r="CE36" s="58">
        <v>0</v>
      </c>
      <c r="CF36" s="58">
        <v>0</v>
      </c>
      <c r="CG36" s="58">
        <v>0</v>
      </c>
      <c r="CH36" s="58">
        <v>0</v>
      </c>
      <c r="CI36" s="58">
        <v>0</v>
      </c>
      <c r="CJ36" s="58">
        <v>0</v>
      </c>
      <c r="CK36" s="58">
        <v>0</v>
      </c>
      <c r="CL36" s="58">
        <v>0</v>
      </c>
      <c r="CM36" s="58">
        <v>0</v>
      </c>
      <c r="CN36" s="58">
        <v>0</v>
      </c>
      <c r="CO36" s="58">
        <v>0</v>
      </c>
      <c r="CP36" s="58">
        <v>0</v>
      </c>
      <c r="CQ36" s="58">
        <v>0</v>
      </c>
      <c r="CR36" s="58">
        <v>0</v>
      </c>
      <c r="CS36" s="58">
        <v>0</v>
      </c>
      <c r="CT36" s="58">
        <v>0</v>
      </c>
      <c r="CU36" s="58">
        <v>0</v>
      </c>
      <c r="CV36" s="58">
        <v>0</v>
      </c>
      <c r="CW36" s="58">
        <v>0</v>
      </c>
      <c r="CX36" s="115"/>
    </row>
    <row r="37" spans="1:102" x14ac:dyDescent="0.25">
      <c r="B37" t="s">
        <v>15</v>
      </c>
      <c r="C37" s="5">
        <v>0.1</v>
      </c>
      <c r="D37" s="1">
        <f>F33+F34</f>
        <v>2010591.004</v>
      </c>
      <c r="F37" s="1">
        <f>D37*C37</f>
        <v>201059.1004</v>
      </c>
      <c r="G37" s="55">
        <v>19</v>
      </c>
      <c r="H37" s="55">
        <v>32</v>
      </c>
      <c r="I37" s="57">
        <f t="shared" si="0"/>
        <v>-201059.1004</v>
      </c>
      <c r="J37" s="58">
        <v>0</v>
      </c>
      <c r="K37" s="58">
        <f>IF(K$1&lt;$C37,0,IF(K$1&lt;=$D37,$F37,0))</f>
        <v>0</v>
      </c>
      <c r="L37" s="58">
        <f>IF(L$1&lt;$C37,0,IF(L$1&lt;=$D37,$F37,0))</f>
        <v>0</v>
      </c>
      <c r="M37" s="58">
        <v>0</v>
      </c>
      <c r="N37" s="58">
        <f t="shared" si="8"/>
        <v>0</v>
      </c>
      <c r="O37" s="58">
        <f t="shared" si="8"/>
        <v>0</v>
      </c>
      <c r="P37" s="58">
        <f t="shared" si="8"/>
        <v>0</v>
      </c>
      <c r="Q37" s="58">
        <f t="shared" si="8"/>
        <v>0</v>
      </c>
      <c r="R37" s="58">
        <f t="shared" si="8"/>
        <v>0</v>
      </c>
      <c r="S37" s="58">
        <f t="shared" si="8"/>
        <v>0</v>
      </c>
      <c r="T37" s="58">
        <f t="shared" si="8"/>
        <v>0</v>
      </c>
      <c r="U37" s="58">
        <f t="shared" si="8"/>
        <v>0</v>
      </c>
      <c r="V37" s="58">
        <f t="shared" si="8"/>
        <v>0</v>
      </c>
      <c r="W37" s="58">
        <f t="shared" si="8"/>
        <v>0</v>
      </c>
      <c r="X37" s="58">
        <f t="shared" si="8"/>
        <v>0</v>
      </c>
      <c r="Y37" s="58">
        <f>IF(Y$1&lt;$C37,0,IF(Y$1&lt;=$D37,$F37,0))</f>
        <v>0</v>
      </c>
      <c r="Z37" s="58">
        <f>IF(Z$1&lt;$C37,0,IF(Z$1&lt;=$D37,$F37,0))</f>
        <v>0</v>
      </c>
      <c r="AA37" s="58">
        <f>IF(AA$1&lt;$C37,0,IF(AA$1&lt;=$D37,$F37,0))</f>
        <v>0</v>
      </c>
      <c r="AB37" s="58">
        <f t="shared" ref="AB37:AO37" si="10">(AB33+AB34)*0.1</f>
        <v>-866.72335199999998</v>
      </c>
      <c r="AC37" s="58">
        <f t="shared" si="10"/>
        <v>-2311.2622719999999</v>
      </c>
      <c r="AD37" s="58">
        <f t="shared" si="10"/>
        <v>-5778.1556799999998</v>
      </c>
      <c r="AE37" s="58">
        <f t="shared" si="10"/>
        <v>-5417.0209500000001</v>
      </c>
      <c r="AF37" s="58">
        <f t="shared" si="10"/>
        <v>-6500.4251399999994</v>
      </c>
      <c r="AG37" s="58">
        <f t="shared" si="10"/>
        <v>-15349.049046</v>
      </c>
      <c r="AH37" s="58">
        <f t="shared" si="10"/>
        <v>-19237.540645999998</v>
      </c>
      <c r="AI37" s="58">
        <f t="shared" si="10"/>
        <v>-16820.595741199999</v>
      </c>
      <c r="AJ37" s="58">
        <f t="shared" si="10"/>
        <v>-25155.914518000005</v>
      </c>
      <c r="AK37" s="58">
        <f t="shared" si="10"/>
        <v>-26529.872534000002</v>
      </c>
      <c r="AL37" s="58">
        <f t="shared" si="10"/>
        <v>-33055.470684</v>
      </c>
      <c r="AM37" s="58">
        <f t="shared" si="10"/>
        <v>-20224.436029200002</v>
      </c>
      <c r="AN37" s="58">
        <f t="shared" si="10"/>
        <v>-19737.058802800002</v>
      </c>
      <c r="AO37" s="58">
        <f t="shared" si="10"/>
        <v>-4075.5750048000004</v>
      </c>
      <c r="AP37" s="58">
        <f t="shared" si="9"/>
        <v>0</v>
      </c>
      <c r="AQ37" s="58">
        <f t="shared" si="9"/>
        <v>0</v>
      </c>
      <c r="AR37" s="58">
        <f t="shared" si="9"/>
        <v>0</v>
      </c>
      <c r="AS37" s="58">
        <f t="shared" si="9"/>
        <v>0</v>
      </c>
      <c r="AT37" s="58">
        <f t="shared" si="9"/>
        <v>0</v>
      </c>
      <c r="AU37" s="58">
        <f t="shared" si="9"/>
        <v>0</v>
      </c>
      <c r="AV37" s="58">
        <f t="shared" si="9"/>
        <v>0</v>
      </c>
      <c r="AW37" s="58">
        <f t="shared" si="9"/>
        <v>0</v>
      </c>
      <c r="AX37" s="58">
        <f t="shared" si="9"/>
        <v>0</v>
      </c>
      <c r="AY37" s="58">
        <f t="shared" si="9"/>
        <v>0</v>
      </c>
      <c r="AZ37" s="58">
        <f t="shared" si="9"/>
        <v>0</v>
      </c>
      <c r="BA37" s="58">
        <f t="shared" si="9"/>
        <v>0</v>
      </c>
      <c r="BB37" s="58">
        <f t="shared" si="9"/>
        <v>0</v>
      </c>
      <c r="BC37" s="58">
        <f t="shared" si="9"/>
        <v>0</v>
      </c>
      <c r="BD37" s="58">
        <f t="shared" si="9"/>
        <v>0</v>
      </c>
      <c r="BE37" s="58">
        <v>0</v>
      </c>
      <c r="BF37" s="58">
        <v>0</v>
      </c>
      <c r="BG37" s="58">
        <v>0</v>
      </c>
      <c r="BH37" s="58">
        <v>0</v>
      </c>
      <c r="BI37" s="58">
        <v>0</v>
      </c>
      <c r="BJ37" s="58">
        <v>0</v>
      </c>
      <c r="BK37" s="58">
        <v>0</v>
      </c>
      <c r="BL37" s="58">
        <v>0</v>
      </c>
      <c r="BM37" s="58">
        <v>0</v>
      </c>
      <c r="BN37" s="58">
        <v>0</v>
      </c>
      <c r="BO37" s="58">
        <v>0</v>
      </c>
      <c r="BP37" s="58">
        <v>0</v>
      </c>
      <c r="BQ37" s="58">
        <v>0</v>
      </c>
      <c r="BR37" s="58">
        <v>0</v>
      </c>
      <c r="BS37" s="58">
        <v>0</v>
      </c>
      <c r="BT37" s="58">
        <v>0</v>
      </c>
      <c r="BU37" s="58">
        <v>0</v>
      </c>
      <c r="BV37" s="58">
        <v>0</v>
      </c>
      <c r="BW37" s="58">
        <v>0</v>
      </c>
      <c r="BX37" s="58">
        <v>0</v>
      </c>
      <c r="BY37" s="58">
        <v>0</v>
      </c>
      <c r="BZ37" s="58">
        <v>0</v>
      </c>
      <c r="CA37" s="58">
        <v>0</v>
      </c>
      <c r="CB37" s="58">
        <v>0</v>
      </c>
      <c r="CC37" s="58">
        <v>0</v>
      </c>
      <c r="CD37" s="58">
        <v>0</v>
      </c>
      <c r="CE37" s="58">
        <v>0</v>
      </c>
      <c r="CF37" s="58">
        <v>0</v>
      </c>
      <c r="CG37" s="58">
        <v>0</v>
      </c>
      <c r="CH37" s="58">
        <v>0</v>
      </c>
      <c r="CI37" s="58">
        <v>0</v>
      </c>
      <c r="CJ37" s="58">
        <v>0</v>
      </c>
      <c r="CK37" s="58">
        <v>0</v>
      </c>
      <c r="CL37" s="58">
        <v>0</v>
      </c>
      <c r="CM37" s="58">
        <v>0</v>
      </c>
      <c r="CN37" s="58">
        <v>0</v>
      </c>
      <c r="CO37" s="58">
        <v>0</v>
      </c>
      <c r="CP37" s="58">
        <v>0</v>
      </c>
      <c r="CQ37" s="58">
        <v>0</v>
      </c>
      <c r="CR37" s="58">
        <v>0</v>
      </c>
      <c r="CS37" s="58">
        <v>0</v>
      </c>
      <c r="CT37" s="58">
        <v>0</v>
      </c>
      <c r="CU37" s="58">
        <v>0</v>
      </c>
      <c r="CV37" s="58">
        <v>0</v>
      </c>
      <c r="CW37" s="58">
        <v>0</v>
      </c>
      <c r="CX37" s="115"/>
    </row>
    <row r="38" spans="1:102" x14ac:dyDescent="0.25">
      <c r="B38" t="s">
        <v>29</v>
      </c>
      <c r="C38">
        <v>1</v>
      </c>
      <c r="D38" s="1">
        <v>700</v>
      </c>
      <c r="F38" s="1">
        <f>C38*D38</f>
        <v>700</v>
      </c>
      <c r="G38" s="55"/>
      <c r="H38" s="55"/>
      <c r="I38" s="57">
        <f t="shared" si="0"/>
        <v>-700</v>
      </c>
      <c r="J38" s="58">
        <v>0</v>
      </c>
      <c r="K38" s="58">
        <f>(K35+K36+K37)*0.16</f>
        <v>0</v>
      </c>
      <c r="L38" s="58">
        <f>(L35+L36+L37)*0.16</f>
        <v>0</v>
      </c>
      <c r="M38" s="58">
        <v>0</v>
      </c>
      <c r="N38" s="58">
        <v>0</v>
      </c>
      <c r="O38" s="58">
        <v>0</v>
      </c>
      <c r="P38" s="58">
        <v>0</v>
      </c>
      <c r="Q38" s="58">
        <v>0</v>
      </c>
      <c r="R38" s="58">
        <v>0</v>
      </c>
      <c r="S38" s="58">
        <v>0</v>
      </c>
      <c r="T38" s="58">
        <v>0</v>
      </c>
      <c r="U38" s="58">
        <v>0</v>
      </c>
      <c r="V38" s="58">
        <v>0</v>
      </c>
      <c r="W38" s="58">
        <v>0</v>
      </c>
      <c r="X38" s="58">
        <v>0</v>
      </c>
      <c r="Y38" s="58">
        <v>0</v>
      </c>
      <c r="Z38" s="58">
        <v>0</v>
      </c>
      <c r="AA38" s="58">
        <v>0</v>
      </c>
      <c r="AB38" s="58">
        <v>0</v>
      </c>
      <c r="AC38" s="58">
        <v>0</v>
      </c>
      <c r="AD38" s="58">
        <v>0</v>
      </c>
      <c r="AE38" s="58">
        <v>0</v>
      </c>
      <c r="AF38" s="58">
        <v>0</v>
      </c>
      <c r="AG38" s="58">
        <v>0</v>
      </c>
      <c r="AH38" s="58">
        <v>0</v>
      </c>
      <c r="AI38" s="58">
        <v>0</v>
      </c>
      <c r="AJ38" s="58">
        <v>0</v>
      </c>
      <c r="AK38" s="58">
        <v>0</v>
      </c>
      <c r="AL38" s="58">
        <v>0</v>
      </c>
      <c r="AM38" s="58">
        <v>0</v>
      </c>
      <c r="AN38" s="58">
        <v>0</v>
      </c>
      <c r="AO38" s="58">
        <f>I38</f>
        <v>-700</v>
      </c>
      <c r="AP38" s="58">
        <v>0</v>
      </c>
      <c r="AQ38" s="58">
        <v>0</v>
      </c>
      <c r="AR38" s="58">
        <v>0</v>
      </c>
      <c r="AS38" s="58">
        <v>0</v>
      </c>
      <c r="AT38" s="58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0</v>
      </c>
      <c r="AZ38" s="58">
        <v>0</v>
      </c>
      <c r="BA38" s="58">
        <v>0</v>
      </c>
      <c r="BB38" s="58">
        <v>0</v>
      </c>
      <c r="BC38" s="58">
        <v>0</v>
      </c>
      <c r="BD38" s="58">
        <v>0</v>
      </c>
      <c r="BE38" s="58">
        <v>0</v>
      </c>
      <c r="BF38" s="58">
        <v>0</v>
      </c>
      <c r="BG38" s="58">
        <v>0</v>
      </c>
      <c r="BH38" s="58">
        <v>0</v>
      </c>
      <c r="BI38" s="58">
        <v>0</v>
      </c>
      <c r="BJ38" s="58">
        <v>0</v>
      </c>
      <c r="BK38" s="58">
        <v>0</v>
      </c>
      <c r="BL38" s="58">
        <v>0</v>
      </c>
      <c r="BM38" s="58">
        <v>0</v>
      </c>
      <c r="BN38" s="58">
        <v>0</v>
      </c>
      <c r="BO38" s="58">
        <v>0</v>
      </c>
      <c r="BP38" s="58">
        <v>0</v>
      </c>
      <c r="BQ38" s="58">
        <v>0</v>
      </c>
      <c r="BR38" s="58">
        <v>0</v>
      </c>
      <c r="BS38" s="58">
        <v>0</v>
      </c>
      <c r="BT38" s="58">
        <v>0</v>
      </c>
      <c r="BU38" s="58">
        <v>0</v>
      </c>
      <c r="BV38" s="58">
        <v>0</v>
      </c>
      <c r="BW38" s="58">
        <v>0</v>
      </c>
      <c r="BX38" s="58">
        <v>0</v>
      </c>
      <c r="BY38" s="58">
        <v>0</v>
      </c>
      <c r="BZ38" s="58">
        <v>0</v>
      </c>
      <c r="CA38" s="58">
        <v>0</v>
      </c>
      <c r="CB38" s="58">
        <v>0</v>
      </c>
      <c r="CC38" s="58">
        <v>0</v>
      </c>
      <c r="CD38" s="58">
        <v>0</v>
      </c>
      <c r="CE38" s="58">
        <v>0</v>
      </c>
      <c r="CF38" s="58">
        <v>0</v>
      </c>
      <c r="CG38" s="58">
        <v>0</v>
      </c>
      <c r="CH38" s="58">
        <v>0</v>
      </c>
      <c r="CI38" s="58">
        <v>0</v>
      </c>
      <c r="CJ38" s="58">
        <v>0</v>
      </c>
      <c r="CK38" s="58">
        <v>0</v>
      </c>
      <c r="CL38" s="58">
        <v>0</v>
      </c>
      <c r="CM38" s="58">
        <v>0</v>
      </c>
      <c r="CN38" s="58">
        <v>0</v>
      </c>
      <c r="CO38" s="58">
        <v>0</v>
      </c>
      <c r="CP38" s="58">
        <v>0</v>
      </c>
      <c r="CQ38" s="58">
        <v>0</v>
      </c>
      <c r="CR38" s="58">
        <v>0</v>
      </c>
      <c r="CS38" s="58">
        <v>0</v>
      </c>
      <c r="CT38" s="58">
        <v>0</v>
      </c>
      <c r="CU38" s="58">
        <v>0</v>
      </c>
      <c r="CV38" s="58">
        <v>0</v>
      </c>
      <c r="CW38" s="58">
        <v>0</v>
      </c>
      <c r="CX38" s="115"/>
    </row>
    <row r="39" spans="1:102" x14ac:dyDescent="0.25">
      <c r="G39" s="61"/>
      <c r="H39" s="61"/>
      <c r="I39" s="62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CX39" s="115"/>
    </row>
    <row r="40" spans="1:102" x14ac:dyDescent="0.25">
      <c r="B40" s="15" t="s">
        <v>2</v>
      </c>
      <c r="C40" s="15"/>
      <c r="D40" s="16"/>
      <c r="E40" s="16"/>
      <c r="F40" s="16"/>
      <c r="G40" s="64"/>
      <c r="H40" s="64"/>
      <c r="I40" s="65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CX40" s="115"/>
    </row>
    <row r="41" spans="1:102" x14ac:dyDescent="0.25">
      <c r="B41" s="7" t="s">
        <v>12</v>
      </c>
      <c r="C41">
        <f>5%</f>
        <v>0.05</v>
      </c>
      <c r="D41" s="1">
        <f>(F33+F34)</f>
        <v>2010591.004</v>
      </c>
      <c r="F41" s="1">
        <f>C41*D41</f>
        <v>100529.5502</v>
      </c>
      <c r="G41" s="70">
        <v>10</v>
      </c>
      <c r="H41" s="70">
        <v>14</v>
      </c>
      <c r="I41" s="71">
        <f t="shared" si="0"/>
        <v>-100529.5502</v>
      </c>
      <c r="J41" s="72">
        <v>0</v>
      </c>
      <c r="K41" s="72">
        <v>0</v>
      </c>
      <c r="L41" s="72">
        <v>0</v>
      </c>
      <c r="M41" s="72">
        <v>0</v>
      </c>
      <c r="N41" s="72">
        <v>0</v>
      </c>
      <c r="O41" s="72">
        <v>0</v>
      </c>
      <c r="P41" s="72">
        <v>0</v>
      </c>
      <c r="Q41" s="72">
        <v>0</v>
      </c>
      <c r="R41" s="72">
        <v>0</v>
      </c>
      <c r="S41" s="72">
        <f>I41*0.2</f>
        <v>-20105.910040000002</v>
      </c>
      <c r="T41" s="72">
        <v>0</v>
      </c>
      <c r="U41" s="72">
        <v>0</v>
      </c>
      <c r="V41" s="72">
        <f>I41*0.8</f>
        <v>-80423.64016000001</v>
      </c>
      <c r="W41" s="72">
        <v>0</v>
      </c>
      <c r="X41" s="72">
        <v>0</v>
      </c>
      <c r="Y41" s="72">
        <v>0</v>
      </c>
      <c r="Z41" s="72">
        <v>0</v>
      </c>
      <c r="AA41" s="72">
        <v>0</v>
      </c>
      <c r="AB41" s="72">
        <v>0</v>
      </c>
      <c r="AC41" s="72">
        <v>0</v>
      </c>
      <c r="AD41" s="72">
        <v>0</v>
      </c>
      <c r="AE41" s="72">
        <v>0</v>
      </c>
      <c r="AF41" s="72">
        <v>0</v>
      </c>
      <c r="AG41" s="72">
        <v>0</v>
      </c>
      <c r="AH41" s="72">
        <v>0</v>
      </c>
      <c r="AI41" s="72">
        <v>0</v>
      </c>
      <c r="AJ41" s="72">
        <v>0</v>
      </c>
      <c r="AK41" s="72">
        <v>0</v>
      </c>
      <c r="AL41" s="72">
        <v>0</v>
      </c>
      <c r="AM41" s="72">
        <v>0</v>
      </c>
      <c r="AN41" s="72">
        <v>0</v>
      </c>
      <c r="AO41" s="72">
        <v>0</v>
      </c>
      <c r="AP41" s="72">
        <v>0</v>
      </c>
      <c r="AQ41" s="72">
        <v>0</v>
      </c>
      <c r="AR41" s="72">
        <v>0</v>
      </c>
      <c r="AS41" s="72">
        <v>0</v>
      </c>
      <c r="AT41" s="72">
        <v>0</v>
      </c>
      <c r="AU41" s="72">
        <v>0</v>
      </c>
      <c r="AV41" s="72">
        <v>0</v>
      </c>
      <c r="AW41" s="72">
        <v>0</v>
      </c>
      <c r="AX41" s="72">
        <v>0</v>
      </c>
      <c r="AY41" s="72">
        <v>0</v>
      </c>
      <c r="AZ41" s="72">
        <v>0</v>
      </c>
      <c r="BA41" s="72">
        <v>0</v>
      </c>
      <c r="BB41" s="72">
        <v>0</v>
      </c>
      <c r="BC41" s="72">
        <v>0</v>
      </c>
      <c r="BD41" s="72">
        <v>0</v>
      </c>
      <c r="BE41" s="72">
        <v>0</v>
      </c>
      <c r="BF41" s="72">
        <v>0</v>
      </c>
      <c r="BG41" s="72">
        <v>0</v>
      </c>
      <c r="BH41" s="72">
        <v>0</v>
      </c>
      <c r="BI41" s="72">
        <v>0</v>
      </c>
      <c r="BJ41" s="72">
        <v>0</v>
      </c>
      <c r="BK41" s="72">
        <v>0</v>
      </c>
      <c r="BL41" s="72">
        <v>0</v>
      </c>
      <c r="BM41" s="72">
        <v>0</v>
      </c>
      <c r="BN41" s="72">
        <v>0</v>
      </c>
      <c r="BO41" s="72">
        <v>0</v>
      </c>
      <c r="BP41" s="72">
        <v>0</v>
      </c>
      <c r="BQ41" s="72">
        <v>0</v>
      </c>
      <c r="BR41" s="72">
        <v>0</v>
      </c>
      <c r="BS41" s="72">
        <v>0</v>
      </c>
      <c r="BT41" s="72">
        <v>0</v>
      </c>
      <c r="BU41" s="72">
        <v>0</v>
      </c>
      <c r="BV41" s="72">
        <v>0</v>
      </c>
      <c r="BW41" s="72">
        <v>0</v>
      </c>
      <c r="BX41" s="72">
        <v>0</v>
      </c>
      <c r="BY41" s="72">
        <v>0</v>
      </c>
      <c r="BZ41" s="72">
        <v>0</v>
      </c>
      <c r="CA41" s="72">
        <v>0</v>
      </c>
      <c r="CB41" s="72">
        <v>0</v>
      </c>
      <c r="CC41" s="72">
        <v>0</v>
      </c>
      <c r="CD41" s="72">
        <v>0</v>
      </c>
      <c r="CE41" s="72">
        <v>0</v>
      </c>
      <c r="CF41" s="72">
        <v>0</v>
      </c>
      <c r="CG41" s="72">
        <v>0</v>
      </c>
      <c r="CH41" s="72">
        <v>0</v>
      </c>
      <c r="CI41" s="72">
        <v>0</v>
      </c>
      <c r="CJ41" s="72">
        <v>0</v>
      </c>
      <c r="CK41" s="72">
        <v>0</v>
      </c>
      <c r="CL41" s="72">
        <v>0</v>
      </c>
      <c r="CM41" s="72">
        <v>0</v>
      </c>
      <c r="CN41" s="72">
        <v>0</v>
      </c>
      <c r="CO41" s="72">
        <v>0</v>
      </c>
      <c r="CP41" s="72">
        <v>0</v>
      </c>
      <c r="CQ41" s="72">
        <v>0</v>
      </c>
      <c r="CR41" s="72">
        <v>0</v>
      </c>
      <c r="CS41" s="72">
        <v>0</v>
      </c>
      <c r="CT41" s="72">
        <v>0</v>
      </c>
      <c r="CU41" s="72">
        <v>0</v>
      </c>
      <c r="CV41" s="72">
        <v>0</v>
      </c>
      <c r="CW41" s="72">
        <v>0</v>
      </c>
      <c r="CX41" s="115"/>
    </row>
    <row r="42" spans="1:102" x14ac:dyDescent="0.25">
      <c r="B42" s="7" t="s">
        <v>11</v>
      </c>
      <c r="C42">
        <f>5%</f>
        <v>0.05</v>
      </c>
      <c r="D42" s="1">
        <f>F30</f>
        <v>31646.16</v>
      </c>
      <c r="F42" s="1">
        <f>C42*D42</f>
        <v>1582.308</v>
      </c>
      <c r="G42" s="55">
        <v>7</v>
      </c>
      <c r="H42" s="55">
        <v>9</v>
      </c>
      <c r="I42" s="57">
        <f t="shared" si="0"/>
        <v>-1582.308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58">
        <f>I42*0.2</f>
        <v>-316.46160000000003</v>
      </c>
      <c r="Q42" s="58">
        <v>0</v>
      </c>
      <c r="R42" s="58">
        <f>I42*0.8</f>
        <v>-1265.8464000000001</v>
      </c>
      <c r="S42" s="58">
        <v>0</v>
      </c>
      <c r="T42" s="58">
        <v>0</v>
      </c>
      <c r="U42" s="58">
        <v>0</v>
      </c>
      <c r="V42" s="58">
        <v>0</v>
      </c>
      <c r="W42" s="58">
        <v>0</v>
      </c>
      <c r="X42" s="58">
        <v>0</v>
      </c>
      <c r="Y42" s="58">
        <v>0</v>
      </c>
      <c r="Z42" s="58">
        <v>0</v>
      </c>
      <c r="AA42" s="58">
        <v>0</v>
      </c>
      <c r="AB42" s="58">
        <v>0</v>
      </c>
      <c r="AC42" s="58">
        <v>0</v>
      </c>
      <c r="AD42" s="58">
        <v>0</v>
      </c>
      <c r="AE42" s="58">
        <v>0</v>
      </c>
      <c r="AF42" s="58">
        <v>0</v>
      </c>
      <c r="AG42" s="58">
        <v>0</v>
      </c>
      <c r="AH42" s="58">
        <v>0</v>
      </c>
      <c r="AI42" s="58">
        <v>0</v>
      </c>
      <c r="AJ42" s="58">
        <v>0</v>
      </c>
      <c r="AK42" s="58">
        <v>0</v>
      </c>
      <c r="AL42" s="58">
        <v>0</v>
      </c>
      <c r="AM42" s="58">
        <v>0</v>
      </c>
      <c r="AN42" s="58">
        <v>0</v>
      </c>
      <c r="AO42" s="58">
        <v>0</v>
      </c>
      <c r="AP42" s="58">
        <v>0</v>
      </c>
      <c r="AQ42" s="58">
        <v>0</v>
      </c>
      <c r="AR42" s="58">
        <v>0</v>
      </c>
      <c r="AS42" s="58">
        <v>0</v>
      </c>
      <c r="AT42" s="58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8">
        <v>0</v>
      </c>
      <c r="BA42" s="58">
        <v>0</v>
      </c>
      <c r="BB42" s="58">
        <v>0</v>
      </c>
      <c r="BC42" s="58">
        <v>0</v>
      </c>
      <c r="BD42" s="58">
        <v>0</v>
      </c>
      <c r="BE42" s="58">
        <v>0</v>
      </c>
      <c r="BF42" s="58">
        <v>0</v>
      </c>
      <c r="BG42" s="58">
        <v>0</v>
      </c>
      <c r="BH42" s="58">
        <v>0</v>
      </c>
      <c r="BI42" s="58">
        <v>0</v>
      </c>
      <c r="BJ42" s="58">
        <v>0</v>
      </c>
      <c r="BK42" s="58">
        <v>0</v>
      </c>
      <c r="BL42" s="58">
        <v>0</v>
      </c>
      <c r="BM42" s="58">
        <v>0</v>
      </c>
      <c r="BN42" s="58">
        <v>0</v>
      </c>
      <c r="BO42" s="58">
        <v>0</v>
      </c>
      <c r="BP42" s="58">
        <v>0</v>
      </c>
      <c r="BQ42" s="58">
        <v>0</v>
      </c>
      <c r="BR42" s="58">
        <v>0</v>
      </c>
      <c r="BS42" s="58">
        <v>0</v>
      </c>
      <c r="BT42" s="58">
        <v>0</v>
      </c>
      <c r="BU42" s="58">
        <v>0</v>
      </c>
      <c r="BV42" s="58">
        <v>0</v>
      </c>
      <c r="BW42" s="58">
        <v>0</v>
      </c>
      <c r="BX42" s="58">
        <v>0</v>
      </c>
      <c r="BY42" s="58">
        <v>0</v>
      </c>
      <c r="BZ42" s="58">
        <v>0</v>
      </c>
      <c r="CA42" s="58">
        <v>0</v>
      </c>
      <c r="CB42" s="58">
        <v>0</v>
      </c>
      <c r="CC42" s="58">
        <v>0</v>
      </c>
      <c r="CD42" s="58">
        <v>0</v>
      </c>
      <c r="CE42" s="58">
        <v>0</v>
      </c>
      <c r="CF42" s="58">
        <v>0</v>
      </c>
      <c r="CG42" s="58">
        <v>0</v>
      </c>
      <c r="CH42" s="58">
        <v>0</v>
      </c>
      <c r="CI42" s="58">
        <v>0</v>
      </c>
      <c r="CJ42" s="58">
        <v>0</v>
      </c>
      <c r="CK42" s="58">
        <v>0</v>
      </c>
      <c r="CL42" s="58">
        <v>0</v>
      </c>
      <c r="CM42" s="58">
        <v>0</v>
      </c>
      <c r="CN42" s="58">
        <v>0</v>
      </c>
      <c r="CO42" s="58">
        <v>0</v>
      </c>
      <c r="CP42" s="58">
        <v>0</v>
      </c>
      <c r="CQ42" s="58">
        <v>0</v>
      </c>
      <c r="CR42" s="58">
        <v>0</v>
      </c>
      <c r="CS42" s="58">
        <v>0</v>
      </c>
      <c r="CT42" s="58">
        <v>0</v>
      </c>
      <c r="CU42" s="58">
        <v>0</v>
      </c>
      <c r="CV42" s="58">
        <v>0</v>
      </c>
      <c r="CW42" s="58">
        <v>0</v>
      </c>
      <c r="CX42" s="115"/>
    </row>
    <row r="43" spans="1:102" x14ac:dyDescent="0.25">
      <c r="B43" s="7" t="s">
        <v>31</v>
      </c>
      <c r="G43" s="90"/>
      <c r="H43" s="90"/>
      <c r="I43" s="91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R43" s="92"/>
      <c r="BS43" s="92"/>
      <c r="BT43" s="92"/>
      <c r="BU43" s="92"/>
      <c r="BV43" s="92"/>
      <c r="BW43" s="92"/>
      <c r="BX43" s="92"/>
      <c r="BY43" s="92"/>
      <c r="BZ43" s="92"/>
      <c r="CA43" s="92"/>
      <c r="CB43" s="92"/>
      <c r="CC43" s="92"/>
      <c r="CD43" s="92"/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115"/>
    </row>
    <row r="44" spans="1:102" x14ac:dyDescent="0.25">
      <c r="B44" t="s">
        <v>32</v>
      </c>
      <c r="C44" s="6">
        <v>2.9999999999999997E-4</v>
      </c>
      <c r="D44" s="1">
        <f>F33</f>
        <v>566052.08400000003</v>
      </c>
      <c r="F44" s="1">
        <f>C44*D44</f>
        <v>169.8156252</v>
      </c>
      <c r="G44" s="55">
        <v>33</v>
      </c>
      <c r="H44" s="55">
        <v>33</v>
      </c>
      <c r="I44" s="57">
        <f t="shared" si="0"/>
        <v>-169.8156252</v>
      </c>
      <c r="J44" s="58">
        <v>0</v>
      </c>
      <c r="K44" s="58">
        <v>0</v>
      </c>
      <c r="L44" s="58">
        <v>0</v>
      </c>
      <c r="M44" s="58">
        <v>0</v>
      </c>
      <c r="N44" s="58">
        <v>0</v>
      </c>
      <c r="O44" s="58">
        <v>0</v>
      </c>
      <c r="P44" s="58">
        <v>0</v>
      </c>
      <c r="Q44" s="58">
        <v>0</v>
      </c>
      <c r="R44" s="58">
        <v>0</v>
      </c>
      <c r="S44" s="58">
        <v>0</v>
      </c>
      <c r="T44" s="58">
        <v>0</v>
      </c>
      <c r="U44" s="58">
        <v>0</v>
      </c>
      <c r="V44" s="58">
        <v>0</v>
      </c>
      <c r="W44" s="58">
        <v>0</v>
      </c>
      <c r="X44" s="58">
        <v>0</v>
      </c>
      <c r="Y44" s="58">
        <v>0</v>
      </c>
      <c r="Z44" s="58">
        <v>0</v>
      </c>
      <c r="AA44" s="58">
        <v>0</v>
      </c>
      <c r="AB44" s="58">
        <v>0</v>
      </c>
      <c r="AC44" s="58">
        <v>0</v>
      </c>
      <c r="AD44" s="58">
        <v>0</v>
      </c>
      <c r="AE44" s="58">
        <v>0</v>
      </c>
      <c r="AF44" s="58">
        <v>0</v>
      </c>
      <c r="AG44" s="58">
        <v>0</v>
      </c>
      <c r="AH44" s="58">
        <v>0</v>
      </c>
      <c r="AI44" s="58">
        <v>0</v>
      </c>
      <c r="AJ44" s="58">
        <v>0</v>
      </c>
      <c r="AK44" s="58">
        <v>0</v>
      </c>
      <c r="AL44" s="58">
        <v>0</v>
      </c>
      <c r="AM44" s="58">
        <v>0</v>
      </c>
      <c r="AN44" s="58">
        <v>0</v>
      </c>
      <c r="AO44" s="58">
        <v>0</v>
      </c>
      <c r="AP44" s="58">
        <f>I44</f>
        <v>-169.8156252</v>
      </c>
      <c r="AQ44" s="58">
        <v>0</v>
      </c>
      <c r="AR44" s="58">
        <v>0</v>
      </c>
      <c r="AS44" s="58">
        <v>0</v>
      </c>
      <c r="AT44" s="58">
        <v>0</v>
      </c>
      <c r="AU44" s="58">
        <v>0</v>
      </c>
      <c r="AV44" s="58">
        <v>0</v>
      </c>
      <c r="AW44" s="58">
        <v>0</v>
      </c>
      <c r="AX44" s="58">
        <v>0</v>
      </c>
      <c r="AY44" s="58">
        <v>0</v>
      </c>
      <c r="AZ44" s="58">
        <v>0</v>
      </c>
      <c r="BA44" s="58">
        <v>0</v>
      </c>
      <c r="BB44" s="58">
        <v>0</v>
      </c>
      <c r="BC44" s="58">
        <v>0</v>
      </c>
      <c r="BD44" s="58">
        <v>0</v>
      </c>
      <c r="BE44" s="58">
        <v>0</v>
      </c>
      <c r="BF44" s="58">
        <v>0</v>
      </c>
      <c r="BG44" s="58">
        <v>0</v>
      </c>
      <c r="BH44" s="58">
        <v>0</v>
      </c>
      <c r="BI44" s="58">
        <v>0</v>
      </c>
      <c r="BJ44" s="58">
        <v>0</v>
      </c>
      <c r="BK44" s="58">
        <v>0</v>
      </c>
      <c r="BL44" s="58">
        <v>0</v>
      </c>
      <c r="BM44" s="58">
        <v>0</v>
      </c>
      <c r="BN44" s="58">
        <v>0</v>
      </c>
      <c r="BO44" s="58">
        <v>0</v>
      </c>
      <c r="BP44" s="58">
        <v>0</v>
      </c>
      <c r="BQ44" s="58">
        <v>0</v>
      </c>
      <c r="BR44" s="58">
        <v>0</v>
      </c>
      <c r="BS44" s="58">
        <v>0</v>
      </c>
      <c r="BT44" s="58">
        <v>0</v>
      </c>
      <c r="BU44" s="58">
        <v>0</v>
      </c>
      <c r="BV44" s="58">
        <v>0</v>
      </c>
      <c r="BW44" s="58">
        <v>0</v>
      </c>
      <c r="BX44" s="58">
        <v>0</v>
      </c>
      <c r="BY44" s="58">
        <v>0</v>
      </c>
      <c r="BZ44" s="58">
        <v>0</v>
      </c>
      <c r="CA44" s="58">
        <v>0</v>
      </c>
      <c r="CB44" s="58">
        <v>0</v>
      </c>
      <c r="CC44" s="58">
        <v>0</v>
      </c>
      <c r="CD44" s="58">
        <v>0</v>
      </c>
      <c r="CE44" s="58">
        <v>0</v>
      </c>
      <c r="CF44" s="58">
        <v>0</v>
      </c>
      <c r="CG44" s="58">
        <v>0</v>
      </c>
      <c r="CH44" s="58">
        <v>0</v>
      </c>
      <c r="CI44" s="58">
        <v>0</v>
      </c>
      <c r="CJ44" s="58">
        <v>0</v>
      </c>
      <c r="CK44" s="58">
        <v>0</v>
      </c>
      <c r="CL44" s="58">
        <v>0</v>
      </c>
      <c r="CM44" s="58">
        <v>0</v>
      </c>
      <c r="CN44" s="58">
        <v>0</v>
      </c>
      <c r="CO44" s="58">
        <v>0</v>
      </c>
      <c r="CP44" s="58">
        <v>0</v>
      </c>
      <c r="CQ44" s="58">
        <v>0</v>
      </c>
      <c r="CR44" s="58">
        <v>0</v>
      </c>
      <c r="CS44" s="58">
        <v>0</v>
      </c>
      <c r="CT44" s="58">
        <v>0</v>
      </c>
      <c r="CU44" s="58">
        <v>0</v>
      </c>
      <c r="CV44" s="58">
        <v>0</v>
      </c>
      <c r="CW44" s="58">
        <v>0</v>
      </c>
      <c r="CX44" s="115"/>
    </row>
    <row r="45" spans="1:102" x14ac:dyDescent="0.25">
      <c r="B45" t="s">
        <v>33</v>
      </c>
      <c r="C45" s="6">
        <v>2.0000000000000001E-4</v>
      </c>
      <c r="D45" s="1">
        <f>F33</f>
        <v>566052.08400000003</v>
      </c>
      <c r="F45" s="1">
        <f>C45*D45</f>
        <v>113.21041680000002</v>
      </c>
      <c r="G45" s="55">
        <v>33</v>
      </c>
      <c r="H45" s="55">
        <v>33</v>
      </c>
      <c r="I45" s="57">
        <f t="shared" si="0"/>
        <v>-113.21041680000002</v>
      </c>
      <c r="J45" s="58">
        <v>0</v>
      </c>
      <c r="K45" s="58">
        <v>0</v>
      </c>
      <c r="L45" s="58">
        <v>0</v>
      </c>
      <c r="M45" s="58">
        <v>0</v>
      </c>
      <c r="N45" s="58">
        <v>0</v>
      </c>
      <c r="O45" s="58">
        <v>0</v>
      </c>
      <c r="P45" s="58">
        <v>0</v>
      </c>
      <c r="Q45" s="58">
        <v>0</v>
      </c>
      <c r="R45" s="58">
        <v>0</v>
      </c>
      <c r="S45" s="58">
        <v>0</v>
      </c>
      <c r="T45" s="58">
        <v>0</v>
      </c>
      <c r="U45" s="58">
        <v>0</v>
      </c>
      <c r="V45" s="58">
        <v>0</v>
      </c>
      <c r="W45" s="58">
        <v>0</v>
      </c>
      <c r="X45" s="58">
        <v>0</v>
      </c>
      <c r="Y45" s="58">
        <v>0</v>
      </c>
      <c r="Z45" s="58">
        <v>0</v>
      </c>
      <c r="AA45" s="58">
        <v>0</v>
      </c>
      <c r="AB45" s="58">
        <v>0</v>
      </c>
      <c r="AC45" s="58">
        <v>0</v>
      </c>
      <c r="AD45" s="58">
        <v>0</v>
      </c>
      <c r="AE45" s="58">
        <v>0</v>
      </c>
      <c r="AF45" s="58">
        <v>0</v>
      </c>
      <c r="AG45" s="58">
        <v>0</v>
      </c>
      <c r="AH45" s="58">
        <v>0</v>
      </c>
      <c r="AI45" s="58">
        <v>0</v>
      </c>
      <c r="AJ45" s="58">
        <v>0</v>
      </c>
      <c r="AK45" s="58">
        <v>0</v>
      </c>
      <c r="AL45" s="58">
        <v>0</v>
      </c>
      <c r="AM45" s="58">
        <v>0</v>
      </c>
      <c r="AN45" s="58">
        <v>0</v>
      </c>
      <c r="AO45" s="58">
        <v>0</v>
      </c>
      <c r="AP45" s="58">
        <f>I45</f>
        <v>-113.21041680000002</v>
      </c>
      <c r="AQ45" s="58">
        <v>0</v>
      </c>
      <c r="AR45" s="58">
        <v>0</v>
      </c>
      <c r="AS45" s="58">
        <v>0</v>
      </c>
      <c r="AT45" s="58">
        <v>0</v>
      </c>
      <c r="AU45" s="58">
        <v>0</v>
      </c>
      <c r="AV45" s="58">
        <v>0</v>
      </c>
      <c r="AW45" s="58">
        <v>0</v>
      </c>
      <c r="AX45" s="58">
        <v>0</v>
      </c>
      <c r="AY45" s="58">
        <v>0</v>
      </c>
      <c r="AZ45" s="58">
        <v>0</v>
      </c>
      <c r="BA45" s="58">
        <v>0</v>
      </c>
      <c r="BB45" s="58">
        <v>0</v>
      </c>
      <c r="BC45" s="58">
        <v>0</v>
      </c>
      <c r="BD45" s="58">
        <v>0</v>
      </c>
      <c r="BE45" s="58">
        <v>0</v>
      </c>
      <c r="BF45" s="58">
        <v>0</v>
      </c>
      <c r="BG45" s="58">
        <v>0</v>
      </c>
      <c r="BH45" s="58">
        <v>0</v>
      </c>
      <c r="BI45" s="58">
        <v>0</v>
      </c>
      <c r="BJ45" s="58">
        <v>0</v>
      </c>
      <c r="BK45" s="58">
        <v>0</v>
      </c>
      <c r="BL45" s="58">
        <v>0</v>
      </c>
      <c r="BM45" s="58">
        <v>0</v>
      </c>
      <c r="BN45" s="58">
        <v>0</v>
      </c>
      <c r="BO45" s="58">
        <v>0</v>
      </c>
      <c r="BP45" s="58">
        <v>0</v>
      </c>
      <c r="BQ45" s="58">
        <v>0</v>
      </c>
      <c r="BR45" s="58">
        <v>0</v>
      </c>
      <c r="BS45" s="58">
        <v>0</v>
      </c>
      <c r="BT45" s="58">
        <v>0</v>
      </c>
      <c r="BU45" s="58">
        <v>0</v>
      </c>
      <c r="BV45" s="58">
        <v>0</v>
      </c>
      <c r="BW45" s="58">
        <v>0</v>
      </c>
      <c r="BX45" s="58">
        <v>0</v>
      </c>
      <c r="BY45" s="58">
        <v>0</v>
      </c>
      <c r="BZ45" s="58">
        <v>0</v>
      </c>
      <c r="CA45" s="58">
        <v>0</v>
      </c>
      <c r="CB45" s="58">
        <v>0</v>
      </c>
      <c r="CC45" s="58">
        <v>0</v>
      </c>
      <c r="CD45" s="58">
        <v>0</v>
      </c>
      <c r="CE45" s="58">
        <v>0</v>
      </c>
      <c r="CF45" s="58">
        <v>0</v>
      </c>
      <c r="CG45" s="58">
        <v>0</v>
      </c>
      <c r="CH45" s="58">
        <v>0</v>
      </c>
      <c r="CI45" s="58">
        <v>0</v>
      </c>
      <c r="CJ45" s="58">
        <v>0</v>
      </c>
      <c r="CK45" s="58">
        <v>0</v>
      </c>
      <c r="CL45" s="58">
        <v>0</v>
      </c>
      <c r="CM45" s="58">
        <v>0</v>
      </c>
      <c r="CN45" s="58">
        <v>0</v>
      </c>
      <c r="CO45" s="58">
        <v>0</v>
      </c>
      <c r="CP45" s="58">
        <v>0</v>
      </c>
      <c r="CQ45" s="58">
        <v>0</v>
      </c>
      <c r="CR45" s="58">
        <v>0</v>
      </c>
      <c r="CS45" s="58">
        <v>0</v>
      </c>
      <c r="CT45" s="58">
        <v>0</v>
      </c>
      <c r="CU45" s="58">
        <v>0</v>
      </c>
      <c r="CV45" s="58">
        <v>0</v>
      </c>
      <c r="CW45" s="58">
        <v>0</v>
      </c>
      <c r="CX45" s="115"/>
    </row>
    <row r="46" spans="1:102" x14ac:dyDescent="0.25">
      <c r="B46" t="s">
        <v>34</v>
      </c>
      <c r="C46">
        <v>1</v>
      </c>
      <c r="D46" s="1">
        <v>250</v>
      </c>
      <c r="F46" s="1">
        <f>C46*D46</f>
        <v>250</v>
      </c>
      <c r="G46" s="55">
        <v>33</v>
      </c>
      <c r="H46" s="55">
        <v>33</v>
      </c>
      <c r="I46" s="57">
        <f t="shared" si="0"/>
        <v>-250</v>
      </c>
      <c r="J46" s="58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8">
        <v>0</v>
      </c>
      <c r="R46" s="58">
        <v>0</v>
      </c>
      <c r="S46" s="58">
        <v>0</v>
      </c>
      <c r="T46" s="58">
        <v>0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58">
        <v>0</v>
      </c>
      <c r="AB46" s="58">
        <v>0</v>
      </c>
      <c r="AC46" s="58">
        <v>0</v>
      </c>
      <c r="AD46" s="58">
        <v>0</v>
      </c>
      <c r="AE46" s="58">
        <v>0</v>
      </c>
      <c r="AF46" s="58">
        <v>0</v>
      </c>
      <c r="AG46" s="58">
        <v>0</v>
      </c>
      <c r="AH46" s="58">
        <v>0</v>
      </c>
      <c r="AI46" s="58">
        <v>0</v>
      </c>
      <c r="AJ46" s="58">
        <v>0</v>
      </c>
      <c r="AK46" s="58">
        <v>0</v>
      </c>
      <c r="AL46" s="58">
        <v>0</v>
      </c>
      <c r="AM46" s="58">
        <v>0</v>
      </c>
      <c r="AN46" s="58">
        <v>0</v>
      </c>
      <c r="AO46" s="58">
        <v>0</v>
      </c>
      <c r="AP46" s="58">
        <f>I46</f>
        <v>-250</v>
      </c>
      <c r="AQ46" s="58">
        <v>0</v>
      </c>
      <c r="AR46" s="58">
        <v>0</v>
      </c>
      <c r="AS46" s="58">
        <v>0</v>
      </c>
      <c r="AT46" s="58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8">
        <v>0</v>
      </c>
      <c r="BA46" s="58">
        <v>0</v>
      </c>
      <c r="BB46" s="58">
        <v>0</v>
      </c>
      <c r="BC46" s="58">
        <v>0</v>
      </c>
      <c r="BD46" s="58">
        <v>0</v>
      </c>
      <c r="BE46" s="58">
        <v>0</v>
      </c>
      <c r="BF46" s="58">
        <v>0</v>
      </c>
      <c r="BG46" s="58">
        <v>0</v>
      </c>
      <c r="BH46" s="58">
        <v>0</v>
      </c>
      <c r="BI46" s="58">
        <v>0</v>
      </c>
      <c r="BJ46" s="58">
        <v>0</v>
      </c>
      <c r="BK46" s="58">
        <v>0</v>
      </c>
      <c r="BL46" s="58">
        <v>0</v>
      </c>
      <c r="BM46" s="58">
        <v>0</v>
      </c>
      <c r="BN46" s="58">
        <v>0</v>
      </c>
      <c r="BO46" s="58">
        <v>0</v>
      </c>
      <c r="BP46" s="58">
        <v>0</v>
      </c>
      <c r="BQ46" s="58">
        <v>0</v>
      </c>
      <c r="BR46" s="58">
        <v>0</v>
      </c>
      <c r="BS46" s="58">
        <v>0</v>
      </c>
      <c r="BT46" s="58">
        <v>0</v>
      </c>
      <c r="BU46" s="58">
        <v>0</v>
      </c>
      <c r="BV46" s="58">
        <v>0</v>
      </c>
      <c r="BW46" s="58">
        <v>0</v>
      </c>
      <c r="BX46" s="58">
        <v>0</v>
      </c>
      <c r="BY46" s="58">
        <v>0</v>
      </c>
      <c r="BZ46" s="58">
        <v>0</v>
      </c>
      <c r="CA46" s="58">
        <v>0</v>
      </c>
      <c r="CB46" s="58">
        <v>0</v>
      </c>
      <c r="CC46" s="58">
        <v>0</v>
      </c>
      <c r="CD46" s="58">
        <v>0</v>
      </c>
      <c r="CE46" s="58">
        <v>0</v>
      </c>
      <c r="CF46" s="58">
        <v>0</v>
      </c>
      <c r="CG46" s="58">
        <v>0</v>
      </c>
      <c r="CH46" s="58">
        <v>0</v>
      </c>
      <c r="CI46" s="58">
        <v>0</v>
      </c>
      <c r="CJ46" s="58">
        <v>0</v>
      </c>
      <c r="CK46" s="58">
        <v>0</v>
      </c>
      <c r="CL46" s="58">
        <v>0</v>
      </c>
      <c r="CM46" s="58">
        <v>0</v>
      </c>
      <c r="CN46" s="58">
        <v>0</v>
      </c>
      <c r="CO46" s="58">
        <v>0</v>
      </c>
      <c r="CP46" s="58">
        <v>0</v>
      </c>
      <c r="CQ46" s="58">
        <v>0</v>
      </c>
      <c r="CR46" s="58">
        <v>0</v>
      </c>
      <c r="CS46" s="58">
        <v>0</v>
      </c>
      <c r="CT46" s="58">
        <v>0</v>
      </c>
      <c r="CU46" s="58">
        <v>0</v>
      </c>
      <c r="CV46" s="58">
        <v>0</v>
      </c>
      <c r="CW46" s="58">
        <v>0</v>
      </c>
      <c r="CX46" s="115"/>
    </row>
    <row r="47" spans="1:102" x14ac:dyDescent="0.25">
      <c r="B47" s="7" t="s">
        <v>35</v>
      </c>
      <c r="G47" s="90"/>
      <c r="H47" s="90"/>
      <c r="I47" s="91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92"/>
      <c r="BG47" s="92"/>
      <c r="BH47" s="92"/>
      <c r="BI47" s="92"/>
      <c r="BJ47" s="92"/>
      <c r="BK47" s="92"/>
      <c r="BL47" s="92"/>
      <c r="BM47" s="92"/>
      <c r="BN47" s="92"/>
      <c r="BO47" s="92"/>
      <c r="BP47" s="92"/>
      <c r="BQ47" s="92"/>
      <c r="BR47" s="92"/>
      <c r="BS47" s="92"/>
      <c r="BT47" s="92"/>
      <c r="BU47" s="92"/>
      <c r="BV47" s="92"/>
      <c r="BW47" s="92"/>
      <c r="BX47" s="92"/>
      <c r="BY47" s="92"/>
      <c r="BZ47" s="92"/>
      <c r="CA47" s="92"/>
      <c r="CB47" s="92"/>
      <c r="CC47" s="92"/>
      <c r="CD47" s="92"/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115"/>
    </row>
    <row r="48" spans="1:102" x14ac:dyDescent="0.25">
      <c r="B48" t="s">
        <v>32</v>
      </c>
      <c r="C48" s="6">
        <v>2.9999999999999997E-4</v>
      </c>
      <c r="D48" s="1">
        <f>F33</f>
        <v>566052.08400000003</v>
      </c>
      <c r="F48" s="1">
        <f>C48*D48</f>
        <v>169.8156252</v>
      </c>
      <c r="G48" s="55">
        <v>33</v>
      </c>
      <c r="H48" s="55">
        <v>33</v>
      </c>
      <c r="I48" s="57">
        <f t="shared" si="0"/>
        <v>-169.8156252</v>
      </c>
      <c r="J48" s="58">
        <v>0</v>
      </c>
      <c r="K48" s="58">
        <v>0</v>
      </c>
      <c r="L48" s="58">
        <v>0</v>
      </c>
      <c r="M48" s="58">
        <v>0</v>
      </c>
      <c r="N48" s="58">
        <v>0</v>
      </c>
      <c r="O48" s="58">
        <v>0</v>
      </c>
      <c r="P48" s="58">
        <v>0</v>
      </c>
      <c r="Q48" s="58">
        <v>0</v>
      </c>
      <c r="R48" s="58">
        <v>0</v>
      </c>
      <c r="S48" s="58">
        <v>0</v>
      </c>
      <c r="T48" s="58">
        <v>0</v>
      </c>
      <c r="U48" s="58">
        <v>0</v>
      </c>
      <c r="V48" s="58">
        <v>0</v>
      </c>
      <c r="W48" s="58">
        <v>0</v>
      </c>
      <c r="X48" s="58">
        <v>0</v>
      </c>
      <c r="Y48" s="58">
        <v>0</v>
      </c>
      <c r="Z48" s="58">
        <v>0</v>
      </c>
      <c r="AA48" s="58">
        <v>0</v>
      </c>
      <c r="AB48" s="58">
        <v>0</v>
      </c>
      <c r="AC48" s="58">
        <v>0</v>
      </c>
      <c r="AD48" s="58">
        <v>0</v>
      </c>
      <c r="AE48" s="58">
        <v>0</v>
      </c>
      <c r="AF48" s="58">
        <v>0</v>
      </c>
      <c r="AG48" s="58">
        <v>0</v>
      </c>
      <c r="AH48" s="58">
        <v>0</v>
      </c>
      <c r="AI48" s="58">
        <v>0</v>
      </c>
      <c r="AJ48" s="58">
        <v>0</v>
      </c>
      <c r="AK48" s="58">
        <v>0</v>
      </c>
      <c r="AL48" s="58">
        <v>0</v>
      </c>
      <c r="AM48" s="58">
        <v>0</v>
      </c>
      <c r="AN48" s="58">
        <v>0</v>
      </c>
      <c r="AO48" s="58">
        <v>0</v>
      </c>
      <c r="AP48" s="58">
        <f>I48</f>
        <v>-169.8156252</v>
      </c>
      <c r="AQ48" s="58">
        <v>0</v>
      </c>
      <c r="AR48" s="58">
        <v>0</v>
      </c>
      <c r="AS48" s="58">
        <v>0</v>
      </c>
      <c r="AT48" s="58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8">
        <v>0</v>
      </c>
      <c r="BA48" s="58">
        <v>0</v>
      </c>
      <c r="BB48" s="58">
        <v>0</v>
      </c>
      <c r="BC48" s="58">
        <v>0</v>
      </c>
      <c r="BD48" s="58">
        <v>0</v>
      </c>
      <c r="BE48" s="58">
        <v>0</v>
      </c>
      <c r="BF48" s="58">
        <v>0</v>
      </c>
      <c r="BG48" s="58">
        <v>0</v>
      </c>
      <c r="BH48" s="58">
        <v>0</v>
      </c>
      <c r="BI48" s="58">
        <v>0</v>
      </c>
      <c r="BJ48" s="58">
        <v>0</v>
      </c>
      <c r="BK48" s="58">
        <v>0</v>
      </c>
      <c r="BL48" s="58">
        <v>0</v>
      </c>
      <c r="BM48" s="58">
        <v>0</v>
      </c>
      <c r="BN48" s="58">
        <v>0</v>
      </c>
      <c r="BO48" s="58">
        <v>0</v>
      </c>
      <c r="BP48" s="58">
        <v>0</v>
      </c>
      <c r="BQ48" s="58">
        <v>0</v>
      </c>
      <c r="BR48" s="58">
        <v>0</v>
      </c>
      <c r="BS48" s="58">
        <v>0</v>
      </c>
      <c r="BT48" s="58">
        <v>0</v>
      </c>
      <c r="BU48" s="58">
        <v>0</v>
      </c>
      <c r="BV48" s="58">
        <v>0</v>
      </c>
      <c r="BW48" s="58">
        <v>0</v>
      </c>
      <c r="BX48" s="58">
        <v>0</v>
      </c>
      <c r="BY48" s="58">
        <v>0</v>
      </c>
      <c r="BZ48" s="58">
        <v>0</v>
      </c>
      <c r="CA48" s="58">
        <v>0</v>
      </c>
      <c r="CB48" s="58">
        <v>0</v>
      </c>
      <c r="CC48" s="58">
        <v>0</v>
      </c>
      <c r="CD48" s="58">
        <v>0</v>
      </c>
      <c r="CE48" s="58">
        <v>0</v>
      </c>
      <c r="CF48" s="58">
        <v>0</v>
      </c>
      <c r="CG48" s="58">
        <v>0</v>
      </c>
      <c r="CH48" s="58">
        <v>0</v>
      </c>
      <c r="CI48" s="58">
        <v>0</v>
      </c>
      <c r="CJ48" s="58">
        <v>0</v>
      </c>
      <c r="CK48" s="58">
        <v>0</v>
      </c>
      <c r="CL48" s="58">
        <v>0</v>
      </c>
      <c r="CM48" s="58">
        <v>0</v>
      </c>
      <c r="CN48" s="58">
        <v>0</v>
      </c>
      <c r="CO48" s="58">
        <v>0</v>
      </c>
      <c r="CP48" s="58">
        <v>0</v>
      </c>
      <c r="CQ48" s="58">
        <v>0</v>
      </c>
      <c r="CR48" s="58">
        <v>0</v>
      </c>
      <c r="CS48" s="58">
        <v>0</v>
      </c>
      <c r="CT48" s="58">
        <v>0</v>
      </c>
      <c r="CU48" s="58">
        <v>0</v>
      </c>
      <c r="CV48" s="58">
        <v>0</v>
      </c>
      <c r="CW48" s="58">
        <v>0</v>
      </c>
      <c r="CX48" s="115"/>
    </row>
    <row r="49" spans="2:102" x14ac:dyDescent="0.25">
      <c r="B49" t="s">
        <v>33</v>
      </c>
      <c r="C49" s="6">
        <v>2.0000000000000001E-4</v>
      </c>
      <c r="D49" s="1">
        <f>F33</f>
        <v>566052.08400000003</v>
      </c>
      <c r="F49" s="1">
        <f>C49*D49</f>
        <v>113.21041680000002</v>
      </c>
      <c r="G49" s="55">
        <v>33</v>
      </c>
      <c r="H49" s="55">
        <v>33</v>
      </c>
      <c r="I49" s="57">
        <f t="shared" si="0"/>
        <v>-113.21041680000002</v>
      </c>
      <c r="J49" s="58">
        <v>0</v>
      </c>
      <c r="K49" s="58">
        <v>0</v>
      </c>
      <c r="L49" s="58">
        <v>0</v>
      </c>
      <c r="M49" s="58">
        <v>0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0</v>
      </c>
      <c r="AE49" s="58">
        <v>0</v>
      </c>
      <c r="AF49" s="58">
        <v>0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0</v>
      </c>
      <c r="AN49" s="58">
        <v>0</v>
      </c>
      <c r="AO49" s="58">
        <v>0</v>
      </c>
      <c r="AP49" s="58">
        <f>I49</f>
        <v>-113.21041680000002</v>
      </c>
      <c r="AQ49" s="58">
        <v>0</v>
      </c>
      <c r="AR49" s="58">
        <v>0</v>
      </c>
      <c r="AS49" s="58">
        <v>0</v>
      </c>
      <c r="AT49" s="58">
        <v>0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8">
        <v>0</v>
      </c>
      <c r="BA49" s="58">
        <v>0</v>
      </c>
      <c r="BB49" s="58">
        <v>0</v>
      </c>
      <c r="BC49" s="58">
        <v>0</v>
      </c>
      <c r="BD49" s="58">
        <v>0</v>
      </c>
      <c r="BE49" s="58">
        <v>0</v>
      </c>
      <c r="BF49" s="58">
        <v>0</v>
      </c>
      <c r="BG49" s="58">
        <v>0</v>
      </c>
      <c r="BH49" s="58">
        <v>0</v>
      </c>
      <c r="BI49" s="58">
        <v>0</v>
      </c>
      <c r="BJ49" s="58">
        <v>0</v>
      </c>
      <c r="BK49" s="58">
        <v>0</v>
      </c>
      <c r="BL49" s="58">
        <v>0</v>
      </c>
      <c r="BM49" s="58">
        <v>0</v>
      </c>
      <c r="BN49" s="58">
        <v>0</v>
      </c>
      <c r="BO49" s="58">
        <v>0</v>
      </c>
      <c r="BP49" s="58">
        <v>0</v>
      </c>
      <c r="BQ49" s="58">
        <v>0</v>
      </c>
      <c r="BR49" s="58">
        <v>0</v>
      </c>
      <c r="BS49" s="58">
        <v>0</v>
      </c>
      <c r="BT49" s="58">
        <v>0</v>
      </c>
      <c r="BU49" s="58">
        <v>0</v>
      </c>
      <c r="BV49" s="58">
        <v>0</v>
      </c>
      <c r="BW49" s="58">
        <v>0</v>
      </c>
      <c r="BX49" s="58">
        <v>0</v>
      </c>
      <c r="BY49" s="58">
        <v>0</v>
      </c>
      <c r="BZ49" s="58">
        <v>0</v>
      </c>
      <c r="CA49" s="58">
        <v>0</v>
      </c>
      <c r="CB49" s="58">
        <v>0</v>
      </c>
      <c r="CC49" s="58">
        <v>0</v>
      </c>
      <c r="CD49" s="58">
        <v>0</v>
      </c>
      <c r="CE49" s="58">
        <v>0</v>
      </c>
      <c r="CF49" s="58">
        <v>0</v>
      </c>
      <c r="CG49" s="58">
        <v>0</v>
      </c>
      <c r="CH49" s="58">
        <v>0</v>
      </c>
      <c r="CI49" s="58">
        <v>0</v>
      </c>
      <c r="CJ49" s="58">
        <v>0</v>
      </c>
      <c r="CK49" s="58">
        <v>0</v>
      </c>
      <c r="CL49" s="58">
        <v>0</v>
      </c>
      <c r="CM49" s="58">
        <v>0</v>
      </c>
      <c r="CN49" s="58">
        <v>0</v>
      </c>
      <c r="CO49" s="58">
        <v>0</v>
      </c>
      <c r="CP49" s="58">
        <v>0</v>
      </c>
      <c r="CQ49" s="58">
        <v>0</v>
      </c>
      <c r="CR49" s="58">
        <v>0</v>
      </c>
      <c r="CS49" s="58">
        <v>0</v>
      </c>
      <c r="CT49" s="58">
        <v>0</v>
      </c>
      <c r="CU49" s="58">
        <v>0</v>
      </c>
      <c r="CV49" s="58">
        <v>0</v>
      </c>
      <c r="CW49" s="58">
        <v>0</v>
      </c>
      <c r="CX49" s="115"/>
    </row>
    <row r="50" spans="2:102" x14ac:dyDescent="0.25">
      <c r="B50" t="s">
        <v>34</v>
      </c>
      <c r="C50">
        <v>1</v>
      </c>
      <c r="D50" s="1">
        <v>250</v>
      </c>
      <c r="F50" s="1">
        <f>C50*D50</f>
        <v>250</v>
      </c>
      <c r="G50" s="55">
        <v>33</v>
      </c>
      <c r="H50" s="55">
        <v>33</v>
      </c>
      <c r="I50" s="57">
        <f t="shared" si="0"/>
        <v>-250</v>
      </c>
      <c r="J50" s="58">
        <v>0</v>
      </c>
      <c r="K50" s="58">
        <v>0</v>
      </c>
      <c r="L50" s="58">
        <v>0</v>
      </c>
      <c r="M50" s="58">
        <v>0</v>
      </c>
      <c r="N50" s="58">
        <v>0</v>
      </c>
      <c r="O50" s="58">
        <v>0</v>
      </c>
      <c r="P50" s="58">
        <v>0</v>
      </c>
      <c r="Q50" s="58">
        <v>0</v>
      </c>
      <c r="R50" s="58">
        <v>0</v>
      </c>
      <c r="S50" s="58">
        <v>0</v>
      </c>
      <c r="T50" s="58">
        <v>0</v>
      </c>
      <c r="U50" s="58">
        <v>0</v>
      </c>
      <c r="V50" s="58">
        <v>0</v>
      </c>
      <c r="W50" s="58">
        <v>0</v>
      </c>
      <c r="X50" s="58">
        <v>0</v>
      </c>
      <c r="Y50" s="58">
        <v>0</v>
      </c>
      <c r="Z50" s="58">
        <v>0</v>
      </c>
      <c r="AA50" s="58">
        <v>0</v>
      </c>
      <c r="AB50" s="58">
        <v>0</v>
      </c>
      <c r="AC50" s="58">
        <v>0</v>
      </c>
      <c r="AD50" s="58">
        <v>0</v>
      </c>
      <c r="AE50" s="58">
        <v>0</v>
      </c>
      <c r="AF50" s="58">
        <v>0</v>
      </c>
      <c r="AG50" s="58">
        <v>0</v>
      </c>
      <c r="AH50" s="58">
        <v>0</v>
      </c>
      <c r="AI50" s="58">
        <v>0</v>
      </c>
      <c r="AJ50" s="58">
        <v>0</v>
      </c>
      <c r="AK50" s="58">
        <v>0</v>
      </c>
      <c r="AL50" s="58">
        <v>0</v>
      </c>
      <c r="AM50" s="58">
        <v>0</v>
      </c>
      <c r="AN50" s="58">
        <v>0</v>
      </c>
      <c r="AO50" s="58">
        <v>0</v>
      </c>
      <c r="AP50" s="58">
        <f>I50</f>
        <v>-250</v>
      </c>
      <c r="AQ50" s="58">
        <v>0</v>
      </c>
      <c r="AR50" s="58">
        <v>0</v>
      </c>
      <c r="AS50" s="58">
        <v>0</v>
      </c>
      <c r="AT50" s="58">
        <v>0</v>
      </c>
      <c r="AU50" s="58">
        <v>0</v>
      </c>
      <c r="AV50" s="58">
        <v>0</v>
      </c>
      <c r="AW50" s="58">
        <v>0</v>
      </c>
      <c r="AX50" s="58">
        <v>0</v>
      </c>
      <c r="AY50" s="58">
        <v>0</v>
      </c>
      <c r="AZ50" s="58">
        <v>0</v>
      </c>
      <c r="BA50" s="58">
        <v>0</v>
      </c>
      <c r="BB50" s="58">
        <v>0</v>
      </c>
      <c r="BC50" s="58">
        <v>0</v>
      </c>
      <c r="BD50" s="58">
        <v>0</v>
      </c>
      <c r="BE50" s="58">
        <v>0</v>
      </c>
      <c r="BF50" s="58">
        <v>0</v>
      </c>
      <c r="BG50" s="58">
        <v>0</v>
      </c>
      <c r="BH50" s="58">
        <v>0</v>
      </c>
      <c r="BI50" s="58">
        <v>0</v>
      </c>
      <c r="BJ50" s="58">
        <v>0</v>
      </c>
      <c r="BK50" s="58">
        <v>0</v>
      </c>
      <c r="BL50" s="58">
        <v>0</v>
      </c>
      <c r="BM50" s="58">
        <v>0</v>
      </c>
      <c r="BN50" s="58">
        <v>0</v>
      </c>
      <c r="BO50" s="58">
        <v>0</v>
      </c>
      <c r="BP50" s="58">
        <v>0</v>
      </c>
      <c r="BQ50" s="58">
        <v>0</v>
      </c>
      <c r="BR50" s="58">
        <v>0</v>
      </c>
      <c r="BS50" s="58">
        <v>0</v>
      </c>
      <c r="BT50" s="58">
        <v>0</v>
      </c>
      <c r="BU50" s="58">
        <v>0</v>
      </c>
      <c r="BV50" s="58">
        <v>0</v>
      </c>
      <c r="BW50" s="58">
        <v>0</v>
      </c>
      <c r="BX50" s="58">
        <v>0</v>
      </c>
      <c r="BY50" s="58">
        <v>0</v>
      </c>
      <c r="BZ50" s="58">
        <v>0</v>
      </c>
      <c r="CA50" s="58">
        <v>0</v>
      </c>
      <c r="CB50" s="58">
        <v>0</v>
      </c>
      <c r="CC50" s="58">
        <v>0</v>
      </c>
      <c r="CD50" s="58">
        <v>0</v>
      </c>
      <c r="CE50" s="58">
        <v>0</v>
      </c>
      <c r="CF50" s="58">
        <v>0</v>
      </c>
      <c r="CG50" s="58">
        <v>0</v>
      </c>
      <c r="CH50" s="58">
        <v>0</v>
      </c>
      <c r="CI50" s="58">
        <v>0</v>
      </c>
      <c r="CJ50" s="58">
        <v>0</v>
      </c>
      <c r="CK50" s="58">
        <v>0</v>
      </c>
      <c r="CL50" s="58">
        <v>0</v>
      </c>
      <c r="CM50" s="58">
        <v>0</v>
      </c>
      <c r="CN50" s="58">
        <v>0</v>
      </c>
      <c r="CO50" s="58">
        <v>0</v>
      </c>
      <c r="CP50" s="58">
        <v>0</v>
      </c>
      <c r="CQ50" s="58">
        <v>0</v>
      </c>
      <c r="CR50" s="58">
        <v>0</v>
      </c>
      <c r="CS50" s="58">
        <v>0</v>
      </c>
      <c r="CT50" s="58">
        <v>0</v>
      </c>
      <c r="CU50" s="58">
        <v>0</v>
      </c>
      <c r="CV50" s="58">
        <v>0</v>
      </c>
      <c r="CW50" s="58">
        <v>0</v>
      </c>
      <c r="CX50" s="115"/>
    </row>
    <row r="51" spans="2:102" x14ac:dyDescent="0.25">
      <c r="B51" s="7" t="s">
        <v>36</v>
      </c>
      <c r="C51" s="6">
        <v>8.9999999999999993E-3</v>
      </c>
      <c r="D51" s="1">
        <f>F33</f>
        <v>566052.08400000003</v>
      </c>
      <c r="F51" s="1">
        <f>C51*D51</f>
        <v>5094.4687560000002</v>
      </c>
      <c r="G51" s="55">
        <v>17</v>
      </c>
      <c r="H51" s="55">
        <v>32</v>
      </c>
      <c r="I51" s="57">
        <f t="shared" si="0"/>
        <v>-5094.4687560000002</v>
      </c>
      <c r="J51" s="58">
        <v>0</v>
      </c>
      <c r="K51" s="58">
        <v>0</v>
      </c>
      <c r="L51" s="58">
        <v>0</v>
      </c>
      <c r="M51" s="58">
        <v>0</v>
      </c>
      <c r="N51" s="58">
        <v>0</v>
      </c>
      <c r="O51" s="58">
        <v>0</v>
      </c>
      <c r="P51" s="58">
        <v>0</v>
      </c>
      <c r="Q51" s="58">
        <v>0</v>
      </c>
      <c r="R51" s="58">
        <v>0</v>
      </c>
      <c r="S51" s="58">
        <v>0</v>
      </c>
      <c r="T51" s="58">
        <v>0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8">
        <f>$I$51/16</f>
        <v>-318.40429725000001</v>
      </c>
      <c r="AA51" s="58">
        <f t="shared" ref="AA51:AO51" si="11">$I$51/16</f>
        <v>-318.40429725000001</v>
      </c>
      <c r="AB51" s="58">
        <f t="shared" si="11"/>
        <v>-318.40429725000001</v>
      </c>
      <c r="AC51" s="58">
        <f t="shared" si="11"/>
        <v>-318.40429725000001</v>
      </c>
      <c r="AD51" s="58">
        <f t="shared" si="11"/>
        <v>-318.40429725000001</v>
      </c>
      <c r="AE51" s="58">
        <f t="shared" si="11"/>
        <v>-318.40429725000001</v>
      </c>
      <c r="AF51" s="58">
        <f t="shared" si="11"/>
        <v>-318.40429725000001</v>
      </c>
      <c r="AG51" s="58">
        <f t="shared" si="11"/>
        <v>-318.40429725000001</v>
      </c>
      <c r="AH51" s="58">
        <f t="shared" si="11"/>
        <v>-318.40429725000001</v>
      </c>
      <c r="AI51" s="58">
        <f t="shared" si="11"/>
        <v>-318.40429725000001</v>
      </c>
      <c r="AJ51" s="58">
        <f t="shared" si="11"/>
        <v>-318.40429725000001</v>
      </c>
      <c r="AK51" s="58">
        <f t="shared" si="11"/>
        <v>-318.40429725000001</v>
      </c>
      <c r="AL51" s="58">
        <f t="shared" si="11"/>
        <v>-318.40429725000001</v>
      </c>
      <c r="AM51" s="58">
        <f t="shared" si="11"/>
        <v>-318.40429725000001</v>
      </c>
      <c r="AN51" s="58">
        <f t="shared" si="11"/>
        <v>-318.40429725000001</v>
      </c>
      <c r="AO51" s="58">
        <f t="shared" si="11"/>
        <v>-318.40429725000001</v>
      </c>
      <c r="AP51" s="58">
        <v>0</v>
      </c>
      <c r="AQ51" s="58">
        <v>0</v>
      </c>
      <c r="AR51" s="58">
        <v>0</v>
      </c>
      <c r="AS51" s="58">
        <v>0</v>
      </c>
      <c r="AT51" s="58">
        <v>0</v>
      </c>
      <c r="AU51" s="58">
        <v>0</v>
      </c>
      <c r="AV51" s="58">
        <v>0</v>
      </c>
      <c r="AW51" s="58">
        <v>0</v>
      </c>
      <c r="AX51" s="58">
        <v>0</v>
      </c>
      <c r="AY51" s="58">
        <v>0</v>
      </c>
      <c r="AZ51" s="58">
        <v>0</v>
      </c>
      <c r="BA51" s="58">
        <v>0</v>
      </c>
      <c r="BB51" s="58">
        <v>0</v>
      </c>
      <c r="BC51" s="58">
        <v>0</v>
      </c>
      <c r="BD51" s="58">
        <v>0</v>
      </c>
      <c r="BE51" s="58">
        <v>0</v>
      </c>
      <c r="BF51" s="58">
        <v>0</v>
      </c>
      <c r="BG51" s="58">
        <v>0</v>
      </c>
      <c r="BH51" s="58">
        <v>0</v>
      </c>
      <c r="BI51" s="58">
        <v>0</v>
      </c>
      <c r="BJ51" s="58">
        <v>0</v>
      </c>
      <c r="BK51" s="58">
        <v>0</v>
      </c>
      <c r="BL51" s="58">
        <v>0</v>
      </c>
      <c r="BM51" s="58">
        <v>0</v>
      </c>
      <c r="BN51" s="58">
        <v>0</v>
      </c>
      <c r="BO51" s="58">
        <v>0</v>
      </c>
      <c r="BP51" s="58">
        <v>0</v>
      </c>
      <c r="BQ51" s="58">
        <v>0</v>
      </c>
      <c r="BR51" s="58">
        <v>0</v>
      </c>
      <c r="BS51" s="58">
        <v>0</v>
      </c>
      <c r="BT51" s="58">
        <v>0</v>
      </c>
      <c r="BU51" s="58">
        <v>0</v>
      </c>
      <c r="BV51" s="58">
        <v>0</v>
      </c>
      <c r="BW51" s="58">
        <v>0</v>
      </c>
      <c r="BX51" s="58">
        <v>0</v>
      </c>
      <c r="BY51" s="58">
        <v>0</v>
      </c>
      <c r="BZ51" s="58">
        <v>0</v>
      </c>
      <c r="CA51" s="58">
        <v>0</v>
      </c>
      <c r="CB51" s="58">
        <v>0</v>
      </c>
      <c r="CC51" s="58">
        <v>0</v>
      </c>
      <c r="CD51" s="58">
        <v>0</v>
      </c>
      <c r="CE51" s="58">
        <v>0</v>
      </c>
      <c r="CF51" s="58">
        <v>0</v>
      </c>
      <c r="CG51" s="58">
        <v>0</v>
      </c>
      <c r="CH51" s="58">
        <v>0</v>
      </c>
      <c r="CI51" s="58">
        <v>0</v>
      </c>
      <c r="CJ51" s="58">
        <v>0</v>
      </c>
      <c r="CK51" s="58">
        <v>0</v>
      </c>
      <c r="CL51" s="58">
        <v>0</v>
      </c>
      <c r="CM51" s="58">
        <v>0</v>
      </c>
      <c r="CN51" s="58">
        <v>0</v>
      </c>
      <c r="CO51" s="58">
        <v>0</v>
      </c>
      <c r="CP51" s="58">
        <v>0</v>
      </c>
      <c r="CQ51" s="58">
        <v>0</v>
      </c>
      <c r="CR51" s="58">
        <v>0</v>
      </c>
      <c r="CS51" s="58">
        <v>0</v>
      </c>
      <c r="CT51" s="58">
        <v>0</v>
      </c>
      <c r="CU51" s="58">
        <v>0</v>
      </c>
      <c r="CV51" s="58">
        <v>0</v>
      </c>
      <c r="CW51" s="58">
        <v>0</v>
      </c>
      <c r="CX51" s="115"/>
    </row>
    <row r="52" spans="2:102" x14ac:dyDescent="0.25">
      <c r="B52" s="7" t="s">
        <v>202</v>
      </c>
      <c r="C52" s="6">
        <v>2.5000000000000001E-3</v>
      </c>
      <c r="D52" s="1">
        <f>10*65*1.2*725.71</f>
        <v>566053.80000000005</v>
      </c>
      <c r="F52" s="1">
        <f>C52*D52</f>
        <v>1415.1345000000001</v>
      </c>
      <c r="G52" s="55">
        <v>33</v>
      </c>
      <c r="H52" s="55">
        <v>33</v>
      </c>
      <c r="I52" s="57">
        <f>-F52</f>
        <v>-1415.1345000000001</v>
      </c>
      <c r="J52" s="58">
        <v>0</v>
      </c>
      <c r="K52" s="58">
        <v>0</v>
      </c>
      <c r="L52" s="58">
        <v>0</v>
      </c>
      <c r="M52" s="58">
        <v>0</v>
      </c>
      <c r="N52" s="58">
        <v>0</v>
      </c>
      <c r="O52" s="58">
        <v>0</v>
      </c>
      <c r="P52" s="58">
        <v>0</v>
      </c>
      <c r="Q52" s="58">
        <v>0</v>
      </c>
      <c r="R52" s="58">
        <v>0</v>
      </c>
      <c r="S52" s="58">
        <v>0</v>
      </c>
      <c r="T52" s="58">
        <v>0</v>
      </c>
      <c r="U52" s="58">
        <v>0</v>
      </c>
      <c r="V52" s="58">
        <v>0</v>
      </c>
      <c r="W52" s="58">
        <v>0</v>
      </c>
      <c r="X52" s="58">
        <v>0</v>
      </c>
      <c r="Y52" s="58">
        <v>0</v>
      </c>
      <c r="Z52" s="58">
        <v>0</v>
      </c>
      <c r="AA52" s="58">
        <v>0</v>
      </c>
      <c r="AB52" s="58">
        <v>0</v>
      </c>
      <c r="AC52" s="58">
        <v>0</v>
      </c>
      <c r="AD52" s="58">
        <v>0</v>
      </c>
      <c r="AE52" s="58">
        <v>0</v>
      </c>
      <c r="AF52" s="58">
        <v>0</v>
      </c>
      <c r="AG52" s="58">
        <v>0</v>
      </c>
      <c r="AH52" s="58">
        <v>0</v>
      </c>
      <c r="AI52" s="58">
        <v>0</v>
      </c>
      <c r="AJ52" s="58">
        <v>0</v>
      </c>
      <c r="AK52" s="58">
        <v>0</v>
      </c>
      <c r="AL52" s="58">
        <v>0</v>
      </c>
      <c r="AM52" s="58">
        <v>0</v>
      </c>
      <c r="AN52" s="58">
        <v>0</v>
      </c>
      <c r="AO52" s="58">
        <v>0</v>
      </c>
      <c r="AP52" s="58">
        <f>I52</f>
        <v>-1415.1345000000001</v>
      </c>
      <c r="AQ52" s="58">
        <v>0</v>
      </c>
      <c r="AR52" s="58">
        <v>0</v>
      </c>
      <c r="AS52" s="58">
        <v>0</v>
      </c>
      <c r="AT52" s="58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8">
        <v>0</v>
      </c>
      <c r="BA52" s="58">
        <v>0</v>
      </c>
      <c r="BB52" s="58">
        <v>0</v>
      </c>
      <c r="BC52" s="58">
        <v>0</v>
      </c>
      <c r="BD52" s="58">
        <v>0</v>
      </c>
      <c r="BE52" s="58">
        <v>0</v>
      </c>
      <c r="BF52" s="58">
        <v>0</v>
      </c>
      <c r="BG52" s="58">
        <v>0</v>
      </c>
      <c r="BH52" s="58">
        <v>0</v>
      </c>
      <c r="BI52" s="58">
        <v>0</v>
      </c>
      <c r="BJ52" s="58">
        <v>0</v>
      </c>
      <c r="BK52" s="58">
        <v>0</v>
      </c>
      <c r="BL52" s="58">
        <v>0</v>
      </c>
      <c r="BM52" s="58">
        <v>0</v>
      </c>
      <c r="BN52" s="58">
        <v>0</v>
      </c>
      <c r="BO52" s="58">
        <v>0</v>
      </c>
      <c r="BP52" s="58">
        <v>0</v>
      </c>
      <c r="BQ52" s="58">
        <v>0</v>
      </c>
      <c r="BR52" s="58">
        <v>0</v>
      </c>
      <c r="BS52" s="58">
        <v>0</v>
      </c>
      <c r="BT52" s="58">
        <v>0</v>
      </c>
      <c r="BU52" s="58">
        <v>0</v>
      </c>
      <c r="BV52" s="58">
        <v>0</v>
      </c>
      <c r="BW52" s="58">
        <v>0</v>
      </c>
      <c r="BX52" s="58">
        <v>0</v>
      </c>
      <c r="BY52" s="58">
        <v>0</v>
      </c>
      <c r="BZ52" s="58">
        <v>0</v>
      </c>
      <c r="CA52" s="58">
        <v>0</v>
      </c>
      <c r="CB52" s="58">
        <v>0</v>
      </c>
      <c r="CC52" s="58">
        <v>0</v>
      </c>
      <c r="CD52" s="58">
        <v>0</v>
      </c>
      <c r="CE52" s="58">
        <v>0</v>
      </c>
      <c r="CF52" s="58">
        <v>0</v>
      </c>
      <c r="CG52" s="58">
        <v>0</v>
      </c>
      <c r="CH52" s="58">
        <v>0</v>
      </c>
      <c r="CI52" s="58">
        <v>0</v>
      </c>
      <c r="CJ52" s="58">
        <v>0</v>
      </c>
      <c r="CK52" s="58">
        <v>0</v>
      </c>
      <c r="CL52" s="58">
        <v>0</v>
      </c>
      <c r="CM52" s="58">
        <v>0</v>
      </c>
      <c r="CN52" s="58">
        <v>0</v>
      </c>
      <c r="CO52" s="58">
        <v>0</v>
      </c>
      <c r="CP52" s="58">
        <v>0</v>
      </c>
      <c r="CQ52" s="58">
        <v>0</v>
      </c>
      <c r="CR52" s="58">
        <v>0</v>
      </c>
      <c r="CS52" s="58">
        <v>0</v>
      </c>
      <c r="CT52" s="58">
        <v>0</v>
      </c>
      <c r="CU52" s="58">
        <v>0</v>
      </c>
      <c r="CV52" s="58">
        <v>0</v>
      </c>
      <c r="CW52" s="58">
        <v>0</v>
      </c>
      <c r="CX52" s="115"/>
    </row>
    <row r="53" spans="2:102" x14ac:dyDescent="0.25">
      <c r="G53" s="61"/>
      <c r="H53" s="61"/>
      <c r="I53" s="62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CX53" s="115"/>
    </row>
    <row r="54" spans="2:102" x14ac:dyDescent="0.25">
      <c r="B54" s="15" t="s">
        <v>37</v>
      </c>
      <c r="C54" s="15"/>
      <c r="D54" s="16"/>
      <c r="E54" s="16"/>
      <c r="F54" s="16"/>
      <c r="G54" s="73"/>
      <c r="H54" s="73"/>
      <c r="I54" s="74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CX54" s="115"/>
    </row>
    <row r="55" spans="2:102" x14ac:dyDescent="0.25">
      <c r="B55" s="17" t="s">
        <v>40</v>
      </c>
      <c r="C55" s="17">
        <v>1</v>
      </c>
      <c r="D55" s="19">
        <v>2500</v>
      </c>
      <c r="E55" s="19"/>
      <c r="F55" s="19">
        <f>C55*D55</f>
        <v>2500</v>
      </c>
      <c r="G55" s="67">
        <v>16</v>
      </c>
      <c r="H55" s="67">
        <v>16</v>
      </c>
      <c r="I55" s="68">
        <f t="shared" si="0"/>
        <v>-2500</v>
      </c>
      <c r="J55" s="69">
        <v>0</v>
      </c>
      <c r="K55" s="69">
        <v>0</v>
      </c>
      <c r="L55" s="69">
        <v>0</v>
      </c>
      <c r="M55" s="69">
        <v>0</v>
      </c>
      <c r="N55" s="69">
        <v>0</v>
      </c>
      <c r="O55" s="69">
        <v>0</v>
      </c>
      <c r="P55" s="69">
        <v>0</v>
      </c>
      <c r="Q55" s="69">
        <v>0</v>
      </c>
      <c r="R55" s="69">
        <v>0</v>
      </c>
      <c r="S55" s="69">
        <v>0</v>
      </c>
      <c r="T55" s="69">
        <v>0</v>
      </c>
      <c r="U55" s="69">
        <v>0</v>
      </c>
      <c r="V55" s="69">
        <v>0</v>
      </c>
      <c r="W55" s="69">
        <v>0</v>
      </c>
      <c r="X55" s="114">
        <v>0</v>
      </c>
      <c r="Y55" s="114">
        <f>I55</f>
        <v>-2500</v>
      </c>
      <c r="Z55" s="114">
        <v>0</v>
      </c>
      <c r="AA55" s="114">
        <v>0</v>
      </c>
      <c r="AB55" s="114">
        <v>0</v>
      </c>
      <c r="AC55" s="114">
        <v>0</v>
      </c>
      <c r="AD55" s="114">
        <v>0</v>
      </c>
      <c r="AE55" s="114">
        <v>0</v>
      </c>
      <c r="AF55" s="114">
        <v>0</v>
      </c>
      <c r="AG55" s="114">
        <v>0</v>
      </c>
      <c r="AH55" s="114">
        <v>0</v>
      </c>
      <c r="AI55" s="114">
        <v>0</v>
      </c>
      <c r="AJ55" s="114">
        <v>0</v>
      </c>
      <c r="AK55" s="114">
        <v>0</v>
      </c>
      <c r="AL55" s="114">
        <v>0</v>
      </c>
      <c r="AM55" s="114">
        <v>0</v>
      </c>
      <c r="AN55" s="114">
        <v>0</v>
      </c>
      <c r="AO55" s="114">
        <v>0</v>
      </c>
      <c r="AP55" s="114">
        <v>0</v>
      </c>
      <c r="AQ55" s="114">
        <v>0</v>
      </c>
      <c r="AR55" s="114">
        <v>0</v>
      </c>
      <c r="AS55" s="114">
        <v>0</v>
      </c>
      <c r="AT55" s="114">
        <v>0</v>
      </c>
      <c r="AU55" s="114">
        <v>0</v>
      </c>
      <c r="AV55" s="114">
        <v>0</v>
      </c>
      <c r="AW55" s="114">
        <v>0</v>
      </c>
      <c r="AX55" s="114">
        <v>0</v>
      </c>
      <c r="AY55" s="114">
        <v>0</v>
      </c>
      <c r="AZ55" s="114">
        <v>0</v>
      </c>
      <c r="BA55" s="114">
        <v>0</v>
      </c>
      <c r="BB55" s="114">
        <v>0</v>
      </c>
      <c r="BC55" s="114">
        <v>0</v>
      </c>
      <c r="BD55" s="114">
        <v>0</v>
      </c>
      <c r="BE55" s="114">
        <v>0</v>
      </c>
      <c r="BF55" s="114">
        <v>0</v>
      </c>
      <c r="BG55" s="114">
        <v>0</v>
      </c>
      <c r="BH55" s="114">
        <v>0</v>
      </c>
      <c r="BI55" s="114">
        <v>0</v>
      </c>
      <c r="BJ55" s="114">
        <v>0</v>
      </c>
      <c r="BK55" s="114">
        <v>0</v>
      </c>
      <c r="BL55" s="114">
        <v>0</v>
      </c>
      <c r="BM55" s="114">
        <v>0</v>
      </c>
      <c r="BN55" s="114">
        <v>0</v>
      </c>
      <c r="BO55" s="114">
        <v>0</v>
      </c>
      <c r="BP55" s="114">
        <v>0</v>
      </c>
      <c r="BQ55" s="114">
        <v>0</v>
      </c>
      <c r="BR55" s="114">
        <v>0</v>
      </c>
      <c r="BS55" s="114">
        <v>0</v>
      </c>
      <c r="BT55" s="114">
        <v>0</v>
      </c>
      <c r="BU55" s="114">
        <v>0</v>
      </c>
      <c r="BV55" s="114">
        <v>0</v>
      </c>
      <c r="BW55" s="114">
        <v>0</v>
      </c>
      <c r="BX55" s="114">
        <v>0</v>
      </c>
      <c r="BY55" s="114">
        <v>0</v>
      </c>
      <c r="BZ55" s="114">
        <v>0</v>
      </c>
      <c r="CA55" s="114">
        <v>0</v>
      </c>
      <c r="CB55" s="114">
        <v>0</v>
      </c>
      <c r="CC55" s="114">
        <v>0</v>
      </c>
      <c r="CD55" s="114">
        <v>0</v>
      </c>
      <c r="CE55" s="114">
        <v>0</v>
      </c>
      <c r="CF55" s="114">
        <v>0</v>
      </c>
      <c r="CG55" s="114">
        <v>0</v>
      </c>
      <c r="CH55" s="114">
        <v>0</v>
      </c>
      <c r="CI55" s="114">
        <v>0</v>
      </c>
      <c r="CJ55" s="114">
        <v>0</v>
      </c>
      <c r="CK55" s="114">
        <v>0</v>
      </c>
      <c r="CL55" s="114">
        <v>0</v>
      </c>
      <c r="CM55" s="114">
        <v>0</v>
      </c>
      <c r="CN55" s="114">
        <v>0</v>
      </c>
      <c r="CO55" s="114">
        <v>0</v>
      </c>
      <c r="CP55" s="114">
        <v>0</v>
      </c>
      <c r="CQ55" s="114">
        <v>0</v>
      </c>
      <c r="CR55" s="114">
        <v>0</v>
      </c>
      <c r="CS55" s="114">
        <v>0</v>
      </c>
      <c r="CT55" s="114">
        <v>0</v>
      </c>
      <c r="CU55" s="114">
        <v>0</v>
      </c>
      <c r="CV55" s="114">
        <v>0</v>
      </c>
      <c r="CW55" s="114">
        <v>0</v>
      </c>
      <c r="CX55" s="115"/>
    </row>
    <row r="56" spans="2:102" x14ac:dyDescent="0.25">
      <c r="B56" s="17" t="s">
        <v>34</v>
      </c>
      <c r="C56" s="20">
        <v>2.5000000000000001E-3</v>
      </c>
      <c r="D56" s="19">
        <f>-0.8*SUM(I10:I52,I65:I66)</f>
        <v>2221264.1308191619</v>
      </c>
      <c r="E56" s="19"/>
      <c r="F56" s="19">
        <f>C56*D56</f>
        <v>5553.1603270479045</v>
      </c>
      <c r="G56" s="55">
        <v>16</v>
      </c>
      <c r="H56" s="55">
        <v>16</v>
      </c>
      <c r="I56" s="57">
        <f t="shared" si="0"/>
        <v>-5553.1603270479045</v>
      </c>
      <c r="J56" s="58">
        <v>0</v>
      </c>
      <c r="K56" s="58">
        <v>0</v>
      </c>
      <c r="L56" s="58">
        <v>0</v>
      </c>
      <c r="M56" s="58">
        <v>0</v>
      </c>
      <c r="N56" s="58">
        <v>0</v>
      </c>
      <c r="O56" s="58">
        <v>0</v>
      </c>
      <c r="P56" s="58">
        <v>0</v>
      </c>
      <c r="Q56" s="58">
        <v>0</v>
      </c>
      <c r="R56" s="58">
        <v>0</v>
      </c>
      <c r="S56" s="58">
        <v>0</v>
      </c>
      <c r="T56" s="58">
        <v>0</v>
      </c>
      <c r="U56" s="58">
        <v>0</v>
      </c>
      <c r="V56" s="58">
        <v>0</v>
      </c>
      <c r="W56" s="58">
        <v>0</v>
      </c>
      <c r="X56" s="58">
        <v>0</v>
      </c>
      <c r="Y56" s="58">
        <f>I56</f>
        <v>-5553.1603270479045</v>
      </c>
      <c r="Z56" s="58">
        <v>0</v>
      </c>
      <c r="AA56" s="58">
        <v>0</v>
      </c>
      <c r="AB56" s="58">
        <v>0</v>
      </c>
      <c r="AC56" s="58">
        <v>0</v>
      </c>
      <c r="AD56" s="58">
        <v>0</v>
      </c>
      <c r="AE56" s="58">
        <v>0</v>
      </c>
      <c r="AF56" s="58">
        <v>0</v>
      </c>
      <c r="AG56" s="58">
        <v>0</v>
      </c>
      <c r="AH56" s="58">
        <v>0</v>
      </c>
      <c r="AI56" s="58">
        <v>0</v>
      </c>
      <c r="AJ56" s="58">
        <v>0</v>
      </c>
      <c r="AK56" s="58">
        <v>0</v>
      </c>
      <c r="AL56" s="58">
        <v>0</v>
      </c>
      <c r="AM56" s="58">
        <v>0</v>
      </c>
      <c r="AN56" s="58">
        <v>0</v>
      </c>
      <c r="AO56" s="58">
        <v>0</v>
      </c>
      <c r="AP56" s="58">
        <v>0</v>
      </c>
      <c r="AQ56" s="58">
        <v>0</v>
      </c>
      <c r="AR56" s="58">
        <v>0</v>
      </c>
      <c r="AS56" s="58">
        <v>0</v>
      </c>
      <c r="AT56" s="58">
        <v>0</v>
      </c>
      <c r="AU56" s="58">
        <v>0</v>
      </c>
      <c r="AV56" s="58">
        <v>0</v>
      </c>
      <c r="AW56" s="58">
        <v>0</v>
      </c>
      <c r="AX56" s="58">
        <v>0</v>
      </c>
      <c r="AY56" s="58">
        <v>0</v>
      </c>
      <c r="AZ56" s="58">
        <v>0</v>
      </c>
      <c r="BA56" s="58">
        <v>0</v>
      </c>
      <c r="BB56" s="58">
        <v>0</v>
      </c>
      <c r="BC56" s="58">
        <v>0</v>
      </c>
      <c r="BD56" s="58">
        <v>0</v>
      </c>
      <c r="BE56" s="58">
        <v>0</v>
      </c>
      <c r="BF56" s="58">
        <v>0</v>
      </c>
      <c r="BG56" s="58">
        <v>0</v>
      </c>
      <c r="BH56" s="58">
        <v>0</v>
      </c>
      <c r="BI56" s="58">
        <v>0</v>
      </c>
      <c r="BJ56" s="58">
        <v>0</v>
      </c>
      <c r="BK56" s="58">
        <v>0</v>
      </c>
      <c r="BL56" s="58">
        <v>0</v>
      </c>
      <c r="BM56" s="58">
        <v>0</v>
      </c>
      <c r="BN56" s="58">
        <v>0</v>
      </c>
      <c r="BO56" s="58">
        <v>0</v>
      </c>
      <c r="BP56" s="58">
        <v>0</v>
      </c>
      <c r="BQ56" s="58">
        <v>0</v>
      </c>
      <c r="BR56" s="58">
        <v>0</v>
      </c>
      <c r="BS56" s="58">
        <v>0</v>
      </c>
      <c r="BT56" s="58">
        <v>0</v>
      </c>
      <c r="BU56" s="58">
        <v>0</v>
      </c>
      <c r="BV56" s="58">
        <v>0</v>
      </c>
      <c r="BW56" s="58">
        <v>0</v>
      </c>
      <c r="BX56" s="58">
        <v>0</v>
      </c>
      <c r="BY56" s="58">
        <v>0</v>
      </c>
      <c r="BZ56" s="58">
        <v>0</v>
      </c>
      <c r="CA56" s="58">
        <v>0</v>
      </c>
      <c r="CB56" s="58">
        <v>0</v>
      </c>
      <c r="CC56" s="58">
        <v>0</v>
      </c>
      <c r="CD56" s="58">
        <v>0</v>
      </c>
      <c r="CE56" s="58">
        <v>0</v>
      </c>
      <c r="CF56" s="58">
        <v>0</v>
      </c>
      <c r="CG56" s="58">
        <v>0</v>
      </c>
      <c r="CH56" s="58">
        <v>0</v>
      </c>
      <c r="CI56" s="58">
        <v>0</v>
      </c>
      <c r="CJ56" s="58">
        <v>0</v>
      </c>
      <c r="CK56" s="58">
        <v>0</v>
      </c>
      <c r="CL56" s="58">
        <v>0</v>
      </c>
      <c r="CM56" s="58">
        <v>0</v>
      </c>
      <c r="CN56" s="58">
        <v>0</v>
      </c>
      <c r="CO56" s="58">
        <v>0</v>
      </c>
      <c r="CP56" s="58">
        <v>0</v>
      </c>
      <c r="CQ56" s="58">
        <v>0</v>
      </c>
      <c r="CR56" s="58">
        <v>0</v>
      </c>
      <c r="CS56" s="58">
        <v>0</v>
      </c>
      <c r="CT56" s="58">
        <v>0</v>
      </c>
      <c r="CU56" s="58">
        <v>0</v>
      </c>
      <c r="CV56" s="58">
        <v>0</v>
      </c>
      <c r="CW56" s="58">
        <v>0</v>
      </c>
      <c r="CX56" s="115"/>
    </row>
    <row r="57" spans="2:102" x14ac:dyDescent="0.25">
      <c r="B57" s="17" t="s">
        <v>41</v>
      </c>
      <c r="C57" s="17">
        <v>1</v>
      </c>
      <c r="D57" s="19">
        <v>250</v>
      </c>
      <c r="E57" s="19"/>
      <c r="F57" s="19">
        <f>C57*D57</f>
        <v>250</v>
      </c>
      <c r="G57" s="55">
        <v>16</v>
      </c>
      <c r="H57" s="55">
        <v>16</v>
      </c>
      <c r="I57" s="57">
        <f t="shared" si="0"/>
        <v>-250</v>
      </c>
      <c r="J57" s="58">
        <v>0</v>
      </c>
      <c r="K57" s="58">
        <v>0</v>
      </c>
      <c r="L57" s="58">
        <v>0</v>
      </c>
      <c r="M57" s="58">
        <v>0</v>
      </c>
      <c r="N57" s="58">
        <v>0</v>
      </c>
      <c r="O57" s="58">
        <v>0</v>
      </c>
      <c r="P57" s="58">
        <v>0</v>
      </c>
      <c r="Q57" s="58">
        <v>0</v>
      </c>
      <c r="R57" s="58">
        <v>0</v>
      </c>
      <c r="S57" s="58">
        <v>0</v>
      </c>
      <c r="T57" s="58">
        <v>0</v>
      </c>
      <c r="U57" s="58">
        <v>0</v>
      </c>
      <c r="V57" s="58">
        <v>0</v>
      </c>
      <c r="W57" s="58">
        <v>0</v>
      </c>
      <c r="X57" s="58">
        <v>0</v>
      </c>
      <c r="Y57" s="58">
        <f>I57</f>
        <v>-250</v>
      </c>
      <c r="Z57" s="58">
        <v>0</v>
      </c>
      <c r="AA57" s="58">
        <v>0</v>
      </c>
      <c r="AB57" s="58">
        <v>0</v>
      </c>
      <c r="AC57" s="58">
        <v>0</v>
      </c>
      <c r="AD57" s="58">
        <v>0</v>
      </c>
      <c r="AE57" s="58">
        <v>0</v>
      </c>
      <c r="AF57" s="58">
        <v>0</v>
      </c>
      <c r="AG57" s="58">
        <v>0</v>
      </c>
      <c r="AH57" s="58">
        <v>0</v>
      </c>
      <c r="AI57" s="58">
        <v>0</v>
      </c>
      <c r="AJ57" s="58">
        <v>0</v>
      </c>
      <c r="AK57" s="58">
        <v>0</v>
      </c>
      <c r="AL57" s="58">
        <v>0</v>
      </c>
      <c r="AM57" s="58">
        <v>0</v>
      </c>
      <c r="AN57" s="58">
        <v>0</v>
      </c>
      <c r="AO57" s="58">
        <v>0</v>
      </c>
      <c r="AP57" s="58">
        <v>0</v>
      </c>
      <c r="AQ57" s="58">
        <v>0</v>
      </c>
      <c r="AR57" s="58">
        <v>0</v>
      </c>
      <c r="AS57" s="58">
        <v>0</v>
      </c>
      <c r="AT57" s="58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8">
        <v>0</v>
      </c>
      <c r="BA57" s="58">
        <v>0</v>
      </c>
      <c r="BB57" s="58">
        <v>0</v>
      </c>
      <c r="BC57" s="58">
        <v>0</v>
      </c>
      <c r="BD57" s="58">
        <v>0</v>
      </c>
      <c r="BE57" s="58">
        <v>0</v>
      </c>
      <c r="BF57" s="58">
        <v>0</v>
      </c>
      <c r="BG57" s="58">
        <v>0</v>
      </c>
      <c r="BH57" s="58">
        <v>0</v>
      </c>
      <c r="BI57" s="58">
        <v>0</v>
      </c>
      <c r="BJ57" s="58">
        <v>0</v>
      </c>
      <c r="BK57" s="58">
        <v>0</v>
      </c>
      <c r="BL57" s="58">
        <v>0</v>
      </c>
      <c r="BM57" s="58">
        <v>0</v>
      </c>
      <c r="BN57" s="58">
        <v>0</v>
      </c>
      <c r="BO57" s="58">
        <v>0</v>
      </c>
      <c r="BP57" s="58">
        <v>0</v>
      </c>
      <c r="BQ57" s="58">
        <v>0</v>
      </c>
      <c r="BR57" s="58">
        <v>0</v>
      </c>
      <c r="BS57" s="58">
        <v>0</v>
      </c>
      <c r="BT57" s="58">
        <v>0</v>
      </c>
      <c r="BU57" s="58">
        <v>0</v>
      </c>
      <c r="BV57" s="58">
        <v>0</v>
      </c>
      <c r="BW57" s="58">
        <v>0</v>
      </c>
      <c r="BX57" s="58">
        <v>0</v>
      </c>
      <c r="BY57" s="58">
        <v>0</v>
      </c>
      <c r="BZ57" s="58">
        <v>0</v>
      </c>
      <c r="CA57" s="58">
        <v>0</v>
      </c>
      <c r="CB57" s="58">
        <v>0</v>
      </c>
      <c r="CC57" s="58">
        <v>0</v>
      </c>
      <c r="CD57" s="58">
        <v>0</v>
      </c>
      <c r="CE57" s="58">
        <v>0</v>
      </c>
      <c r="CF57" s="58">
        <v>0</v>
      </c>
      <c r="CG57" s="58">
        <v>0</v>
      </c>
      <c r="CH57" s="58">
        <v>0</v>
      </c>
      <c r="CI57" s="58">
        <v>0</v>
      </c>
      <c r="CJ57" s="58">
        <v>0</v>
      </c>
      <c r="CK57" s="58">
        <v>0</v>
      </c>
      <c r="CL57" s="58">
        <v>0</v>
      </c>
      <c r="CM57" s="58">
        <v>0</v>
      </c>
      <c r="CN57" s="58">
        <v>0</v>
      </c>
      <c r="CO57" s="58">
        <v>0</v>
      </c>
      <c r="CP57" s="58">
        <v>0</v>
      </c>
      <c r="CQ57" s="58">
        <v>0</v>
      </c>
      <c r="CR57" s="58">
        <v>0</v>
      </c>
      <c r="CS57" s="58">
        <v>0</v>
      </c>
      <c r="CT57" s="58">
        <v>0</v>
      </c>
      <c r="CU57" s="58">
        <v>0</v>
      </c>
      <c r="CV57" s="58">
        <v>0</v>
      </c>
      <c r="CW57" s="58">
        <v>0</v>
      </c>
      <c r="CX57" s="115"/>
    </row>
    <row r="58" spans="2:102" x14ac:dyDescent="0.25">
      <c r="B58" s="17" t="s">
        <v>42</v>
      </c>
      <c r="C58" s="20">
        <v>2.5000000000000001E-3</v>
      </c>
      <c r="D58" s="19">
        <f>-0.8*SUM(I10:I52,I65:I66)</f>
        <v>2221264.1308191619</v>
      </c>
      <c r="E58" s="19"/>
      <c r="F58" s="19">
        <f>C58*D58</f>
        <v>5553.1603270479045</v>
      </c>
      <c r="G58" s="55">
        <v>16</v>
      </c>
      <c r="H58" s="55">
        <v>16</v>
      </c>
      <c r="I58" s="57">
        <f t="shared" si="0"/>
        <v>-5553.1603270479045</v>
      </c>
      <c r="J58" s="58">
        <v>0</v>
      </c>
      <c r="K58" s="58">
        <v>0</v>
      </c>
      <c r="L58" s="58">
        <v>0</v>
      </c>
      <c r="M58" s="58">
        <v>0</v>
      </c>
      <c r="N58" s="58">
        <v>0</v>
      </c>
      <c r="O58" s="58">
        <v>0</v>
      </c>
      <c r="P58" s="58">
        <v>0</v>
      </c>
      <c r="Q58" s="58">
        <v>0</v>
      </c>
      <c r="R58" s="58">
        <v>0</v>
      </c>
      <c r="S58" s="58">
        <v>0</v>
      </c>
      <c r="T58" s="58">
        <v>0</v>
      </c>
      <c r="U58" s="58">
        <v>0</v>
      </c>
      <c r="V58" s="58">
        <v>0</v>
      </c>
      <c r="W58" s="58">
        <v>0</v>
      </c>
      <c r="X58" s="58">
        <v>0</v>
      </c>
      <c r="Y58" s="58">
        <f>I58</f>
        <v>-5553.1603270479045</v>
      </c>
      <c r="Z58" s="58">
        <v>0</v>
      </c>
      <c r="AA58" s="58">
        <v>0</v>
      </c>
      <c r="AB58" s="58">
        <v>0</v>
      </c>
      <c r="AC58" s="58">
        <v>0</v>
      </c>
      <c r="AD58" s="58">
        <v>0</v>
      </c>
      <c r="AE58" s="58">
        <v>0</v>
      </c>
      <c r="AF58" s="58">
        <v>0</v>
      </c>
      <c r="AG58" s="58">
        <v>0</v>
      </c>
      <c r="AH58" s="58">
        <v>0</v>
      </c>
      <c r="AI58" s="58">
        <v>0</v>
      </c>
      <c r="AJ58" s="58">
        <v>0</v>
      </c>
      <c r="AK58" s="58">
        <v>0</v>
      </c>
      <c r="AL58" s="58">
        <v>0</v>
      </c>
      <c r="AM58" s="58">
        <v>0</v>
      </c>
      <c r="AN58" s="58">
        <v>0</v>
      </c>
      <c r="AO58" s="58">
        <v>0</v>
      </c>
      <c r="AP58" s="58">
        <v>0</v>
      </c>
      <c r="AQ58" s="58">
        <v>0</v>
      </c>
      <c r="AR58" s="58">
        <v>0</v>
      </c>
      <c r="AS58" s="58">
        <v>0</v>
      </c>
      <c r="AT58" s="58">
        <v>0</v>
      </c>
      <c r="AU58" s="58">
        <v>0</v>
      </c>
      <c r="AV58" s="58">
        <v>0</v>
      </c>
      <c r="AW58" s="58">
        <v>0</v>
      </c>
      <c r="AX58" s="58">
        <v>0</v>
      </c>
      <c r="AY58" s="58">
        <v>0</v>
      </c>
      <c r="AZ58" s="58">
        <v>0</v>
      </c>
      <c r="BA58" s="58">
        <v>0</v>
      </c>
      <c r="BB58" s="58">
        <v>0</v>
      </c>
      <c r="BC58" s="58">
        <v>0</v>
      </c>
      <c r="BD58" s="58">
        <v>0</v>
      </c>
      <c r="BE58" s="58">
        <v>0</v>
      </c>
      <c r="BF58" s="58">
        <v>0</v>
      </c>
      <c r="BG58" s="58">
        <v>0</v>
      </c>
      <c r="BH58" s="58">
        <v>0</v>
      </c>
      <c r="BI58" s="58">
        <v>0</v>
      </c>
      <c r="BJ58" s="58">
        <v>0</v>
      </c>
      <c r="BK58" s="58">
        <v>0</v>
      </c>
      <c r="BL58" s="58">
        <v>0</v>
      </c>
      <c r="BM58" s="58">
        <v>0</v>
      </c>
      <c r="BN58" s="58">
        <v>0</v>
      </c>
      <c r="BO58" s="58">
        <v>0</v>
      </c>
      <c r="BP58" s="58">
        <v>0</v>
      </c>
      <c r="BQ58" s="58">
        <v>0</v>
      </c>
      <c r="BR58" s="58">
        <v>0</v>
      </c>
      <c r="BS58" s="58">
        <v>0</v>
      </c>
      <c r="BT58" s="58">
        <v>0</v>
      </c>
      <c r="BU58" s="58">
        <v>0</v>
      </c>
      <c r="BV58" s="58">
        <v>0</v>
      </c>
      <c r="BW58" s="58">
        <v>0</v>
      </c>
      <c r="BX58" s="58">
        <v>0</v>
      </c>
      <c r="BY58" s="58">
        <v>0</v>
      </c>
      <c r="BZ58" s="58">
        <v>0</v>
      </c>
      <c r="CA58" s="58">
        <v>0</v>
      </c>
      <c r="CB58" s="58">
        <v>0</v>
      </c>
      <c r="CC58" s="58">
        <v>0</v>
      </c>
      <c r="CD58" s="58">
        <v>0</v>
      </c>
      <c r="CE58" s="58">
        <v>0</v>
      </c>
      <c r="CF58" s="58">
        <v>0</v>
      </c>
      <c r="CG58" s="58">
        <v>0</v>
      </c>
      <c r="CH58" s="58">
        <v>0</v>
      </c>
      <c r="CI58" s="58">
        <v>0</v>
      </c>
      <c r="CJ58" s="58">
        <v>0</v>
      </c>
      <c r="CK58" s="58">
        <v>0</v>
      </c>
      <c r="CL58" s="58">
        <v>0</v>
      </c>
      <c r="CM58" s="58">
        <v>0</v>
      </c>
      <c r="CN58" s="58">
        <v>0</v>
      </c>
      <c r="CO58" s="58">
        <v>0</v>
      </c>
      <c r="CP58" s="58">
        <v>0</v>
      </c>
      <c r="CQ58" s="58">
        <v>0</v>
      </c>
      <c r="CR58" s="58">
        <v>0</v>
      </c>
      <c r="CS58" s="58">
        <v>0</v>
      </c>
      <c r="CT58" s="58">
        <v>0</v>
      </c>
      <c r="CU58" s="58">
        <v>0</v>
      </c>
      <c r="CV58" s="58">
        <v>0</v>
      </c>
      <c r="CW58" s="58">
        <v>0</v>
      </c>
      <c r="CX58" s="115"/>
    </row>
    <row r="59" spans="2:102" x14ac:dyDescent="0.25">
      <c r="B59" s="17" t="s">
        <v>38</v>
      </c>
      <c r="C59" s="20">
        <v>1E-3</v>
      </c>
      <c r="D59" s="19">
        <f>-0.8*SUM(I10:I52,I65:I66)</f>
        <v>2221264.1308191619</v>
      </c>
      <c r="E59" s="19"/>
      <c r="F59" s="19">
        <f>C59*D59</f>
        <v>2221.2641308191619</v>
      </c>
      <c r="G59" s="55">
        <v>16</v>
      </c>
      <c r="H59" s="55">
        <v>16</v>
      </c>
      <c r="I59" s="57">
        <f t="shared" si="0"/>
        <v>-2221.2641308191619</v>
      </c>
      <c r="J59" s="58">
        <v>0</v>
      </c>
      <c r="K59" s="58">
        <v>0</v>
      </c>
      <c r="L59" s="58">
        <v>0</v>
      </c>
      <c r="M59" s="58">
        <v>0</v>
      </c>
      <c r="N59" s="58">
        <v>0</v>
      </c>
      <c r="O59" s="58">
        <v>0</v>
      </c>
      <c r="P59" s="58">
        <v>0</v>
      </c>
      <c r="Q59" s="58">
        <v>0</v>
      </c>
      <c r="R59" s="58">
        <v>0</v>
      </c>
      <c r="S59" s="58">
        <v>0</v>
      </c>
      <c r="T59" s="58">
        <v>0</v>
      </c>
      <c r="U59" s="58">
        <v>0</v>
      </c>
      <c r="V59" s="58">
        <v>0</v>
      </c>
      <c r="W59" s="58">
        <v>0</v>
      </c>
      <c r="X59" s="58">
        <v>0</v>
      </c>
      <c r="Y59" s="58">
        <f>I59</f>
        <v>-2221.2641308191619</v>
      </c>
      <c r="Z59" s="58">
        <v>0</v>
      </c>
      <c r="AA59" s="58">
        <v>0</v>
      </c>
      <c r="AB59" s="58">
        <v>0</v>
      </c>
      <c r="AC59" s="58">
        <v>0</v>
      </c>
      <c r="AD59" s="58">
        <v>0</v>
      </c>
      <c r="AE59" s="58">
        <v>0</v>
      </c>
      <c r="AF59" s="58">
        <v>0</v>
      </c>
      <c r="AG59" s="58">
        <v>0</v>
      </c>
      <c r="AH59" s="58">
        <v>0</v>
      </c>
      <c r="AI59" s="58">
        <v>0</v>
      </c>
      <c r="AJ59" s="58">
        <v>0</v>
      </c>
      <c r="AK59" s="58">
        <v>0</v>
      </c>
      <c r="AL59" s="58">
        <v>0</v>
      </c>
      <c r="AM59" s="58">
        <v>0</v>
      </c>
      <c r="AN59" s="58">
        <v>0</v>
      </c>
      <c r="AO59" s="58">
        <v>0</v>
      </c>
      <c r="AP59" s="58">
        <v>0</v>
      </c>
      <c r="AQ59" s="58">
        <v>0</v>
      </c>
      <c r="AR59" s="58">
        <v>0</v>
      </c>
      <c r="AS59" s="58">
        <v>0</v>
      </c>
      <c r="AT59" s="58">
        <v>0</v>
      </c>
      <c r="AU59" s="58">
        <v>0</v>
      </c>
      <c r="AV59" s="58">
        <v>0</v>
      </c>
      <c r="AW59" s="58">
        <v>0</v>
      </c>
      <c r="AX59" s="58">
        <v>0</v>
      </c>
      <c r="AY59" s="58">
        <v>0</v>
      </c>
      <c r="AZ59" s="58">
        <v>0</v>
      </c>
      <c r="BA59" s="58">
        <v>0</v>
      </c>
      <c r="BB59" s="58">
        <v>0</v>
      </c>
      <c r="BC59" s="58">
        <v>0</v>
      </c>
      <c r="BD59" s="58">
        <v>0</v>
      </c>
      <c r="BE59" s="58">
        <v>0</v>
      </c>
      <c r="BF59" s="58">
        <v>0</v>
      </c>
      <c r="BG59" s="58">
        <v>0</v>
      </c>
      <c r="BH59" s="58">
        <v>0</v>
      </c>
      <c r="BI59" s="58">
        <v>0</v>
      </c>
      <c r="BJ59" s="58">
        <v>0</v>
      </c>
      <c r="BK59" s="58">
        <v>0</v>
      </c>
      <c r="BL59" s="58">
        <v>0</v>
      </c>
      <c r="BM59" s="58">
        <v>0</v>
      </c>
      <c r="BN59" s="58">
        <v>0</v>
      </c>
      <c r="BO59" s="58">
        <v>0</v>
      </c>
      <c r="BP59" s="58">
        <v>0</v>
      </c>
      <c r="BQ59" s="58">
        <v>0</v>
      </c>
      <c r="BR59" s="58">
        <v>0</v>
      </c>
      <c r="BS59" s="58">
        <v>0</v>
      </c>
      <c r="BT59" s="58">
        <v>0</v>
      </c>
      <c r="BU59" s="58">
        <v>0</v>
      </c>
      <c r="BV59" s="58">
        <v>0</v>
      </c>
      <c r="BW59" s="58">
        <v>0</v>
      </c>
      <c r="BX59" s="58">
        <v>0</v>
      </c>
      <c r="BY59" s="58">
        <v>0</v>
      </c>
      <c r="BZ59" s="58">
        <v>0</v>
      </c>
      <c r="CA59" s="58">
        <v>0</v>
      </c>
      <c r="CB59" s="58">
        <v>0</v>
      </c>
      <c r="CC59" s="58">
        <v>0</v>
      </c>
      <c r="CD59" s="58">
        <v>0</v>
      </c>
      <c r="CE59" s="58">
        <v>0</v>
      </c>
      <c r="CF59" s="58">
        <v>0</v>
      </c>
      <c r="CG59" s="58">
        <v>0</v>
      </c>
      <c r="CH59" s="58">
        <v>0</v>
      </c>
      <c r="CI59" s="58">
        <v>0</v>
      </c>
      <c r="CJ59" s="58">
        <v>0</v>
      </c>
      <c r="CK59" s="58">
        <v>0</v>
      </c>
      <c r="CL59" s="58">
        <v>0</v>
      </c>
      <c r="CM59" s="58">
        <v>0</v>
      </c>
      <c r="CN59" s="58">
        <v>0</v>
      </c>
      <c r="CO59" s="58">
        <v>0</v>
      </c>
      <c r="CP59" s="58">
        <v>0</v>
      </c>
      <c r="CQ59" s="58">
        <v>0</v>
      </c>
      <c r="CR59" s="58">
        <v>0</v>
      </c>
      <c r="CS59" s="58">
        <v>0</v>
      </c>
      <c r="CT59" s="58">
        <v>0</v>
      </c>
      <c r="CU59" s="58">
        <v>0</v>
      </c>
      <c r="CV59" s="58">
        <v>0</v>
      </c>
      <c r="CW59" s="58">
        <v>0</v>
      </c>
      <c r="CX59" s="115"/>
    </row>
    <row r="60" spans="2:102" x14ac:dyDescent="0.25">
      <c r="B60" s="17" t="s">
        <v>123</v>
      </c>
      <c r="C60" s="20">
        <f>intereses!C5</f>
        <v>3.5000000000000003E-2</v>
      </c>
      <c r="D60" s="19">
        <f>0.8*(F8-F70-F71)</f>
        <v>1552569.2549087324</v>
      </c>
      <c r="E60" s="19"/>
      <c r="F60" s="19">
        <v>142067</v>
      </c>
      <c r="G60" s="55">
        <v>33</v>
      </c>
      <c r="H60" s="55">
        <v>92</v>
      </c>
      <c r="I60" s="57"/>
      <c r="J60" s="58">
        <v>0</v>
      </c>
      <c r="K60" s="58">
        <v>0</v>
      </c>
      <c r="L60" s="58">
        <v>0</v>
      </c>
      <c r="M60" s="58">
        <v>0</v>
      </c>
      <c r="N60" s="58">
        <v>0</v>
      </c>
      <c r="O60" s="58">
        <v>0</v>
      </c>
      <c r="P60" s="58">
        <v>0</v>
      </c>
      <c r="Q60" s="58">
        <v>0</v>
      </c>
      <c r="R60" s="58">
        <v>0</v>
      </c>
      <c r="S60" s="58">
        <v>0</v>
      </c>
      <c r="T60" s="58">
        <v>0</v>
      </c>
      <c r="U60" s="58">
        <v>0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0</v>
      </c>
      <c r="AB60" s="58">
        <v>0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0</v>
      </c>
      <c r="AK60" s="58">
        <v>0</v>
      </c>
      <c r="AL60" s="58">
        <v>0</v>
      </c>
      <c r="AM60" s="58">
        <v>0</v>
      </c>
      <c r="AN60" s="58">
        <v>0</v>
      </c>
      <c r="AO60" s="58">
        <v>0</v>
      </c>
      <c r="AP60" s="58">
        <v>-4528.3269791666671</v>
      </c>
      <c r="AQ60" s="58">
        <v>-4459.1564299756374</v>
      </c>
      <c r="AR60" s="58">
        <v>-4389.7841333494689</v>
      </c>
      <c r="AS60" s="58">
        <v>-4320.20950085814</v>
      </c>
      <c r="AT60" s="58">
        <v>-4250.4319423553779</v>
      </c>
      <c r="AU60" s="58">
        <v>-4180.4508659736503</v>
      </c>
      <c r="AV60" s="58">
        <v>-4110.2656781191408</v>
      </c>
      <c r="AW60" s="58">
        <v>-4039.8757834667235</v>
      </c>
      <c r="AX60" s="58">
        <v>-3969.2805849549031</v>
      </c>
      <c r="AY60" s="58">
        <v>-3898.4794837807572</v>
      </c>
      <c r="AZ60" s="58">
        <v>-3827.4718793948518</v>
      </c>
      <c r="BA60" s="58">
        <v>-3756.2571694961562</v>
      </c>
      <c r="BB60" s="58">
        <v>-3684.8347500269215</v>
      </c>
      <c r="BC60" s="58">
        <v>-3613.2040151675687</v>
      </c>
      <c r="BD60" s="58">
        <v>-3541.3643573315421</v>
      </c>
      <c r="BE60" s="58">
        <v>-3469.3151671601609</v>
      </c>
      <c r="BF60" s="113">
        <v>-3397.0558335174464</v>
      </c>
      <c r="BG60" s="113">
        <v>-3324.5857434849413</v>
      </c>
      <c r="BH60" s="113">
        <v>-3251.9042823565069</v>
      </c>
      <c r="BI60" s="113">
        <v>-3179.0108336331155</v>
      </c>
      <c r="BJ60" s="113">
        <v>-3105.9047790176128</v>
      </c>
      <c r="BK60" s="113">
        <v>-3032.5854984094826</v>
      </c>
      <c r="BL60" s="113">
        <v>-2959.0523698995789</v>
      </c>
      <c r="BM60" s="113">
        <v>-2885.3047697648544</v>
      </c>
      <c r="BN60" s="113">
        <v>-2811.342072463071</v>
      </c>
      <c r="BO60" s="113">
        <v>-2737.1636506274899</v>
      </c>
      <c r="BP60" s="113">
        <v>-2662.7688750615553</v>
      </c>
      <c r="BQ60" s="113">
        <v>-2588.157114733553</v>
      </c>
      <c r="BR60" s="113">
        <v>-2513.3277367712617</v>
      </c>
      <c r="BS60" s="113">
        <v>-2438.2801064565788</v>
      </c>
      <c r="BT60" s="113">
        <v>-2363.0135872201458</v>
      </c>
      <c r="BU60" s="113">
        <v>-2287.5275406359397</v>
      </c>
      <c r="BV60" s="113">
        <v>-2211.821326415863</v>
      </c>
      <c r="BW60" s="113">
        <v>-2135.894302404311</v>
      </c>
      <c r="BX60" s="113">
        <v>-2059.7458245727253</v>
      </c>
      <c r="BY60" s="113">
        <v>-1983.375247014131</v>
      </c>
      <c r="BZ60" s="113">
        <v>-1906.7819219376572</v>
      </c>
      <c r="CA60" s="113">
        <v>-1829.9651996630437</v>
      </c>
      <c r="CB60" s="113">
        <v>-1752.9244286151295</v>
      </c>
      <c r="CC60" s="113">
        <v>-1675.6589553183248</v>
      </c>
      <c r="CD60" s="113">
        <v>-1598.1681243910718</v>
      </c>
      <c r="CE60" s="113">
        <v>-1520.4512785402812</v>
      </c>
      <c r="CF60" s="113">
        <v>-1442.5077585557588</v>
      </c>
      <c r="CG60" s="113">
        <v>-1364.3369033046147</v>
      </c>
      <c r="CH60" s="113">
        <v>-1285.9380497256548</v>
      </c>
      <c r="CI60" s="113">
        <v>-1207.3105328237566</v>
      </c>
      <c r="CJ60" s="113">
        <v>-1128.4536856642276</v>
      </c>
      <c r="CK60" s="113">
        <v>-1049.3668393671499</v>
      </c>
      <c r="CL60" s="113">
        <v>-970.04932310170614</v>
      </c>
      <c r="CM60" s="113">
        <v>-890.50046408048775</v>
      </c>
      <c r="CN60" s="113">
        <v>-810.71958755379103</v>
      </c>
      <c r="CO60" s="113">
        <v>-730.7060168038912</v>
      </c>
      <c r="CP60" s="113">
        <v>-650.45907313930434</v>
      </c>
      <c r="CQ60" s="113">
        <v>-569.97807588902913</v>
      </c>
      <c r="CR60" s="113">
        <v>-489.26234239677387</v>
      </c>
      <c r="CS60" s="113">
        <v>-408.31118801516612</v>
      </c>
      <c r="CT60" s="113">
        <v>-327.12392609994549</v>
      </c>
      <c r="CU60" s="113">
        <v>-245.69986800413881</v>
      </c>
      <c r="CV60" s="113">
        <v>-164.03832307221933</v>
      </c>
      <c r="CW60" s="113">
        <v>-82.138598634248339</v>
      </c>
      <c r="CX60" s="115"/>
    </row>
    <row r="61" spans="2:102" x14ac:dyDescent="0.25">
      <c r="B61" s="17" t="s">
        <v>54</v>
      </c>
      <c r="C61" s="21">
        <f>intereses!E5</f>
        <v>0.05</v>
      </c>
      <c r="D61" s="19">
        <f>-0.8*SUM(I10:I52,I65:I66)</f>
        <v>2221264.1308191619</v>
      </c>
      <c r="E61" s="19"/>
      <c r="F61" s="19">
        <v>80433.66</v>
      </c>
      <c r="G61" s="55">
        <v>17</v>
      </c>
      <c r="H61" s="55">
        <v>32</v>
      </c>
      <c r="I61" s="57"/>
      <c r="J61" s="58">
        <v>0</v>
      </c>
      <c r="K61" s="58">
        <v>0</v>
      </c>
      <c r="L61" s="58">
        <v>0</v>
      </c>
      <c r="M61" s="58">
        <v>0</v>
      </c>
      <c r="N61" s="58">
        <v>0</v>
      </c>
      <c r="O61" s="58">
        <v>0</v>
      </c>
      <c r="P61" s="58">
        <v>0</v>
      </c>
      <c r="Q61" s="58">
        <v>0</v>
      </c>
      <c r="R61" s="58">
        <v>0</v>
      </c>
      <c r="S61" s="58">
        <v>0</v>
      </c>
      <c r="T61" s="58">
        <v>0</v>
      </c>
      <c r="U61" s="58">
        <v>0</v>
      </c>
      <c r="V61" s="58">
        <v>0</v>
      </c>
      <c r="W61" s="58">
        <v>0</v>
      </c>
      <c r="X61" s="58">
        <v>0</v>
      </c>
      <c r="Y61" s="58">
        <v>0</v>
      </c>
      <c r="Z61" s="58">
        <v>-9255.2672083333327</v>
      </c>
      <c r="AA61" s="58">
        <v>-8701.8303609425202</v>
      </c>
      <c r="AB61" s="58">
        <v>-8146.0875266875782</v>
      </c>
      <c r="AC61" s="58">
        <v>-7588.0290972899083</v>
      </c>
      <c r="AD61" s="58">
        <v>-7027.645424436414</v>
      </c>
      <c r="AE61" s="58">
        <v>-6464.9268196126977</v>
      </c>
      <c r="AF61" s="58">
        <v>-5899.8635539355473</v>
      </c>
      <c r="AG61" s="58">
        <v>-5332.4458579847442</v>
      </c>
      <c r="AH61" s="58">
        <v>-4762.6639216341455</v>
      </c>
      <c r="AI61" s="58">
        <v>-4190.5078938820843</v>
      </c>
      <c r="AJ61" s="58">
        <v>-3615.9678826810582</v>
      </c>
      <c r="AK61" s="58">
        <v>-3039.033954766694</v>
      </c>
      <c r="AL61" s="58">
        <v>-2459.6961354860196</v>
      </c>
      <c r="AM61" s="58">
        <v>-1877.9444086250087</v>
      </c>
      <c r="AN61" s="58">
        <v>-1293.7687162354109</v>
      </c>
      <c r="AO61" s="58">
        <v>-707.15895846085618</v>
      </c>
      <c r="AP61" s="58">
        <v>0</v>
      </c>
      <c r="AQ61" s="58">
        <v>0</v>
      </c>
      <c r="AR61" s="58">
        <v>0</v>
      </c>
      <c r="AS61" s="58">
        <v>0</v>
      </c>
      <c r="AT61" s="58">
        <v>0</v>
      </c>
      <c r="AU61" s="58">
        <v>0</v>
      </c>
      <c r="AV61" s="58">
        <v>0</v>
      </c>
      <c r="AW61" s="58">
        <v>0</v>
      </c>
      <c r="AX61" s="58">
        <v>0</v>
      </c>
      <c r="AY61" s="58">
        <v>0</v>
      </c>
      <c r="AZ61" s="58">
        <v>0</v>
      </c>
      <c r="BA61" s="58">
        <v>0</v>
      </c>
      <c r="BB61" s="58">
        <v>0</v>
      </c>
      <c r="BC61" s="58">
        <v>0</v>
      </c>
      <c r="BD61" s="58">
        <v>0</v>
      </c>
      <c r="BE61" s="58">
        <v>0</v>
      </c>
      <c r="BF61" s="58">
        <v>0</v>
      </c>
      <c r="BG61" s="58">
        <v>0</v>
      </c>
      <c r="BH61" s="58">
        <v>0</v>
      </c>
      <c r="BI61" s="58">
        <v>0</v>
      </c>
      <c r="BJ61" s="58">
        <v>0</v>
      </c>
      <c r="BK61" s="58">
        <v>0</v>
      </c>
      <c r="BL61" s="58">
        <v>0</v>
      </c>
      <c r="BM61" s="58">
        <v>0</v>
      </c>
      <c r="BN61" s="58">
        <v>0</v>
      </c>
      <c r="BO61" s="58">
        <v>0</v>
      </c>
      <c r="BP61" s="58">
        <v>0</v>
      </c>
      <c r="BQ61" s="58">
        <v>0</v>
      </c>
      <c r="BR61" s="58">
        <v>0</v>
      </c>
      <c r="BS61" s="58">
        <v>0</v>
      </c>
      <c r="BT61" s="58">
        <v>0</v>
      </c>
      <c r="BU61" s="58">
        <v>0</v>
      </c>
      <c r="BV61" s="58">
        <v>0</v>
      </c>
      <c r="BW61" s="58">
        <v>0</v>
      </c>
      <c r="BX61" s="58">
        <v>0</v>
      </c>
      <c r="BY61" s="58">
        <v>0</v>
      </c>
      <c r="BZ61" s="58">
        <v>0</v>
      </c>
      <c r="CA61" s="58">
        <v>0</v>
      </c>
      <c r="CB61" s="58">
        <v>0</v>
      </c>
      <c r="CC61" s="58">
        <v>0</v>
      </c>
      <c r="CD61" s="58">
        <v>0</v>
      </c>
      <c r="CE61" s="58">
        <v>0</v>
      </c>
      <c r="CF61" s="58">
        <v>0</v>
      </c>
      <c r="CG61" s="58">
        <v>0</v>
      </c>
      <c r="CH61" s="58">
        <v>0</v>
      </c>
      <c r="CI61" s="58">
        <v>0</v>
      </c>
      <c r="CJ61" s="58">
        <v>0</v>
      </c>
      <c r="CK61" s="58">
        <v>0</v>
      </c>
      <c r="CL61" s="58">
        <v>0</v>
      </c>
      <c r="CM61" s="58">
        <v>0</v>
      </c>
      <c r="CN61" s="58">
        <v>0</v>
      </c>
      <c r="CO61" s="58">
        <v>0</v>
      </c>
      <c r="CP61" s="58">
        <v>0</v>
      </c>
      <c r="CQ61" s="58">
        <v>0</v>
      </c>
      <c r="CR61" s="58">
        <v>0</v>
      </c>
      <c r="CS61" s="58">
        <v>0</v>
      </c>
      <c r="CT61" s="58">
        <v>0</v>
      </c>
      <c r="CU61" s="58">
        <v>0</v>
      </c>
      <c r="CV61" s="58">
        <v>0</v>
      </c>
      <c r="CW61" s="58">
        <v>0</v>
      </c>
      <c r="CX61" s="115"/>
    </row>
    <row r="62" spans="2:102" x14ac:dyDescent="0.25">
      <c r="B62" s="17" t="s">
        <v>39</v>
      </c>
      <c r="C62" s="20">
        <v>2.5000000000000001E-3</v>
      </c>
      <c r="D62" s="19">
        <f>-0.8*SUM(I10:I52,I65:I66)</f>
        <v>2221264.1308191619</v>
      </c>
      <c r="E62" s="19"/>
      <c r="F62" s="19">
        <f>C62*D62</f>
        <v>5553.1603270479045</v>
      </c>
      <c r="G62" s="55">
        <v>32</v>
      </c>
      <c r="H62" s="55">
        <v>33</v>
      </c>
      <c r="I62" s="57">
        <f t="shared" si="0"/>
        <v>-5553.1603270479045</v>
      </c>
      <c r="J62" s="58">
        <v>0</v>
      </c>
      <c r="K62" s="58">
        <v>0</v>
      </c>
      <c r="L62" s="58">
        <v>0</v>
      </c>
      <c r="M62" s="58">
        <v>0</v>
      </c>
      <c r="N62" s="58">
        <v>0</v>
      </c>
      <c r="O62" s="58">
        <v>0</v>
      </c>
      <c r="P62" s="58">
        <v>0</v>
      </c>
      <c r="Q62" s="58">
        <v>0</v>
      </c>
      <c r="R62" s="58">
        <v>0</v>
      </c>
      <c r="S62" s="58">
        <v>0</v>
      </c>
      <c r="T62" s="58">
        <v>0</v>
      </c>
      <c r="U62" s="58">
        <v>0</v>
      </c>
      <c r="V62" s="58">
        <v>0</v>
      </c>
      <c r="W62" s="58">
        <v>0</v>
      </c>
      <c r="X62" s="58">
        <v>0</v>
      </c>
      <c r="Y62" s="58">
        <v>0</v>
      </c>
      <c r="Z62" s="58">
        <v>0</v>
      </c>
      <c r="AA62" s="58">
        <v>0</v>
      </c>
      <c r="AB62" s="58">
        <v>0</v>
      </c>
      <c r="AC62" s="58">
        <v>0</v>
      </c>
      <c r="AD62" s="58">
        <v>0</v>
      </c>
      <c r="AE62" s="58">
        <v>0</v>
      </c>
      <c r="AF62" s="58">
        <v>0</v>
      </c>
      <c r="AG62" s="58">
        <v>0</v>
      </c>
      <c r="AH62" s="58">
        <v>0</v>
      </c>
      <c r="AI62" s="58">
        <v>0</v>
      </c>
      <c r="AJ62" s="58">
        <v>0</v>
      </c>
      <c r="AK62" s="58">
        <v>0</v>
      </c>
      <c r="AL62" s="58">
        <v>0</v>
      </c>
      <c r="AM62" s="58">
        <v>0</v>
      </c>
      <c r="AN62" s="58">
        <v>0</v>
      </c>
      <c r="AO62" s="58">
        <v>0</v>
      </c>
      <c r="AP62" s="58">
        <v>0</v>
      </c>
      <c r="AQ62" s="58">
        <v>0</v>
      </c>
      <c r="AR62" s="58">
        <v>0</v>
      </c>
      <c r="AS62" s="58">
        <v>0</v>
      </c>
      <c r="AT62" s="58">
        <v>0</v>
      </c>
      <c r="AU62" s="58">
        <v>0</v>
      </c>
      <c r="AV62" s="58">
        <v>0</v>
      </c>
      <c r="AW62" s="58">
        <v>0</v>
      </c>
      <c r="AX62" s="58">
        <v>0</v>
      </c>
      <c r="AY62" s="58">
        <v>0</v>
      </c>
      <c r="AZ62" s="58">
        <v>0</v>
      </c>
      <c r="BA62" s="58">
        <v>0</v>
      </c>
      <c r="BB62" s="58">
        <v>0</v>
      </c>
      <c r="BC62" s="58">
        <v>0</v>
      </c>
      <c r="BD62" s="58">
        <v>0</v>
      </c>
      <c r="BE62" s="58">
        <v>0</v>
      </c>
      <c r="BF62" s="58">
        <v>0</v>
      </c>
      <c r="BG62" s="58">
        <v>0</v>
      </c>
      <c r="BH62" s="58">
        <v>0</v>
      </c>
      <c r="BI62" s="58">
        <v>0</v>
      </c>
      <c r="BJ62" s="58">
        <v>0</v>
      </c>
      <c r="BK62" s="58">
        <v>0</v>
      </c>
      <c r="BL62" s="58">
        <v>0</v>
      </c>
      <c r="BM62" s="58">
        <v>0</v>
      </c>
      <c r="BN62" s="58">
        <v>0</v>
      </c>
      <c r="BO62" s="58">
        <v>0</v>
      </c>
      <c r="BP62" s="58">
        <v>0</v>
      </c>
      <c r="BQ62" s="58">
        <v>0</v>
      </c>
      <c r="BR62" s="58">
        <v>0</v>
      </c>
      <c r="BS62" s="58">
        <v>0</v>
      </c>
      <c r="BT62" s="58">
        <v>0</v>
      </c>
      <c r="BU62" s="58">
        <v>0</v>
      </c>
      <c r="BV62" s="58">
        <v>0</v>
      </c>
      <c r="BW62" s="58">
        <v>0</v>
      </c>
      <c r="BX62" s="58">
        <v>0</v>
      </c>
      <c r="BY62" s="58">
        <v>0</v>
      </c>
      <c r="BZ62" s="58">
        <v>0</v>
      </c>
      <c r="CA62" s="58">
        <v>0</v>
      </c>
      <c r="CB62" s="58">
        <v>0</v>
      </c>
      <c r="CC62" s="58">
        <v>0</v>
      </c>
      <c r="CD62" s="58">
        <v>0</v>
      </c>
      <c r="CE62" s="58">
        <v>0</v>
      </c>
      <c r="CF62" s="58">
        <v>0</v>
      </c>
      <c r="CG62" s="58">
        <v>0</v>
      </c>
      <c r="CH62" s="58">
        <v>0</v>
      </c>
      <c r="CI62" s="58">
        <v>0</v>
      </c>
      <c r="CJ62" s="58">
        <v>0</v>
      </c>
      <c r="CK62" s="58">
        <v>0</v>
      </c>
      <c r="CL62" s="58">
        <v>0</v>
      </c>
      <c r="CM62" s="58">
        <v>0</v>
      </c>
      <c r="CN62" s="58">
        <v>0</v>
      </c>
      <c r="CO62" s="58">
        <v>0</v>
      </c>
      <c r="CP62" s="58">
        <v>0</v>
      </c>
      <c r="CQ62" s="58">
        <v>0</v>
      </c>
      <c r="CR62" s="58">
        <v>0</v>
      </c>
      <c r="CS62" s="58">
        <v>0</v>
      </c>
      <c r="CT62" s="58">
        <v>0</v>
      </c>
      <c r="CU62" s="58">
        <v>0</v>
      </c>
      <c r="CV62" s="58">
        <v>0</v>
      </c>
      <c r="CW62" s="58">
        <f>I62</f>
        <v>-5553.1603270479045</v>
      </c>
      <c r="CX62" s="115"/>
    </row>
    <row r="63" spans="2:102" x14ac:dyDescent="0.25">
      <c r="G63" s="61"/>
      <c r="H63" s="61"/>
      <c r="I63" s="62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CX63" s="115"/>
    </row>
    <row r="64" spans="2:102" x14ac:dyDescent="0.25">
      <c r="B64" s="15" t="s">
        <v>3</v>
      </c>
      <c r="C64" s="15"/>
      <c r="D64" s="16"/>
      <c r="E64" s="16"/>
      <c r="F64" s="16"/>
      <c r="G64" s="64"/>
      <c r="H64" s="64"/>
      <c r="I64" s="65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CX64" s="115"/>
    </row>
    <row r="65" spans="2:102" x14ac:dyDescent="0.25">
      <c r="B65" s="17" t="s">
        <v>30</v>
      </c>
      <c r="C65">
        <v>10</v>
      </c>
      <c r="D65" s="1">
        <v>8</v>
      </c>
      <c r="E65" s="1">
        <v>700</v>
      </c>
      <c r="F65" s="1">
        <f>C65*D65*E65</f>
        <v>56000</v>
      </c>
      <c r="G65" s="70">
        <v>17</v>
      </c>
      <c r="H65" s="70">
        <v>32</v>
      </c>
      <c r="I65" s="71">
        <f t="shared" si="0"/>
        <v>-56000</v>
      </c>
      <c r="J65" s="72">
        <v>0</v>
      </c>
      <c r="K65" s="72">
        <v>0</v>
      </c>
      <c r="L65" s="72">
        <v>0</v>
      </c>
      <c r="M65" s="72">
        <v>0</v>
      </c>
      <c r="N65" s="72">
        <v>0</v>
      </c>
      <c r="O65" s="72">
        <v>0</v>
      </c>
      <c r="P65" s="72">
        <v>0</v>
      </c>
      <c r="Q65" s="72">
        <v>0</v>
      </c>
      <c r="R65" s="72">
        <v>0</v>
      </c>
      <c r="S65" s="72">
        <v>0</v>
      </c>
      <c r="T65" s="72">
        <v>0</v>
      </c>
      <c r="U65" s="72">
        <v>0</v>
      </c>
      <c r="V65" s="72">
        <v>0</v>
      </c>
      <c r="W65" s="72">
        <v>0</v>
      </c>
      <c r="X65" s="72">
        <v>0</v>
      </c>
      <c r="Y65" s="72">
        <v>0</v>
      </c>
      <c r="Z65" s="72">
        <f>$I$65/16</f>
        <v>-3500</v>
      </c>
      <c r="AA65" s="72">
        <f t="shared" ref="AA65:AO65" si="12">$I$65/16</f>
        <v>-3500</v>
      </c>
      <c r="AB65" s="72">
        <f t="shared" si="12"/>
        <v>-3500</v>
      </c>
      <c r="AC65" s="72">
        <f t="shared" si="12"/>
        <v>-3500</v>
      </c>
      <c r="AD65" s="72">
        <f t="shared" si="12"/>
        <v>-3500</v>
      </c>
      <c r="AE65" s="72">
        <f t="shared" si="12"/>
        <v>-3500</v>
      </c>
      <c r="AF65" s="72">
        <f t="shared" si="12"/>
        <v>-3500</v>
      </c>
      <c r="AG65" s="72">
        <f t="shared" si="12"/>
        <v>-3500</v>
      </c>
      <c r="AH65" s="72">
        <f t="shared" si="12"/>
        <v>-3500</v>
      </c>
      <c r="AI65" s="72">
        <f t="shared" si="12"/>
        <v>-3500</v>
      </c>
      <c r="AJ65" s="72">
        <f t="shared" si="12"/>
        <v>-3500</v>
      </c>
      <c r="AK65" s="72">
        <f t="shared" si="12"/>
        <v>-3500</v>
      </c>
      <c r="AL65" s="72">
        <f t="shared" si="12"/>
        <v>-3500</v>
      </c>
      <c r="AM65" s="72">
        <f t="shared" si="12"/>
        <v>-3500</v>
      </c>
      <c r="AN65" s="72">
        <f t="shared" si="12"/>
        <v>-3500</v>
      </c>
      <c r="AO65" s="72">
        <f t="shared" si="12"/>
        <v>-3500</v>
      </c>
      <c r="AP65" s="72">
        <v>0</v>
      </c>
      <c r="AQ65" s="72">
        <v>0</v>
      </c>
      <c r="AR65" s="72">
        <v>0</v>
      </c>
      <c r="AS65" s="72">
        <v>0</v>
      </c>
      <c r="AT65" s="72">
        <v>0</v>
      </c>
      <c r="AU65" s="72">
        <v>0</v>
      </c>
      <c r="AV65" s="72">
        <v>0</v>
      </c>
      <c r="AW65" s="72">
        <v>0</v>
      </c>
      <c r="AX65" s="72">
        <v>0</v>
      </c>
      <c r="AY65" s="72">
        <v>0</v>
      </c>
      <c r="AZ65" s="72">
        <v>0</v>
      </c>
      <c r="BA65" s="72">
        <v>0</v>
      </c>
      <c r="BB65" s="72">
        <v>0</v>
      </c>
      <c r="BC65" s="72">
        <v>0</v>
      </c>
      <c r="BD65" s="72">
        <v>0</v>
      </c>
      <c r="BE65" s="72">
        <v>0</v>
      </c>
      <c r="BF65" s="72">
        <v>0</v>
      </c>
      <c r="BG65" s="72">
        <v>0</v>
      </c>
      <c r="BH65" s="72">
        <v>0</v>
      </c>
      <c r="BI65" s="72">
        <v>0</v>
      </c>
      <c r="BJ65" s="72">
        <v>0</v>
      </c>
      <c r="BK65" s="72">
        <v>0</v>
      </c>
      <c r="BL65" s="72">
        <v>0</v>
      </c>
      <c r="BM65" s="72">
        <v>0</v>
      </c>
      <c r="BN65" s="72">
        <v>0</v>
      </c>
      <c r="BO65" s="72">
        <v>0</v>
      </c>
      <c r="BP65" s="72">
        <v>0</v>
      </c>
      <c r="BQ65" s="72">
        <v>0</v>
      </c>
      <c r="BR65" s="72">
        <v>0</v>
      </c>
      <c r="BS65" s="72">
        <v>0</v>
      </c>
      <c r="BT65" s="72">
        <v>0</v>
      </c>
      <c r="BU65" s="72">
        <v>0</v>
      </c>
      <c r="BV65" s="72">
        <v>0</v>
      </c>
      <c r="BW65" s="72">
        <v>0</v>
      </c>
      <c r="BX65" s="72">
        <v>0</v>
      </c>
      <c r="BY65" s="72">
        <v>0</v>
      </c>
      <c r="BZ65" s="72">
        <v>0</v>
      </c>
      <c r="CA65" s="72">
        <v>0</v>
      </c>
      <c r="CB65" s="72">
        <v>0</v>
      </c>
      <c r="CC65" s="72">
        <v>0</v>
      </c>
      <c r="CD65" s="72">
        <v>0</v>
      </c>
      <c r="CE65" s="72">
        <v>0</v>
      </c>
      <c r="CF65" s="72">
        <v>0</v>
      </c>
      <c r="CG65" s="72">
        <v>0</v>
      </c>
      <c r="CH65" s="72">
        <v>0</v>
      </c>
      <c r="CI65" s="72">
        <v>0</v>
      </c>
      <c r="CJ65" s="72">
        <v>0</v>
      </c>
      <c r="CK65" s="72">
        <v>0</v>
      </c>
      <c r="CL65" s="72">
        <v>0</v>
      </c>
      <c r="CM65" s="72">
        <v>0</v>
      </c>
      <c r="CN65" s="72">
        <v>0</v>
      </c>
      <c r="CO65" s="72">
        <v>0</v>
      </c>
      <c r="CP65" s="72">
        <v>0</v>
      </c>
      <c r="CQ65" s="72">
        <v>0</v>
      </c>
      <c r="CR65" s="72">
        <v>0</v>
      </c>
      <c r="CS65" s="72">
        <v>0</v>
      </c>
      <c r="CT65" s="72">
        <v>0</v>
      </c>
      <c r="CU65" s="72">
        <v>0</v>
      </c>
      <c r="CV65" s="72">
        <v>0</v>
      </c>
      <c r="CW65" s="72">
        <v>0</v>
      </c>
      <c r="CX65" s="115"/>
    </row>
    <row r="66" spans="2:102" x14ac:dyDescent="0.25">
      <c r="B66" t="s">
        <v>23</v>
      </c>
      <c r="C66">
        <v>10</v>
      </c>
      <c r="D66" s="1">
        <v>8</v>
      </c>
      <c r="E66" s="1">
        <v>200</v>
      </c>
      <c r="F66" s="1">
        <f>C66*D66*E66</f>
        <v>16000</v>
      </c>
      <c r="G66" s="55">
        <v>17</v>
      </c>
      <c r="H66" s="55">
        <v>32</v>
      </c>
      <c r="I66" s="57">
        <f>-$F$66</f>
        <v>-16000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58">
        <v>0</v>
      </c>
      <c r="P66" s="58">
        <v>0</v>
      </c>
      <c r="Q66" s="58">
        <v>0</v>
      </c>
      <c r="R66" s="58">
        <v>0</v>
      </c>
      <c r="S66" s="58">
        <v>0</v>
      </c>
      <c r="T66" s="58">
        <v>0</v>
      </c>
      <c r="U66" s="58">
        <v>0</v>
      </c>
      <c r="V66" s="58">
        <v>0</v>
      </c>
      <c r="W66" s="58">
        <v>0</v>
      </c>
      <c r="X66" s="58">
        <v>0</v>
      </c>
      <c r="Y66" s="58">
        <v>0</v>
      </c>
      <c r="Z66" s="58">
        <f>$I$66/16</f>
        <v>-1000</v>
      </c>
      <c r="AA66" s="58">
        <f t="shared" ref="AA66:AO66" si="13">$I$66/16</f>
        <v>-1000</v>
      </c>
      <c r="AB66" s="58">
        <f t="shared" si="13"/>
        <v>-1000</v>
      </c>
      <c r="AC66" s="58">
        <f t="shared" si="13"/>
        <v>-1000</v>
      </c>
      <c r="AD66" s="58">
        <f t="shared" si="13"/>
        <v>-1000</v>
      </c>
      <c r="AE66" s="58">
        <f t="shared" si="13"/>
        <v>-1000</v>
      </c>
      <c r="AF66" s="58">
        <f t="shared" si="13"/>
        <v>-1000</v>
      </c>
      <c r="AG66" s="58">
        <f t="shared" si="13"/>
        <v>-1000</v>
      </c>
      <c r="AH66" s="58">
        <f t="shared" si="13"/>
        <v>-1000</v>
      </c>
      <c r="AI66" s="58">
        <f t="shared" si="13"/>
        <v>-1000</v>
      </c>
      <c r="AJ66" s="58">
        <f t="shared" si="13"/>
        <v>-1000</v>
      </c>
      <c r="AK66" s="58">
        <f t="shared" si="13"/>
        <v>-1000</v>
      </c>
      <c r="AL66" s="58">
        <f t="shared" si="13"/>
        <v>-1000</v>
      </c>
      <c r="AM66" s="58">
        <f t="shared" si="13"/>
        <v>-1000</v>
      </c>
      <c r="AN66" s="58">
        <f t="shared" si="13"/>
        <v>-1000</v>
      </c>
      <c r="AO66" s="58">
        <f t="shared" si="13"/>
        <v>-1000</v>
      </c>
      <c r="AP66" s="58">
        <v>0</v>
      </c>
      <c r="AQ66" s="58">
        <v>0</v>
      </c>
      <c r="AR66" s="58">
        <v>0</v>
      </c>
      <c r="AS66" s="58">
        <v>0</v>
      </c>
      <c r="AT66" s="58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8">
        <v>0</v>
      </c>
      <c r="BA66" s="58">
        <v>0</v>
      </c>
      <c r="BB66" s="58">
        <v>0</v>
      </c>
      <c r="BC66" s="58">
        <v>0</v>
      </c>
      <c r="BD66" s="58">
        <v>0</v>
      </c>
      <c r="BE66" s="58">
        <v>0</v>
      </c>
      <c r="BF66" s="58">
        <v>0</v>
      </c>
      <c r="BG66" s="58">
        <v>0</v>
      </c>
      <c r="BH66" s="58">
        <v>0</v>
      </c>
      <c r="BI66" s="58">
        <v>0</v>
      </c>
      <c r="BJ66" s="58">
        <v>0</v>
      </c>
      <c r="BK66" s="58">
        <v>0</v>
      </c>
      <c r="BL66" s="58">
        <v>0</v>
      </c>
      <c r="BM66" s="58">
        <v>0</v>
      </c>
      <c r="BN66" s="58">
        <v>0</v>
      </c>
      <c r="BO66" s="58">
        <v>0</v>
      </c>
      <c r="BP66" s="58">
        <v>0</v>
      </c>
      <c r="BQ66" s="58">
        <v>0</v>
      </c>
      <c r="BR66" s="58">
        <v>0</v>
      </c>
      <c r="BS66" s="58">
        <v>0</v>
      </c>
      <c r="BT66" s="58">
        <v>0</v>
      </c>
      <c r="BU66" s="58">
        <v>0</v>
      </c>
      <c r="BV66" s="58">
        <v>0</v>
      </c>
      <c r="BW66" s="58">
        <v>0</v>
      </c>
      <c r="BX66" s="58">
        <v>0</v>
      </c>
      <c r="BY66" s="58">
        <v>0</v>
      </c>
      <c r="BZ66" s="58">
        <v>0</v>
      </c>
      <c r="CA66" s="58">
        <v>0</v>
      </c>
      <c r="CB66" s="58">
        <v>0</v>
      </c>
      <c r="CC66" s="58">
        <v>0</v>
      </c>
      <c r="CD66" s="58">
        <v>0</v>
      </c>
      <c r="CE66" s="58">
        <v>0</v>
      </c>
      <c r="CF66" s="58">
        <v>0</v>
      </c>
      <c r="CG66" s="58">
        <v>0</v>
      </c>
      <c r="CH66" s="58">
        <v>0</v>
      </c>
      <c r="CI66" s="58">
        <v>0</v>
      </c>
      <c r="CJ66" s="58">
        <v>0</v>
      </c>
      <c r="CK66" s="58">
        <v>0</v>
      </c>
      <c r="CL66" s="58">
        <v>0</v>
      </c>
      <c r="CM66" s="58">
        <v>0</v>
      </c>
      <c r="CN66" s="58">
        <v>0</v>
      </c>
      <c r="CO66" s="58">
        <v>0</v>
      </c>
      <c r="CP66" s="58">
        <v>0</v>
      </c>
      <c r="CQ66" s="58">
        <v>0</v>
      </c>
      <c r="CR66" s="58">
        <v>0</v>
      </c>
      <c r="CS66" s="58">
        <v>0</v>
      </c>
      <c r="CT66" s="58">
        <v>0</v>
      </c>
      <c r="CU66" s="58">
        <v>0</v>
      </c>
      <c r="CV66" s="58">
        <v>0</v>
      </c>
      <c r="CW66" s="58">
        <v>0</v>
      </c>
      <c r="CX66" s="115"/>
    </row>
    <row r="67" spans="2:102" x14ac:dyDescent="0.25">
      <c r="G67" s="61"/>
      <c r="H67" s="61"/>
      <c r="I67" s="62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CX67" s="115"/>
    </row>
    <row r="68" spans="2:102" x14ac:dyDescent="0.25">
      <c r="B68" s="27" t="s">
        <v>9</v>
      </c>
      <c r="C68" s="24"/>
      <c r="D68" s="25"/>
      <c r="E68" s="25"/>
      <c r="F68" s="25">
        <f>SUM(F69:F73)</f>
        <v>2918976</v>
      </c>
      <c r="G68" s="81"/>
      <c r="H68" s="81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2"/>
      <c r="BH68" s="82"/>
      <c r="BI68" s="82"/>
      <c r="BJ68" s="82"/>
      <c r="BK68" s="82"/>
      <c r="BL68" s="82"/>
      <c r="BM68" s="82"/>
      <c r="BN68" s="82"/>
      <c r="BO68" s="82"/>
      <c r="BP68" s="82"/>
      <c r="BQ68" s="82"/>
      <c r="BR68" s="82"/>
      <c r="BS68" s="82"/>
      <c r="BT68" s="82"/>
      <c r="BU68" s="82"/>
      <c r="BV68" s="82"/>
      <c r="BW68" s="82"/>
      <c r="BX68" s="82"/>
      <c r="BY68" s="82"/>
      <c r="BZ68" s="82"/>
      <c r="CA68" s="82"/>
      <c r="CB68" s="82"/>
      <c r="CC68" s="82"/>
      <c r="CD68" s="82"/>
      <c r="CE68" s="82"/>
      <c r="CF68" s="82"/>
      <c r="CG68" s="82"/>
      <c r="CH68" s="82"/>
      <c r="CI68" s="82"/>
      <c r="CJ68" s="82"/>
      <c r="CK68" s="82"/>
      <c r="CL68" s="82"/>
      <c r="CM68" s="82"/>
      <c r="CN68" s="82"/>
      <c r="CO68" s="82"/>
      <c r="CP68" s="82"/>
      <c r="CQ68" s="82"/>
      <c r="CR68" s="82"/>
      <c r="CS68" s="82"/>
      <c r="CT68" s="82"/>
      <c r="CU68" s="82"/>
      <c r="CV68" s="82"/>
      <c r="CW68" s="82"/>
      <c r="CX68" s="115"/>
    </row>
    <row r="69" spans="2:102" x14ac:dyDescent="0.25">
      <c r="B69" t="s">
        <v>203</v>
      </c>
      <c r="C69">
        <v>10</v>
      </c>
      <c r="D69" s="1">
        <f>65*2183.04</f>
        <v>141897.60000000001</v>
      </c>
      <c r="F69" s="1">
        <f>C69*D69</f>
        <v>1418976</v>
      </c>
      <c r="G69" s="55">
        <v>92</v>
      </c>
      <c r="H69" s="55">
        <v>92</v>
      </c>
      <c r="I69" s="57">
        <f>F69</f>
        <v>1418976</v>
      </c>
      <c r="J69" s="58">
        <v>0</v>
      </c>
      <c r="K69" s="58">
        <v>0</v>
      </c>
      <c r="L69" s="58">
        <v>0</v>
      </c>
      <c r="M69" s="58">
        <v>0</v>
      </c>
      <c r="N69" s="58">
        <v>0</v>
      </c>
      <c r="O69" s="58">
        <v>0</v>
      </c>
      <c r="P69" s="58">
        <v>0</v>
      </c>
      <c r="Q69" s="58">
        <v>0</v>
      </c>
      <c r="R69" s="58">
        <v>0</v>
      </c>
      <c r="S69" s="58">
        <v>0</v>
      </c>
      <c r="T69" s="58">
        <v>0</v>
      </c>
      <c r="U69" s="58">
        <v>0</v>
      </c>
      <c r="V69" s="58">
        <v>0</v>
      </c>
      <c r="W69" s="58">
        <v>0</v>
      </c>
      <c r="X69" s="58">
        <v>0</v>
      </c>
      <c r="Y69" s="58">
        <v>0</v>
      </c>
      <c r="Z69" s="58">
        <v>0</v>
      </c>
      <c r="AA69" s="58">
        <v>0</v>
      </c>
      <c r="AB69" s="58">
        <v>0</v>
      </c>
      <c r="AC69" s="58">
        <v>0</v>
      </c>
      <c r="AD69" s="58">
        <v>0</v>
      </c>
      <c r="AE69" s="58">
        <v>0</v>
      </c>
      <c r="AF69" s="58">
        <v>0</v>
      </c>
      <c r="AG69" s="58">
        <v>0</v>
      </c>
      <c r="AH69" s="58">
        <v>0</v>
      </c>
      <c r="AI69" s="58">
        <v>0</v>
      </c>
      <c r="AJ69" s="58">
        <v>0</v>
      </c>
      <c r="AK69" s="58">
        <v>0</v>
      </c>
      <c r="AL69" s="58">
        <v>0</v>
      </c>
      <c r="AM69" s="58">
        <v>0</v>
      </c>
      <c r="AN69" s="58">
        <v>0</v>
      </c>
      <c r="AO69" s="58">
        <v>0</v>
      </c>
      <c r="AP69" s="58">
        <v>0</v>
      </c>
      <c r="AQ69" s="58">
        <v>0</v>
      </c>
      <c r="AR69" s="58">
        <v>0</v>
      </c>
      <c r="AS69" s="58">
        <v>0</v>
      </c>
      <c r="AT69" s="58">
        <v>0</v>
      </c>
      <c r="AU69" s="58">
        <v>0</v>
      </c>
      <c r="AV69" s="58">
        <v>0</v>
      </c>
      <c r="AW69" s="58">
        <v>0</v>
      </c>
      <c r="AX69" s="58">
        <v>0</v>
      </c>
      <c r="AY69" s="58">
        <v>0</v>
      </c>
      <c r="AZ69" s="58">
        <v>0</v>
      </c>
      <c r="BA69" s="58">
        <v>0</v>
      </c>
      <c r="BB69" s="58">
        <v>0</v>
      </c>
      <c r="BC69" s="58">
        <v>0</v>
      </c>
      <c r="BD69" s="58">
        <v>0</v>
      </c>
      <c r="BE69" s="58">
        <v>0</v>
      </c>
      <c r="BF69" s="58">
        <v>0</v>
      </c>
      <c r="BG69" s="58">
        <v>0</v>
      </c>
      <c r="BH69" s="58">
        <v>0</v>
      </c>
      <c r="BI69" s="58">
        <v>0</v>
      </c>
      <c r="BJ69" s="58">
        <v>0</v>
      </c>
      <c r="BK69" s="58">
        <v>0</v>
      </c>
      <c r="BL69" s="58">
        <v>0</v>
      </c>
      <c r="BM69" s="58">
        <v>0</v>
      </c>
      <c r="BN69" s="58">
        <v>0</v>
      </c>
      <c r="BO69" s="58">
        <v>0</v>
      </c>
      <c r="BP69" s="58">
        <v>0</v>
      </c>
      <c r="BQ69" s="58">
        <v>0</v>
      </c>
      <c r="BR69" s="58">
        <v>0</v>
      </c>
      <c r="BS69" s="58">
        <v>0</v>
      </c>
      <c r="BT69" s="58">
        <v>0</v>
      </c>
      <c r="BU69" s="58">
        <v>0</v>
      </c>
      <c r="BV69" s="58">
        <v>0</v>
      </c>
      <c r="BW69" s="58">
        <v>0</v>
      </c>
      <c r="BX69" s="58">
        <v>0</v>
      </c>
      <c r="BY69" s="58">
        <v>0</v>
      </c>
      <c r="BZ69" s="58">
        <v>0</v>
      </c>
      <c r="CA69" s="58">
        <v>0</v>
      </c>
      <c r="CB69" s="58">
        <v>0</v>
      </c>
      <c r="CC69" s="58">
        <v>0</v>
      </c>
      <c r="CD69" s="58">
        <v>0</v>
      </c>
      <c r="CE69" s="58">
        <v>0</v>
      </c>
      <c r="CF69" s="58">
        <v>0</v>
      </c>
      <c r="CG69" s="58">
        <v>0</v>
      </c>
      <c r="CH69" s="58">
        <v>0</v>
      </c>
      <c r="CI69" s="58">
        <v>0</v>
      </c>
      <c r="CJ69" s="58">
        <v>0</v>
      </c>
      <c r="CK69" s="58">
        <v>0</v>
      </c>
      <c r="CL69" s="58">
        <v>0</v>
      </c>
      <c r="CM69" s="58">
        <v>0</v>
      </c>
      <c r="CN69" s="58">
        <v>0</v>
      </c>
      <c r="CO69" s="58">
        <v>0</v>
      </c>
      <c r="CP69" s="58">
        <v>0</v>
      </c>
      <c r="CQ69" s="58">
        <v>0</v>
      </c>
      <c r="CR69" s="58">
        <v>0</v>
      </c>
      <c r="CS69" s="58">
        <v>0</v>
      </c>
      <c r="CT69" s="58">
        <v>0</v>
      </c>
      <c r="CU69" s="58">
        <v>0</v>
      </c>
      <c r="CV69" s="58">
        <v>0</v>
      </c>
      <c r="CW69" s="58">
        <f>I69</f>
        <v>1418976</v>
      </c>
      <c r="CX69" s="115"/>
    </row>
    <row r="70" spans="2:102" x14ac:dyDescent="0.25">
      <c r="B70" t="s">
        <v>220</v>
      </c>
      <c r="C70">
        <v>40</v>
      </c>
      <c r="D70" s="11">
        <v>16000</v>
      </c>
      <c r="F70" s="1">
        <f>C70*D70</f>
        <v>640000</v>
      </c>
      <c r="G70" s="55">
        <v>33</v>
      </c>
      <c r="H70" s="55">
        <v>33</v>
      </c>
      <c r="I70" s="57">
        <f>F70</f>
        <v>640000</v>
      </c>
      <c r="J70" s="58">
        <v>0</v>
      </c>
      <c r="K70" s="58">
        <v>0</v>
      </c>
      <c r="L70" s="58">
        <v>0</v>
      </c>
      <c r="M70" s="58">
        <v>0</v>
      </c>
      <c r="N70" s="58">
        <v>0</v>
      </c>
      <c r="O70" s="58">
        <v>0</v>
      </c>
      <c r="P70" s="58">
        <v>0</v>
      </c>
      <c r="Q70" s="58">
        <v>0</v>
      </c>
      <c r="R70" s="58">
        <v>0</v>
      </c>
      <c r="S70" s="58">
        <v>0</v>
      </c>
      <c r="T70" s="58">
        <v>0</v>
      </c>
      <c r="U70" s="58">
        <v>0</v>
      </c>
      <c r="V70" s="58">
        <v>0</v>
      </c>
      <c r="W70" s="58">
        <v>0</v>
      </c>
      <c r="X70" s="58">
        <v>0</v>
      </c>
      <c r="Y70" s="58">
        <v>0</v>
      </c>
      <c r="Z70" s="58">
        <v>0</v>
      </c>
      <c r="AA70" s="58">
        <v>0</v>
      </c>
      <c r="AB70" s="58">
        <v>0</v>
      </c>
      <c r="AC70" s="58">
        <v>0</v>
      </c>
      <c r="AD70" s="58">
        <v>0</v>
      </c>
      <c r="AE70" s="58">
        <v>0</v>
      </c>
      <c r="AF70" s="58">
        <v>0</v>
      </c>
      <c r="AG70" s="58">
        <v>0</v>
      </c>
      <c r="AH70" s="58">
        <v>0</v>
      </c>
      <c r="AI70" s="58">
        <v>0</v>
      </c>
      <c r="AJ70" s="58">
        <v>0</v>
      </c>
      <c r="AK70" s="58">
        <v>0</v>
      </c>
      <c r="AL70" s="58">
        <v>0</v>
      </c>
      <c r="AM70" s="58">
        <v>0</v>
      </c>
      <c r="AN70" s="58">
        <v>0</v>
      </c>
      <c r="AO70" s="58">
        <v>0</v>
      </c>
      <c r="AP70" s="58">
        <f>I70</f>
        <v>640000</v>
      </c>
      <c r="AQ70" s="58">
        <v>0</v>
      </c>
      <c r="AR70" s="58">
        <v>0</v>
      </c>
      <c r="AS70" s="58">
        <v>0</v>
      </c>
      <c r="AT70" s="58">
        <v>0</v>
      </c>
      <c r="AU70" s="58">
        <v>0</v>
      </c>
      <c r="AV70" s="58">
        <v>0</v>
      </c>
      <c r="AW70" s="58">
        <v>0</v>
      </c>
      <c r="AX70" s="58">
        <v>0</v>
      </c>
      <c r="AY70" s="58">
        <v>0</v>
      </c>
      <c r="AZ70" s="58">
        <v>0</v>
      </c>
      <c r="BA70" s="58">
        <v>0</v>
      </c>
      <c r="BB70" s="58">
        <v>0</v>
      </c>
      <c r="BC70" s="58">
        <v>0</v>
      </c>
      <c r="BD70" s="58">
        <v>0</v>
      </c>
      <c r="BE70" s="58">
        <v>0</v>
      </c>
      <c r="BF70" s="58">
        <v>0</v>
      </c>
      <c r="BG70" s="58">
        <v>0</v>
      </c>
      <c r="BH70" s="58">
        <v>0</v>
      </c>
      <c r="BI70" s="58">
        <v>0</v>
      </c>
      <c r="BJ70" s="58">
        <v>0</v>
      </c>
      <c r="BK70" s="58">
        <v>0</v>
      </c>
      <c r="BL70" s="58">
        <v>0</v>
      </c>
      <c r="BM70" s="58">
        <v>0</v>
      </c>
      <c r="BN70" s="58">
        <v>0</v>
      </c>
      <c r="BO70" s="58">
        <v>0</v>
      </c>
      <c r="BP70" s="58">
        <v>0</v>
      </c>
      <c r="BQ70" s="58">
        <v>0</v>
      </c>
      <c r="BR70" s="58">
        <v>0</v>
      </c>
      <c r="BS70" s="58">
        <v>0</v>
      </c>
      <c r="BT70" s="58">
        <v>0</v>
      </c>
      <c r="BU70" s="58">
        <v>0</v>
      </c>
      <c r="BV70" s="58">
        <v>0</v>
      </c>
      <c r="BW70" s="58">
        <v>0</v>
      </c>
      <c r="BX70" s="58">
        <v>0</v>
      </c>
      <c r="BY70" s="58">
        <v>0</v>
      </c>
      <c r="BZ70" s="58">
        <v>0</v>
      </c>
      <c r="CA70" s="58">
        <v>0</v>
      </c>
      <c r="CB70" s="58">
        <v>0</v>
      </c>
      <c r="CC70" s="58">
        <v>0</v>
      </c>
      <c r="CD70" s="58">
        <v>0</v>
      </c>
      <c r="CE70" s="58">
        <v>0</v>
      </c>
      <c r="CF70" s="58">
        <v>0</v>
      </c>
      <c r="CG70" s="58">
        <v>0</v>
      </c>
      <c r="CH70" s="58">
        <v>0</v>
      </c>
      <c r="CI70" s="58">
        <v>0</v>
      </c>
      <c r="CJ70" s="58">
        <v>0</v>
      </c>
      <c r="CK70" s="58">
        <v>0</v>
      </c>
      <c r="CL70" s="58">
        <v>0</v>
      </c>
      <c r="CM70" s="58">
        <v>0</v>
      </c>
      <c r="CN70" s="58">
        <v>0</v>
      </c>
      <c r="CO70" s="58">
        <v>0</v>
      </c>
      <c r="CP70" s="58">
        <v>0</v>
      </c>
      <c r="CQ70" s="58">
        <v>0</v>
      </c>
      <c r="CR70" s="58">
        <v>0</v>
      </c>
      <c r="CS70" s="58">
        <v>0</v>
      </c>
      <c r="CT70" s="58">
        <v>0</v>
      </c>
      <c r="CU70" s="58">
        <v>0</v>
      </c>
      <c r="CV70" s="58">
        <v>0</v>
      </c>
      <c r="CW70" s="58">
        <v>0</v>
      </c>
      <c r="CX70" s="115"/>
    </row>
    <row r="71" spans="2:102" x14ac:dyDescent="0.25">
      <c r="B71" t="s">
        <v>221</v>
      </c>
      <c r="C71">
        <v>40</v>
      </c>
      <c r="D71" s="1">
        <v>11000</v>
      </c>
      <c r="F71" s="1">
        <f>C71*D71</f>
        <v>440000</v>
      </c>
      <c r="G71" s="55">
        <v>33</v>
      </c>
      <c r="H71" s="55">
        <v>33</v>
      </c>
      <c r="I71" s="57">
        <f>F71</f>
        <v>440000</v>
      </c>
      <c r="J71" s="58">
        <v>0</v>
      </c>
      <c r="K71" s="58">
        <v>0</v>
      </c>
      <c r="L71" s="58">
        <v>0</v>
      </c>
      <c r="M71" s="58">
        <v>0</v>
      </c>
      <c r="N71" s="58">
        <v>0</v>
      </c>
      <c r="O71" s="58">
        <v>0</v>
      </c>
      <c r="P71" s="58">
        <v>0</v>
      </c>
      <c r="Q71" s="58">
        <v>0</v>
      </c>
      <c r="R71" s="58">
        <v>0</v>
      </c>
      <c r="S71" s="58">
        <v>0</v>
      </c>
      <c r="T71" s="58">
        <v>0</v>
      </c>
      <c r="U71" s="58">
        <v>0</v>
      </c>
      <c r="V71" s="58">
        <v>0</v>
      </c>
      <c r="W71" s="58">
        <v>0</v>
      </c>
      <c r="X71" s="58">
        <v>0</v>
      </c>
      <c r="Y71" s="58">
        <v>0</v>
      </c>
      <c r="Z71" s="58">
        <v>0</v>
      </c>
      <c r="AA71" s="58">
        <v>0</v>
      </c>
      <c r="AB71" s="58">
        <v>0</v>
      </c>
      <c r="AC71" s="58">
        <v>0</v>
      </c>
      <c r="AD71" s="58">
        <v>0</v>
      </c>
      <c r="AE71" s="58">
        <v>0</v>
      </c>
      <c r="AF71" s="58">
        <v>0</v>
      </c>
      <c r="AG71" s="58">
        <v>0</v>
      </c>
      <c r="AH71" s="58">
        <v>0</v>
      </c>
      <c r="AI71" s="58">
        <v>0</v>
      </c>
      <c r="AJ71" s="58">
        <v>0</v>
      </c>
      <c r="AK71" s="58">
        <v>0</v>
      </c>
      <c r="AL71" s="58">
        <v>0</v>
      </c>
      <c r="AM71" s="58">
        <v>0</v>
      </c>
      <c r="AN71" s="58">
        <v>0</v>
      </c>
      <c r="AO71" s="58">
        <v>0</v>
      </c>
      <c r="AP71" s="58">
        <f>I71</f>
        <v>440000</v>
      </c>
      <c r="AQ71" s="58">
        <v>0</v>
      </c>
      <c r="AR71" s="58">
        <v>0</v>
      </c>
      <c r="AS71" s="58">
        <v>0</v>
      </c>
      <c r="AT71" s="58">
        <v>0</v>
      </c>
      <c r="AU71" s="58">
        <v>0</v>
      </c>
      <c r="AV71" s="58">
        <v>0</v>
      </c>
      <c r="AW71" s="58">
        <v>0</v>
      </c>
      <c r="AX71" s="58">
        <v>0</v>
      </c>
      <c r="AY71" s="58">
        <v>0</v>
      </c>
      <c r="AZ71" s="58">
        <v>0</v>
      </c>
      <c r="BA71" s="58">
        <v>0</v>
      </c>
      <c r="BB71" s="58">
        <v>0</v>
      </c>
      <c r="BC71" s="58">
        <v>0</v>
      </c>
      <c r="BD71" s="58">
        <v>0</v>
      </c>
      <c r="BE71" s="58">
        <v>0</v>
      </c>
      <c r="BF71" s="58">
        <v>0</v>
      </c>
      <c r="BG71" s="58">
        <v>0</v>
      </c>
      <c r="BH71" s="58">
        <v>0</v>
      </c>
      <c r="BI71" s="58">
        <v>0</v>
      </c>
      <c r="BJ71" s="58">
        <v>0</v>
      </c>
      <c r="BK71" s="58">
        <v>0</v>
      </c>
      <c r="BL71" s="58">
        <v>0</v>
      </c>
      <c r="BM71" s="58">
        <v>0</v>
      </c>
      <c r="BN71" s="58">
        <v>0</v>
      </c>
      <c r="BO71" s="58">
        <v>0</v>
      </c>
      <c r="BP71" s="58">
        <v>0</v>
      </c>
      <c r="BQ71" s="58">
        <v>0</v>
      </c>
      <c r="BR71" s="58">
        <v>0</v>
      </c>
      <c r="BS71" s="58">
        <v>0</v>
      </c>
      <c r="BT71" s="58">
        <v>0</v>
      </c>
      <c r="BU71" s="58">
        <v>0</v>
      </c>
      <c r="BV71" s="58">
        <v>0</v>
      </c>
      <c r="BW71" s="58">
        <v>0</v>
      </c>
      <c r="BX71" s="58">
        <v>0</v>
      </c>
      <c r="BY71" s="58">
        <v>0</v>
      </c>
      <c r="BZ71" s="58">
        <v>0</v>
      </c>
      <c r="CA71" s="58">
        <v>0</v>
      </c>
      <c r="CB71" s="58">
        <v>0</v>
      </c>
      <c r="CC71" s="58">
        <v>0</v>
      </c>
      <c r="CD71" s="58">
        <v>0</v>
      </c>
      <c r="CE71" s="58">
        <v>0</v>
      </c>
      <c r="CF71" s="58">
        <v>0</v>
      </c>
      <c r="CG71" s="58">
        <v>0</v>
      </c>
      <c r="CH71" s="58">
        <v>0</v>
      </c>
      <c r="CI71" s="58">
        <v>0</v>
      </c>
      <c r="CJ71" s="58">
        <v>0</v>
      </c>
      <c r="CK71" s="58">
        <v>0</v>
      </c>
      <c r="CL71" s="58">
        <v>0</v>
      </c>
      <c r="CM71" s="58">
        <v>0</v>
      </c>
      <c r="CN71" s="58">
        <v>0</v>
      </c>
      <c r="CO71" s="58">
        <v>0</v>
      </c>
      <c r="CP71" s="58">
        <v>0</v>
      </c>
      <c r="CQ71" s="58">
        <v>0</v>
      </c>
      <c r="CR71" s="58">
        <v>0</v>
      </c>
      <c r="CS71" s="58">
        <v>0</v>
      </c>
      <c r="CT71" s="58">
        <v>0</v>
      </c>
      <c r="CU71" s="58">
        <v>0</v>
      </c>
      <c r="CV71" s="58">
        <v>0</v>
      </c>
      <c r="CW71" s="58">
        <v>0</v>
      </c>
      <c r="CX71" s="115"/>
    </row>
    <row r="72" spans="2:102" x14ac:dyDescent="0.25">
      <c r="B72" t="s">
        <v>209</v>
      </c>
      <c r="C72">
        <v>10</v>
      </c>
      <c r="D72" s="1">
        <f>5*12</f>
        <v>60</v>
      </c>
      <c r="E72" s="1">
        <v>450</v>
      </c>
      <c r="F72" s="1">
        <f>C72*D72*E72</f>
        <v>270000</v>
      </c>
      <c r="G72" s="55">
        <v>33</v>
      </c>
      <c r="H72" s="55">
        <v>92</v>
      </c>
      <c r="I72" s="57">
        <f>F72</f>
        <v>270000</v>
      </c>
      <c r="J72" s="58">
        <v>0</v>
      </c>
      <c r="K72" s="58">
        <v>0</v>
      </c>
      <c r="L72" s="58">
        <v>0</v>
      </c>
      <c r="M72" s="58">
        <v>0</v>
      </c>
      <c r="N72" s="58">
        <v>0</v>
      </c>
      <c r="O72" s="58">
        <v>0</v>
      </c>
      <c r="P72" s="58">
        <v>0</v>
      </c>
      <c r="Q72" s="58">
        <v>0</v>
      </c>
      <c r="R72" s="58">
        <v>0</v>
      </c>
      <c r="S72" s="58">
        <v>0</v>
      </c>
      <c r="T72" s="58">
        <v>0</v>
      </c>
      <c r="U72" s="58">
        <v>0</v>
      </c>
      <c r="V72" s="58">
        <v>0</v>
      </c>
      <c r="W72" s="58">
        <v>0</v>
      </c>
      <c r="X72" s="58">
        <v>0</v>
      </c>
      <c r="Y72" s="58">
        <v>0</v>
      </c>
      <c r="Z72" s="58">
        <v>0</v>
      </c>
      <c r="AA72" s="58">
        <v>0</v>
      </c>
      <c r="AB72" s="58">
        <v>0</v>
      </c>
      <c r="AC72" s="58">
        <v>0</v>
      </c>
      <c r="AD72" s="58">
        <v>0</v>
      </c>
      <c r="AE72" s="58">
        <v>0</v>
      </c>
      <c r="AF72" s="58">
        <v>0</v>
      </c>
      <c r="AG72" s="58">
        <v>0</v>
      </c>
      <c r="AH72" s="58">
        <v>0</v>
      </c>
      <c r="AI72" s="58">
        <v>0</v>
      </c>
      <c r="AJ72" s="58">
        <v>0</v>
      </c>
      <c r="AK72" s="58">
        <v>0</v>
      </c>
      <c r="AL72" s="58">
        <v>0</v>
      </c>
      <c r="AM72" s="58">
        <v>0</v>
      </c>
      <c r="AN72" s="58">
        <v>0</v>
      </c>
      <c r="AO72" s="58">
        <v>0</v>
      </c>
      <c r="AP72" s="58">
        <f>$C$72*$E$72</f>
        <v>4500</v>
      </c>
      <c r="AQ72" s="58">
        <f t="shared" ref="AQ72:CV72" si="14">$C$72*$E$72</f>
        <v>4500</v>
      </c>
      <c r="AR72" s="58">
        <f t="shared" si="14"/>
        <v>4500</v>
      </c>
      <c r="AS72" s="58">
        <f t="shared" si="14"/>
        <v>4500</v>
      </c>
      <c r="AT72" s="58">
        <f t="shared" si="14"/>
        <v>4500</v>
      </c>
      <c r="AU72" s="58">
        <f t="shared" si="14"/>
        <v>4500</v>
      </c>
      <c r="AV72" s="58">
        <f t="shared" si="14"/>
        <v>4500</v>
      </c>
      <c r="AW72" s="58">
        <f t="shared" si="14"/>
        <v>4500</v>
      </c>
      <c r="AX72" s="58">
        <f t="shared" si="14"/>
        <v>4500</v>
      </c>
      <c r="AY72" s="58">
        <f t="shared" si="14"/>
        <v>4500</v>
      </c>
      <c r="AZ72" s="58">
        <f t="shared" si="14"/>
        <v>4500</v>
      </c>
      <c r="BA72" s="58">
        <f t="shared" si="14"/>
        <v>4500</v>
      </c>
      <c r="BB72" s="58">
        <f t="shared" si="14"/>
        <v>4500</v>
      </c>
      <c r="BC72" s="58">
        <f t="shared" si="14"/>
        <v>4500</v>
      </c>
      <c r="BD72" s="58">
        <f t="shared" si="14"/>
        <v>4500</v>
      </c>
      <c r="BE72" s="58">
        <f t="shared" si="14"/>
        <v>4500</v>
      </c>
      <c r="BF72" s="58">
        <f t="shared" si="14"/>
        <v>4500</v>
      </c>
      <c r="BG72" s="58">
        <f t="shared" si="14"/>
        <v>4500</v>
      </c>
      <c r="BH72" s="58">
        <f t="shared" si="14"/>
        <v>4500</v>
      </c>
      <c r="BI72" s="58">
        <f t="shared" si="14"/>
        <v>4500</v>
      </c>
      <c r="BJ72" s="58">
        <f t="shared" si="14"/>
        <v>4500</v>
      </c>
      <c r="BK72" s="58">
        <f t="shared" si="14"/>
        <v>4500</v>
      </c>
      <c r="BL72" s="58">
        <f t="shared" si="14"/>
        <v>4500</v>
      </c>
      <c r="BM72" s="58">
        <f t="shared" si="14"/>
        <v>4500</v>
      </c>
      <c r="BN72" s="58">
        <f t="shared" si="14"/>
        <v>4500</v>
      </c>
      <c r="BO72" s="58">
        <f t="shared" si="14"/>
        <v>4500</v>
      </c>
      <c r="BP72" s="58">
        <f t="shared" si="14"/>
        <v>4500</v>
      </c>
      <c r="BQ72" s="58">
        <f t="shared" si="14"/>
        <v>4500</v>
      </c>
      <c r="BR72" s="58">
        <f t="shared" si="14"/>
        <v>4500</v>
      </c>
      <c r="BS72" s="58">
        <f t="shared" si="14"/>
        <v>4500</v>
      </c>
      <c r="BT72" s="58">
        <f t="shared" si="14"/>
        <v>4500</v>
      </c>
      <c r="BU72" s="58">
        <f t="shared" si="14"/>
        <v>4500</v>
      </c>
      <c r="BV72" s="58">
        <f t="shared" si="14"/>
        <v>4500</v>
      </c>
      <c r="BW72" s="58">
        <f t="shared" si="14"/>
        <v>4500</v>
      </c>
      <c r="BX72" s="58">
        <f t="shared" si="14"/>
        <v>4500</v>
      </c>
      <c r="BY72" s="58">
        <f t="shared" si="14"/>
        <v>4500</v>
      </c>
      <c r="BZ72" s="58">
        <f t="shared" si="14"/>
        <v>4500</v>
      </c>
      <c r="CA72" s="58">
        <f t="shared" si="14"/>
        <v>4500</v>
      </c>
      <c r="CB72" s="58">
        <f t="shared" si="14"/>
        <v>4500</v>
      </c>
      <c r="CC72" s="58">
        <f t="shared" si="14"/>
        <v>4500</v>
      </c>
      <c r="CD72" s="58">
        <f t="shared" si="14"/>
        <v>4500</v>
      </c>
      <c r="CE72" s="58">
        <f t="shared" si="14"/>
        <v>4500</v>
      </c>
      <c r="CF72" s="58">
        <f t="shared" si="14"/>
        <v>4500</v>
      </c>
      <c r="CG72" s="58">
        <f t="shared" si="14"/>
        <v>4500</v>
      </c>
      <c r="CH72" s="58">
        <f t="shared" si="14"/>
        <v>4500</v>
      </c>
      <c r="CI72" s="58">
        <f t="shared" si="14"/>
        <v>4500</v>
      </c>
      <c r="CJ72" s="58">
        <f t="shared" si="14"/>
        <v>4500</v>
      </c>
      <c r="CK72" s="58">
        <f t="shared" si="14"/>
        <v>4500</v>
      </c>
      <c r="CL72" s="58">
        <f t="shared" si="14"/>
        <v>4500</v>
      </c>
      <c r="CM72" s="58">
        <f t="shared" si="14"/>
        <v>4500</v>
      </c>
      <c r="CN72" s="58">
        <f t="shared" si="14"/>
        <v>4500</v>
      </c>
      <c r="CO72" s="58">
        <f t="shared" si="14"/>
        <v>4500</v>
      </c>
      <c r="CP72" s="58">
        <f t="shared" si="14"/>
        <v>4500</v>
      </c>
      <c r="CQ72" s="58">
        <f t="shared" si="14"/>
        <v>4500</v>
      </c>
      <c r="CR72" s="58">
        <f t="shared" si="14"/>
        <v>4500</v>
      </c>
      <c r="CS72" s="58">
        <f t="shared" si="14"/>
        <v>4500</v>
      </c>
      <c r="CT72" s="58">
        <f t="shared" si="14"/>
        <v>4500</v>
      </c>
      <c r="CU72" s="58">
        <f t="shared" si="14"/>
        <v>4500</v>
      </c>
      <c r="CV72" s="58">
        <f t="shared" si="14"/>
        <v>4500</v>
      </c>
      <c r="CW72" s="58">
        <f>$C$72*$E$72</f>
        <v>4500</v>
      </c>
    </row>
    <row r="73" spans="2:102" x14ac:dyDescent="0.25">
      <c r="B73" t="s">
        <v>194</v>
      </c>
      <c r="C73">
        <v>50</v>
      </c>
      <c r="D73" s="1">
        <v>60</v>
      </c>
      <c r="E73" s="1">
        <v>50</v>
      </c>
      <c r="F73" s="1">
        <f>C73*D73*E73</f>
        <v>150000</v>
      </c>
      <c r="G73" s="55">
        <v>33</v>
      </c>
      <c r="H73" s="55">
        <v>92</v>
      </c>
      <c r="I73" s="57">
        <f>F73</f>
        <v>150000</v>
      </c>
      <c r="J73" s="58">
        <v>0</v>
      </c>
      <c r="K73" s="58">
        <v>0</v>
      </c>
      <c r="L73" s="58">
        <v>0</v>
      </c>
      <c r="M73" s="58">
        <v>0</v>
      </c>
      <c r="N73" s="58">
        <v>0</v>
      </c>
      <c r="O73" s="58">
        <v>0</v>
      </c>
      <c r="P73" s="58">
        <v>0</v>
      </c>
      <c r="Q73" s="58">
        <v>0</v>
      </c>
      <c r="R73" s="58">
        <v>0</v>
      </c>
      <c r="S73" s="58">
        <v>0</v>
      </c>
      <c r="T73" s="58">
        <v>0</v>
      </c>
      <c r="U73" s="58">
        <v>0</v>
      </c>
      <c r="V73" s="58">
        <v>0</v>
      </c>
      <c r="W73" s="58">
        <v>0</v>
      </c>
      <c r="X73" s="58">
        <v>0</v>
      </c>
      <c r="Y73" s="58">
        <v>0</v>
      </c>
      <c r="Z73" s="58">
        <v>0</v>
      </c>
      <c r="AA73" s="58">
        <v>0</v>
      </c>
      <c r="AB73" s="58">
        <v>0</v>
      </c>
      <c r="AC73" s="58">
        <v>0</v>
      </c>
      <c r="AD73" s="58">
        <v>0</v>
      </c>
      <c r="AE73" s="58">
        <v>0</v>
      </c>
      <c r="AF73" s="58">
        <v>0</v>
      </c>
      <c r="AG73" s="58">
        <v>0</v>
      </c>
      <c r="AH73" s="58">
        <v>0</v>
      </c>
      <c r="AI73" s="58">
        <v>0</v>
      </c>
      <c r="AJ73" s="58">
        <v>0</v>
      </c>
      <c r="AK73" s="58">
        <v>0</v>
      </c>
      <c r="AL73" s="58">
        <v>0</v>
      </c>
      <c r="AM73" s="58">
        <v>0</v>
      </c>
      <c r="AN73" s="58">
        <v>0</v>
      </c>
      <c r="AO73" s="58">
        <v>0</v>
      </c>
      <c r="AP73" s="58">
        <f>$C$73*$E$73</f>
        <v>2500</v>
      </c>
      <c r="AQ73" s="58">
        <f t="shared" ref="AQ73:CW73" si="15">$C$73*$E$73</f>
        <v>2500</v>
      </c>
      <c r="AR73" s="58">
        <f t="shared" si="15"/>
        <v>2500</v>
      </c>
      <c r="AS73" s="58">
        <f t="shared" si="15"/>
        <v>2500</v>
      </c>
      <c r="AT73" s="58">
        <f t="shared" si="15"/>
        <v>2500</v>
      </c>
      <c r="AU73" s="58">
        <f t="shared" si="15"/>
        <v>2500</v>
      </c>
      <c r="AV73" s="58">
        <f t="shared" si="15"/>
        <v>2500</v>
      </c>
      <c r="AW73" s="58">
        <f t="shared" si="15"/>
        <v>2500</v>
      </c>
      <c r="AX73" s="58">
        <f t="shared" si="15"/>
        <v>2500</v>
      </c>
      <c r="AY73" s="58">
        <f t="shared" si="15"/>
        <v>2500</v>
      </c>
      <c r="AZ73" s="58">
        <f t="shared" si="15"/>
        <v>2500</v>
      </c>
      <c r="BA73" s="58">
        <f t="shared" si="15"/>
        <v>2500</v>
      </c>
      <c r="BB73" s="58">
        <f t="shared" si="15"/>
        <v>2500</v>
      </c>
      <c r="BC73" s="58">
        <f t="shared" si="15"/>
        <v>2500</v>
      </c>
      <c r="BD73" s="58">
        <f t="shared" si="15"/>
        <v>2500</v>
      </c>
      <c r="BE73" s="58">
        <f t="shared" si="15"/>
        <v>2500</v>
      </c>
      <c r="BF73" s="58">
        <f t="shared" si="15"/>
        <v>2500</v>
      </c>
      <c r="BG73" s="58">
        <f t="shared" si="15"/>
        <v>2500</v>
      </c>
      <c r="BH73" s="58">
        <f t="shared" si="15"/>
        <v>2500</v>
      </c>
      <c r="BI73" s="58">
        <f t="shared" si="15"/>
        <v>2500</v>
      </c>
      <c r="BJ73" s="58">
        <f t="shared" si="15"/>
        <v>2500</v>
      </c>
      <c r="BK73" s="58">
        <f t="shared" si="15"/>
        <v>2500</v>
      </c>
      <c r="BL73" s="58">
        <f t="shared" si="15"/>
        <v>2500</v>
      </c>
      <c r="BM73" s="58">
        <f t="shared" si="15"/>
        <v>2500</v>
      </c>
      <c r="BN73" s="58">
        <f t="shared" si="15"/>
        <v>2500</v>
      </c>
      <c r="BO73" s="58">
        <f t="shared" si="15"/>
        <v>2500</v>
      </c>
      <c r="BP73" s="58">
        <f t="shared" si="15"/>
        <v>2500</v>
      </c>
      <c r="BQ73" s="58">
        <f t="shared" si="15"/>
        <v>2500</v>
      </c>
      <c r="BR73" s="58">
        <f t="shared" si="15"/>
        <v>2500</v>
      </c>
      <c r="BS73" s="58">
        <f t="shared" si="15"/>
        <v>2500</v>
      </c>
      <c r="BT73" s="58">
        <f t="shared" si="15"/>
        <v>2500</v>
      </c>
      <c r="BU73" s="58">
        <f t="shared" si="15"/>
        <v>2500</v>
      </c>
      <c r="BV73" s="58">
        <f t="shared" si="15"/>
        <v>2500</v>
      </c>
      <c r="BW73" s="58">
        <f t="shared" si="15"/>
        <v>2500</v>
      </c>
      <c r="BX73" s="58">
        <f t="shared" si="15"/>
        <v>2500</v>
      </c>
      <c r="BY73" s="58">
        <f t="shared" si="15"/>
        <v>2500</v>
      </c>
      <c r="BZ73" s="58">
        <f t="shared" si="15"/>
        <v>2500</v>
      </c>
      <c r="CA73" s="58">
        <f t="shared" si="15"/>
        <v>2500</v>
      </c>
      <c r="CB73" s="58">
        <f t="shared" si="15"/>
        <v>2500</v>
      </c>
      <c r="CC73" s="58">
        <f t="shared" si="15"/>
        <v>2500</v>
      </c>
      <c r="CD73" s="58">
        <f t="shared" si="15"/>
        <v>2500</v>
      </c>
      <c r="CE73" s="58">
        <f t="shared" si="15"/>
        <v>2500</v>
      </c>
      <c r="CF73" s="58">
        <f t="shared" si="15"/>
        <v>2500</v>
      </c>
      <c r="CG73" s="58">
        <f t="shared" si="15"/>
        <v>2500</v>
      </c>
      <c r="CH73" s="58">
        <f t="shared" si="15"/>
        <v>2500</v>
      </c>
      <c r="CI73" s="58">
        <f t="shared" si="15"/>
        <v>2500</v>
      </c>
      <c r="CJ73" s="58">
        <f t="shared" si="15"/>
        <v>2500</v>
      </c>
      <c r="CK73" s="58">
        <f t="shared" si="15"/>
        <v>2500</v>
      </c>
      <c r="CL73" s="58">
        <f t="shared" si="15"/>
        <v>2500</v>
      </c>
      <c r="CM73" s="58">
        <f t="shared" si="15"/>
        <v>2500</v>
      </c>
      <c r="CN73" s="58">
        <f t="shared" si="15"/>
        <v>2500</v>
      </c>
      <c r="CO73" s="58">
        <f t="shared" si="15"/>
        <v>2500</v>
      </c>
      <c r="CP73" s="58">
        <f t="shared" si="15"/>
        <v>2500</v>
      </c>
      <c r="CQ73" s="58">
        <f t="shared" si="15"/>
        <v>2500</v>
      </c>
      <c r="CR73" s="58">
        <f t="shared" si="15"/>
        <v>2500</v>
      </c>
      <c r="CS73" s="58">
        <f t="shared" si="15"/>
        <v>2500</v>
      </c>
      <c r="CT73" s="58">
        <f t="shared" si="15"/>
        <v>2500</v>
      </c>
      <c r="CU73" s="58">
        <f t="shared" si="15"/>
        <v>2500</v>
      </c>
      <c r="CV73" s="58">
        <f t="shared" si="15"/>
        <v>2500</v>
      </c>
      <c r="CW73" s="58">
        <f t="shared" si="15"/>
        <v>2500</v>
      </c>
    </row>
    <row r="74" spans="2:102" x14ac:dyDescent="0.25">
      <c r="B74" s="26" t="s">
        <v>10</v>
      </c>
      <c r="C74" s="2"/>
      <c r="D74" s="3"/>
      <c r="E74" s="3"/>
      <c r="F74" s="3">
        <f>F68-F8</f>
        <v>-101735.56863591541</v>
      </c>
      <c r="G74" s="64"/>
      <c r="H74" s="64"/>
      <c r="I74" s="65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</row>
    <row r="75" spans="2:102" x14ac:dyDescent="0.25">
      <c r="G75" s="64"/>
      <c r="H75" s="64"/>
      <c r="I75" s="65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</row>
    <row r="76" spans="2:102" x14ac:dyDescent="0.25">
      <c r="B76" t="s">
        <v>171</v>
      </c>
      <c r="F76" s="1">
        <f>F74/40</f>
        <v>-2543.3892158978852</v>
      </c>
      <c r="G76" s="64"/>
      <c r="H76" s="64"/>
      <c r="I76" s="65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</row>
    <row r="77" spans="2:102" x14ac:dyDescent="0.25">
      <c r="B77" t="s">
        <v>172</v>
      </c>
      <c r="F77" s="1">
        <f>(-F8+F69)/40</f>
        <v>-40043.389215897885</v>
      </c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</row>
    <row r="79" spans="2:102" x14ac:dyDescent="0.25">
      <c r="G79" s="40"/>
      <c r="H79" s="40"/>
      <c r="I79" s="59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</row>
    <row r="80" spans="2:102" x14ac:dyDescent="0.25">
      <c r="G80" s="36"/>
      <c r="H80" s="36"/>
      <c r="I80" s="60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</row>
    <row r="81" spans="5:101" x14ac:dyDescent="0.25">
      <c r="E81" s="131" t="s">
        <v>9</v>
      </c>
      <c r="F81" s="132"/>
      <c r="G81" s="116"/>
      <c r="H81" s="117"/>
      <c r="I81" s="106">
        <f>F68</f>
        <v>2918976</v>
      </c>
      <c r="J81" s="43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</row>
    <row r="82" spans="5:101" x14ac:dyDescent="0.25">
      <c r="E82" s="131" t="s">
        <v>112</v>
      </c>
      <c r="F82" s="132"/>
      <c r="G82" s="116"/>
      <c r="H82" s="117"/>
      <c r="I82" s="106">
        <f>-F8</f>
        <v>-3020711.5686359154</v>
      </c>
      <c r="J82" s="43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</row>
    <row r="83" spans="5:101" x14ac:dyDescent="0.25">
      <c r="E83" s="131" t="s">
        <v>113</v>
      </c>
      <c r="F83" s="132"/>
      <c r="G83" s="116"/>
      <c r="H83" s="117"/>
      <c r="I83" s="106">
        <f>SUM(I81:I82)</f>
        <v>-101735.56863591541</v>
      </c>
      <c r="J83" s="43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</row>
    <row r="84" spans="5:101" x14ac:dyDescent="0.25">
      <c r="E84" s="110"/>
      <c r="F84" s="111"/>
      <c r="G84"/>
      <c r="H84"/>
      <c r="I84" s="112">
        <f>I83/-I82</f>
        <v>-3.3679338898899534E-2</v>
      </c>
      <c r="J84" s="43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</row>
    <row r="85" spans="5:101" x14ac:dyDescent="0.25">
      <c r="E85" s="45"/>
      <c r="F85" s="45"/>
      <c r="G85" s="45"/>
      <c r="H85" s="46"/>
      <c r="I85" s="45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</row>
    <row r="86" spans="5:101" x14ac:dyDescent="0.25">
      <c r="E86" s="107" t="s">
        <v>114</v>
      </c>
      <c r="F86" s="108"/>
      <c r="G86" s="116"/>
      <c r="H86" s="116"/>
      <c r="I86" s="118"/>
      <c r="J86" s="49">
        <f>SUM(J10:J76)</f>
        <v>0</v>
      </c>
      <c r="K86" s="49">
        <f t="shared" ref="K86:BV86" si="16">SUM(K10:K76)</f>
        <v>-7018</v>
      </c>
      <c r="L86" s="49">
        <f t="shared" si="16"/>
        <v>0</v>
      </c>
      <c r="M86" s="49">
        <f t="shared" si="16"/>
        <v>-9368.1069684400009</v>
      </c>
      <c r="N86" s="49">
        <f>SUM(N10:N76)</f>
        <v>0</v>
      </c>
      <c r="O86" s="49">
        <f t="shared" si="16"/>
        <v>-56740.5441639696</v>
      </c>
      <c r="P86" s="49">
        <f t="shared" si="16"/>
        <v>-316.46160000000003</v>
      </c>
      <c r="Q86" s="49">
        <f t="shared" si="16"/>
        <v>0</v>
      </c>
      <c r="R86" s="49">
        <f t="shared" si="16"/>
        <v>-90567.724070834389</v>
      </c>
      <c r="S86" s="49">
        <f t="shared" si="16"/>
        <v>-20105.910040000002</v>
      </c>
      <c r="T86" s="49">
        <f t="shared" si="16"/>
        <v>-2471.1069684399999</v>
      </c>
      <c r="U86" s="49">
        <f t="shared" si="16"/>
        <v>0</v>
      </c>
      <c r="V86" s="49">
        <f t="shared" si="16"/>
        <v>-80423.64016000001</v>
      </c>
      <c r="W86" s="49">
        <f t="shared" si="16"/>
        <v>0</v>
      </c>
      <c r="X86" s="49">
        <f t="shared" si="16"/>
        <v>0</v>
      </c>
      <c r="Y86" s="49">
        <f t="shared" si="16"/>
        <v>-16077.58478491497</v>
      </c>
      <c r="Z86" s="49">
        <f t="shared" si="16"/>
        <v>-32482.527432951334</v>
      </c>
      <c r="AA86" s="49">
        <f t="shared" si="16"/>
        <v>-40534.69537224852</v>
      </c>
      <c r="AB86" s="49">
        <f t="shared" si="16"/>
        <v>-34411.531398814433</v>
      </c>
      <c r="AC86" s="49">
        <f t="shared" si="16"/>
        <v>-49743.401089416766</v>
      </c>
      <c r="AD86" s="49">
        <f t="shared" si="16"/>
        <v>-87318.844904563273</v>
      </c>
      <c r="AE86" s="49">
        <f t="shared" si="16"/>
        <v>-82783.644269739554</v>
      </c>
      <c r="AF86" s="49">
        <f t="shared" si="16"/>
        <v>-94136.027094062389</v>
      </c>
      <c r="AG86" s="49">
        <f t="shared" si="16"/>
        <v>-190903.4723641116</v>
      </c>
      <c r="AH86" s="49">
        <f t="shared" si="16"/>
        <v>-233107.09802776101</v>
      </c>
      <c r="AI86" s="49">
        <f t="shared" si="16"/>
        <v>-205948.54804720895</v>
      </c>
      <c r="AJ86" s="49">
        <f t="shared" si="16"/>
        <v>-297062.51458080788</v>
      </c>
      <c r="AK86" s="49">
        <f t="shared" si="16"/>
        <v>-311599.11882889352</v>
      </c>
      <c r="AL86" s="49">
        <f t="shared" si="16"/>
        <v>-382801.36065961281</v>
      </c>
      <c r="AM86" s="49">
        <f t="shared" si="16"/>
        <v>-241078.22772995188</v>
      </c>
      <c r="AN86" s="49">
        <f t="shared" si="16"/>
        <v>-235132.90254716226</v>
      </c>
      <c r="AO86" s="49">
        <f t="shared" si="16"/>
        <v>-62969.971011387715</v>
      </c>
      <c r="AP86" s="49">
        <f>SUM(AP10:AP76)</f>
        <v>1074554.0511062653</v>
      </c>
      <c r="AQ86" s="49">
        <f t="shared" si="16"/>
        <v>2540.8435700243626</v>
      </c>
      <c r="AR86" s="49">
        <f t="shared" si="16"/>
        <v>2610.2158666505311</v>
      </c>
      <c r="AS86" s="49">
        <f t="shared" si="16"/>
        <v>2679.79049914186</v>
      </c>
      <c r="AT86" s="49">
        <f t="shared" si="16"/>
        <v>2749.5680576446221</v>
      </c>
      <c r="AU86" s="49">
        <f t="shared" si="16"/>
        <v>2819.5491340263497</v>
      </c>
      <c r="AV86" s="49">
        <f t="shared" si="16"/>
        <v>2889.7343218808592</v>
      </c>
      <c r="AW86" s="49">
        <f t="shared" si="16"/>
        <v>2960.1242165332765</v>
      </c>
      <c r="AX86" s="49">
        <f t="shared" si="16"/>
        <v>3030.7194150450969</v>
      </c>
      <c r="AY86" s="49">
        <f t="shared" si="16"/>
        <v>3101.5205162192428</v>
      </c>
      <c r="AZ86" s="49">
        <f t="shared" si="16"/>
        <v>3172.5281206051482</v>
      </c>
      <c r="BA86" s="49">
        <f t="shared" si="16"/>
        <v>3243.7428305038438</v>
      </c>
      <c r="BB86" s="49">
        <f t="shared" si="16"/>
        <v>3315.1652499730785</v>
      </c>
      <c r="BC86" s="49">
        <f t="shared" si="16"/>
        <v>3386.7959848324313</v>
      </c>
      <c r="BD86" s="49">
        <f t="shared" si="16"/>
        <v>3458.6356426684579</v>
      </c>
      <c r="BE86" s="49">
        <f t="shared" si="16"/>
        <v>3530.6848328398391</v>
      </c>
      <c r="BF86" s="49">
        <f t="shared" si="16"/>
        <v>3602.9441664825536</v>
      </c>
      <c r="BG86" s="49">
        <f t="shared" si="16"/>
        <v>3675.4142565150587</v>
      </c>
      <c r="BH86" s="49">
        <f t="shared" si="16"/>
        <v>3748.0957176434931</v>
      </c>
      <c r="BI86" s="49">
        <f t="shared" si="16"/>
        <v>3820.9891663668845</v>
      </c>
      <c r="BJ86" s="49">
        <f t="shared" si="16"/>
        <v>3894.0952209823872</v>
      </c>
      <c r="BK86" s="49">
        <f t="shared" si="16"/>
        <v>3967.4145015905174</v>
      </c>
      <c r="BL86" s="49">
        <f t="shared" si="16"/>
        <v>4040.9476301004211</v>
      </c>
      <c r="BM86" s="49">
        <f t="shared" si="16"/>
        <v>4114.6952302351456</v>
      </c>
      <c r="BN86" s="49">
        <f t="shared" si="16"/>
        <v>4188.6579275369295</v>
      </c>
      <c r="BO86" s="49">
        <f t="shared" si="16"/>
        <v>4262.8363493725101</v>
      </c>
      <c r="BP86" s="49">
        <f t="shared" si="16"/>
        <v>4337.2311249384447</v>
      </c>
      <c r="BQ86" s="49">
        <f t="shared" si="16"/>
        <v>4411.8428852664474</v>
      </c>
      <c r="BR86" s="49">
        <f t="shared" si="16"/>
        <v>4486.6722632287383</v>
      </c>
      <c r="BS86" s="49">
        <f t="shared" si="16"/>
        <v>4561.7198935434208</v>
      </c>
      <c r="BT86" s="49">
        <f t="shared" si="16"/>
        <v>4636.9864127798537</v>
      </c>
      <c r="BU86" s="49">
        <f t="shared" si="16"/>
        <v>4712.4724593640603</v>
      </c>
      <c r="BV86" s="49">
        <f t="shared" si="16"/>
        <v>4788.178673584137</v>
      </c>
      <c r="BW86" s="49">
        <f t="shared" ref="BW86:CW86" si="17">SUM(BW10:BW76)</f>
        <v>4864.105697595689</v>
      </c>
      <c r="BX86" s="49">
        <f t="shared" si="17"/>
        <v>4940.2541754272752</v>
      </c>
      <c r="BY86" s="49">
        <f t="shared" si="17"/>
        <v>5016.6247529858692</v>
      </c>
      <c r="BZ86" s="49">
        <f t="shared" si="17"/>
        <v>5093.218078062343</v>
      </c>
      <c r="CA86" s="49">
        <f t="shared" si="17"/>
        <v>5170.0348003369563</v>
      </c>
      <c r="CB86" s="49">
        <f t="shared" si="17"/>
        <v>5247.0755713848703</v>
      </c>
      <c r="CC86" s="49">
        <f t="shared" si="17"/>
        <v>5324.3410446816752</v>
      </c>
      <c r="CD86" s="49">
        <f t="shared" si="17"/>
        <v>5401.8318756089284</v>
      </c>
      <c r="CE86" s="49">
        <f t="shared" si="17"/>
        <v>5479.5487214597188</v>
      </c>
      <c r="CF86" s="49">
        <f t="shared" si="17"/>
        <v>5557.4922414442408</v>
      </c>
      <c r="CG86" s="49">
        <f t="shared" si="17"/>
        <v>5635.6630966953853</v>
      </c>
      <c r="CH86" s="49">
        <f t="shared" si="17"/>
        <v>5714.0619502743448</v>
      </c>
      <c r="CI86" s="49">
        <f t="shared" si="17"/>
        <v>5792.6894671762439</v>
      </c>
      <c r="CJ86" s="49">
        <f t="shared" si="17"/>
        <v>5871.546314335772</v>
      </c>
      <c r="CK86" s="49">
        <f t="shared" si="17"/>
        <v>5950.6331606328504</v>
      </c>
      <c r="CL86" s="49">
        <f t="shared" si="17"/>
        <v>6029.9506768982938</v>
      </c>
      <c r="CM86" s="49">
        <f t="shared" si="17"/>
        <v>6109.4995359195127</v>
      </c>
      <c r="CN86" s="49">
        <f t="shared" si="17"/>
        <v>6189.2804124462091</v>
      </c>
      <c r="CO86" s="49">
        <f t="shared" si="17"/>
        <v>6269.2939831961085</v>
      </c>
      <c r="CP86" s="49">
        <f t="shared" si="17"/>
        <v>6349.5409268606954</v>
      </c>
      <c r="CQ86" s="49">
        <f t="shared" si="17"/>
        <v>6430.0219241109708</v>
      </c>
      <c r="CR86" s="49">
        <f t="shared" si="17"/>
        <v>6510.7376576032257</v>
      </c>
      <c r="CS86" s="49">
        <f t="shared" si="17"/>
        <v>6591.6888119848336</v>
      </c>
      <c r="CT86" s="49">
        <f t="shared" si="17"/>
        <v>6672.8760739000545</v>
      </c>
      <c r="CU86" s="49">
        <f t="shared" si="17"/>
        <v>6754.3001319958612</v>
      </c>
      <c r="CV86" s="49">
        <f t="shared" si="17"/>
        <v>6835.9616769277809</v>
      </c>
      <c r="CW86" s="49">
        <f t="shared" si="17"/>
        <v>1420340.7010743178</v>
      </c>
    </row>
    <row r="87" spans="5:101" x14ac:dyDescent="0.25">
      <c r="E87" s="131" t="s">
        <v>115</v>
      </c>
      <c r="F87" s="132"/>
      <c r="G87" s="116"/>
      <c r="H87" s="116"/>
      <c r="I87" s="109">
        <f>SUM(J86:CW86)</f>
        <v>-101665.12703664461</v>
      </c>
      <c r="J87" s="137">
        <f>SUM(J86:U86)</f>
        <v>-186587.85381168401</v>
      </c>
      <c r="K87" s="138"/>
      <c r="L87" s="138"/>
      <c r="M87" s="138"/>
      <c r="N87" s="138"/>
      <c r="O87" s="138"/>
      <c r="P87" s="138"/>
      <c r="Q87" s="138"/>
      <c r="R87" s="138"/>
      <c r="S87" s="138"/>
      <c r="T87" s="138"/>
      <c r="U87" s="138"/>
      <c r="V87" s="137">
        <f>SUM(V86:AG86)</f>
        <v>-708815.36887082283</v>
      </c>
      <c r="W87" s="138"/>
      <c r="X87" s="138"/>
      <c r="Y87" s="138"/>
      <c r="Z87" s="138"/>
      <c r="AA87" s="138"/>
      <c r="AB87" s="138"/>
      <c r="AC87" s="138"/>
      <c r="AD87" s="138"/>
      <c r="AE87" s="138"/>
      <c r="AF87" s="138"/>
      <c r="AG87" s="138"/>
      <c r="AH87" s="137">
        <f>SUM(AH86:AS86)</f>
        <v>-887314.84039070411</v>
      </c>
      <c r="AI87" s="138"/>
      <c r="AJ87" s="138"/>
      <c r="AK87" s="138"/>
      <c r="AL87" s="138"/>
      <c r="AM87" s="138"/>
      <c r="AN87" s="138"/>
      <c r="AO87" s="138"/>
      <c r="AP87" s="138"/>
      <c r="AQ87" s="138"/>
      <c r="AR87" s="138"/>
      <c r="AS87" s="138"/>
      <c r="AT87" s="137">
        <f>SUM(AT86:BE86)</f>
        <v>37658.768322772252</v>
      </c>
      <c r="AU87" s="138"/>
      <c r="AV87" s="138"/>
      <c r="AW87" s="138"/>
      <c r="AX87" s="138"/>
      <c r="AY87" s="138"/>
      <c r="AZ87" s="138"/>
      <c r="BA87" s="138"/>
      <c r="BB87" s="138"/>
      <c r="BC87" s="138"/>
      <c r="BD87" s="138"/>
      <c r="BE87" s="138"/>
      <c r="BF87" s="137">
        <f>SUM(BF86:BQ86)</f>
        <v>48065.164177030791</v>
      </c>
      <c r="BG87" s="138"/>
      <c r="BH87" s="138"/>
      <c r="BI87" s="138"/>
      <c r="BJ87" s="138"/>
      <c r="BK87" s="138"/>
      <c r="BL87" s="138"/>
      <c r="BM87" s="138"/>
      <c r="BN87" s="138"/>
      <c r="BO87" s="138"/>
      <c r="BP87" s="138"/>
      <c r="BQ87" s="138"/>
      <c r="BR87" s="137">
        <f>SUM(BR86:CC86)</f>
        <v>58841.683822974897</v>
      </c>
      <c r="BS87" s="138"/>
      <c r="BT87" s="138"/>
      <c r="BU87" s="138"/>
      <c r="BV87" s="138"/>
      <c r="BW87" s="138"/>
      <c r="BX87" s="138"/>
      <c r="BY87" s="138"/>
      <c r="BZ87" s="138"/>
      <c r="CA87" s="138"/>
      <c r="CB87" s="138"/>
      <c r="CC87" s="138"/>
      <c r="CD87" s="137">
        <f>SUM(CD86:CO86)</f>
        <v>70001.491436087614</v>
      </c>
      <c r="CE87" s="138"/>
      <c r="CF87" s="138"/>
      <c r="CG87" s="138"/>
      <c r="CH87" s="138"/>
      <c r="CI87" s="138"/>
      <c r="CJ87" s="138"/>
      <c r="CK87" s="138"/>
      <c r="CL87" s="138"/>
      <c r="CM87" s="138"/>
      <c r="CN87" s="138"/>
      <c r="CO87" s="138"/>
      <c r="CP87" s="138">
        <f>SUM(CP86:CW86)</f>
        <v>1466485.8282777013</v>
      </c>
      <c r="CQ87" s="139"/>
      <c r="CR87" s="139"/>
      <c r="CS87" s="139"/>
      <c r="CT87" s="139"/>
      <c r="CU87" s="139"/>
      <c r="CV87" s="139"/>
      <c r="CW87" s="140"/>
    </row>
    <row r="88" spans="5:101" x14ac:dyDescent="0.25">
      <c r="E88" s="35"/>
      <c r="F88" s="35"/>
      <c r="G88" s="39"/>
      <c r="H88" s="38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</row>
    <row r="89" spans="5:101" x14ac:dyDescent="0.25">
      <c r="E89" s="35"/>
      <c r="F89" s="35"/>
      <c r="G89" s="119"/>
      <c r="H89" s="120"/>
      <c r="I89" s="37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</row>
    <row r="90" spans="5:101" x14ac:dyDescent="0.25">
      <c r="E90" s="131" t="s">
        <v>116</v>
      </c>
      <c r="F90" s="132"/>
      <c r="G90" s="121"/>
      <c r="H90" s="122"/>
      <c r="I90" s="105">
        <v>0.06</v>
      </c>
      <c r="J90" s="43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</row>
    <row r="91" spans="5:101" x14ac:dyDescent="0.25">
      <c r="E91" s="131" t="s">
        <v>117</v>
      </c>
      <c r="F91" s="132"/>
      <c r="G91" s="121"/>
      <c r="H91" s="122"/>
      <c r="I91" s="105">
        <f xml:space="preserve"> (1+I90)^(1/12)-1</f>
        <v>4.8675505653430484E-3</v>
      </c>
      <c r="J91" s="43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</row>
    <row r="92" spans="5:101" x14ac:dyDescent="0.25">
      <c r="E92" s="131" t="s">
        <v>118</v>
      </c>
      <c r="F92" s="132"/>
      <c r="G92" s="121"/>
      <c r="H92" s="122"/>
      <c r="I92" s="105">
        <v>5.0000000000000001E-4</v>
      </c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</row>
    <row r="93" spans="5:101" x14ac:dyDescent="0.25">
      <c r="E93" s="131" t="s">
        <v>119</v>
      </c>
      <c r="F93" s="132"/>
      <c r="G93" s="121"/>
      <c r="H93" s="122"/>
      <c r="I93" s="106">
        <f>NPV(I91,S86:CW86)+SUM(J86:R86)</f>
        <v>-542006.90467521269</v>
      </c>
      <c r="J93" s="123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  <c r="AI93" s="124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</row>
    <row r="94" spans="5:101" x14ac:dyDescent="0.25">
      <c r="E94" s="154" t="s">
        <v>120</v>
      </c>
      <c r="F94" s="155"/>
      <c r="G94" s="121"/>
      <c r="H94" s="122"/>
      <c r="I94" s="105">
        <f>CW94</f>
        <v>1.193176659991968E-3</v>
      </c>
      <c r="J94" s="125"/>
      <c r="K94" s="125">
        <f>MIRR(J86:K86,I92,I91)</f>
        <v>-1</v>
      </c>
      <c r="L94" s="125">
        <f>MIRR($J$86:L86,$I$92,$I$91)</f>
        <v>-1</v>
      </c>
      <c r="M94" s="125">
        <f>MIRR($J$86:M86,$I$92,$I$91)</f>
        <v>-1</v>
      </c>
      <c r="N94" s="125">
        <f>MIRR($J$86:N86,$I$92,$I$91)</f>
        <v>-1</v>
      </c>
      <c r="O94" s="125">
        <f>MIRR($J$86:O86,$I$92,$I$91)</f>
        <v>-1</v>
      </c>
      <c r="P94" s="125">
        <f>MIRR($J$86:P86,$I$92,$I$91)</f>
        <v>-1</v>
      </c>
      <c r="Q94" s="125">
        <f>MIRR($J$86:Q86,$I$92,$I$91)</f>
        <v>-1</v>
      </c>
      <c r="R94" s="125">
        <f>MIRR($J$86:R86,$I$92,$I$91)</f>
        <v>-1</v>
      </c>
      <c r="S94" s="125">
        <f>MIRR($J$86:S86,$I$92,$I$91)</f>
        <v>-1</v>
      </c>
      <c r="T94" s="125">
        <f>MIRR($J$86:T86,$I$92,$I$91)</f>
        <v>-1</v>
      </c>
      <c r="U94" s="125">
        <f>MIRR($J$86:U86,$I$92,$I$91)</f>
        <v>-1</v>
      </c>
      <c r="V94" s="125">
        <f>MIRR($J$86:V86,$I$92,$I$91)</f>
        <v>-1</v>
      </c>
      <c r="W94" s="125">
        <f>MIRR($J$86:W86,$I$92,$I$91)</f>
        <v>-1</v>
      </c>
      <c r="X94" s="125">
        <f>MIRR($J$86:X86,$I$92,$I$91)</f>
        <v>-1</v>
      </c>
      <c r="Y94" s="125">
        <f>MIRR($J$86:Y86,$I$92,$I$91)</f>
        <v>-1</v>
      </c>
      <c r="Z94" s="125">
        <f>MIRR($J$86:Z86,$I$92,$I$91)</f>
        <v>-1</v>
      </c>
      <c r="AA94" s="125">
        <f>MIRR($J$86:AA86,$I$92,$I$91)</f>
        <v>-1</v>
      </c>
      <c r="AB94" s="125">
        <f>MIRR($J$86:AB86,$I$92,$I$91)</f>
        <v>-1</v>
      </c>
      <c r="AC94" s="125">
        <f>MIRR($J$86:AC86,$I$92,$I$91)</f>
        <v>-1</v>
      </c>
      <c r="AD94" s="125">
        <f>MIRR($J$86:AD86,$I$92,$I$91)</f>
        <v>-1</v>
      </c>
      <c r="AE94" s="125">
        <f>MIRR($J$86:AE86,$I$92,$I$91)</f>
        <v>-1</v>
      </c>
      <c r="AF94" s="125">
        <f>MIRR($J$86:AF86,$I$92,$I$91)</f>
        <v>-1</v>
      </c>
      <c r="AG94" s="125">
        <f>MIRR($J$86:AG86,$I$92,$I$91)</f>
        <v>-1</v>
      </c>
      <c r="AH94" s="125">
        <f>MIRR($J$86:AH86,$I$92,$I$91)</f>
        <v>-1</v>
      </c>
      <c r="AI94" s="125">
        <f>MIRR($J$86:AI86,$I$92,$I$91)</f>
        <v>-1</v>
      </c>
      <c r="AJ94" s="125">
        <f>MIRR($J$86:AJ86,$I$92,$I$91)</f>
        <v>-1</v>
      </c>
      <c r="AK94" s="125">
        <f>MIRR($J$86:AK86,$I$92,$I$91)</f>
        <v>-1</v>
      </c>
      <c r="AL94" s="125">
        <f>MIRR($J$86:AL86,$I$92,$I$91)</f>
        <v>-1</v>
      </c>
      <c r="AM94" s="125">
        <f>MIRR($J$86:AM86,$I$92,$I$91)</f>
        <v>-1</v>
      </c>
      <c r="AN94" s="125">
        <f>MIRR($J$86:AN86,$I$92,$I$91)</f>
        <v>-1</v>
      </c>
      <c r="AO94" s="125">
        <f>MIRR($J$86:AO86,$I$92,$I$91)</f>
        <v>-1</v>
      </c>
      <c r="AP94" s="125">
        <f>MIRR($J$86:AP86,$I$92,$I$91)</f>
        <v>-2.9818403093075596E-2</v>
      </c>
      <c r="AQ94" s="125">
        <f>MIRR($J$86:AQ86,$I$92,$I$91)</f>
        <v>-2.8715942165839947E-2</v>
      </c>
      <c r="AR94" s="125">
        <f>MIRR($J$86:AR86,$I$92,$I$91)</f>
        <v>-2.7675849749686399E-2</v>
      </c>
      <c r="AS94" s="125">
        <f>MIRR($J$86:AS86,$I$92,$I$91)</f>
        <v>-2.669289039022138E-2</v>
      </c>
      <c r="AT94" s="125">
        <f>MIRR($J$86:AT86,$I$92,$I$91)</f>
        <v>-2.5762400747300962E-2</v>
      </c>
      <c r="AU94" s="125">
        <f>MIRR($J$86:AU86,$I$92,$I$91)</f>
        <v>-2.4880213520893313E-2</v>
      </c>
      <c r="AV94" s="125">
        <f>MIRR($J$86:AV86,$I$92,$I$91)</f>
        <v>-2.4042593199275486E-2</v>
      </c>
      <c r="AW94" s="125">
        <f>MIRR($J$86:AW86,$I$92,$I$91)</f>
        <v>-2.3246181540421129E-2</v>
      </c>
      <c r="AX94" s="125">
        <f>MIRR($J$86:AX86,$I$92,$I$91)</f>
        <v>-2.2487951108932314E-2</v>
      </c>
      <c r="AY94" s="125">
        <f>MIRR($J$86:AY86,$I$92,$I$91)</f>
        <v>-2.1765165513375484E-2</v>
      </c>
      <c r="AZ94" s="125">
        <f>MIRR($J$86:AZ86,$I$92,$I$91)</f>
        <v>-2.1075345243282806E-2</v>
      </c>
      <c r="BA94" s="125">
        <f>MIRR($J$86:BA86,$I$92,$I$91)</f>
        <v>-2.0416238206989457E-2</v>
      </c>
      <c r="BB94" s="125">
        <f>MIRR($J$86:BB86,$I$92,$I$91)</f>
        <v>-1.9785794232656029E-2</v>
      </c>
      <c r="BC94" s="125">
        <f>MIRR($J$86:BC86,$I$92,$I$91)</f>
        <v>-1.9182142924205503E-2</v>
      </c>
      <c r="BD94" s="125">
        <f>MIRR($J$86:BD86,$I$92,$I$91)</f>
        <v>-1.8603574368299403E-2</v>
      </c>
      <c r="BE94" s="125">
        <f>MIRR($J$86:BE86,$I$92,$I$91)</f>
        <v>-1.8048522273149459E-2</v>
      </c>
      <c r="BF94" s="125">
        <f>MIRR($J$86:BF86,$I$92,$I$91)</f>
        <v>-1.7515549188944712E-2</v>
      </c>
      <c r="BG94" s="125">
        <f>MIRR($J$86:BG86,$I$92,$I$91)</f>
        <v>-1.7003333516157459E-2</v>
      </c>
      <c r="BH94" s="125">
        <f>MIRR($J$86:BH86,$I$92,$I$91)</f>
        <v>-1.6510658054417315E-2</v>
      </c>
      <c r="BI94" s="125">
        <f>MIRR($J$86:BI86,$I$92,$I$91)</f>
        <v>-1.6036399882983998E-2</v>
      </c>
      <c r="BJ94" s="125">
        <f>MIRR($J$86:BJ86,$I$92,$I$91)</f>
        <v>-1.5579521395624019E-2</v>
      </c>
      <c r="BK94" s="125">
        <f>MIRR($J$86:BK86,$I$92,$I$91)</f>
        <v>-1.5139062339141862E-2</v>
      </c>
      <c r="BL94" s="125">
        <f>MIRR($J$86:BL86,$I$92,$I$91)</f>
        <v>-1.4714132726898588E-2</v>
      </c>
      <c r="BM94" s="125">
        <f>MIRR($J$86:BM86,$I$92,$I$91)</f>
        <v>-1.4303906517166176E-2</v>
      </c>
      <c r="BN94" s="125">
        <f>MIRR($J$86:BN86,$I$92,$I$91)</f>
        <v>-1.3907615961726738E-2</v>
      </c>
      <c r="BO94" s="125">
        <f>MIRR($J$86:BO86,$I$92,$I$91)</f>
        <v>-1.3524546543270399E-2</v>
      </c>
      <c r="BP94" s="125">
        <f>MIRR($J$86:BP86,$I$92,$I$91)</f>
        <v>-1.3154032431254792E-2</v>
      </c>
      <c r="BQ94" s="125">
        <f>MIRR($J$86:BQ86,$I$92,$I$91)</f>
        <v>-1.2795452395336748E-2</v>
      </c>
      <c r="BR94" s="125">
        <f>MIRR($J$86:BR86,$I$92,$I$91)</f>
        <v>-1.244822612351959E-2</v>
      </c>
      <c r="BS94" s="125">
        <f>MIRR($J$86:BS86,$I$92,$I$91)</f>
        <v>-1.2111810899026354E-2</v>
      </c>
      <c r="BT94" s="125">
        <f>MIRR($J$86:BT86,$I$92,$I$91)</f>
        <v>-1.1785698595783378E-2</v>
      </c>
      <c r="BU94" s="125">
        <f>MIRR($J$86:BU86,$I$92,$I$91)</f>
        <v>-1.1469412957447744E-2</v>
      </c>
      <c r="BV94" s="125">
        <f>MIRR($J$86:BV86,$I$92,$I$91)</f>
        <v>-1.1162507129251376E-2</v>
      </c>
      <c r="BW94" s="125">
        <f>MIRR($J$86:BW86,$I$92,$I$91)</f>
        <v>-1.0864561415682705E-2</v>
      </c>
      <c r="BX94" s="125">
        <f>MIRR($J$86:BX86,$I$92,$I$91)</f>
        <v>-1.0575181240268572E-2</v>
      </c>
      <c r="BY94" s="125">
        <f>MIRR($J$86:BY86,$I$92,$I$91)</f>
        <v>-1.0293995286525859E-2</v>
      </c>
      <c r="BZ94" s="125">
        <f>MIRR($J$86:BZ86,$I$92,$I$91)</f>
        <v>-1.0020653801595558E-2</v>
      </c>
      <c r="CA94" s="125">
        <f>MIRR($J$86:CA86,$I$92,$I$91)</f>
        <v>-9.7548270461937925E-3</v>
      </c>
      <c r="CB94" s="125">
        <f>MIRR($J$86:CB86,$I$92,$I$91)</f>
        <v>-9.496203876372733E-3</v>
      </c>
      <c r="CC94" s="125">
        <f>MIRR($J$86:CC86,$I$92,$I$91)</f>
        <v>-9.244490444201281E-3</v>
      </c>
      <c r="CD94" s="125">
        <f>MIRR($J$86:CD86,$I$92,$I$91)</f>
        <v>-8.9994090058983511E-3</v>
      </c>
      <c r="CE94" s="125">
        <f>MIRR($J$86:CE86,$I$92,$I$91)</f>
        <v>-8.7606968271967123E-3</v>
      </c>
      <c r="CF94" s="125">
        <f>MIRR($J$86:CF86,$I$92,$I$91)</f>
        <v>-8.5281051768125726E-3</v>
      </c>
      <c r="CG94" s="125">
        <f>MIRR($J$86:CG86,$I$92,$I$91)</f>
        <v>-8.3013983998603269E-3</v>
      </c>
      <c r="CH94" s="125">
        <f>MIRR($J$86:CH86,$I$92,$I$91)</f>
        <v>-8.0803530639056431E-3</v>
      </c>
      <c r="CI94" s="125">
        <f>MIRR($J$86:CI86,$I$92,$I$91)</f>
        <v>-7.8647571711020214E-3</v>
      </c>
      <c r="CJ94" s="125">
        <f>MIRR($J$86:CJ86,$I$92,$I$91)</f>
        <v>-7.6544094305240895E-3</v>
      </c>
      <c r="CK94" s="125">
        <f>MIRR($J$86:CK86,$I$92,$I$91)</f>
        <v>-7.4491185854022035E-3</v>
      </c>
      <c r="CL94" s="125">
        <f>MIRR($J$86:CL86,$I$92,$I$91)</f>
        <v>-7.2487027904883927E-3</v>
      </c>
      <c r="CM94" s="125">
        <f>MIRR($J$86:CM86,$I$92,$I$91)</f>
        <v>-7.0529890352516444E-3</v>
      </c>
      <c r="CN94" s="125">
        <f>MIRR($J$86:CN86,$I$92,$I$91)</f>
        <v>-6.8618126090168596E-3</v>
      </c>
      <c r="CO94" s="125">
        <f>MIRR($J$86:CO86,$I$92,$I$91)</f>
        <v>-6.6750166045338455E-3</v>
      </c>
      <c r="CP94" s="125">
        <f>MIRR($J$86:CP86,$I$92,$I$91)</f>
        <v>-6.492451456795445E-3</v>
      </c>
      <c r="CQ94" s="125">
        <f>MIRR($J$86:CQ86,$I$92,$I$91)</f>
        <v>-6.313974514220333E-3</v>
      </c>
      <c r="CR94" s="125">
        <f>MIRR($J$86:CR86,$I$92,$I$91)</f>
        <v>-6.1394496395829057E-3</v>
      </c>
      <c r="CS94" s="125">
        <f>MIRR($J$86:CS86,$I$92,$I$91)</f>
        <v>-5.9687468383118336E-3</v>
      </c>
      <c r="CT94" s="125">
        <f>MIRR($J$86:CT86,$I$92,$I$91)</f>
        <v>-5.8017419119942293E-3</v>
      </c>
      <c r="CU94" s="125">
        <f>MIRR($J$86:CU86,$I$92,$I$91)</f>
        <v>-5.6383161351136746E-3</v>
      </c>
      <c r="CV94" s="125">
        <f>MIRR($J$86:CV86,$I$92,$I$91)</f>
        <v>-5.4783559532264325E-3</v>
      </c>
      <c r="CW94" s="125">
        <f>MIRR($J$86:CW86,$I$92,$I$91)</f>
        <v>1.193176659991968E-3</v>
      </c>
    </row>
    <row r="95" spans="5:101" x14ac:dyDescent="0.25">
      <c r="E95" s="156"/>
      <c r="F95" s="157"/>
      <c r="G95" s="121"/>
      <c r="H95" s="122"/>
      <c r="I95" s="105"/>
      <c r="J95" s="51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</row>
  </sheetData>
  <sheetProtection algorithmName="SHA-512" hashValue="m4vPlhpfJZ6lJwoRCOaXCw6C3De6eIXCKsPHDxpdZd9Sz2r5esZpYDA0Q3TVrXbPJa7Y3kKYkH1wqUT+E9CweQ==" saltValue="Ruc0XQhDDJse08nIPHvepw==" spinCount="100000" sheet="1" objects="1" scenarios="1"/>
  <mergeCells count="18">
    <mergeCell ref="E94:F94"/>
    <mergeCell ref="E95:F95"/>
    <mergeCell ref="CD6:CO6"/>
    <mergeCell ref="CP6:CW6"/>
    <mergeCell ref="J87:U87"/>
    <mergeCell ref="V87:AG87"/>
    <mergeCell ref="AH87:AS87"/>
    <mergeCell ref="AT87:BE87"/>
    <mergeCell ref="BF87:BQ87"/>
    <mergeCell ref="BR87:CC87"/>
    <mergeCell ref="CD87:CO87"/>
    <mergeCell ref="CP87:CW87"/>
    <mergeCell ref="J6:U6"/>
    <mergeCell ref="V6:AG6"/>
    <mergeCell ref="AH6:AS6"/>
    <mergeCell ref="AT6:BE6"/>
    <mergeCell ref="BF6:BQ6"/>
    <mergeCell ref="BR6:CC6"/>
  </mergeCells>
  <conditionalFormatting sqref="AI34 AI38 AL34 AL38 AO34 AO38 AR34 AR38 AI54 AL54 AO54 AR54 AI63 AI67 AL63 AL67 AO63 AO67 AR63 AR67 AI76 AL76 AO76 AR76">
    <cfRule type="cellIs" dxfId="28" priority="1" stopIfTrue="1" operator="equal">
      <formula>#REF!</formula>
    </cfRule>
  </conditionalFormatting>
  <conditionalFormatting sqref="AA34:AH34 AA38:AH38 J32:AR33 J39:AR40 AJ34:AK34 AJ38:AK38 AM34:AN34 AM38:AN38 AP34:AQ34 AP38:AQ38 J34:T34 J38:T38 AA54:AH54 J53:AR53 AJ54:AK54 AM54:AN54 AP54:AQ54 J54:T54 AA63:AH63 AA67:AH67 AJ63:AK63 AJ67:AK67 AM63:AN63 AM67:AN67 AP63:AQ63 AP67:AQ67 J63:T63 J67:T67 J68:AR68 AA76:AH76 J74:AR75 AJ76:AK76 AM76:AN76 AP76:AQ76 J76:T76 J35:AR37 BF36:CW38 BF29:CW29 BF68:CW68 AS74:BE76 J64:AR64 AS67:BE68 J65:CW66 J55:X61 Y55:CW58 Y60:BE60 AS63:BE64 Y61:CW61 J62:CW62 AS53:BE54 P42:T42 J41:O42 J43:CW52 P41:CW41 J30:Y31 BF32:CW34 AS32:BE40 AA30:CW30 Z31:CW31 J16:Y22 AA17:AO17 Z18:AO18 Z16:AO16 AB19:AO19 AP16:CW19 J27:BE29 Z19:AA22 AB20:CW22 J23:CW26 J69:CW73 J10:CW15">
    <cfRule type="cellIs" dxfId="27" priority="3" stopIfTrue="1" operator="equal">
      <formula>#REF!</formula>
    </cfRule>
  </conditionalFormatting>
  <conditionalFormatting sqref="Z17 Z30 U34:Z34 U38:Z38 U54:Z54 U63:Z63 U67:Z67 U76:Z76 Y59:CW59 U42:CW42">
    <cfRule type="cellIs" dxfId="26" priority="2" stopIfTrue="1" operator="equal">
      <formula>#REF!</formula>
    </cfRule>
  </conditionalFormatting>
  <pageMargins left="0.7" right="0.7" top="0.75" bottom="0.75" header="0.3" footer="0.3"/>
  <pageSetup paperSize="9" orientation="portrait" r:id="rId1"/>
  <ignoredErrors>
    <ignoredError sqref="F12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93638-AA42-4B08-9A93-1522293A428F}">
  <sheetPr codeName="Hoja8"/>
  <dimension ref="A2:CX95"/>
  <sheetViews>
    <sheetView showGridLines="0" zoomScale="85" zoomScaleNormal="85" workbookViewId="0">
      <pane xSplit="9" ySplit="8" topLeftCell="J9" activePane="bottomRight" state="frozen"/>
      <selection pane="topRight" activeCell="J1" sqref="J1"/>
      <selection pane="bottomLeft" activeCell="A9" sqref="A9"/>
      <selection pane="bottomRight" activeCell="A72" sqref="A72:XFD72"/>
    </sheetView>
  </sheetViews>
  <sheetFormatPr baseColWidth="10" defaultColWidth="10.7109375" defaultRowHeight="15" x14ac:dyDescent="0.25"/>
  <cols>
    <col min="2" max="2" width="57.85546875" bestFit="1" customWidth="1"/>
    <col min="4" max="4" width="14" style="1" customWidth="1"/>
    <col min="5" max="5" width="10.7109375" style="1"/>
    <col min="6" max="6" width="18" style="1" customWidth="1"/>
    <col min="7" max="8" width="10.7109375" style="8"/>
    <col min="9" max="9" width="18.28515625" style="8" bestFit="1" customWidth="1"/>
    <col min="10" max="12" width="10.7109375" style="8"/>
    <col min="13" max="13" width="11.42578125" style="8" bestFit="1" customWidth="1"/>
    <col min="14" max="17" width="10.7109375" style="8"/>
    <col min="18" max="18" width="11.42578125" style="8" bestFit="1" customWidth="1"/>
    <col min="19" max="19" width="10.7109375" style="8"/>
    <col min="20" max="20" width="11.42578125" style="8" bestFit="1" customWidth="1"/>
    <col min="21" max="21" width="10.7109375" style="8"/>
    <col min="22" max="22" width="11.42578125" style="8" bestFit="1" customWidth="1"/>
    <col min="23" max="29" width="10.7109375" style="8"/>
    <col min="30" max="41" width="11.42578125" style="8" bestFit="1" customWidth="1"/>
    <col min="42" max="42" width="12.28515625" style="8" bestFit="1" customWidth="1"/>
    <col min="43" max="57" width="10.7109375" style="8"/>
    <col min="101" max="101" width="12.28515625" bestFit="1" customWidth="1"/>
    <col min="102" max="102" width="12.85546875" bestFit="1" customWidth="1"/>
  </cols>
  <sheetData>
    <row r="2" spans="2:102" ht="21" x14ac:dyDescent="0.35">
      <c r="B2" s="4" t="s">
        <v>210</v>
      </c>
    </row>
    <row r="4" spans="2:102" x14ac:dyDescent="0.25">
      <c r="B4" t="s">
        <v>189</v>
      </c>
    </row>
    <row r="5" spans="2:102" x14ac:dyDescent="0.25">
      <c r="F5" s="9"/>
    </row>
    <row r="6" spans="2:102" x14ac:dyDescent="0.25">
      <c r="F6" s="9"/>
      <c r="G6" s="53"/>
      <c r="H6" s="53"/>
      <c r="I6" s="54"/>
      <c r="J6" s="141" t="s">
        <v>56</v>
      </c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3"/>
      <c r="V6" s="144" t="s">
        <v>57</v>
      </c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6"/>
      <c r="AH6" s="147" t="s">
        <v>58</v>
      </c>
      <c r="AI6" s="148"/>
      <c r="AJ6" s="148"/>
      <c r="AK6" s="148"/>
      <c r="AL6" s="148"/>
      <c r="AM6" s="148"/>
      <c r="AN6" s="148"/>
      <c r="AO6" s="148"/>
      <c r="AP6" s="148"/>
      <c r="AQ6" s="148"/>
      <c r="AR6" s="148"/>
      <c r="AS6" s="149"/>
      <c r="AT6" s="150" t="s">
        <v>59</v>
      </c>
      <c r="AU6" s="151"/>
      <c r="AV6" s="151"/>
      <c r="AW6" s="151"/>
      <c r="AX6" s="151"/>
      <c r="AY6" s="151"/>
      <c r="AZ6" s="151"/>
      <c r="BA6" s="151"/>
      <c r="BB6" s="151"/>
      <c r="BC6" s="151"/>
      <c r="BD6" s="151"/>
      <c r="BE6" s="152"/>
      <c r="BF6" s="153" t="s">
        <v>60</v>
      </c>
      <c r="BG6" s="135"/>
      <c r="BH6" s="135"/>
      <c r="BI6" s="135"/>
      <c r="BJ6" s="135"/>
      <c r="BK6" s="135"/>
      <c r="BL6" s="135"/>
      <c r="BM6" s="135"/>
      <c r="BN6" s="135"/>
      <c r="BO6" s="135"/>
      <c r="BP6" s="135"/>
      <c r="BQ6" s="135"/>
      <c r="BR6" s="136" t="s">
        <v>168</v>
      </c>
      <c r="BS6" s="136"/>
      <c r="BT6" s="136"/>
      <c r="BU6" s="136"/>
      <c r="BV6" s="136"/>
      <c r="BW6" s="136"/>
      <c r="BX6" s="136"/>
      <c r="BY6" s="136"/>
      <c r="BZ6" s="136"/>
      <c r="CA6" s="136"/>
      <c r="CB6" s="136"/>
      <c r="CC6" s="136"/>
      <c r="CD6" s="135" t="s">
        <v>169</v>
      </c>
      <c r="CE6" s="135"/>
      <c r="CF6" s="135"/>
      <c r="CG6" s="135"/>
      <c r="CH6" s="135"/>
      <c r="CI6" s="135"/>
      <c r="CJ6" s="135"/>
      <c r="CK6" s="135"/>
      <c r="CL6" s="135"/>
      <c r="CM6" s="135"/>
      <c r="CN6" s="135"/>
      <c r="CO6" s="135"/>
      <c r="CP6" s="136" t="s">
        <v>170</v>
      </c>
      <c r="CQ6" s="136"/>
      <c r="CR6" s="136"/>
      <c r="CS6" s="136"/>
      <c r="CT6" s="136"/>
      <c r="CU6" s="136"/>
      <c r="CV6" s="136"/>
      <c r="CW6" s="136"/>
    </row>
    <row r="7" spans="2:102" x14ac:dyDescent="0.25">
      <c r="F7" s="9"/>
      <c r="G7" s="79" t="s">
        <v>61</v>
      </c>
      <c r="H7" s="79" t="s">
        <v>62</v>
      </c>
      <c r="I7" s="79" t="s">
        <v>63</v>
      </c>
      <c r="J7" s="79" t="s">
        <v>64</v>
      </c>
      <c r="K7" s="79" t="s">
        <v>65</v>
      </c>
      <c r="L7" s="79" t="s">
        <v>66</v>
      </c>
      <c r="M7" s="79" t="s">
        <v>67</v>
      </c>
      <c r="N7" s="79" t="s">
        <v>68</v>
      </c>
      <c r="O7" s="79" t="s">
        <v>69</v>
      </c>
      <c r="P7" s="79" t="s">
        <v>70</v>
      </c>
      <c r="Q7" s="79" t="s">
        <v>71</v>
      </c>
      <c r="R7" s="79" t="s">
        <v>72</v>
      </c>
      <c r="S7" s="79" t="s">
        <v>73</v>
      </c>
      <c r="T7" s="79" t="s">
        <v>74</v>
      </c>
      <c r="U7" s="79" t="s">
        <v>75</v>
      </c>
      <c r="V7" s="79" t="s">
        <v>76</v>
      </c>
      <c r="W7" s="79" t="s">
        <v>77</v>
      </c>
      <c r="X7" s="79" t="s">
        <v>78</v>
      </c>
      <c r="Y7" s="79" t="s">
        <v>79</v>
      </c>
      <c r="Z7" s="79" t="s">
        <v>80</v>
      </c>
      <c r="AA7" s="79" t="s">
        <v>81</v>
      </c>
      <c r="AB7" s="79" t="s">
        <v>82</v>
      </c>
      <c r="AC7" s="79" t="s">
        <v>83</v>
      </c>
      <c r="AD7" s="79" t="s">
        <v>84</v>
      </c>
      <c r="AE7" s="79" t="s">
        <v>85</v>
      </c>
      <c r="AF7" s="79" t="s">
        <v>86</v>
      </c>
      <c r="AG7" s="79" t="s">
        <v>87</v>
      </c>
      <c r="AH7" s="79" t="s">
        <v>88</v>
      </c>
      <c r="AI7" s="79" t="s">
        <v>89</v>
      </c>
      <c r="AJ7" s="79" t="s">
        <v>90</v>
      </c>
      <c r="AK7" s="79" t="s">
        <v>91</v>
      </c>
      <c r="AL7" s="79" t="s">
        <v>92</v>
      </c>
      <c r="AM7" s="79" t="s">
        <v>93</v>
      </c>
      <c r="AN7" s="79" t="s">
        <v>94</v>
      </c>
      <c r="AO7" s="79" t="s">
        <v>95</v>
      </c>
      <c r="AP7" s="79" t="s">
        <v>96</v>
      </c>
      <c r="AQ7" s="79" t="s">
        <v>97</v>
      </c>
      <c r="AR7" s="79" t="s">
        <v>98</v>
      </c>
      <c r="AS7" s="79" t="s">
        <v>99</v>
      </c>
      <c r="AT7" s="79" t="s">
        <v>100</v>
      </c>
      <c r="AU7" s="79" t="s">
        <v>101</v>
      </c>
      <c r="AV7" s="79" t="s">
        <v>102</v>
      </c>
      <c r="AW7" s="79" t="s">
        <v>103</v>
      </c>
      <c r="AX7" s="79" t="s">
        <v>104</v>
      </c>
      <c r="AY7" s="79" t="s">
        <v>105</v>
      </c>
      <c r="AZ7" s="79" t="s">
        <v>106</v>
      </c>
      <c r="BA7" s="79" t="s">
        <v>107</v>
      </c>
      <c r="BB7" s="79" t="s">
        <v>108</v>
      </c>
      <c r="BC7" s="79" t="s">
        <v>109</v>
      </c>
      <c r="BD7" s="79" t="s">
        <v>110</v>
      </c>
      <c r="BE7" s="79" t="s">
        <v>111</v>
      </c>
      <c r="BF7" s="79" t="s">
        <v>124</v>
      </c>
      <c r="BG7" s="79" t="s">
        <v>125</v>
      </c>
      <c r="BH7" s="79" t="s">
        <v>126</v>
      </c>
      <c r="BI7" s="79" t="s">
        <v>127</v>
      </c>
      <c r="BJ7" s="79" t="s">
        <v>128</v>
      </c>
      <c r="BK7" s="79" t="s">
        <v>129</v>
      </c>
      <c r="BL7" s="79" t="s">
        <v>130</v>
      </c>
      <c r="BM7" s="79" t="s">
        <v>131</v>
      </c>
      <c r="BN7" s="79" t="s">
        <v>132</v>
      </c>
      <c r="BO7" s="79" t="s">
        <v>133</v>
      </c>
      <c r="BP7" s="79" t="s">
        <v>134</v>
      </c>
      <c r="BQ7" s="79" t="s">
        <v>135</v>
      </c>
      <c r="BR7" s="79" t="s">
        <v>136</v>
      </c>
      <c r="BS7" s="79" t="s">
        <v>137</v>
      </c>
      <c r="BT7" s="79" t="s">
        <v>138</v>
      </c>
      <c r="BU7" s="79" t="s">
        <v>139</v>
      </c>
      <c r="BV7" s="79" t="s">
        <v>140</v>
      </c>
      <c r="BW7" s="79" t="s">
        <v>141</v>
      </c>
      <c r="BX7" s="79" t="s">
        <v>142</v>
      </c>
      <c r="BY7" s="79" t="s">
        <v>143</v>
      </c>
      <c r="BZ7" s="79" t="s">
        <v>144</v>
      </c>
      <c r="CA7" s="79" t="s">
        <v>145</v>
      </c>
      <c r="CB7" s="79" t="s">
        <v>146</v>
      </c>
      <c r="CC7" s="79" t="s">
        <v>147</v>
      </c>
      <c r="CD7" s="79" t="s">
        <v>148</v>
      </c>
      <c r="CE7" s="79" t="s">
        <v>149</v>
      </c>
      <c r="CF7" s="79" t="s">
        <v>150</v>
      </c>
      <c r="CG7" s="79" t="s">
        <v>151</v>
      </c>
      <c r="CH7" s="79" t="s">
        <v>152</v>
      </c>
      <c r="CI7" s="79" t="s">
        <v>153</v>
      </c>
      <c r="CJ7" s="79" t="s">
        <v>154</v>
      </c>
      <c r="CK7" s="79" t="s">
        <v>155</v>
      </c>
      <c r="CL7" s="79" t="s">
        <v>156</v>
      </c>
      <c r="CM7" s="79" t="s">
        <v>157</v>
      </c>
      <c r="CN7" s="79" t="s">
        <v>158</v>
      </c>
      <c r="CO7" s="79" t="s">
        <v>159</v>
      </c>
      <c r="CP7" s="79" t="s">
        <v>160</v>
      </c>
      <c r="CQ7" s="79" t="s">
        <v>161</v>
      </c>
      <c r="CR7" s="79" t="s">
        <v>162</v>
      </c>
      <c r="CS7" s="79" t="s">
        <v>163</v>
      </c>
      <c r="CT7" s="79" t="s">
        <v>164</v>
      </c>
      <c r="CU7" s="79" t="s">
        <v>165</v>
      </c>
      <c r="CV7" s="79" t="s">
        <v>166</v>
      </c>
      <c r="CW7" s="79" t="s">
        <v>167</v>
      </c>
    </row>
    <row r="8" spans="2:102" x14ac:dyDescent="0.25">
      <c r="B8" s="22" t="s">
        <v>8</v>
      </c>
      <c r="C8" s="22"/>
      <c r="D8" s="23"/>
      <c r="E8" s="23"/>
      <c r="F8" s="23">
        <f>(SUM(F10:F66))</f>
        <v>3858138.4052064996</v>
      </c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</row>
    <row r="9" spans="2:102" x14ac:dyDescent="0.25">
      <c r="B9" s="13" t="s">
        <v>25</v>
      </c>
      <c r="C9" s="13"/>
      <c r="D9" s="14"/>
      <c r="E9" s="14"/>
      <c r="F9" s="14"/>
      <c r="G9" s="76"/>
      <c r="H9" s="76"/>
      <c r="I9" s="77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</row>
    <row r="10" spans="2:102" x14ac:dyDescent="0.25">
      <c r="B10" s="17" t="s">
        <v>46</v>
      </c>
      <c r="C10" s="17">
        <v>1</v>
      </c>
      <c r="D10" s="29">
        <v>5800</v>
      </c>
      <c r="E10" s="29"/>
      <c r="F10" s="11">
        <f>C10*D10</f>
        <v>5800</v>
      </c>
      <c r="G10" s="70">
        <v>1</v>
      </c>
      <c r="H10" s="70">
        <v>2</v>
      </c>
      <c r="I10" s="71">
        <v>-5800</v>
      </c>
      <c r="J10" s="72">
        <v>0</v>
      </c>
      <c r="K10" s="72">
        <f>I10</f>
        <v>-5800</v>
      </c>
      <c r="L10" s="72">
        <v>0</v>
      </c>
      <c r="M10" s="72">
        <v>0</v>
      </c>
      <c r="N10" s="72">
        <v>0</v>
      </c>
      <c r="O10" s="72">
        <v>0</v>
      </c>
      <c r="P10" s="72">
        <v>0</v>
      </c>
      <c r="Q10" s="72">
        <v>0</v>
      </c>
      <c r="R10" s="72">
        <v>0</v>
      </c>
      <c r="S10" s="72">
        <v>0</v>
      </c>
      <c r="T10" s="72">
        <v>0</v>
      </c>
      <c r="U10" s="72">
        <v>0</v>
      </c>
      <c r="V10" s="72">
        <v>0</v>
      </c>
      <c r="W10" s="72">
        <v>0</v>
      </c>
      <c r="X10" s="72">
        <v>0</v>
      </c>
      <c r="Y10" s="72">
        <v>0</v>
      </c>
      <c r="Z10" s="72">
        <v>0</v>
      </c>
      <c r="AA10" s="72">
        <v>0</v>
      </c>
      <c r="AB10" s="72">
        <v>0</v>
      </c>
      <c r="AC10" s="72">
        <v>0</v>
      </c>
      <c r="AD10" s="72">
        <v>0</v>
      </c>
      <c r="AE10" s="72">
        <v>0</v>
      </c>
      <c r="AF10" s="72">
        <v>0</v>
      </c>
      <c r="AG10" s="72">
        <v>0</v>
      </c>
      <c r="AH10" s="72">
        <v>0</v>
      </c>
      <c r="AI10" s="72">
        <v>0</v>
      </c>
      <c r="AJ10" s="72">
        <v>0</v>
      </c>
      <c r="AK10" s="72">
        <v>0</v>
      </c>
      <c r="AL10" s="72">
        <v>0</v>
      </c>
      <c r="AM10" s="72">
        <v>0</v>
      </c>
      <c r="AN10" s="72">
        <v>0</v>
      </c>
      <c r="AO10" s="72">
        <v>0</v>
      </c>
      <c r="AP10" s="72">
        <v>0</v>
      </c>
      <c r="AQ10" s="72">
        <v>0</v>
      </c>
      <c r="AR10" s="72">
        <v>0</v>
      </c>
      <c r="AS10" s="72">
        <v>0</v>
      </c>
      <c r="AT10" s="72">
        <v>0</v>
      </c>
      <c r="AU10" s="72">
        <v>0</v>
      </c>
      <c r="AV10" s="72">
        <v>0</v>
      </c>
      <c r="AW10" s="72">
        <v>0</v>
      </c>
      <c r="AX10" s="72">
        <v>0</v>
      </c>
      <c r="AY10" s="72">
        <v>0</v>
      </c>
      <c r="AZ10" s="72">
        <v>0</v>
      </c>
      <c r="BA10" s="72">
        <v>0</v>
      </c>
      <c r="BB10" s="72">
        <v>0</v>
      </c>
      <c r="BC10" s="72">
        <v>0</v>
      </c>
      <c r="BD10" s="72">
        <v>0</v>
      </c>
      <c r="BE10" s="72">
        <v>0</v>
      </c>
      <c r="BF10" s="72">
        <v>0</v>
      </c>
      <c r="BG10" s="72">
        <v>0</v>
      </c>
      <c r="BH10" s="72">
        <v>0</v>
      </c>
      <c r="BI10" s="72">
        <v>0</v>
      </c>
      <c r="BJ10" s="72">
        <v>0</v>
      </c>
      <c r="BK10" s="72">
        <v>0</v>
      </c>
      <c r="BL10" s="72">
        <v>0</v>
      </c>
      <c r="BM10" s="72">
        <v>0</v>
      </c>
      <c r="BN10" s="72">
        <v>0</v>
      </c>
      <c r="BO10" s="72">
        <v>0</v>
      </c>
      <c r="BP10" s="72">
        <v>0</v>
      </c>
      <c r="BQ10" s="72">
        <v>0</v>
      </c>
      <c r="BR10" s="72">
        <v>0</v>
      </c>
      <c r="BS10" s="72">
        <v>0</v>
      </c>
      <c r="BT10" s="72">
        <v>0</v>
      </c>
      <c r="BU10" s="72">
        <v>0</v>
      </c>
      <c r="BV10" s="72">
        <v>0</v>
      </c>
      <c r="BW10" s="72">
        <v>0</v>
      </c>
      <c r="BX10" s="72">
        <v>0</v>
      </c>
      <c r="BY10" s="72">
        <v>0</v>
      </c>
      <c r="BZ10" s="72">
        <v>0</v>
      </c>
      <c r="CA10" s="72">
        <v>0</v>
      </c>
      <c r="CB10" s="72">
        <v>0</v>
      </c>
      <c r="CC10" s="72">
        <v>0</v>
      </c>
      <c r="CD10" s="72">
        <v>0</v>
      </c>
      <c r="CE10" s="72">
        <v>0</v>
      </c>
      <c r="CF10" s="72">
        <v>0</v>
      </c>
      <c r="CG10" s="72">
        <v>0</v>
      </c>
      <c r="CH10" s="72">
        <v>0</v>
      </c>
      <c r="CI10" s="72">
        <v>0</v>
      </c>
      <c r="CJ10" s="72">
        <v>0</v>
      </c>
      <c r="CK10" s="72">
        <v>0</v>
      </c>
      <c r="CL10" s="72">
        <v>0</v>
      </c>
      <c r="CM10" s="72">
        <v>0</v>
      </c>
      <c r="CN10" s="72">
        <v>0</v>
      </c>
      <c r="CO10" s="72">
        <v>0</v>
      </c>
      <c r="CP10" s="72">
        <v>0</v>
      </c>
      <c r="CQ10" s="72">
        <v>0</v>
      </c>
      <c r="CR10" s="72">
        <v>0</v>
      </c>
      <c r="CS10" s="72">
        <v>0</v>
      </c>
      <c r="CT10" s="72">
        <v>0</v>
      </c>
      <c r="CU10" s="72">
        <v>0</v>
      </c>
      <c r="CV10" s="72">
        <v>0</v>
      </c>
      <c r="CW10" s="72">
        <v>0</v>
      </c>
      <c r="CX10" s="115"/>
    </row>
    <row r="11" spans="2:102" x14ac:dyDescent="0.25">
      <c r="B11" s="10" t="s">
        <v>26</v>
      </c>
      <c r="C11" s="10">
        <v>1</v>
      </c>
      <c r="D11" s="11">
        <v>1200</v>
      </c>
      <c r="E11" s="11"/>
      <c r="F11" s="11">
        <f>C11*D11</f>
        <v>1200</v>
      </c>
      <c r="G11" s="55">
        <v>4</v>
      </c>
      <c r="H11" s="55">
        <v>4</v>
      </c>
      <c r="I11" s="57">
        <v>-1200</v>
      </c>
      <c r="J11" s="58">
        <v>0</v>
      </c>
      <c r="K11" s="58">
        <v>0</v>
      </c>
      <c r="L11" s="58">
        <v>0</v>
      </c>
      <c r="M11" s="58">
        <f>I11</f>
        <v>-1200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8">
        <v>0</v>
      </c>
      <c r="Y11" s="58">
        <v>0</v>
      </c>
      <c r="Z11" s="58">
        <v>0</v>
      </c>
      <c r="AA11" s="58">
        <v>0</v>
      </c>
      <c r="AB11" s="58">
        <v>0</v>
      </c>
      <c r="AC11" s="58">
        <v>0</v>
      </c>
      <c r="AD11" s="58">
        <v>0</v>
      </c>
      <c r="AE11" s="58">
        <v>0</v>
      </c>
      <c r="AF11" s="58">
        <v>0</v>
      </c>
      <c r="AG11" s="58">
        <v>0</v>
      </c>
      <c r="AH11" s="58">
        <v>0</v>
      </c>
      <c r="AI11" s="58">
        <v>0</v>
      </c>
      <c r="AJ11" s="58">
        <v>0</v>
      </c>
      <c r="AK11" s="58">
        <v>0</v>
      </c>
      <c r="AL11" s="58">
        <v>0</v>
      </c>
      <c r="AM11" s="58">
        <v>0</v>
      </c>
      <c r="AN11" s="58">
        <v>0</v>
      </c>
      <c r="AO11" s="58">
        <v>0</v>
      </c>
      <c r="AP11" s="58">
        <v>0</v>
      </c>
      <c r="AQ11" s="58">
        <v>0</v>
      </c>
      <c r="AR11" s="58">
        <v>0</v>
      </c>
      <c r="AS11" s="58">
        <v>0</v>
      </c>
      <c r="AT11" s="58">
        <v>0</v>
      </c>
      <c r="AU11" s="58">
        <v>0</v>
      </c>
      <c r="AV11" s="58">
        <v>0</v>
      </c>
      <c r="AW11" s="58">
        <v>0</v>
      </c>
      <c r="AX11" s="58">
        <v>0</v>
      </c>
      <c r="AY11" s="58">
        <v>0</v>
      </c>
      <c r="AZ11" s="58">
        <v>0</v>
      </c>
      <c r="BA11" s="58">
        <v>0</v>
      </c>
      <c r="BB11" s="58">
        <v>0</v>
      </c>
      <c r="BC11" s="58">
        <v>0</v>
      </c>
      <c r="BD11" s="58">
        <v>0</v>
      </c>
      <c r="BE11" s="58">
        <v>0</v>
      </c>
      <c r="BF11" s="58">
        <v>0</v>
      </c>
      <c r="BG11" s="58">
        <v>0</v>
      </c>
      <c r="BH11" s="58">
        <v>0</v>
      </c>
      <c r="BI11" s="58">
        <v>0</v>
      </c>
      <c r="BJ11" s="58">
        <v>0</v>
      </c>
      <c r="BK11" s="58">
        <v>0</v>
      </c>
      <c r="BL11" s="58">
        <v>0</v>
      </c>
      <c r="BM11" s="58">
        <v>0</v>
      </c>
      <c r="BN11" s="58">
        <v>0</v>
      </c>
      <c r="BO11" s="58">
        <v>0</v>
      </c>
      <c r="BP11" s="58">
        <v>0</v>
      </c>
      <c r="BQ11" s="58">
        <v>0</v>
      </c>
      <c r="BR11" s="58">
        <v>0</v>
      </c>
      <c r="BS11" s="58">
        <v>0</v>
      </c>
      <c r="BT11" s="58">
        <v>0</v>
      </c>
      <c r="BU11" s="58">
        <v>0</v>
      </c>
      <c r="BV11" s="58">
        <v>0</v>
      </c>
      <c r="BW11" s="58">
        <v>0</v>
      </c>
      <c r="BX11" s="58">
        <v>0</v>
      </c>
      <c r="BY11" s="58">
        <v>0</v>
      </c>
      <c r="BZ11" s="58">
        <v>0</v>
      </c>
      <c r="CA11" s="58">
        <v>0</v>
      </c>
      <c r="CB11" s="58">
        <v>0</v>
      </c>
      <c r="CC11" s="58">
        <v>0</v>
      </c>
      <c r="CD11" s="58">
        <v>0</v>
      </c>
      <c r="CE11" s="58">
        <v>0</v>
      </c>
      <c r="CF11" s="58">
        <v>0</v>
      </c>
      <c r="CG11" s="58">
        <v>0</v>
      </c>
      <c r="CH11" s="58">
        <v>0</v>
      </c>
      <c r="CI11" s="58">
        <v>0</v>
      </c>
      <c r="CJ11" s="58">
        <v>0</v>
      </c>
      <c r="CK11" s="58">
        <v>0</v>
      </c>
      <c r="CL11" s="58">
        <v>0</v>
      </c>
      <c r="CM11" s="58">
        <v>0</v>
      </c>
      <c r="CN11" s="58">
        <v>0</v>
      </c>
      <c r="CO11" s="58">
        <v>0</v>
      </c>
      <c r="CP11" s="58">
        <v>0</v>
      </c>
      <c r="CQ11" s="58">
        <v>0</v>
      </c>
      <c r="CR11" s="58">
        <v>0</v>
      </c>
      <c r="CS11" s="58">
        <v>0</v>
      </c>
      <c r="CT11" s="58">
        <v>0</v>
      </c>
      <c r="CU11" s="58">
        <v>0</v>
      </c>
      <c r="CV11" s="58">
        <v>0</v>
      </c>
      <c r="CW11" s="58">
        <v>0</v>
      </c>
      <c r="CX11" s="115"/>
    </row>
    <row r="12" spans="2:102" x14ac:dyDescent="0.25">
      <c r="B12" s="10" t="s">
        <v>27</v>
      </c>
      <c r="C12" s="10">
        <v>1</v>
      </c>
      <c r="D12" s="11">
        <v>4500</v>
      </c>
      <c r="E12" s="11"/>
      <c r="F12" s="11">
        <f>D12*C12</f>
        <v>4500</v>
      </c>
      <c r="G12" s="55">
        <v>4</v>
      </c>
      <c r="H12" s="55">
        <v>4</v>
      </c>
      <c r="I12" s="57">
        <v>-4500</v>
      </c>
      <c r="J12" s="58">
        <v>0</v>
      </c>
      <c r="K12" s="58">
        <v>0</v>
      </c>
      <c r="L12" s="58">
        <v>0</v>
      </c>
      <c r="M12" s="58">
        <f>I12</f>
        <v>-4500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58">
        <v>0</v>
      </c>
      <c r="X12" s="58">
        <v>0</v>
      </c>
      <c r="Y12" s="58">
        <v>0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58">
        <v>0</v>
      </c>
      <c r="AF12" s="58">
        <v>0</v>
      </c>
      <c r="AG12" s="58">
        <v>0</v>
      </c>
      <c r="AH12" s="58">
        <v>0</v>
      </c>
      <c r="AI12" s="58">
        <v>0</v>
      </c>
      <c r="AJ12" s="58">
        <v>0</v>
      </c>
      <c r="AK12" s="58">
        <v>0</v>
      </c>
      <c r="AL12" s="58">
        <v>0</v>
      </c>
      <c r="AM12" s="58">
        <v>0</v>
      </c>
      <c r="AN12" s="58">
        <v>0</v>
      </c>
      <c r="AO12" s="58">
        <v>0</v>
      </c>
      <c r="AP12" s="58">
        <v>0</v>
      </c>
      <c r="AQ12" s="58">
        <v>0</v>
      </c>
      <c r="AR12" s="58">
        <v>0</v>
      </c>
      <c r="AS12" s="58">
        <v>0</v>
      </c>
      <c r="AT12" s="58">
        <v>0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8">
        <v>0</v>
      </c>
      <c r="BA12" s="58">
        <v>0</v>
      </c>
      <c r="BB12" s="58">
        <v>0</v>
      </c>
      <c r="BC12" s="58">
        <v>0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58">
        <v>0</v>
      </c>
      <c r="BU12" s="58">
        <v>0</v>
      </c>
      <c r="BV12" s="58">
        <v>0</v>
      </c>
      <c r="BW12" s="58">
        <v>0</v>
      </c>
      <c r="BX12" s="58">
        <v>0</v>
      </c>
      <c r="BY12" s="58">
        <v>0</v>
      </c>
      <c r="BZ12" s="58">
        <v>0</v>
      </c>
      <c r="CA12" s="58">
        <v>0</v>
      </c>
      <c r="CB12" s="58">
        <v>0</v>
      </c>
      <c r="CC12" s="58">
        <v>0</v>
      </c>
      <c r="CD12" s="58">
        <v>0</v>
      </c>
      <c r="CE12" s="58">
        <v>0</v>
      </c>
      <c r="CF12" s="58">
        <v>0</v>
      </c>
      <c r="CG12" s="58">
        <v>0</v>
      </c>
      <c r="CH12" s="58">
        <v>0</v>
      </c>
      <c r="CI12" s="58">
        <v>0</v>
      </c>
      <c r="CJ12" s="58">
        <v>0</v>
      </c>
      <c r="CK12" s="58">
        <v>0</v>
      </c>
      <c r="CL12" s="58">
        <v>0</v>
      </c>
      <c r="CM12" s="58">
        <v>0</v>
      </c>
      <c r="CN12" s="58">
        <v>0</v>
      </c>
      <c r="CO12" s="58">
        <v>0</v>
      </c>
      <c r="CP12" s="58">
        <v>0</v>
      </c>
      <c r="CQ12" s="58">
        <v>0</v>
      </c>
      <c r="CR12" s="58">
        <v>0</v>
      </c>
      <c r="CS12" s="58">
        <v>0</v>
      </c>
      <c r="CT12" s="58">
        <v>0</v>
      </c>
      <c r="CU12" s="58">
        <v>0</v>
      </c>
      <c r="CV12" s="58">
        <v>0</v>
      </c>
      <c r="CW12" s="58">
        <v>0</v>
      </c>
      <c r="CX12" s="115"/>
    </row>
    <row r="13" spans="2:102" x14ac:dyDescent="0.25">
      <c r="B13" s="10" t="s">
        <v>14</v>
      </c>
      <c r="C13" s="12">
        <v>0.21</v>
      </c>
      <c r="D13" s="11">
        <f>F11+F12+F10</f>
        <v>11500</v>
      </c>
      <c r="E13" s="11"/>
      <c r="F13" s="11">
        <f>C13*D13</f>
        <v>2415</v>
      </c>
      <c r="G13" s="55">
        <v>1</v>
      </c>
      <c r="H13" s="55">
        <v>4</v>
      </c>
      <c r="I13" s="57">
        <f>(I10+I11+I12)*0.21</f>
        <v>-2415</v>
      </c>
      <c r="J13" s="58">
        <f>(J10+J11+J12)*0.21</f>
        <v>0</v>
      </c>
      <c r="K13" s="58">
        <f>(K10+K11+K12)*0.21</f>
        <v>-1218</v>
      </c>
      <c r="L13" s="58">
        <v>0</v>
      </c>
      <c r="M13" s="58">
        <f>(M10+M11+M12)*0.21</f>
        <v>-1197</v>
      </c>
      <c r="N13" s="58">
        <v>0</v>
      </c>
      <c r="O13" s="58">
        <v>0</v>
      </c>
      <c r="P13" s="58">
        <v>0</v>
      </c>
      <c r="Q13" s="58">
        <v>0</v>
      </c>
      <c r="R13" s="58">
        <v>0</v>
      </c>
      <c r="S13" s="58">
        <v>0</v>
      </c>
      <c r="T13" s="58">
        <v>0</v>
      </c>
      <c r="U13" s="58">
        <v>0</v>
      </c>
      <c r="V13" s="58">
        <v>0</v>
      </c>
      <c r="W13" s="58">
        <v>0</v>
      </c>
      <c r="X13" s="58">
        <v>0</v>
      </c>
      <c r="Y13" s="58">
        <v>0</v>
      </c>
      <c r="Z13" s="58">
        <v>0</v>
      </c>
      <c r="AA13" s="58">
        <v>0</v>
      </c>
      <c r="AB13" s="58">
        <v>0</v>
      </c>
      <c r="AC13" s="58">
        <v>0</v>
      </c>
      <c r="AD13" s="58">
        <v>0</v>
      </c>
      <c r="AE13" s="58">
        <v>0</v>
      </c>
      <c r="AF13" s="58">
        <v>0</v>
      </c>
      <c r="AG13" s="58">
        <v>0</v>
      </c>
      <c r="AH13" s="58">
        <v>0</v>
      </c>
      <c r="AI13" s="58">
        <v>0</v>
      </c>
      <c r="AJ13" s="58">
        <v>0</v>
      </c>
      <c r="AK13" s="58">
        <v>0</v>
      </c>
      <c r="AL13" s="58">
        <v>0</v>
      </c>
      <c r="AM13" s="58">
        <v>0</v>
      </c>
      <c r="AN13" s="58">
        <v>0</v>
      </c>
      <c r="AO13" s="58">
        <v>0</v>
      </c>
      <c r="AP13" s="58">
        <v>0</v>
      </c>
      <c r="AQ13" s="58">
        <v>0</v>
      </c>
      <c r="AR13" s="58">
        <v>0</v>
      </c>
      <c r="AS13" s="58">
        <v>0</v>
      </c>
      <c r="AT13" s="58">
        <v>0</v>
      </c>
      <c r="AU13" s="58">
        <v>0</v>
      </c>
      <c r="AV13" s="58">
        <v>0</v>
      </c>
      <c r="AW13" s="58">
        <v>0</v>
      </c>
      <c r="AX13" s="58">
        <v>0</v>
      </c>
      <c r="AY13" s="58">
        <v>0</v>
      </c>
      <c r="AZ13" s="58">
        <v>0</v>
      </c>
      <c r="BA13" s="58">
        <v>0</v>
      </c>
      <c r="BB13" s="58">
        <v>0</v>
      </c>
      <c r="BC13" s="58">
        <v>0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8">
        <v>0</v>
      </c>
      <c r="BQ13" s="58">
        <v>0</v>
      </c>
      <c r="BR13" s="58">
        <v>0</v>
      </c>
      <c r="BS13" s="58">
        <v>0</v>
      </c>
      <c r="BT13" s="58">
        <v>0</v>
      </c>
      <c r="BU13" s="58">
        <v>0</v>
      </c>
      <c r="BV13" s="58">
        <v>0</v>
      </c>
      <c r="BW13" s="58">
        <v>0</v>
      </c>
      <c r="BX13" s="58">
        <v>0</v>
      </c>
      <c r="BY13" s="58">
        <v>0</v>
      </c>
      <c r="BZ13" s="58">
        <v>0</v>
      </c>
      <c r="CA13" s="58">
        <v>0</v>
      </c>
      <c r="CB13" s="58">
        <v>0</v>
      </c>
      <c r="CC13" s="58">
        <v>0</v>
      </c>
      <c r="CD13" s="58">
        <v>0</v>
      </c>
      <c r="CE13" s="58">
        <v>0</v>
      </c>
      <c r="CF13" s="58">
        <v>0</v>
      </c>
      <c r="CG13" s="58">
        <v>0</v>
      </c>
      <c r="CH13" s="58">
        <v>0</v>
      </c>
      <c r="CI13" s="58">
        <v>0</v>
      </c>
      <c r="CJ13" s="58">
        <v>0</v>
      </c>
      <c r="CK13" s="58">
        <v>0</v>
      </c>
      <c r="CL13" s="58">
        <v>0</v>
      </c>
      <c r="CM13" s="58">
        <v>0</v>
      </c>
      <c r="CN13" s="58">
        <v>0</v>
      </c>
      <c r="CO13" s="58">
        <v>0</v>
      </c>
      <c r="CP13" s="58">
        <v>0</v>
      </c>
      <c r="CQ13" s="58">
        <v>0</v>
      </c>
      <c r="CR13" s="58">
        <v>0</v>
      </c>
      <c r="CS13" s="58">
        <v>0</v>
      </c>
      <c r="CT13" s="58">
        <v>0</v>
      </c>
      <c r="CU13" s="58">
        <v>0</v>
      </c>
      <c r="CV13" s="58">
        <v>0</v>
      </c>
      <c r="CW13" s="58">
        <v>0</v>
      </c>
      <c r="CX13" s="115"/>
    </row>
    <row r="14" spans="2:102" x14ac:dyDescent="0.25">
      <c r="B14" s="10"/>
      <c r="C14" s="12"/>
      <c r="D14" s="11"/>
      <c r="E14" s="11"/>
      <c r="F14" s="11"/>
      <c r="G14" s="61"/>
      <c r="H14" s="61"/>
      <c r="I14" s="62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115"/>
    </row>
    <row r="15" spans="2:102" x14ac:dyDescent="0.25">
      <c r="B15" s="15" t="s">
        <v>1</v>
      </c>
      <c r="C15" s="15"/>
      <c r="D15" s="16"/>
      <c r="E15" s="16"/>
      <c r="F15" s="16"/>
      <c r="G15" s="64"/>
      <c r="H15" s="64"/>
      <c r="I15" s="65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115"/>
    </row>
    <row r="16" spans="2:102" x14ac:dyDescent="0.25">
      <c r="B16" t="s">
        <v>21</v>
      </c>
      <c r="C16" s="6">
        <v>5.6099999999999997E-2</v>
      </c>
      <c r="D16" s="1">
        <f>F30</f>
        <v>31646.16</v>
      </c>
      <c r="F16" s="1">
        <f>D16*C16</f>
        <v>1775.3495759999998</v>
      </c>
      <c r="G16" s="70">
        <v>6</v>
      </c>
      <c r="H16" s="70">
        <v>6</v>
      </c>
      <c r="I16" s="71">
        <f t="shared" ref="I16:I65" si="0">-F16</f>
        <v>-1775.3495759999998</v>
      </c>
      <c r="J16" s="72">
        <v>0</v>
      </c>
      <c r="K16" s="72">
        <v>0</v>
      </c>
      <c r="L16" s="72">
        <v>0</v>
      </c>
      <c r="M16" s="72">
        <v>0</v>
      </c>
      <c r="N16" s="72">
        <v>0</v>
      </c>
      <c r="O16" s="72">
        <f>I16</f>
        <v>-1775.3495759999998</v>
      </c>
      <c r="P16" s="72">
        <v>0</v>
      </c>
      <c r="Q16" s="72">
        <v>0</v>
      </c>
      <c r="R16" s="72">
        <v>0</v>
      </c>
      <c r="S16" s="72">
        <v>0</v>
      </c>
      <c r="T16" s="72">
        <v>0</v>
      </c>
      <c r="U16" s="72">
        <v>0</v>
      </c>
      <c r="V16" s="72">
        <v>0</v>
      </c>
      <c r="W16" s="72">
        <v>0</v>
      </c>
      <c r="X16" s="72">
        <v>0</v>
      </c>
      <c r="Y16" s="72">
        <v>0</v>
      </c>
      <c r="Z16" s="72">
        <v>0</v>
      </c>
      <c r="AA16" s="72">
        <v>0</v>
      </c>
      <c r="AB16" s="72">
        <v>0</v>
      </c>
      <c r="AC16" s="72">
        <v>0</v>
      </c>
      <c r="AD16" s="72">
        <v>0</v>
      </c>
      <c r="AE16" s="72">
        <v>0</v>
      </c>
      <c r="AF16" s="72">
        <v>0</v>
      </c>
      <c r="AG16" s="72">
        <v>0</v>
      </c>
      <c r="AH16" s="72">
        <v>0</v>
      </c>
      <c r="AI16" s="72">
        <v>0</v>
      </c>
      <c r="AJ16" s="72">
        <v>0</v>
      </c>
      <c r="AK16" s="72">
        <v>0</v>
      </c>
      <c r="AL16" s="72">
        <v>0</v>
      </c>
      <c r="AM16" s="72">
        <v>0</v>
      </c>
      <c r="AN16" s="72">
        <v>0</v>
      </c>
      <c r="AO16" s="72">
        <v>0</v>
      </c>
      <c r="AP16" s="72">
        <v>0</v>
      </c>
      <c r="AQ16" s="72">
        <v>0</v>
      </c>
      <c r="AR16" s="72">
        <v>0</v>
      </c>
      <c r="AS16" s="72">
        <v>0</v>
      </c>
      <c r="AT16" s="72">
        <v>0</v>
      </c>
      <c r="AU16" s="72">
        <v>0</v>
      </c>
      <c r="AV16" s="72">
        <v>0</v>
      </c>
      <c r="AW16" s="72">
        <v>0</v>
      </c>
      <c r="AX16" s="72">
        <v>0</v>
      </c>
      <c r="AY16" s="72">
        <v>0</v>
      </c>
      <c r="AZ16" s="72">
        <v>0</v>
      </c>
      <c r="BA16" s="72">
        <v>0</v>
      </c>
      <c r="BB16" s="72">
        <v>0</v>
      </c>
      <c r="BC16" s="72">
        <v>0</v>
      </c>
      <c r="BD16" s="72">
        <v>0</v>
      </c>
      <c r="BE16" s="72">
        <v>0</v>
      </c>
      <c r="BF16" s="72">
        <v>0</v>
      </c>
      <c r="BG16" s="72">
        <v>0</v>
      </c>
      <c r="BH16" s="72">
        <v>0</v>
      </c>
      <c r="BI16" s="72">
        <v>0</v>
      </c>
      <c r="BJ16" s="72">
        <v>0</v>
      </c>
      <c r="BK16" s="72">
        <v>0</v>
      </c>
      <c r="BL16" s="72">
        <v>0</v>
      </c>
      <c r="BM16" s="72">
        <v>0</v>
      </c>
      <c r="BN16" s="72">
        <v>0</v>
      </c>
      <c r="BO16" s="72">
        <v>0</v>
      </c>
      <c r="BP16" s="72">
        <v>0</v>
      </c>
      <c r="BQ16" s="72">
        <v>0</v>
      </c>
      <c r="BR16" s="72">
        <v>0</v>
      </c>
      <c r="BS16" s="72">
        <v>0</v>
      </c>
      <c r="BT16" s="72">
        <v>0</v>
      </c>
      <c r="BU16" s="72">
        <v>0</v>
      </c>
      <c r="BV16" s="72">
        <v>0</v>
      </c>
      <c r="BW16" s="72">
        <v>0</v>
      </c>
      <c r="BX16" s="72">
        <v>0</v>
      </c>
      <c r="BY16" s="72">
        <v>0</v>
      </c>
      <c r="BZ16" s="72">
        <v>0</v>
      </c>
      <c r="CA16" s="72">
        <v>0</v>
      </c>
      <c r="CB16" s="72">
        <v>0</v>
      </c>
      <c r="CC16" s="72">
        <v>0</v>
      </c>
      <c r="CD16" s="72">
        <v>0</v>
      </c>
      <c r="CE16" s="72">
        <v>0</v>
      </c>
      <c r="CF16" s="72">
        <v>0</v>
      </c>
      <c r="CG16" s="72">
        <v>0</v>
      </c>
      <c r="CH16" s="72">
        <v>0</v>
      </c>
      <c r="CI16" s="72">
        <v>0</v>
      </c>
      <c r="CJ16" s="72">
        <v>0</v>
      </c>
      <c r="CK16" s="72">
        <v>0</v>
      </c>
      <c r="CL16" s="72">
        <v>0</v>
      </c>
      <c r="CM16" s="72">
        <v>0</v>
      </c>
      <c r="CN16" s="72">
        <v>0</v>
      </c>
      <c r="CO16" s="72">
        <v>0</v>
      </c>
      <c r="CP16" s="72">
        <v>0</v>
      </c>
      <c r="CQ16" s="72">
        <v>0</v>
      </c>
      <c r="CR16" s="72">
        <v>0</v>
      </c>
      <c r="CS16" s="72">
        <v>0</v>
      </c>
      <c r="CT16" s="72">
        <v>0</v>
      </c>
      <c r="CU16" s="72">
        <v>0</v>
      </c>
      <c r="CV16" s="72">
        <v>0</v>
      </c>
      <c r="CW16" s="72">
        <v>0</v>
      </c>
      <c r="CX16" s="115"/>
    </row>
    <row r="17" spans="2:102" x14ac:dyDescent="0.25">
      <c r="B17" t="s">
        <v>22</v>
      </c>
      <c r="C17" s="6">
        <v>4.7699999999999999E-2</v>
      </c>
      <c r="D17" s="1">
        <f>F30</f>
        <v>31646.16</v>
      </c>
      <c r="F17" s="1">
        <f>D17*C17</f>
        <v>1509.5218319999999</v>
      </c>
      <c r="G17" s="55">
        <v>17</v>
      </c>
      <c r="H17" s="55">
        <v>18</v>
      </c>
      <c r="I17" s="57">
        <f t="shared" si="0"/>
        <v>-1509.5218319999999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8">
        <v>0</v>
      </c>
      <c r="P17" s="58">
        <v>0</v>
      </c>
      <c r="Q17" s="58">
        <v>0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0</v>
      </c>
      <c r="X17" s="58">
        <v>0</v>
      </c>
      <c r="Y17" s="58">
        <v>0</v>
      </c>
      <c r="Z17" s="58">
        <f>I17*0.3</f>
        <v>-452.85654959999994</v>
      </c>
      <c r="AA17" s="58">
        <f>0.7*I17</f>
        <v>-1056.6652823999998</v>
      </c>
      <c r="AB17" s="58">
        <v>0</v>
      </c>
      <c r="AC17" s="58">
        <v>0</v>
      </c>
      <c r="AD17" s="58">
        <v>0</v>
      </c>
      <c r="AE17" s="58">
        <v>0</v>
      </c>
      <c r="AF17" s="58">
        <v>0</v>
      </c>
      <c r="AG17" s="58">
        <v>0</v>
      </c>
      <c r="AH17" s="58">
        <v>0</v>
      </c>
      <c r="AI17" s="58">
        <v>0</v>
      </c>
      <c r="AJ17" s="58">
        <v>0</v>
      </c>
      <c r="AK17" s="58">
        <v>0</v>
      </c>
      <c r="AL17" s="58">
        <v>0</v>
      </c>
      <c r="AM17" s="58">
        <v>0</v>
      </c>
      <c r="AN17" s="58">
        <v>0</v>
      </c>
      <c r="AO17" s="58">
        <v>0</v>
      </c>
      <c r="AP17" s="58">
        <v>0</v>
      </c>
      <c r="AQ17" s="58">
        <v>0</v>
      </c>
      <c r="AR17" s="58">
        <v>0</v>
      </c>
      <c r="AS17" s="58">
        <v>0</v>
      </c>
      <c r="AT17" s="58">
        <v>0</v>
      </c>
      <c r="AU17" s="58">
        <v>0</v>
      </c>
      <c r="AV17" s="58">
        <v>0</v>
      </c>
      <c r="AW17" s="58">
        <v>0</v>
      </c>
      <c r="AX17" s="58">
        <v>0</v>
      </c>
      <c r="AY17" s="58">
        <v>0</v>
      </c>
      <c r="AZ17" s="58">
        <v>0</v>
      </c>
      <c r="BA17" s="58">
        <v>0</v>
      </c>
      <c r="BB17" s="58">
        <v>0</v>
      </c>
      <c r="BC17" s="58">
        <v>0</v>
      </c>
      <c r="BD17" s="58">
        <v>0</v>
      </c>
      <c r="BE17" s="58">
        <v>0</v>
      </c>
      <c r="BF17" s="58">
        <v>0</v>
      </c>
      <c r="BG17" s="58">
        <v>0</v>
      </c>
      <c r="BH17" s="58">
        <v>0</v>
      </c>
      <c r="BI17" s="58">
        <v>0</v>
      </c>
      <c r="BJ17" s="58">
        <v>0</v>
      </c>
      <c r="BK17" s="58">
        <v>0</v>
      </c>
      <c r="BL17" s="58">
        <v>0</v>
      </c>
      <c r="BM17" s="58">
        <v>0</v>
      </c>
      <c r="BN17" s="58">
        <v>0</v>
      </c>
      <c r="BO17" s="58">
        <v>0</v>
      </c>
      <c r="BP17" s="58">
        <v>0</v>
      </c>
      <c r="BQ17" s="58">
        <v>0</v>
      </c>
      <c r="BR17" s="58">
        <v>0</v>
      </c>
      <c r="BS17" s="58">
        <v>0</v>
      </c>
      <c r="BT17" s="58">
        <v>0</v>
      </c>
      <c r="BU17" s="58">
        <v>0</v>
      </c>
      <c r="BV17" s="58">
        <v>0</v>
      </c>
      <c r="BW17" s="58">
        <v>0</v>
      </c>
      <c r="BX17" s="58">
        <v>0</v>
      </c>
      <c r="BY17" s="58">
        <v>0</v>
      </c>
      <c r="BZ17" s="58">
        <v>0</v>
      </c>
      <c r="CA17" s="58">
        <v>0</v>
      </c>
      <c r="CB17" s="58">
        <v>0</v>
      </c>
      <c r="CC17" s="58">
        <v>0</v>
      </c>
      <c r="CD17" s="58">
        <v>0</v>
      </c>
      <c r="CE17" s="58">
        <v>0</v>
      </c>
      <c r="CF17" s="58">
        <v>0</v>
      </c>
      <c r="CG17" s="58">
        <v>0</v>
      </c>
      <c r="CH17" s="58">
        <v>0</v>
      </c>
      <c r="CI17" s="58">
        <v>0</v>
      </c>
      <c r="CJ17" s="58">
        <v>0</v>
      </c>
      <c r="CK17" s="58">
        <v>0</v>
      </c>
      <c r="CL17" s="58">
        <v>0</v>
      </c>
      <c r="CM17" s="58">
        <v>0</v>
      </c>
      <c r="CN17" s="58">
        <v>0</v>
      </c>
      <c r="CO17" s="58">
        <v>0</v>
      </c>
      <c r="CP17" s="58">
        <v>0</v>
      </c>
      <c r="CQ17" s="58">
        <v>0</v>
      </c>
      <c r="CR17" s="58">
        <v>0</v>
      </c>
      <c r="CS17" s="58">
        <v>0</v>
      </c>
      <c r="CT17" s="58">
        <v>0</v>
      </c>
      <c r="CU17" s="58">
        <v>0</v>
      </c>
      <c r="CV17" s="58">
        <v>0</v>
      </c>
      <c r="CW17" s="58">
        <v>0</v>
      </c>
      <c r="CX17" s="115"/>
    </row>
    <row r="18" spans="2:102" x14ac:dyDescent="0.25">
      <c r="B18" t="s">
        <v>24</v>
      </c>
      <c r="C18" s="6">
        <v>7.0000000000000001E-3</v>
      </c>
      <c r="D18" s="1">
        <f>F30</f>
        <v>31646.16</v>
      </c>
      <c r="F18" s="1">
        <f>C18*D18</f>
        <v>221.52312000000001</v>
      </c>
      <c r="G18" s="55">
        <v>17</v>
      </c>
      <c r="H18" s="55">
        <v>18</v>
      </c>
      <c r="I18" s="57">
        <f t="shared" si="0"/>
        <v>-221.52312000000001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8">
        <v>0</v>
      </c>
      <c r="P18" s="58">
        <v>0</v>
      </c>
      <c r="Q18" s="58">
        <v>0</v>
      </c>
      <c r="R18" s="58">
        <v>0</v>
      </c>
      <c r="S18" s="58">
        <v>0</v>
      </c>
      <c r="T18" s="58">
        <v>0</v>
      </c>
      <c r="U18" s="58">
        <v>0</v>
      </c>
      <c r="V18" s="58">
        <v>0</v>
      </c>
      <c r="W18" s="58">
        <v>0</v>
      </c>
      <c r="X18" s="58">
        <v>0</v>
      </c>
      <c r="Y18" s="58">
        <v>0</v>
      </c>
      <c r="Z18" s="58">
        <f>I18*0.5</f>
        <v>-110.76156</v>
      </c>
      <c r="AA18" s="58">
        <f>I18*0.5</f>
        <v>-110.76156</v>
      </c>
      <c r="AB18" s="58">
        <v>0</v>
      </c>
      <c r="AC18" s="58">
        <v>0</v>
      </c>
      <c r="AD18" s="58">
        <v>0</v>
      </c>
      <c r="AE18" s="58">
        <v>0</v>
      </c>
      <c r="AF18" s="58">
        <v>0</v>
      </c>
      <c r="AG18" s="58">
        <v>0</v>
      </c>
      <c r="AH18" s="58">
        <v>0</v>
      </c>
      <c r="AI18" s="58">
        <v>0</v>
      </c>
      <c r="AJ18" s="58">
        <v>0</v>
      </c>
      <c r="AK18" s="58">
        <v>0</v>
      </c>
      <c r="AL18" s="58">
        <v>0</v>
      </c>
      <c r="AM18" s="58">
        <v>0</v>
      </c>
      <c r="AN18" s="58">
        <v>0</v>
      </c>
      <c r="AO18" s="58">
        <v>0</v>
      </c>
      <c r="AP18" s="58">
        <v>0</v>
      </c>
      <c r="AQ18" s="58">
        <v>0</v>
      </c>
      <c r="AR18" s="58">
        <v>0</v>
      </c>
      <c r="AS18" s="58">
        <v>0</v>
      </c>
      <c r="AT18" s="58">
        <v>0</v>
      </c>
      <c r="AU18" s="58">
        <v>0</v>
      </c>
      <c r="AV18" s="58">
        <v>0</v>
      </c>
      <c r="AW18" s="58">
        <v>0</v>
      </c>
      <c r="AX18" s="58">
        <v>0</v>
      </c>
      <c r="AY18" s="58">
        <v>0</v>
      </c>
      <c r="AZ18" s="58">
        <v>0</v>
      </c>
      <c r="BA18" s="58">
        <v>0</v>
      </c>
      <c r="BB18" s="58">
        <v>0</v>
      </c>
      <c r="BC18" s="58">
        <v>0</v>
      </c>
      <c r="BD18" s="58">
        <v>0</v>
      </c>
      <c r="BE18" s="58">
        <v>0</v>
      </c>
      <c r="BF18" s="58">
        <v>0</v>
      </c>
      <c r="BG18" s="58">
        <v>0</v>
      </c>
      <c r="BH18" s="58">
        <v>0</v>
      </c>
      <c r="BI18" s="58">
        <v>0</v>
      </c>
      <c r="BJ18" s="58">
        <v>0</v>
      </c>
      <c r="BK18" s="58">
        <v>0</v>
      </c>
      <c r="BL18" s="58">
        <v>0</v>
      </c>
      <c r="BM18" s="58">
        <v>0</v>
      </c>
      <c r="BN18" s="58">
        <v>0</v>
      </c>
      <c r="BO18" s="58">
        <v>0</v>
      </c>
      <c r="BP18" s="58">
        <v>0</v>
      </c>
      <c r="BQ18" s="58">
        <v>0</v>
      </c>
      <c r="BR18" s="58">
        <v>0</v>
      </c>
      <c r="BS18" s="58">
        <v>0</v>
      </c>
      <c r="BT18" s="58">
        <v>0</v>
      </c>
      <c r="BU18" s="58">
        <v>0</v>
      </c>
      <c r="BV18" s="58">
        <v>0</v>
      </c>
      <c r="BW18" s="58">
        <v>0</v>
      </c>
      <c r="BX18" s="58">
        <v>0</v>
      </c>
      <c r="BY18" s="58">
        <v>0</v>
      </c>
      <c r="BZ18" s="58">
        <v>0</v>
      </c>
      <c r="CA18" s="58">
        <v>0</v>
      </c>
      <c r="CB18" s="58">
        <v>0</v>
      </c>
      <c r="CC18" s="58">
        <v>0</v>
      </c>
      <c r="CD18" s="58">
        <v>0</v>
      </c>
      <c r="CE18" s="58">
        <v>0</v>
      </c>
      <c r="CF18" s="58">
        <v>0</v>
      </c>
      <c r="CG18" s="58">
        <v>0</v>
      </c>
      <c r="CH18" s="58">
        <v>0</v>
      </c>
      <c r="CI18" s="58">
        <v>0</v>
      </c>
      <c r="CJ18" s="58">
        <v>0</v>
      </c>
      <c r="CK18" s="58">
        <v>0</v>
      </c>
      <c r="CL18" s="58">
        <v>0</v>
      </c>
      <c r="CM18" s="58">
        <v>0</v>
      </c>
      <c r="CN18" s="58">
        <v>0</v>
      </c>
      <c r="CO18" s="58">
        <v>0</v>
      </c>
      <c r="CP18" s="58">
        <v>0</v>
      </c>
      <c r="CQ18" s="58">
        <v>0</v>
      </c>
      <c r="CR18" s="58">
        <v>0</v>
      </c>
      <c r="CS18" s="58">
        <v>0</v>
      </c>
      <c r="CT18" s="58">
        <v>0</v>
      </c>
      <c r="CU18" s="58">
        <v>0</v>
      </c>
      <c r="CV18" s="58">
        <v>0</v>
      </c>
      <c r="CW18" s="58">
        <v>0</v>
      </c>
      <c r="CX18" s="115"/>
    </row>
    <row r="19" spans="2:102" x14ac:dyDescent="0.25">
      <c r="B19" s="6" t="s">
        <v>19</v>
      </c>
      <c r="C19" s="6">
        <v>5.6099999999999997E-2</v>
      </c>
      <c r="D19" s="1">
        <f>F33+F34</f>
        <v>2576643.088</v>
      </c>
      <c r="F19" s="1">
        <f>C19*D19</f>
        <v>144549.67723679999</v>
      </c>
      <c r="G19" s="55">
        <v>6</v>
      </c>
      <c r="H19" s="55">
        <v>9</v>
      </c>
      <c r="I19" s="57">
        <f t="shared" si="0"/>
        <v>-144549.67723679999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f>I19*0.4</f>
        <v>-57819.870894719999</v>
      </c>
      <c r="P19" s="58">
        <v>0</v>
      </c>
      <c r="Q19" s="58">
        <v>0</v>
      </c>
      <c r="R19" s="58">
        <f>I19*0.6</f>
        <v>-86729.806342079988</v>
      </c>
      <c r="S19" s="58">
        <v>0</v>
      </c>
      <c r="T19" s="58">
        <v>0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58">
        <v>0</v>
      </c>
      <c r="AB19" s="58">
        <v>0</v>
      </c>
      <c r="AC19" s="58">
        <v>0</v>
      </c>
      <c r="AD19" s="58">
        <v>0</v>
      </c>
      <c r="AE19" s="58">
        <v>0</v>
      </c>
      <c r="AF19" s="58">
        <v>0</v>
      </c>
      <c r="AG19" s="58">
        <v>0</v>
      </c>
      <c r="AH19" s="58">
        <v>0</v>
      </c>
      <c r="AI19" s="58">
        <v>0</v>
      </c>
      <c r="AJ19" s="58">
        <v>0</v>
      </c>
      <c r="AK19" s="58">
        <v>0</v>
      </c>
      <c r="AL19" s="58">
        <v>0</v>
      </c>
      <c r="AM19" s="58">
        <v>0</v>
      </c>
      <c r="AN19" s="58">
        <v>0</v>
      </c>
      <c r="AO19" s="58">
        <v>0</v>
      </c>
      <c r="AP19" s="58">
        <v>0</v>
      </c>
      <c r="AQ19" s="58">
        <v>0</v>
      </c>
      <c r="AR19" s="58">
        <v>0</v>
      </c>
      <c r="AS19" s="58">
        <v>0</v>
      </c>
      <c r="AT19" s="58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8">
        <v>0</v>
      </c>
      <c r="BA19" s="58">
        <v>0</v>
      </c>
      <c r="BB19" s="58">
        <v>0</v>
      </c>
      <c r="BC19" s="58">
        <v>0</v>
      </c>
      <c r="BD19" s="58">
        <v>0</v>
      </c>
      <c r="BE19" s="58">
        <v>0</v>
      </c>
      <c r="BF19" s="58">
        <v>0</v>
      </c>
      <c r="BG19" s="58">
        <v>0</v>
      </c>
      <c r="BH19" s="58">
        <v>0</v>
      </c>
      <c r="BI19" s="58">
        <v>0</v>
      </c>
      <c r="BJ19" s="58">
        <v>0</v>
      </c>
      <c r="BK19" s="58">
        <v>0</v>
      </c>
      <c r="BL19" s="58">
        <v>0</v>
      </c>
      <c r="BM19" s="58">
        <v>0</v>
      </c>
      <c r="BN19" s="58">
        <v>0</v>
      </c>
      <c r="BO19" s="58">
        <v>0</v>
      </c>
      <c r="BP19" s="58">
        <v>0</v>
      </c>
      <c r="BQ19" s="58">
        <v>0</v>
      </c>
      <c r="BR19" s="58">
        <v>0</v>
      </c>
      <c r="BS19" s="58">
        <v>0</v>
      </c>
      <c r="BT19" s="58">
        <v>0</v>
      </c>
      <c r="BU19" s="58">
        <v>0</v>
      </c>
      <c r="BV19" s="58">
        <v>0</v>
      </c>
      <c r="BW19" s="58">
        <v>0</v>
      </c>
      <c r="BX19" s="58">
        <v>0</v>
      </c>
      <c r="BY19" s="58">
        <v>0</v>
      </c>
      <c r="BZ19" s="58">
        <v>0</v>
      </c>
      <c r="CA19" s="58">
        <v>0</v>
      </c>
      <c r="CB19" s="58">
        <v>0</v>
      </c>
      <c r="CC19" s="58">
        <v>0</v>
      </c>
      <c r="CD19" s="58">
        <v>0</v>
      </c>
      <c r="CE19" s="58">
        <v>0</v>
      </c>
      <c r="CF19" s="58">
        <v>0</v>
      </c>
      <c r="CG19" s="58">
        <v>0</v>
      </c>
      <c r="CH19" s="58">
        <v>0</v>
      </c>
      <c r="CI19" s="58">
        <v>0</v>
      </c>
      <c r="CJ19" s="58">
        <v>0</v>
      </c>
      <c r="CK19" s="58">
        <v>0</v>
      </c>
      <c r="CL19" s="58">
        <v>0</v>
      </c>
      <c r="CM19" s="58">
        <v>0</v>
      </c>
      <c r="CN19" s="58">
        <v>0</v>
      </c>
      <c r="CO19" s="58">
        <v>0</v>
      </c>
      <c r="CP19" s="58">
        <v>0</v>
      </c>
      <c r="CQ19" s="58">
        <v>0</v>
      </c>
      <c r="CR19" s="58">
        <v>0</v>
      </c>
      <c r="CS19" s="58">
        <v>0</v>
      </c>
      <c r="CT19" s="58">
        <v>0</v>
      </c>
      <c r="CU19" s="58">
        <v>0</v>
      </c>
      <c r="CV19" s="58">
        <v>0</v>
      </c>
      <c r="CW19" s="58">
        <v>0</v>
      </c>
      <c r="CX19" s="115"/>
    </row>
    <row r="20" spans="2:102" x14ac:dyDescent="0.25">
      <c r="B20" s="6" t="s">
        <v>20</v>
      </c>
      <c r="C20" s="6">
        <v>4.7699999999999999E-2</v>
      </c>
      <c r="D20" s="1">
        <f>F33+F34</f>
        <v>2576643.088</v>
      </c>
      <c r="F20" s="1">
        <f>C20*D20</f>
        <v>122905.8752976</v>
      </c>
      <c r="G20" s="55">
        <v>19</v>
      </c>
      <c r="H20" s="55">
        <v>32</v>
      </c>
      <c r="I20" s="57">
        <f t="shared" si="0"/>
        <v>-122905.8752976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f>$I20/14</f>
        <v>-8778.9910926857137</v>
      </c>
      <c r="AC20" s="58">
        <f t="shared" ref="AC20:AO20" si="1">$I20/14</f>
        <v>-8778.9910926857137</v>
      </c>
      <c r="AD20" s="58">
        <f t="shared" si="1"/>
        <v>-8778.9910926857137</v>
      </c>
      <c r="AE20" s="58">
        <f t="shared" si="1"/>
        <v>-8778.9910926857137</v>
      </c>
      <c r="AF20" s="58">
        <f t="shared" si="1"/>
        <v>-8778.9910926857137</v>
      </c>
      <c r="AG20" s="58">
        <f t="shared" si="1"/>
        <v>-8778.9910926857137</v>
      </c>
      <c r="AH20" s="58">
        <f t="shared" si="1"/>
        <v>-8778.9910926857137</v>
      </c>
      <c r="AI20" s="58">
        <f t="shared" si="1"/>
        <v>-8778.9910926857137</v>
      </c>
      <c r="AJ20" s="58">
        <f t="shared" si="1"/>
        <v>-8778.9910926857137</v>
      </c>
      <c r="AK20" s="58">
        <f t="shared" si="1"/>
        <v>-8778.9910926857137</v>
      </c>
      <c r="AL20" s="58">
        <f t="shared" si="1"/>
        <v>-8778.9910926857137</v>
      </c>
      <c r="AM20" s="58">
        <f t="shared" si="1"/>
        <v>-8778.9910926857137</v>
      </c>
      <c r="AN20" s="58">
        <f t="shared" si="1"/>
        <v>-8778.9910926857137</v>
      </c>
      <c r="AO20" s="58">
        <f t="shared" si="1"/>
        <v>-8778.9910926857137</v>
      </c>
      <c r="AP20" s="58">
        <v>0</v>
      </c>
      <c r="AQ20" s="58">
        <v>0</v>
      </c>
      <c r="AR20" s="58">
        <v>0</v>
      </c>
      <c r="AS20" s="58">
        <v>0</v>
      </c>
      <c r="AT20" s="58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8">
        <v>0</v>
      </c>
      <c r="BA20" s="58">
        <v>0</v>
      </c>
      <c r="BB20" s="58">
        <v>0</v>
      </c>
      <c r="BC20" s="58">
        <v>0</v>
      </c>
      <c r="BD20" s="58">
        <v>0</v>
      </c>
      <c r="BE20" s="58">
        <v>0</v>
      </c>
      <c r="BF20" s="58">
        <v>0</v>
      </c>
      <c r="BG20" s="58">
        <v>0</v>
      </c>
      <c r="BH20" s="58">
        <v>0</v>
      </c>
      <c r="BI20" s="58">
        <v>0</v>
      </c>
      <c r="BJ20" s="58">
        <v>0</v>
      </c>
      <c r="BK20" s="58">
        <v>0</v>
      </c>
      <c r="BL20" s="58">
        <v>0</v>
      </c>
      <c r="BM20" s="58">
        <v>0</v>
      </c>
      <c r="BN20" s="58">
        <v>0</v>
      </c>
      <c r="BO20" s="58">
        <v>0</v>
      </c>
      <c r="BP20" s="58">
        <v>0</v>
      </c>
      <c r="BQ20" s="58">
        <v>0</v>
      </c>
      <c r="BR20" s="58">
        <v>0</v>
      </c>
      <c r="BS20" s="58">
        <v>0</v>
      </c>
      <c r="BT20" s="58">
        <v>0</v>
      </c>
      <c r="BU20" s="58">
        <v>0</v>
      </c>
      <c r="BV20" s="58">
        <v>0</v>
      </c>
      <c r="BW20" s="58">
        <v>0</v>
      </c>
      <c r="BX20" s="58">
        <v>0</v>
      </c>
      <c r="BY20" s="58">
        <v>0</v>
      </c>
      <c r="BZ20" s="58">
        <v>0</v>
      </c>
      <c r="CA20" s="58">
        <v>0</v>
      </c>
      <c r="CB20" s="58">
        <v>0</v>
      </c>
      <c r="CC20" s="58">
        <v>0</v>
      </c>
      <c r="CD20" s="58">
        <v>0</v>
      </c>
      <c r="CE20" s="58">
        <v>0</v>
      </c>
      <c r="CF20" s="58">
        <v>0</v>
      </c>
      <c r="CG20" s="58">
        <v>0</v>
      </c>
      <c r="CH20" s="58">
        <v>0</v>
      </c>
      <c r="CI20" s="58">
        <v>0</v>
      </c>
      <c r="CJ20" s="58">
        <v>0</v>
      </c>
      <c r="CK20" s="58">
        <v>0</v>
      </c>
      <c r="CL20" s="58">
        <v>0</v>
      </c>
      <c r="CM20" s="58">
        <v>0</v>
      </c>
      <c r="CN20" s="58">
        <v>0</v>
      </c>
      <c r="CO20" s="58">
        <v>0</v>
      </c>
      <c r="CP20" s="58">
        <v>0</v>
      </c>
      <c r="CQ20" s="58">
        <v>0</v>
      </c>
      <c r="CR20" s="58">
        <v>0</v>
      </c>
      <c r="CS20" s="58">
        <v>0</v>
      </c>
      <c r="CT20" s="58">
        <v>0</v>
      </c>
      <c r="CU20" s="58">
        <v>0</v>
      </c>
      <c r="CV20" s="58">
        <v>0</v>
      </c>
      <c r="CW20" s="58">
        <v>0</v>
      </c>
      <c r="CX20" s="115"/>
    </row>
    <row r="21" spans="2:102" x14ac:dyDescent="0.25">
      <c r="B21" s="6" t="s">
        <v>24</v>
      </c>
      <c r="C21" s="6">
        <v>7.0000000000000001E-3</v>
      </c>
      <c r="D21" s="1">
        <f>F33+F34</f>
        <v>2576643.088</v>
      </c>
      <c r="F21" s="1">
        <f>C21*D21</f>
        <v>18036.501616000001</v>
      </c>
      <c r="G21" s="55">
        <v>19</v>
      </c>
      <c r="H21" s="55">
        <v>32</v>
      </c>
      <c r="I21" s="57">
        <f t="shared" si="0"/>
        <v>-18036.501616000001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8">
        <v>0</v>
      </c>
      <c r="P21" s="58">
        <v>0</v>
      </c>
      <c r="Q21" s="58">
        <v>0</v>
      </c>
      <c r="R21" s="58">
        <v>0</v>
      </c>
      <c r="S21" s="58">
        <v>0</v>
      </c>
      <c r="T21" s="58">
        <v>0</v>
      </c>
      <c r="U21" s="58">
        <v>0</v>
      </c>
      <c r="V21" s="58">
        <v>0</v>
      </c>
      <c r="W21" s="58">
        <v>0</v>
      </c>
      <c r="X21" s="58">
        <v>0</v>
      </c>
      <c r="Y21" s="58">
        <v>0</v>
      </c>
      <c r="Z21" s="58">
        <v>0</v>
      </c>
      <c r="AA21" s="58">
        <v>0</v>
      </c>
      <c r="AB21" s="58">
        <f>$I$21/14</f>
        <v>-1288.3215440000001</v>
      </c>
      <c r="AC21" s="58">
        <f t="shared" ref="AC21:AO21" si="2">$I$21/14</f>
        <v>-1288.3215440000001</v>
      </c>
      <c r="AD21" s="58">
        <f t="shared" si="2"/>
        <v>-1288.3215440000001</v>
      </c>
      <c r="AE21" s="58">
        <f t="shared" si="2"/>
        <v>-1288.3215440000001</v>
      </c>
      <c r="AF21" s="58">
        <f t="shared" si="2"/>
        <v>-1288.3215440000001</v>
      </c>
      <c r="AG21" s="58">
        <f t="shared" si="2"/>
        <v>-1288.3215440000001</v>
      </c>
      <c r="AH21" s="58">
        <f t="shared" si="2"/>
        <v>-1288.3215440000001</v>
      </c>
      <c r="AI21" s="58">
        <f t="shared" si="2"/>
        <v>-1288.3215440000001</v>
      </c>
      <c r="AJ21" s="58">
        <f t="shared" si="2"/>
        <v>-1288.3215440000001</v>
      </c>
      <c r="AK21" s="58">
        <f t="shared" si="2"/>
        <v>-1288.3215440000001</v>
      </c>
      <c r="AL21" s="58">
        <f t="shared" si="2"/>
        <v>-1288.3215440000001</v>
      </c>
      <c r="AM21" s="58">
        <f t="shared" si="2"/>
        <v>-1288.3215440000001</v>
      </c>
      <c r="AN21" s="58">
        <f t="shared" si="2"/>
        <v>-1288.3215440000001</v>
      </c>
      <c r="AO21" s="58">
        <f t="shared" si="2"/>
        <v>-1288.3215440000001</v>
      </c>
      <c r="AP21" s="58">
        <v>0</v>
      </c>
      <c r="AQ21" s="58">
        <v>0</v>
      </c>
      <c r="AR21" s="58">
        <v>0</v>
      </c>
      <c r="AS21" s="58">
        <v>0</v>
      </c>
      <c r="AT21" s="58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8">
        <v>0</v>
      </c>
      <c r="BA21" s="58">
        <v>0</v>
      </c>
      <c r="BB21" s="58">
        <v>0</v>
      </c>
      <c r="BC21" s="58">
        <v>0</v>
      </c>
      <c r="BD21" s="58">
        <v>0</v>
      </c>
      <c r="BE21" s="58">
        <v>0</v>
      </c>
      <c r="BF21" s="58">
        <v>0</v>
      </c>
      <c r="BG21" s="58">
        <v>0</v>
      </c>
      <c r="BH21" s="58">
        <v>0</v>
      </c>
      <c r="BI21" s="58">
        <v>0</v>
      </c>
      <c r="BJ21" s="58">
        <v>0</v>
      </c>
      <c r="BK21" s="58">
        <v>0</v>
      </c>
      <c r="BL21" s="58">
        <v>0</v>
      </c>
      <c r="BM21" s="58">
        <v>0</v>
      </c>
      <c r="BN21" s="58">
        <v>0</v>
      </c>
      <c r="BO21" s="58">
        <v>0</v>
      </c>
      <c r="BP21" s="58">
        <v>0</v>
      </c>
      <c r="BQ21" s="58">
        <v>0</v>
      </c>
      <c r="BR21" s="58">
        <v>0</v>
      </c>
      <c r="BS21" s="58">
        <v>0</v>
      </c>
      <c r="BT21" s="58">
        <v>0</v>
      </c>
      <c r="BU21" s="58">
        <v>0</v>
      </c>
      <c r="BV21" s="58">
        <v>0</v>
      </c>
      <c r="BW21" s="58">
        <v>0</v>
      </c>
      <c r="BX21" s="58">
        <v>0</v>
      </c>
      <c r="BY21" s="58">
        <v>0</v>
      </c>
      <c r="BZ21" s="58">
        <v>0</v>
      </c>
      <c r="CA21" s="58">
        <v>0</v>
      </c>
      <c r="CB21" s="58">
        <v>0</v>
      </c>
      <c r="CC21" s="58">
        <v>0</v>
      </c>
      <c r="CD21" s="58">
        <v>0</v>
      </c>
      <c r="CE21" s="58">
        <v>0</v>
      </c>
      <c r="CF21" s="58">
        <v>0</v>
      </c>
      <c r="CG21" s="58">
        <v>0</v>
      </c>
      <c r="CH21" s="58">
        <v>0</v>
      </c>
      <c r="CI21" s="58">
        <v>0</v>
      </c>
      <c r="CJ21" s="58">
        <v>0</v>
      </c>
      <c r="CK21" s="58">
        <v>0</v>
      </c>
      <c r="CL21" s="58">
        <v>0</v>
      </c>
      <c r="CM21" s="58">
        <v>0</v>
      </c>
      <c r="CN21" s="58">
        <v>0</v>
      </c>
      <c r="CO21" s="58">
        <v>0</v>
      </c>
      <c r="CP21" s="58">
        <v>0</v>
      </c>
      <c r="CQ21" s="58">
        <v>0</v>
      </c>
      <c r="CR21" s="58">
        <v>0</v>
      </c>
      <c r="CS21" s="58">
        <v>0</v>
      </c>
      <c r="CT21" s="58">
        <v>0</v>
      </c>
      <c r="CU21" s="58">
        <v>0</v>
      </c>
      <c r="CV21" s="58">
        <v>0</v>
      </c>
      <c r="CW21" s="58">
        <v>0</v>
      </c>
      <c r="CX21" s="115"/>
    </row>
    <row r="22" spans="2:102" x14ac:dyDescent="0.25">
      <c r="B22" s="6" t="s">
        <v>173</v>
      </c>
      <c r="C22" s="6">
        <v>0.02</v>
      </c>
      <c r="D22" s="1">
        <f>F34+F33+F30</f>
        <v>2608289.2480000001</v>
      </c>
      <c r="F22" s="1">
        <f>C22*D22</f>
        <v>52165.784960000005</v>
      </c>
      <c r="G22" s="55">
        <v>1</v>
      </c>
      <c r="H22" s="55">
        <v>33</v>
      </c>
      <c r="I22" s="57">
        <f>-F22</f>
        <v>-52165.784960000005</v>
      </c>
      <c r="J22" s="58">
        <v>0</v>
      </c>
      <c r="K22" s="58">
        <v>0</v>
      </c>
      <c r="L22" s="58">
        <v>0</v>
      </c>
      <c r="M22" s="58">
        <f>I22*0.05</f>
        <v>-2608.2892480000005</v>
      </c>
      <c r="N22" s="58">
        <v>0</v>
      </c>
      <c r="O22" s="58">
        <v>0</v>
      </c>
      <c r="P22" s="58">
        <v>0</v>
      </c>
      <c r="Q22" s="58">
        <v>0</v>
      </c>
      <c r="R22" s="58">
        <f>I22*0.15</f>
        <v>-7824.8677440000001</v>
      </c>
      <c r="S22" s="58">
        <v>0</v>
      </c>
      <c r="T22" s="58">
        <f>I22*0.05</f>
        <v>-2608.2892480000005</v>
      </c>
      <c r="U22" s="58">
        <v>0</v>
      </c>
      <c r="V22" s="58">
        <v>0</v>
      </c>
      <c r="W22" s="58">
        <v>0</v>
      </c>
      <c r="X22" s="58">
        <v>0</v>
      </c>
      <c r="Y22" s="58">
        <v>0</v>
      </c>
      <c r="Z22" s="58">
        <f t="shared" ref="Z22:AN22" si="3">$I$22*0.04</f>
        <v>-2086.6313984000003</v>
      </c>
      <c r="AA22" s="58">
        <f t="shared" si="3"/>
        <v>-2086.6313984000003</v>
      </c>
      <c r="AB22" s="58">
        <f t="shared" si="3"/>
        <v>-2086.6313984000003</v>
      </c>
      <c r="AC22" s="58">
        <f t="shared" si="3"/>
        <v>-2086.6313984000003</v>
      </c>
      <c r="AD22" s="58">
        <f t="shared" si="3"/>
        <v>-2086.6313984000003</v>
      </c>
      <c r="AE22" s="58">
        <f t="shared" si="3"/>
        <v>-2086.6313984000003</v>
      </c>
      <c r="AF22" s="58">
        <f t="shared" si="3"/>
        <v>-2086.6313984000003</v>
      </c>
      <c r="AG22" s="58">
        <f t="shared" si="3"/>
        <v>-2086.6313984000003</v>
      </c>
      <c r="AH22" s="58">
        <f t="shared" si="3"/>
        <v>-2086.6313984000003</v>
      </c>
      <c r="AI22" s="58">
        <f t="shared" si="3"/>
        <v>-2086.6313984000003</v>
      </c>
      <c r="AJ22" s="58">
        <f t="shared" si="3"/>
        <v>-2086.6313984000003</v>
      </c>
      <c r="AK22" s="58">
        <f t="shared" si="3"/>
        <v>-2086.6313984000003</v>
      </c>
      <c r="AL22" s="58">
        <f t="shared" si="3"/>
        <v>-2086.6313984000003</v>
      </c>
      <c r="AM22" s="58">
        <f t="shared" si="3"/>
        <v>-2086.6313984000003</v>
      </c>
      <c r="AN22" s="58">
        <f t="shared" si="3"/>
        <v>-2086.6313984000003</v>
      </c>
      <c r="AO22" s="58">
        <f>$I$22*0.04</f>
        <v>-2086.6313984000003</v>
      </c>
      <c r="AP22" s="58">
        <f>I22*0.11</f>
        <v>-5738.2363456000003</v>
      </c>
      <c r="AQ22" s="58">
        <v>0</v>
      </c>
      <c r="AR22" s="58">
        <v>0</v>
      </c>
      <c r="AS22" s="58">
        <v>0</v>
      </c>
      <c r="AT22" s="58">
        <v>0</v>
      </c>
      <c r="AU22" s="58">
        <v>0</v>
      </c>
      <c r="AV22" s="58">
        <v>0</v>
      </c>
      <c r="AW22" s="58">
        <v>0</v>
      </c>
      <c r="AX22" s="58">
        <v>0</v>
      </c>
      <c r="AY22" s="58">
        <v>0</v>
      </c>
      <c r="AZ22" s="58">
        <v>0</v>
      </c>
      <c r="BA22" s="58">
        <v>0</v>
      </c>
      <c r="BB22" s="58">
        <v>0</v>
      </c>
      <c r="BC22" s="58">
        <v>0</v>
      </c>
      <c r="BD22" s="58">
        <v>0</v>
      </c>
      <c r="BE22" s="58">
        <v>0</v>
      </c>
      <c r="BF22" s="58">
        <v>0</v>
      </c>
      <c r="BG22" s="58">
        <v>0</v>
      </c>
      <c r="BH22" s="58">
        <v>0</v>
      </c>
      <c r="BI22" s="58">
        <v>0</v>
      </c>
      <c r="BJ22" s="58">
        <v>0</v>
      </c>
      <c r="BK22" s="58">
        <v>0</v>
      </c>
      <c r="BL22" s="58">
        <v>0</v>
      </c>
      <c r="BM22" s="58">
        <v>0</v>
      </c>
      <c r="BN22" s="58">
        <v>0</v>
      </c>
      <c r="BO22" s="58">
        <v>0</v>
      </c>
      <c r="BP22" s="58">
        <v>0</v>
      </c>
      <c r="BQ22" s="58">
        <v>0</v>
      </c>
      <c r="BR22" s="58">
        <v>0</v>
      </c>
      <c r="BS22" s="58">
        <v>0</v>
      </c>
      <c r="BT22" s="58">
        <v>0</v>
      </c>
      <c r="BU22" s="58">
        <v>0</v>
      </c>
      <c r="BV22" s="58">
        <v>0</v>
      </c>
      <c r="BW22" s="58">
        <v>0</v>
      </c>
      <c r="BX22" s="58">
        <v>0</v>
      </c>
      <c r="BY22" s="58">
        <v>0</v>
      </c>
      <c r="BZ22" s="58">
        <v>0</v>
      </c>
      <c r="CA22" s="58">
        <v>0</v>
      </c>
      <c r="CB22" s="58">
        <v>0</v>
      </c>
      <c r="CC22" s="58">
        <v>0</v>
      </c>
      <c r="CD22" s="58">
        <v>0</v>
      </c>
      <c r="CE22" s="58">
        <v>0</v>
      </c>
      <c r="CF22" s="58">
        <v>0</v>
      </c>
      <c r="CG22" s="58">
        <v>0</v>
      </c>
      <c r="CH22" s="58">
        <v>0</v>
      </c>
      <c r="CI22" s="58">
        <v>0</v>
      </c>
      <c r="CJ22" s="58">
        <v>0</v>
      </c>
      <c r="CK22" s="58">
        <v>0</v>
      </c>
      <c r="CL22" s="58">
        <v>0</v>
      </c>
      <c r="CM22" s="58">
        <v>0</v>
      </c>
      <c r="CN22" s="58">
        <v>0</v>
      </c>
      <c r="CO22" s="58">
        <v>0</v>
      </c>
      <c r="CP22" s="58">
        <v>0</v>
      </c>
      <c r="CQ22" s="58">
        <v>0</v>
      </c>
      <c r="CR22" s="58">
        <v>0</v>
      </c>
      <c r="CS22" s="58">
        <v>0</v>
      </c>
      <c r="CT22" s="58">
        <v>0</v>
      </c>
      <c r="CU22" s="58">
        <v>0</v>
      </c>
      <c r="CV22" s="58">
        <v>0</v>
      </c>
      <c r="CW22" s="58">
        <v>0</v>
      </c>
      <c r="CX22" s="115"/>
    </row>
    <row r="23" spans="2:102" x14ac:dyDescent="0.25">
      <c r="B23" s="28" t="s">
        <v>17</v>
      </c>
      <c r="G23" s="90"/>
      <c r="H23" s="90"/>
      <c r="I23" s="91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115"/>
    </row>
    <row r="24" spans="2:102" x14ac:dyDescent="0.25">
      <c r="B24" s="5" t="s">
        <v>43</v>
      </c>
      <c r="C24" s="5">
        <v>0.21</v>
      </c>
      <c r="D24" s="1">
        <f>F16+F17+F18</f>
        <v>3506.3945279999998</v>
      </c>
      <c r="F24" s="1">
        <f>C24*D24</f>
        <v>736.3428508799999</v>
      </c>
      <c r="G24" s="55">
        <v>6</v>
      </c>
      <c r="H24" s="55">
        <v>18</v>
      </c>
      <c r="I24" s="57">
        <f t="shared" si="0"/>
        <v>-736.3428508799999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58">
        <f>SUM(O16:O18)*0.21</f>
        <v>-372.82341095999993</v>
      </c>
      <c r="P24" s="58">
        <v>0</v>
      </c>
      <c r="Q24" s="58">
        <v>0</v>
      </c>
      <c r="R24" s="58">
        <v>0</v>
      </c>
      <c r="S24" s="58">
        <v>0</v>
      </c>
      <c r="T24" s="58">
        <v>0</v>
      </c>
      <c r="U24" s="58">
        <v>0</v>
      </c>
      <c r="V24" s="58">
        <v>0</v>
      </c>
      <c r="W24" s="58">
        <v>0</v>
      </c>
      <c r="X24" s="58">
        <v>0</v>
      </c>
      <c r="Y24" s="58">
        <v>0</v>
      </c>
      <c r="Z24" s="58">
        <f>(Z17+Z18)*0.21</f>
        <v>-118.35980301599997</v>
      </c>
      <c r="AA24" s="58">
        <f>(AA17+AA18)*0.21</f>
        <v>-245.15963690399994</v>
      </c>
      <c r="AB24" s="58">
        <v>0</v>
      </c>
      <c r="AC24" s="58">
        <v>0</v>
      </c>
      <c r="AD24" s="58">
        <v>0</v>
      </c>
      <c r="AE24" s="58">
        <v>0</v>
      </c>
      <c r="AF24" s="58">
        <v>0</v>
      </c>
      <c r="AG24" s="58">
        <v>0</v>
      </c>
      <c r="AH24" s="58">
        <v>0</v>
      </c>
      <c r="AI24" s="58">
        <v>0</v>
      </c>
      <c r="AJ24" s="58">
        <v>0</v>
      </c>
      <c r="AK24" s="58">
        <v>0</v>
      </c>
      <c r="AL24" s="58">
        <v>0</v>
      </c>
      <c r="AM24" s="58">
        <v>0</v>
      </c>
      <c r="AN24" s="58">
        <v>0</v>
      </c>
      <c r="AO24" s="58">
        <v>0</v>
      </c>
      <c r="AP24" s="58">
        <v>0</v>
      </c>
      <c r="AQ24" s="58">
        <v>0</v>
      </c>
      <c r="AR24" s="58">
        <v>0</v>
      </c>
      <c r="AS24" s="58">
        <v>0</v>
      </c>
      <c r="AT24" s="58">
        <v>0</v>
      </c>
      <c r="AU24" s="58">
        <v>0</v>
      </c>
      <c r="AV24" s="58">
        <v>0</v>
      </c>
      <c r="AW24" s="58">
        <v>0</v>
      </c>
      <c r="AX24" s="58">
        <v>0</v>
      </c>
      <c r="AY24" s="58">
        <v>0</v>
      </c>
      <c r="AZ24" s="58">
        <v>0</v>
      </c>
      <c r="BA24" s="58">
        <v>0</v>
      </c>
      <c r="BB24" s="58">
        <v>0</v>
      </c>
      <c r="BC24" s="58">
        <v>0</v>
      </c>
      <c r="BD24" s="58">
        <v>0</v>
      </c>
      <c r="BE24" s="58">
        <v>0</v>
      </c>
      <c r="BF24" s="58">
        <v>0</v>
      </c>
      <c r="BG24" s="58">
        <v>0</v>
      </c>
      <c r="BH24" s="58">
        <v>0</v>
      </c>
      <c r="BI24" s="58">
        <v>0</v>
      </c>
      <c r="BJ24" s="58">
        <v>0</v>
      </c>
      <c r="BK24" s="58">
        <v>0</v>
      </c>
      <c r="BL24" s="58">
        <v>0</v>
      </c>
      <c r="BM24" s="58">
        <v>0</v>
      </c>
      <c r="BN24" s="58">
        <v>0</v>
      </c>
      <c r="BO24" s="58">
        <v>0</v>
      </c>
      <c r="BP24" s="58">
        <v>0</v>
      </c>
      <c r="BQ24" s="58">
        <v>0</v>
      </c>
      <c r="BR24" s="58">
        <v>0</v>
      </c>
      <c r="BS24" s="58">
        <v>0</v>
      </c>
      <c r="BT24" s="58">
        <v>0</v>
      </c>
      <c r="BU24" s="58">
        <v>0</v>
      </c>
      <c r="BV24" s="58">
        <v>0</v>
      </c>
      <c r="BW24" s="58">
        <v>0</v>
      </c>
      <c r="BX24" s="58">
        <v>0</v>
      </c>
      <c r="BY24" s="58">
        <v>0</v>
      </c>
      <c r="BZ24" s="58">
        <v>0</v>
      </c>
      <c r="CA24" s="58">
        <v>0</v>
      </c>
      <c r="CB24" s="58">
        <v>0</v>
      </c>
      <c r="CC24" s="58">
        <v>0</v>
      </c>
      <c r="CD24" s="58">
        <v>0</v>
      </c>
      <c r="CE24" s="58">
        <v>0</v>
      </c>
      <c r="CF24" s="58">
        <v>0</v>
      </c>
      <c r="CG24" s="58">
        <v>0</v>
      </c>
      <c r="CH24" s="58">
        <v>0</v>
      </c>
      <c r="CI24" s="58">
        <v>0</v>
      </c>
      <c r="CJ24" s="58">
        <v>0</v>
      </c>
      <c r="CK24" s="58">
        <v>0</v>
      </c>
      <c r="CL24" s="58">
        <v>0</v>
      </c>
      <c r="CM24" s="58">
        <v>0</v>
      </c>
      <c r="CN24" s="58">
        <v>0</v>
      </c>
      <c r="CO24" s="58">
        <v>0</v>
      </c>
      <c r="CP24" s="58">
        <v>0</v>
      </c>
      <c r="CQ24" s="58">
        <v>0</v>
      </c>
      <c r="CR24" s="58">
        <v>0</v>
      </c>
      <c r="CS24" s="58">
        <v>0</v>
      </c>
      <c r="CT24" s="58">
        <v>0</v>
      </c>
      <c r="CU24" s="58">
        <v>0</v>
      </c>
      <c r="CV24" s="58">
        <v>0</v>
      </c>
      <c r="CW24" s="58">
        <v>0</v>
      </c>
      <c r="CX24" s="115"/>
    </row>
    <row r="25" spans="2:102" x14ac:dyDescent="0.25">
      <c r="B25" s="5" t="s">
        <v>174</v>
      </c>
      <c r="C25" s="5">
        <v>0.21</v>
      </c>
      <c r="D25" s="1">
        <f>F19+F20+F21+F22</f>
        <v>337657.83911040006</v>
      </c>
      <c r="F25" s="1">
        <f>C25*D25</f>
        <v>70908.146213184009</v>
      </c>
      <c r="G25" s="55">
        <v>6</v>
      </c>
      <c r="H25" s="55">
        <v>32</v>
      </c>
      <c r="I25" s="57">
        <f t="shared" si="0"/>
        <v>-70908.146213184009</v>
      </c>
      <c r="J25" s="58">
        <v>0</v>
      </c>
      <c r="K25" s="58">
        <v>0</v>
      </c>
      <c r="L25" s="58">
        <v>0</v>
      </c>
      <c r="M25" s="58">
        <f>SUM(M19:M22)*0.21</f>
        <v>-547.74074208000013</v>
      </c>
      <c r="N25" s="58">
        <v>0</v>
      </c>
      <c r="O25" s="58">
        <f>SUM(O19:O22)*0.21</f>
        <v>-12142.1728878912</v>
      </c>
      <c r="P25" s="58">
        <v>0</v>
      </c>
      <c r="Q25" s="58">
        <v>0</v>
      </c>
      <c r="R25" s="58">
        <f>SUM(R19:R22)*0.21</f>
        <v>-19856.481558076797</v>
      </c>
      <c r="S25" s="58">
        <v>0</v>
      </c>
      <c r="T25" s="58">
        <f>SUM(T19:T22)*0.21</f>
        <v>-547.74074208000013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8">
        <f t="shared" ref="Z25:AP25" si="4">SUM(Z19:Z22)*0.21</f>
        <v>-438.19259366400007</v>
      </c>
      <c r="AA25" s="58">
        <f t="shared" si="4"/>
        <v>-438.19259366400007</v>
      </c>
      <c r="AB25" s="58">
        <f t="shared" si="4"/>
        <v>-2552.3282473680001</v>
      </c>
      <c r="AC25" s="58">
        <f t="shared" si="4"/>
        <v>-2552.3282473680001</v>
      </c>
      <c r="AD25" s="58">
        <f t="shared" si="4"/>
        <v>-2552.3282473680001</v>
      </c>
      <c r="AE25" s="58">
        <f t="shared" si="4"/>
        <v>-2552.3282473680001</v>
      </c>
      <c r="AF25" s="58">
        <f t="shared" si="4"/>
        <v>-2552.3282473680001</v>
      </c>
      <c r="AG25" s="58">
        <f t="shared" si="4"/>
        <v>-2552.3282473680001</v>
      </c>
      <c r="AH25" s="58">
        <f t="shared" si="4"/>
        <v>-2552.3282473680001</v>
      </c>
      <c r="AI25" s="58">
        <f t="shared" si="4"/>
        <v>-2552.3282473680001</v>
      </c>
      <c r="AJ25" s="58">
        <f t="shared" si="4"/>
        <v>-2552.3282473680001</v>
      </c>
      <c r="AK25" s="58">
        <f t="shared" si="4"/>
        <v>-2552.3282473680001</v>
      </c>
      <c r="AL25" s="58">
        <f t="shared" si="4"/>
        <v>-2552.3282473680001</v>
      </c>
      <c r="AM25" s="58">
        <f t="shared" si="4"/>
        <v>-2552.3282473680001</v>
      </c>
      <c r="AN25" s="58">
        <f t="shared" si="4"/>
        <v>-2552.3282473680001</v>
      </c>
      <c r="AO25" s="58">
        <f t="shared" si="4"/>
        <v>-2552.3282473680001</v>
      </c>
      <c r="AP25" s="58">
        <f t="shared" si="4"/>
        <v>-1205.029632576</v>
      </c>
      <c r="AQ25" s="58">
        <v>0</v>
      </c>
      <c r="AR25" s="58">
        <v>0</v>
      </c>
      <c r="AS25" s="58">
        <v>0</v>
      </c>
      <c r="AT25" s="58">
        <v>0</v>
      </c>
      <c r="AU25" s="58">
        <v>0</v>
      </c>
      <c r="AV25" s="58">
        <v>0</v>
      </c>
      <c r="AW25" s="58">
        <v>0</v>
      </c>
      <c r="AX25" s="58">
        <v>0</v>
      </c>
      <c r="AY25" s="58">
        <v>0</v>
      </c>
      <c r="AZ25" s="58">
        <v>0</v>
      </c>
      <c r="BA25" s="58">
        <v>0</v>
      </c>
      <c r="BB25" s="58">
        <v>0</v>
      </c>
      <c r="BC25" s="58">
        <v>0</v>
      </c>
      <c r="BD25" s="58">
        <v>0</v>
      </c>
      <c r="BE25" s="58">
        <v>0</v>
      </c>
      <c r="BF25" s="58">
        <v>0</v>
      </c>
      <c r="BG25" s="58">
        <v>0</v>
      </c>
      <c r="BH25" s="58">
        <v>0</v>
      </c>
      <c r="BI25" s="58">
        <v>0</v>
      </c>
      <c r="BJ25" s="58">
        <v>0</v>
      </c>
      <c r="BK25" s="58">
        <v>0</v>
      </c>
      <c r="BL25" s="58">
        <v>0</v>
      </c>
      <c r="BM25" s="58">
        <v>0</v>
      </c>
      <c r="BN25" s="58">
        <v>0</v>
      </c>
      <c r="BO25" s="58">
        <v>0</v>
      </c>
      <c r="BP25" s="58">
        <v>0</v>
      </c>
      <c r="BQ25" s="58">
        <v>0</v>
      </c>
      <c r="BR25" s="58">
        <v>0</v>
      </c>
      <c r="BS25" s="58">
        <v>0</v>
      </c>
      <c r="BT25" s="58">
        <v>0</v>
      </c>
      <c r="BU25" s="58">
        <v>0</v>
      </c>
      <c r="BV25" s="58">
        <v>0</v>
      </c>
      <c r="BW25" s="58">
        <v>0</v>
      </c>
      <c r="BX25" s="58">
        <v>0</v>
      </c>
      <c r="BY25" s="58">
        <v>0</v>
      </c>
      <c r="BZ25" s="58">
        <v>0</v>
      </c>
      <c r="CA25" s="58">
        <v>0</v>
      </c>
      <c r="CB25" s="58">
        <v>0</v>
      </c>
      <c r="CC25" s="58">
        <v>0</v>
      </c>
      <c r="CD25" s="58">
        <v>0</v>
      </c>
      <c r="CE25" s="58">
        <v>0</v>
      </c>
      <c r="CF25" s="58">
        <v>0</v>
      </c>
      <c r="CG25" s="58">
        <v>0</v>
      </c>
      <c r="CH25" s="58">
        <v>0</v>
      </c>
      <c r="CI25" s="58">
        <v>0</v>
      </c>
      <c r="CJ25" s="58">
        <v>0</v>
      </c>
      <c r="CK25" s="58">
        <v>0</v>
      </c>
      <c r="CL25" s="58">
        <v>0</v>
      </c>
      <c r="CM25" s="58">
        <v>0</v>
      </c>
      <c r="CN25" s="58">
        <v>0</v>
      </c>
      <c r="CO25" s="58">
        <v>0</v>
      </c>
      <c r="CP25" s="58">
        <v>0</v>
      </c>
      <c r="CQ25" s="58">
        <v>0</v>
      </c>
      <c r="CR25" s="58">
        <v>0</v>
      </c>
      <c r="CS25" s="58">
        <v>0</v>
      </c>
      <c r="CT25" s="58">
        <v>0</v>
      </c>
      <c r="CU25" s="58">
        <v>0</v>
      </c>
      <c r="CV25" s="58">
        <v>0</v>
      </c>
      <c r="CW25" s="58">
        <v>0</v>
      </c>
      <c r="CX25" s="115"/>
    </row>
    <row r="26" spans="2:102" x14ac:dyDescent="0.25">
      <c r="B26" s="5" t="s">
        <v>28</v>
      </c>
      <c r="C26" s="6">
        <v>3.0000000000000001E-3</v>
      </c>
      <c r="D26" s="1">
        <f>F33+F34</f>
        <v>2576643.088</v>
      </c>
      <c r="F26" s="1">
        <f>C26*D26</f>
        <v>7729.9292640000003</v>
      </c>
      <c r="G26" s="55">
        <v>19</v>
      </c>
      <c r="H26" s="55">
        <v>32</v>
      </c>
      <c r="I26" s="57">
        <f t="shared" si="0"/>
        <v>-7729.9292640000003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>
        <v>0</v>
      </c>
      <c r="Y26" s="58">
        <v>0</v>
      </c>
      <c r="Z26" s="58">
        <v>0</v>
      </c>
      <c r="AA26" s="58">
        <v>0</v>
      </c>
      <c r="AB26" s="58">
        <f>$I$26/14</f>
        <v>-552.13780457142855</v>
      </c>
      <c r="AC26" s="58">
        <f t="shared" ref="AC26:AO26" si="5">$I$26/14</f>
        <v>-552.13780457142855</v>
      </c>
      <c r="AD26" s="58">
        <f t="shared" si="5"/>
        <v>-552.13780457142855</v>
      </c>
      <c r="AE26" s="58">
        <f t="shared" si="5"/>
        <v>-552.13780457142855</v>
      </c>
      <c r="AF26" s="58">
        <f t="shared" si="5"/>
        <v>-552.13780457142855</v>
      </c>
      <c r="AG26" s="58">
        <f t="shared" si="5"/>
        <v>-552.13780457142855</v>
      </c>
      <c r="AH26" s="58">
        <f t="shared" si="5"/>
        <v>-552.13780457142855</v>
      </c>
      <c r="AI26" s="58">
        <f t="shared" si="5"/>
        <v>-552.13780457142855</v>
      </c>
      <c r="AJ26" s="58">
        <f t="shared" si="5"/>
        <v>-552.13780457142855</v>
      </c>
      <c r="AK26" s="58">
        <f t="shared" si="5"/>
        <v>-552.13780457142855</v>
      </c>
      <c r="AL26" s="58">
        <f t="shared" si="5"/>
        <v>-552.13780457142855</v>
      </c>
      <c r="AM26" s="58">
        <f t="shared" si="5"/>
        <v>-552.13780457142855</v>
      </c>
      <c r="AN26" s="58">
        <f t="shared" si="5"/>
        <v>-552.13780457142855</v>
      </c>
      <c r="AO26" s="58">
        <f t="shared" si="5"/>
        <v>-552.13780457142855</v>
      </c>
      <c r="AP26" s="58">
        <v>0</v>
      </c>
      <c r="AQ26" s="58">
        <v>0</v>
      </c>
      <c r="AR26" s="58">
        <v>0</v>
      </c>
      <c r="AS26" s="58">
        <v>0</v>
      </c>
      <c r="AT26" s="58">
        <v>0</v>
      </c>
      <c r="AU26" s="58">
        <v>0</v>
      </c>
      <c r="AV26" s="58">
        <v>0</v>
      </c>
      <c r="AW26" s="58">
        <v>0</v>
      </c>
      <c r="AX26" s="58">
        <v>0</v>
      </c>
      <c r="AY26" s="58">
        <v>0</v>
      </c>
      <c r="AZ26" s="58">
        <v>0</v>
      </c>
      <c r="BA26" s="58">
        <v>0</v>
      </c>
      <c r="BB26" s="58">
        <v>0</v>
      </c>
      <c r="BC26" s="58">
        <v>0</v>
      </c>
      <c r="BD26" s="58">
        <v>0</v>
      </c>
      <c r="BE26" s="58">
        <v>0</v>
      </c>
      <c r="BF26" s="58">
        <v>0</v>
      </c>
      <c r="BG26" s="58">
        <v>0</v>
      </c>
      <c r="BH26" s="58">
        <v>0</v>
      </c>
      <c r="BI26" s="58">
        <v>0</v>
      </c>
      <c r="BJ26" s="58">
        <v>0</v>
      </c>
      <c r="BK26" s="58">
        <v>0</v>
      </c>
      <c r="BL26" s="58">
        <v>0</v>
      </c>
      <c r="BM26" s="58">
        <v>0</v>
      </c>
      <c r="BN26" s="58">
        <v>0</v>
      </c>
      <c r="BO26" s="58">
        <v>0</v>
      </c>
      <c r="BP26" s="58">
        <v>0</v>
      </c>
      <c r="BQ26" s="58">
        <v>0</v>
      </c>
      <c r="BR26" s="58">
        <v>0</v>
      </c>
      <c r="BS26" s="58">
        <v>0</v>
      </c>
      <c r="BT26" s="58">
        <v>0</v>
      </c>
      <c r="BU26" s="58">
        <v>0</v>
      </c>
      <c r="BV26" s="58">
        <v>0</v>
      </c>
      <c r="BW26" s="58">
        <v>0</v>
      </c>
      <c r="BX26" s="58">
        <v>0</v>
      </c>
      <c r="BY26" s="58">
        <v>0</v>
      </c>
      <c r="BZ26" s="58">
        <v>0</v>
      </c>
      <c r="CA26" s="58">
        <v>0</v>
      </c>
      <c r="CB26" s="58">
        <v>0</v>
      </c>
      <c r="CC26" s="58">
        <v>0</v>
      </c>
      <c r="CD26" s="58">
        <v>0</v>
      </c>
      <c r="CE26" s="58">
        <v>0</v>
      </c>
      <c r="CF26" s="58">
        <v>0</v>
      </c>
      <c r="CG26" s="58">
        <v>0</v>
      </c>
      <c r="CH26" s="58">
        <v>0</v>
      </c>
      <c r="CI26" s="58">
        <v>0</v>
      </c>
      <c r="CJ26" s="58">
        <v>0</v>
      </c>
      <c r="CK26" s="58">
        <v>0</v>
      </c>
      <c r="CL26" s="58">
        <v>0</v>
      </c>
      <c r="CM26" s="58">
        <v>0</v>
      </c>
      <c r="CN26" s="58">
        <v>0</v>
      </c>
      <c r="CO26" s="58">
        <v>0</v>
      </c>
      <c r="CP26" s="58">
        <v>0</v>
      </c>
      <c r="CQ26" s="58">
        <v>0</v>
      </c>
      <c r="CR26" s="58">
        <v>0</v>
      </c>
      <c r="CS26" s="58">
        <v>0</v>
      </c>
      <c r="CT26" s="58">
        <v>0</v>
      </c>
      <c r="CU26" s="58">
        <v>0</v>
      </c>
      <c r="CV26" s="58">
        <v>0</v>
      </c>
      <c r="CW26" s="58">
        <v>0</v>
      </c>
      <c r="CX26" s="115"/>
    </row>
    <row r="27" spans="2:102" x14ac:dyDescent="0.25">
      <c r="B27" s="5"/>
      <c r="C27" s="6"/>
      <c r="G27" s="61"/>
      <c r="H27" s="61"/>
      <c r="I27" s="62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CX27" s="115"/>
    </row>
    <row r="28" spans="2:102" x14ac:dyDescent="0.25">
      <c r="B28" s="15" t="s">
        <v>0</v>
      </c>
      <c r="C28" s="15" t="s">
        <v>205</v>
      </c>
      <c r="D28" s="16"/>
      <c r="E28" s="16"/>
      <c r="F28" s="16"/>
      <c r="G28" s="73"/>
      <c r="H28" s="73"/>
      <c r="I28" s="74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66"/>
      <c r="AX28" s="66"/>
      <c r="AY28" s="66"/>
      <c r="AZ28" s="66"/>
      <c r="BA28" s="66"/>
      <c r="BB28" s="66"/>
      <c r="BC28" s="66"/>
      <c r="BD28" s="66"/>
      <c r="BE28" s="66"/>
      <c r="CX28" s="115"/>
    </row>
    <row r="29" spans="2:102" x14ac:dyDescent="0.25">
      <c r="B29" s="7" t="s">
        <v>4</v>
      </c>
      <c r="F29" s="128"/>
      <c r="G29" s="129"/>
      <c r="H29" s="129"/>
      <c r="I29" s="130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126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6"/>
      <c r="CI29" s="126"/>
      <c r="CJ29" s="126"/>
      <c r="CK29" s="126"/>
      <c r="CL29" s="126"/>
      <c r="CM29" s="126"/>
      <c r="CN29" s="126"/>
      <c r="CO29" s="126"/>
      <c r="CP29" s="126"/>
      <c r="CQ29" s="126"/>
      <c r="CR29" s="126"/>
      <c r="CS29" s="126"/>
      <c r="CT29" s="126"/>
      <c r="CU29" s="126"/>
      <c r="CV29" s="126"/>
      <c r="CW29" s="127"/>
      <c r="CX29" s="115"/>
    </row>
    <row r="30" spans="2:102" x14ac:dyDescent="0.25">
      <c r="B30" s="8" t="s">
        <v>13</v>
      </c>
      <c r="C30" s="1">
        <f>(8.4*44.5*3)+(8.4*15.3*3)</f>
        <v>1506.96</v>
      </c>
      <c r="D30" s="1">
        <v>21</v>
      </c>
      <c r="F30" s="1">
        <f>C30*D30</f>
        <v>31646.16</v>
      </c>
      <c r="G30" s="55">
        <v>17</v>
      </c>
      <c r="H30" s="55">
        <v>18</v>
      </c>
      <c r="I30" s="57">
        <f t="shared" si="0"/>
        <v>-31646.16</v>
      </c>
      <c r="J30" s="58">
        <v>0</v>
      </c>
      <c r="K30" s="58">
        <v>0</v>
      </c>
      <c r="L30" s="58">
        <v>0</v>
      </c>
      <c r="M30" s="58">
        <v>0</v>
      </c>
      <c r="N30" s="58">
        <v>0</v>
      </c>
      <c r="O30" s="58">
        <v>0</v>
      </c>
      <c r="P30" s="58">
        <v>0</v>
      </c>
      <c r="Q30" s="58">
        <v>0</v>
      </c>
      <c r="R30" s="58">
        <v>0</v>
      </c>
      <c r="S30" s="58">
        <v>0</v>
      </c>
      <c r="T30" s="58">
        <v>0</v>
      </c>
      <c r="U30" s="58">
        <v>0</v>
      </c>
      <c r="V30" s="58">
        <v>0</v>
      </c>
      <c r="W30" s="58">
        <v>0</v>
      </c>
      <c r="X30" s="58">
        <v>0</v>
      </c>
      <c r="Y30" s="58">
        <v>0</v>
      </c>
      <c r="Z30" s="58">
        <f>I30*0.4</f>
        <v>-12658.464</v>
      </c>
      <c r="AA30" s="58">
        <f>I30*0.6</f>
        <v>-18987.696</v>
      </c>
      <c r="AB30" s="58">
        <v>0</v>
      </c>
      <c r="AC30" s="58">
        <v>0</v>
      </c>
      <c r="AD30" s="58">
        <v>0</v>
      </c>
      <c r="AE30" s="58">
        <v>0</v>
      </c>
      <c r="AF30" s="58">
        <v>0</v>
      </c>
      <c r="AG30" s="58">
        <v>0</v>
      </c>
      <c r="AH30" s="58">
        <v>0</v>
      </c>
      <c r="AI30" s="58">
        <v>0</v>
      </c>
      <c r="AJ30" s="58">
        <v>0</v>
      </c>
      <c r="AK30" s="58">
        <v>0</v>
      </c>
      <c r="AL30" s="58">
        <v>0</v>
      </c>
      <c r="AM30" s="58">
        <v>0</v>
      </c>
      <c r="AN30" s="58">
        <v>0</v>
      </c>
      <c r="AO30" s="58">
        <v>0</v>
      </c>
      <c r="AP30" s="58">
        <v>0</v>
      </c>
      <c r="AQ30" s="58">
        <v>0</v>
      </c>
      <c r="AR30" s="58">
        <v>0</v>
      </c>
      <c r="AS30" s="58">
        <v>0</v>
      </c>
      <c r="AT30" s="58">
        <v>0</v>
      </c>
      <c r="AU30" s="58">
        <v>0</v>
      </c>
      <c r="AV30" s="58">
        <v>0</v>
      </c>
      <c r="AW30" s="58">
        <v>0</v>
      </c>
      <c r="AX30" s="58">
        <v>0</v>
      </c>
      <c r="AY30" s="58">
        <v>0</v>
      </c>
      <c r="AZ30" s="58">
        <v>0</v>
      </c>
      <c r="BA30" s="58">
        <v>0</v>
      </c>
      <c r="BB30" s="58">
        <v>0</v>
      </c>
      <c r="BC30" s="58">
        <v>0</v>
      </c>
      <c r="BD30" s="58">
        <v>0</v>
      </c>
      <c r="BE30" s="58">
        <v>0</v>
      </c>
      <c r="BF30" s="58">
        <v>0</v>
      </c>
      <c r="BG30" s="58">
        <v>0</v>
      </c>
      <c r="BH30" s="58">
        <v>0</v>
      </c>
      <c r="BI30" s="58">
        <v>0</v>
      </c>
      <c r="BJ30" s="58">
        <v>0</v>
      </c>
      <c r="BK30" s="58">
        <v>0</v>
      </c>
      <c r="BL30" s="58">
        <v>0</v>
      </c>
      <c r="BM30" s="58">
        <v>0</v>
      </c>
      <c r="BN30" s="58">
        <v>0</v>
      </c>
      <c r="BO30" s="58">
        <v>0</v>
      </c>
      <c r="BP30" s="58">
        <v>0</v>
      </c>
      <c r="BQ30" s="58">
        <v>0</v>
      </c>
      <c r="BR30" s="58">
        <v>0</v>
      </c>
      <c r="BS30" s="58">
        <v>0</v>
      </c>
      <c r="BT30" s="58">
        <v>0</v>
      </c>
      <c r="BU30" s="58">
        <v>0</v>
      </c>
      <c r="BV30" s="58">
        <v>0</v>
      </c>
      <c r="BW30" s="58">
        <v>0</v>
      </c>
      <c r="BX30" s="58">
        <v>0</v>
      </c>
      <c r="BY30" s="58">
        <v>0</v>
      </c>
      <c r="BZ30" s="58">
        <v>0</v>
      </c>
      <c r="CA30" s="58">
        <v>0</v>
      </c>
      <c r="CB30" s="58">
        <v>0</v>
      </c>
      <c r="CC30" s="58">
        <v>0</v>
      </c>
      <c r="CD30" s="58">
        <v>0</v>
      </c>
      <c r="CE30" s="58">
        <v>0</v>
      </c>
      <c r="CF30" s="58">
        <v>0</v>
      </c>
      <c r="CG30" s="58">
        <v>0</v>
      </c>
      <c r="CH30" s="58">
        <v>0</v>
      </c>
      <c r="CI30" s="58">
        <v>0</v>
      </c>
      <c r="CJ30" s="58">
        <v>0</v>
      </c>
      <c r="CK30" s="58">
        <v>0</v>
      </c>
      <c r="CL30" s="58">
        <v>0</v>
      </c>
      <c r="CM30" s="58">
        <v>0</v>
      </c>
      <c r="CN30" s="58">
        <v>0</v>
      </c>
      <c r="CO30" s="58">
        <v>0</v>
      </c>
      <c r="CP30" s="58">
        <v>0</v>
      </c>
      <c r="CQ30" s="58">
        <v>0</v>
      </c>
      <c r="CR30" s="58">
        <v>0</v>
      </c>
      <c r="CS30" s="58">
        <v>0</v>
      </c>
      <c r="CT30" s="58">
        <v>0</v>
      </c>
      <c r="CU30" s="58">
        <v>0</v>
      </c>
      <c r="CV30" s="58">
        <v>0</v>
      </c>
      <c r="CW30" s="58">
        <v>0</v>
      </c>
      <c r="CX30" s="115"/>
    </row>
    <row r="31" spans="2:102" x14ac:dyDescent="0.25">
      <c r="B31" s="8" t="s">
        <v>18</v>
      </c>
      <c r="C31" s="11">
        <v>188.37</v>
      </c>
      <c r="D31" s="1">
        <v>5.75</v>
      </c>
      <c r="F31" s="1">
        <f>C31*D31</f>
        <v>1083.1275000000001</v>
      </c>
      <c r="G31" s="55">
        <v>17</v>
      </c>
      <c r="H31" s="55">
        <v>18</v>
      </c>
      <c r="I31" s="57">
        <f t="shared" si="0"/>
        <v>-1083.1275000000001</v>
      </c>
      <c r="J31" s="58">
        <v>0</v>
      </c>
      <c r="K31" s="58">
        <v>0</v>
      </c>
      <c r="L31" s="58">
        <v>0</v>
      </c>
      <c r="M31" s="58">
        <v>0</v>
      </c>
      <c r="N31" s="58">
        <v>0</v>
      </c>
      <c r="O31" s="58">
        <v>0</v>
      </c>
      <c r="P31" s="58">
        <v>0</v>
      </c>
      <c r="Q31" s="58">
        <v>0</v>
      </c>
      <c r="R31" s="58">
        <v>0</v>
      </c>
      <c r="S31" s="58">
        <v>0</v>
      </c>
      <c r="T31" s="58">
        <v>0</v>
      </c>
      <c r="U31" s="58">
        <v>0</v>
      </c>
      <c r="V31" s="58">
        <v>0</v>
      </c>
      <c r="W31" s="58">
        <v>0</v>
      </c>
      <c r="X31" s="58">
        <v>0</v>
      </c>
      <c r="Y31" s="58">
        <v>0</v>
      </c>
      <c r="Z31" s="58">
        <f>I31*0.4</f>
        <v>-433.25100000000003</v>
      </c>
      <c r="AA31" s="58">
        <f>I31*0.6</f>
        <v>-649.87649999999996</v>
      </c>
      <c r="AB31" s="58">
        <v>0</v>
      </c>
      <c r="AC31" s="58">
        <v>0</v>
      </c>
      <c r="AD31" s="58">
        <v>0</v>
      </c>
      <c r="AE31" s="58">
        <v>0</v>
      </c>
      <c r="AF31" s="58">
        <v>0</v>
      </c>
      <c r="AG31" s="58">
        <v>0</v>
      </c>
      <c r="AH31" s="58">
        <v>0</v>
      </c>
      <c r="AI31" s="58">
        <v>0</v>
      </c>
      <c r="AJ31" s="58">
        <v>0</v>
      </c>
      <c r="AK31" s="58">
        <v>0</v>
      </c>
      <c r="AL31" s="58">
        <v>0</v>
      </c>
      <c r="AM31" s="58">
        <v>0</v>
      </c>
      <c r="AN31" s="58">
        <v>0</v>
      </c>
      <c r="AO31" s="58">
        <v>0</v>
      </c>
      <c r="AP31" s="58">
        <v>0</v>
      </c>
      <c r="AQ31" s="58">
        <v>0</v>
      </c>
      <c r="AR31" s="58">
        <v>0</v>
      </c>
      <c r="AS31" s="58">
        <v>0</v>
      </c>
      <c r="AT31" s="58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8">
        <v>0</v>
      </c>
      <c r="BA31" s="58">
        <v>0</v>
      </c>
      <c r="BB31" s="58">
        <v>0</v>
      </c>
      <c r="BC31" s="58">
        <v>0</v>
      </c>
      <c r="BD31" s="58">
        <v>0</v>
      </c>
      <c r="BE31" s="58">
        <v>0</v>
      </c>
      <c r="BF31" s="58">
        <v>0</v>
      </c>
      <c r="BG31" s="58">
        <v>0</v>
      </c>
      <c r="BH31" s="58">
        <v>0</v>
      </c>
      <c r="BI31" s="58">
        <v>0</v>
      </c>
      <c r="BJ31" s="58">
        <v>0</v>
      </c>
      <c r="BK31" s="58">
        <v>0</v>
      </c>
      <c r="BL31" s="58">
        <v>0</v>
      </c>
      <c r="BM31" s="58">
        <v>0</v>
      </c>
      <c r="BN31" s="58">
        <v>0</v>
      </c>
      <c r="BO31" s="58">
        <v>0</v>
      </c>
      <c r="BP31" s="58">
        <v>0</v>
      </c>
      <c r="BQ31" s="58">
        <v>0</v>
      </c>
      <c r="BR31" s="58">
        <v>0</v>
      </c>
      <c r="BS31" s="58">
        <v>0</v>
      </c>
      <c r="BT31" s="58">
        <v>0</v>
      </c>
      <c r="BU31" s="58">
        <v>0</v>
      </c>
      <c r="BV31" s="58">
        <v>0</v>
      </c>
      <c r="BW31" s="58">
        <v>0</v>
      </c>
      <c r="BX31" s="58">
        <v>0</v>
      </c>
      <c r="BY31" s="58">
        <v>0</v>
      </c>
      <c r="BZ31" s="58">
        <v>0</v>
      </c>
      <c r="CA31" s="58">
        <v>0</v>
      </c>
      <c r="CB31" s="58">
        <v>0</v>
      </c>
      <c r="CC31" s="58">
        <v>0</v>
      </c>
      <c r="CD31" s="58">
        <v>0</v>
      </c>
      <c r="CE31" s="58">
        <v>0</v>
      </c>
      <c r="CF31" s="58">
        <v>0</v>
      </c>
      <c r="CG31" s="58">
        <v>0</v>
      </c>
      <c r="CH31" s="58">
        <v>0</v>
      </c>
      <c r="CI31" s="58">
        <v>0</v>
      </c>
      <c r="CJ31" s="58">
        <v>0</v>
      </c>
      <c r="CK31" s="58">
        <v>0</v>
      </c>
      <c r="CL31" s="58">
        <v>0</v>
      </c>
      <c r="CM31" s="58">
        <v>0</v>
      </c>
      <c r="CN31" s="58">
        <v>0</v>
      </c>
      <c r="CO31" s="58">
        <v>0</v>
      </c>
      <c r="CP31" s="58">
        <v>0</v>
      </c>
      <c r="CQ31" s="58">
        <v>0</v>
      </c>
      <c r="CR31" s="58">
        <v>0</v>
      </c>
      <c r="CS31" s="58">
        <v>0</v>
      </c>
      <c r="CT31" s="58">
        <v>0</v>
      </c>
      <c r="CU31" s="58">
        <v>0</v>
      </c>
      <c r="CV31" s="58">
        <v>0</v>
      </c>
      <c r="CW31" s="58">
        <v>0</v>
      </c>
      <c r="CX31" s="115"/>
    </row>
    <row r="32" spans="2:102" x14ac:dyDescent="0.25">
      <c r="B32" s="7" t="s">
        <v>5</v>
      </c>
      <c r="C32" s="1"/>
      <c r="G32" s="90"/>
      <c r="H32" s="90"/>
      <c r="I32" s="91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115"/>
    </row>
    <row r="33" spans="1:102" x14ac:dyDescent="0.25">
      <c r="B33" t="s">
        <v>6</v>
      </c>
      <c r="C33" s="1">
        <f>20*65*1.2</f>
        <v>1560</v>
      </c>
      <c r="D33" s="1">
        <f>684.63*1.06</f>
        <v>725.70780000000002</v>
      </c>
      <c r="F33" s="1">
        <f>C33*D33</f>
        <v>1132104.1680000001</v>
      </c>
      <c r="G33" s="55">
        <v>19</v>
      </c>
      <c r="H33" s="55">
        <v>32</v>
      </c>
      <c r="I33" s="57">
        <f t="shared" si="0"/>
        <v>-1132104.1680000001</v>
      </c>
      <c r="J33" s="58">
        <v>0</v>
      </c>
      <c r="K33" s="58">
        <f>IF(K$1&lt;$C33,0,IF(K$1&lt;=$D33,$F33,0))</f>
        <v>0</v>
      </c>
      <c r="L33" s="58">
        <f>IF(L$1&lt;$C33,0,IF(L$1&lt;=$D33,$F33,0))</f>
        <v>0</v>
      </c>
      <c r="M33" s="58">
        <v>0</v>
      </c>
      <c r="N33" s="58">
        <f t="shared" ref="N33:AA33" si="6">IF(N$1&lt;$C33,0,IF(N$1&lt;=$D33,$F33,0))</f>
        <v>0</v>
      </c>
      <c r="O33" s="58">
        <f t="shared" si="6"/>
        <v>0</v>
      </c>
      <c r="P33" s="58">
        <f t="shared" si="6"/>
        <v>0</v>
      </c>
      <c r="Q33" s="58">
        <f t="shared" si="6"/>
        <v>0</v>
      </c>
      <c r="R33" s="58">
        <f t="shared" si="6"/>
        <v>0</v>
      </c>
      <c r="S33" s="58">
        <f t="shared" si="6"/>
        <v>0</v>
      </c>
      <c r="T33" s="58">
        <f t="shared" si="6"/>
        <v>0</v>
      </c>
      <c r="U33" s="58">
        <f t="shared" si="6"/>
        <v>0</v>
      </c>
      <c r="V33" s="58">
        <f t="shared" si="6"/>
        <v>0</v>
      </c>
      <c r="W33" s="58">
        <f t="shared" si="6"/>
        <v>0</v>
      </c>
      <c r="X33" s="58">
        <f t="shared" si="6"/>
        <v>0</v>
      </c>
      <c r="Y33" s="58">
        <f t="shared" si="6"/>
        <v>0</v>
      </c>
      <c r="Z33" s="58">
        <f t="shared" si="6"/>
        <v>0</v>
      </c>
      <c r="AA33" s="58">
        <f t="shared" si="6"/>
        <v>0</v>
      </c>
      <c r="AB33" s="58">
        <v>0</v>
      </c>
      <c r="AC33" s="58">
        <v>0</v>
      </c>
      <c r="AD33" s="58">
        <v>0</v>
      </c>
      <c r="AE33" s="58">
        <v>0</v>
      </c>
      <c r="AF33" s="58">
        <v>0</v>
      </c>
      <c r="AG33" s="58">
        <f>'evolucion certificaciones nuevo'!J33</f>
        <v>-33963.125039999999</v>
      </c>
      <c r="AH33" s="58">
        <f>'evolucion certificaciones nuevo'!K33</f>
        <v>-45284.166720000001</v>
      </c>
      <c r="AI33" s="58">
        <f>'evolucion certificaciones nuevo'!L33</f>
        <v>-105285.687624</v>
      </c>
      <c r="AJ33" s="58">
        <f>'evolucion certificaciones nuevo'!M33</f>
        <v>-118870.93764</v>
      </c>
      <c r="AK33" s="58">
        <f>'evolucion certificaciones nuevo'!N33</f>
        <v>-186797.18772000002</v>
      </c>
      <c r="AL33" s="58">
        <f>'evolucion certificaciones nuevo'!O33</f>
        <v>-232081.35444</v>
      </c>
      <c r="AM33" s="58">
        <f>'evolucion certificaciones nuevo'!P33</f>
        <v>-235477.666944</v>
      </c>
      <c r="AN33" s="58">
        <f>'evolucion certificaciones nuevo'!Q33</f>
        <v>-92832.541776000013</v>
      </c>
      <c r="AO33" s="58">
        <f>'evolucion certificaciones nuevo'!R33</f>
        <v>-81511.500096000003</v>
      </c>
      <c r="AP33" s="58">
        <v>0</v>
      </c>
      <c r="AQ33" s="58">
        <f t="shared" ref="AQ33:BD33" si="7">IF(AQ$1&lt;$C33,0,IF(AQ$1&lt;=$D33,$F33,0))</f>
        <v>0</v>
      </c>
      <c r="AR33" s="58">
        <f t="shared" si="7"/>
        <v>0</v>
      </c>
      <c r="AS33" s="58">
        <f t="shared" si="7"/>
        <v>0</v>
      </c>
      <c r="AT33" s="58">
        <f t="shared" si="7"/>
        <v>0</v>
      </c>
      <c r="AU33" s="58">
        <f t="shared" si="7"/>
        <v>0</v>
      </c>
      <c r="AV33" s="58">
        <f t="shared" si="7"/>
        <v>0</v>
      </c>
      <c r="AW33" s="58">
        <f t="shared" si="7"/>
        <v>0</v>
      </c>
      <c r="AX33" s="58">
        <f t="shared" si="7"/>
        <v>0</v>
      </c>
      <c r="AY33" s="58">
        <f t="shared" si="7"/>
        <v>0</v>
      </c>
      <c r="AZ33" s="58">
        <f t="shared" si="7"/>
        <v>0</v>
      </c>
      <c r="BA33" s="58">
        <f t="shared" si="7"/>
        <v>0</v>
      </c>
      <c r="BB33" s="58">
        <f t="shared" si="7"/>
        <v>0</v>
      </c>
      <c r="BC33" s="58">
        <f t="shared" si="7"/>
        <v>0</v>
      </c>
      <c r="BD33" s="58">
        <f t="shared" si="7"/>
        <v>0</v>
      </c>
      <c r="BE33" s="58">
        <v>0</v>
      </c>
      <c r="BF33" s="58">
        <v>0</v>
      </c>
      <c r="BG33" s="58">
        <v>0</v>
      </c>
      <c r="BH33" s="58">
        <v>0</v>
      </c>
      <c r="BI33" s="58">
        <v>0</v>
      </c>
      <c r="BJ33" s="58">
        <v>0</v>
      </c>
      <c r="BK33" s="58">
        <v>0</v>
      </c>
      <c r="BL33" s="58">
        <v>0</v>
      </c>
      <c r="BM33" s="58">
        <v>0</v>
      </c>
      <c r="BN33" s="58">
        <v>0</v>
      </c>
      <c r="BO33" s="58">
        <v>0</v>
      </c>
      <c r="BP33" s="58">
        <v>0</v>
      </c>
      <c r="BQ33" s="58">
        <v>0</v>
      </c>
      <c r="BR33" s="58">
        <v>0</v>
      </c>
      <c r="BS33" s="58">
        <v>0</v>
      </c>
      <c r="BT33" s="58">
        <v>0</v>
      </c>
      <c r="BU33" s="58">
        <v>0</v>
      </c>
      <c r="BV33" s="58">
        <v>0</v>
      </c>
      <c r="BW33" s="58">
        <v>0</v>
      </c>
      <c r="BX33" s="58">
        <v>0</v>
      </c>
      <c r="BY33" s="58">
        <v>0</v>
      </c>
      <c r="BZ33" s="58">
        <v>0</v>
      </c>
      <c r="CA33" s="58">
        <v>0</v>
      </c>
      <c r="CB33" s="58">
        <v>0</v>
      </c>
      <c r="CC33" s="58">
        <v>0</v>
      </c>
      <c r="CD33" s="58">
        <v>0</v>
      </c>
      <c r="CE33" s="58">
        <v>0</v>
      </c>
      <c r="CF33" s="58">
        <v>0</v>
      </c>
      <c r="CG33" s="58">
        <v>0</v>
      </c>
      <c r="CH33" s="58">
        <v>0</v>
      </c>
      <c r="CI33" s="58">
        <v>0</v>
      </c>
      <c r="CJ33" s="58">
        <v>0</v>
      </c>
      <c r="CK33" s="58">
        <v>0</v>
      </c>
      <c r="CL33" s="58">
        <v>0</v>
      </c>
      <c r="CM33" s="58">
        <v>0</v>
      </c>
      <c r="CN33" s="58">
        <v>0</v>
      </c>
      <c r="CO33" s="58">
        <v>0</v>
      </c>
      <c r="CP33" s="58">
        <v>0</v>
      </c>
      <c r="CQ33" s="58">
        <v>0</v>
      </c>
      <c r="CR33" s="58">
        <v>0</v>
      </c>
      <c r="CS33" s="58">
        <v>0</v>
      </c>
      <c r="CT33" s="58">
        <v>0</v>
      </c>
      <c r="CU33" s="58">
        <v>0</v>
      </c>
      <c r="CV33" s="58">
        <v>0</v>
      </c>
      <c r="CW33" s="58">
        <v>0</v>
      </c>
      <c r="CX33" s="115"/>
    </row>
    <row r="34" spans="1:102" x14ac:dyDescent="0.25">
      <c r="A34" s="1"/>
      <c r="B34" t="s">
        <v>55</v>
      </c>
      <c r="C34" s="1">
        <v>1</v>
      </c>
      <c r="D34" s="1">
        <v>1444538.92</v>
      </c>
      <c r="F34" s="1">
        <f>C34*D34</f>
        <v>1444538.92</v>
      </c>
      <c r="G34" s="55">
        <v>19</v>
      </c>
      <c r="H34" s="55">
        <v>31</v>
      </c>
      <c r="I34" s="57">
        <f>-F34</f>
        <v>-1444538.92</v>
      </c>
      <c r="J34" s="58">
        <v>0</v>
      </c>
      <c r="K34" s="58">
        <f>(K31+K32+K33)*0.16</f>
        <v>0</v>
      </c>
      <c r="L34" s="58">
        <f>(L31+L32+L33)*0.16</f>
        <v>0</v>
      </c>
      <c r="M34" s="58">
        <v>0</v>
      </c>
      <c r="N34" s="58">
        <v>0</v>
      </c>
      <c r="O34" s="58">
        <v>0</v>
      </c>
      <c r="P34" s="58">
        <v>0</v>
      </c>
      <c r="Q34" s="58">
        <v>0</v>
      </c>
      <c r="R34" s="58">
        <v>0</v>
      </c>
      <c r="S34" s="58">
        <v>0</v>
      </c>
      <c r="T34" s="58">
        <v>0</v>
      </c>
      <c r="U34" s="58">
        <v>0</v>
      </c>
      <c r="V34" s="58">
        <v>0</v>
      </c>
      <c r="W34" s="58">
        <v>0</v>
      </c>
      <c r="X34" s="58">
        <v>0</v>
      </c>
      <c r="Y34" s="58">
        <v>0</v>
      </c>
      <c r="Z34" s="58">
        <v>0</v>
      </c>
      <c r="AA34" s="58">
        <v>0</v>
      </c>
      <c r="AB34" s="58">
        <f>'evolucion certificaciones nuevo'!E35</f>
        <v>-8667.2335199999998</v>
      </c>
      <c r="AC34" s="58">
        <f>'evolucion certificaciones nuevo'!F35</f>
        <v>-23112.622719999999</v>
      </c>
      <c r="AD34" s="58">
        <f>'evolucion certificaciones nuevo'!G35</f>
        <v>-57781.556799999998</v>
      </c>
      <c r="AE34" s="58">
        <f>'evolucion certificaciones nuevo'!H35</f>
        <v>-54170.209499999997</v>
      </c>
      <c r="AF34" s="58">
        <f>'evolucion certificaciones nuevo'!I35</f>
        <v>-65004.251399999994</v>
      </c>
      <c r="AG34" s="58">
        <f>'evolucion certificaciones nuevo'!J35</f>
        <v>-136508.92793999999</v>
      </c>
      <c r="AH34" s="58">
        <f>'evolucion certificaciones nuevo'!K35</f>
        <v>-169733.32309999998</v>
      </c>
      <c r="AI34" s="58">
        <f>'evolucion certificaciones nuevo'!L35</f>
        <v>-115563.1136</v>
      </c>
      <c r="AJ34" s="58">
        <f>'evolucion certificaciones nuevo'!M35</f>
        <v>-192123.67636000001</v>
      </c>
      <c r="AK34" s="58">
        <f>'evolucion certificaciones nuevo'!N35</f>
        <v>-171900.13147999998</v>
      </c>
      <c r="AL34" s="58">
        <f>'evolucion certificaciones nuevo'!O35</f>
        <v>-214514.02961999999</v>
      </c>
      <c r="AM34" s="58">
        <f>'evolucion certificaciones nuevo'!P35</f>
        <v>-84505.526819999999</v>
      </c>
      <c r="AN34" s="58">
        <f>'evolucion certificaciones nuevo'!Q35</f>
        <v>-150954.31714</v>
      </c>
      <c r="AO34" s="58">
        <v>0</v>
      </c>
      <c r="AP34" s="58">
        <v>0</v>
      </c>
      <c r="AQ34" s="58">
        <v>0</v>
      </c>
      <c r="AR34" s="58">
        <v>0</v>
      </c>
      <c r="AS34" s="58">
        <v>0</v>
      </c>
      <c r="AT34" s="58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8">
        <v>0</v>
      </c>
      <c r="BA34" s="58">
        <v>0</v>
      </c>
      <c r="BB34" s="58">
        <v>0</v>
      </c>
      <c r="BC34" s="58">
        <v>0</v>
      </c>
      <c r="BD34" s="58">
        <v>0</v>
      </c>
      <c r="BE34" s="58">
        <v>0</v>
      </c>
      <c r="BF34" s="58">
        <v>0</v>
      </c>
      <c r="BG34" s="58">
        <v>0</v>
      </c>
      <c r="BH34" s="58">
        <v>0</v>
      </c>
      <c r="BI34" s="58">
        <v>0</v>
      </c>
      <c r="BJ34" s="58">
        <v>0</v>
      </c>
      <c r="BK34" s="58">
        <v>0</v>
      </c>
      <c r="BL34" s="58">
        <v>0</v>
      </c>
      <c r="BM34" s="58">
        <v>0</v>
      </c>
      <c r="BN34" s="58">
        <v>0</v>
      </c>
      <c r="BO34" s="58">
        <v>0</v>
      </c>
      <c r="BP34" s="58">
        <v>0</v>
      </c>
      <c r="BQ34" s="58">
        <v>0</v>
      </c>
      <c r="BR34" s="58">
        <v>0</v>
      </c>
      <c r="BS34" s="58">
        <v>0</v>
      </c>
      <c r="BT34" s="58">
        <v>0</v>
      </c>
      <c r="BU34" s="58">
        <v>0</v>
      </c>
      <c r="BV34" s="58">
        <v>0</v>
      </c>
      <c r="BW34" s="58">
        <v>0</v>
      </c>
      <c r="BX34" s="58">
        <v>0</v>
      </c>
      <c r="BY34" s="58">
        <v>0</v>
      </c>
      <c r="BZ34" s="58">
        <v>0</v>
      </c>
      <c r="CA34" s="58">
        <v>0</v>
      </c>
      <c r="CB34" s="58">
        <v>0</v>
      </c>
      <c r="CC34" s="58">
        <v>0</v>
      </c>
      <c r="CD34" s="58">
        <v>0</v>
      </c>
      <c r="CE34" s="58">
        <v>0</v>
      </c>
      <c r="CF34" s="58">
        <v>0</v>
      </c>
      <c r="CG34" s="58">
        <v>0</v>
      </c>
      <c r="CH34" s="58">
        <v>0</v>
      </c>
      <c r="CI34" s="58">
        <v>0</v>
      </c>
      <c r="CJ34" s="58">
        <v>0</v>
      </c>
      <c r="CK34" s="58">
        <v>0</v>
      </c>
      <c r="CL34" s="58">
        <v>0</v>
      </c>
      <c r="CM34" s="58">
        <v>0</v>
      </c>
      <c r="CN34" s="58">
        <v>0</v>
      </c>
      <c r="CO34" s="58">
        <v>0</v>
      </c>
      <c r="CP34" s="58">
        <v>0</v>
      </c>
      <c r="CQ34" s="58">
        <v>0</v>
      </c>
      <c r="CR34" s="58">
        <v>0</v>
      </c>
      <c r="CS34" s="58">
        <v>0</v>
      </c>
      <c r="CT34" s="58">
        <v>0</v>
      </c>
      <c r="CU34" s="58">
        <v>0</v>
      </c>
      <c r="CV34" s="58">
        <v>0</v>
      </c>
      <c r="CW34" s="58">
        <v>0</v>
      </c>
      <c r="CX34" s="115"/>
    </row>
    <row r="35" spans="1:102" x14ac:dyDescent="0.25">
      <c r="B35" s="7" t="s">
        <v>17</v>
      </c>
      <c r="G35" s="90"/>
      <c r="H35" s="90"/>
      <c r="I35" s="91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18"/>
      <c r="CX35" s="115"/>
    </row>
    <row r="36" spans="1:102" x14ac:dyDescent="0.25">
      <c r="B36" t="s">
        <v>16</v>
      </c>
      <c r="C36" s="5">
        <v>0.21</v>
      </c>
      <c r="D36" s="1">
        <f>F30</f>
        <v>31646.16</v>
      </c>
      <c r="F36" s="1">
        <f>D36*C36</f>
        <v>6645.6935999999996</v>
      </c>
      <c r="G36" s="55">
        <v>16</v>
      </c>
      <c r="H36" s="55">
        <v>18</v>
      </c>
      <c r="I36" s="57">
        <f t="shared" si="0"/>
        <v>-6645.6935999999996</v>
      </c>
      <c r="J36" s="58">
        <v>0</v>
      </c>
      <c r="K36" s="58">
        <f>IF(K$1&lt;$C36,0,IF(K$1&lt;=$D36,$F36,0))</f>
        <v>0</v>
      </c>
      <c r="L36" s="58">
        <f>IF(L$1&lt;$C36,0,IF(L$1&lt;=$D36,$F36,0))</f>
        <v>0</v>
      </c>
      <c r="M36" s="58">
        <v>0</v>
      </c>
      <c r="N36" s="58">
        <f t="shared" ref="N36:X37" si="8">IF(N$1&lt;$C36,0,IF(N$1&lt;=$D36,$F36,0))</f>
        <v>0</v>
      </c>
      <c r="O36" s="58">
        <f t="shared" si="8"/>
        <v>0</v>
      </c>
      <c r="P36" s="58">
        <f t="shared" si="8"/>
        <v>0</v>
      </c>
      <c r="Q36" s="58">
        <f t="shared" si="8"/>
        <v>0</v>
      </c>
      <c r="R36" s="58">
        <f t="shared" si="8"/>
        <v>0</v>
      </c>
      <c r="S36" s="58">
        <f t="shared" si="8"/>
        <v>0</v>
      </c>
      <c r="T36" s="58">
        <f t="shared" si="8"/>
        <v>0</v>
      </c>
      <c r="U36" s="58">
        <f t="shared" si="8"/>
        <v>0</v>
      </c>
      <c r="V36" s="58">
        <f t="shared" si="8"/>
        <v>0</v>
      </c>
      <c r="W36" s="58">
        <f t="shared" si="8"/>
        <v>0</v>
      </c>
      <c r="X36" s="58">
        <f t="shared" si="8"/>
        <v>0</v>
      </c>
      <c r="Y36" s="58">
        <f>Y30*0.21</f>
        <v>0</v>
      </c>
      <c r="Z36" s="58">
        <f>Z30*0.21</f>
        <v>-2658.2774399999998</v>
      </c>
      <c r="AA36" s="58">
        <f>AA30*0.21</f>
        <v>-3987.4161599999998</v>
      </c>
      <c r="AB36" s="58">
        <f t="shared" ref="AB36:BD37" si="9">IF(AB$1&lt;$C36,0,IF(AB$1&lt;=$D36,$F36,0))</f>
        <v>0</v>
      </c>
      <c r="AC36" s="58">
        <f t="shared" si="9"/>
        <v>0</v>
      </c>
      <c r="AD36" s="58">
        <f t="shared" si="9"/>
        <v>0</v>
      </c>
      <c r="AE36" s="58">
        <f t="shared" si="9"/>
        <v>0</v>
      </c>
      <c r="AF36" s="58">
        <f t="shared" si="9"/>
        <v>0</v>
      </c>
      <c r="AG36" s="58">
        <f t="shared" si="9"/>
        <v>0</v>
      </c>
      <c r="AH36" s="58">
        <f t="shared" si="9"/>
        <v>0</v>
      </c>
      <c r="AI36" s="58">
        <f t="shared" si="9"/>
        <v>0</v>
      </c>
      <c r="AJ36" s="58">
        <f t="shared" si="9"/>
        <v>0</v>
      </c>
      <c r="AK36" s="58">
        <f t="shared" si="9"/>
        <v>0</v>
      </c>
      <c r="AL36" s="58">
        <f t="shared" si="9"/>
        <v>0</v>
      </c>
      <c r="AM36" s="58">
        <f t="shared" si="9"/>
        <v>0</v>
      </c>
      <c r="AN36" s="58">
        <f t="shared" si="9"/>
        <v>0</v>
      </c>
      <c r="AO36" s="58">
        <f t="shared" si="9"/>
        <v>0</v>
      </c>
      <c r="AP36" s="58">
        <f t="shared" si="9"/>
        <v>0</v>
      </c>
      <c r="AQ36" s="58">
        <f t="shared" si="9"/>
        <v>0</v>
      </c>
      <c r="AR36" s="58">
        <f t="shared" si="9"/>
        <v>0</v>
      </c>
      <c r="AS36" s="58">
        <f t="shared" si="9"/>
        <v>0</v>
      </c>
      <c r="AT36" s="58">
        <f t="shared" si="9"/>
        <v>0</v>
      </c>
      <c r="AU36" s="58">
        <f t="shared" si="9"/>
        <v>0</v>
      </c>
      <c r="AV36" s="58">
        <f t="shared" si="9"/>
        <v>0</v>
      </c>
      <c r="AW36" s="58">
        <f t="shared" si="9"/>
        <v>0</v>
      </c>
      <c r="AX36" s="58">
        <f t="shared" si="9"/>
        <v>0</v>
      </c>
      <c r="AY36" s="58">
        <f t="shared" si="9"/>
        <v>0</v>
      </c>
      <c r="AZ36" s="58">
        <f t="shared" si="9"/>
        <v>0</v>
      </c>
      <c r="BA36" s="58">
        <f t="shared" si="9"/>
        <v>0</v>
      </c>
      <c r="BB36" s="58">
        <f t="shared" si="9"/>
        <v>0</v>
      </c>
      <c r="BC36" s="58">
        <f t="shared" si="9"/>
        <v>0</v>
      </c>
      <c r="BD36" s="58">
        <f t="shared" si="9"/>
        <v>0</v>
      </c>
      <c r="BE36" s="58">
        <v>0</v>
      </c>
      <c r="BF36" s="58">
        <v>0</v>
      </c>
      <c r="BG36" s="58">
        <v>0</v>
      </c>
      <c r="BH36" s="58">
        <v>0</v>
      </c>
      <c r="BI36" s="58">
        <v>0</v>
      </c>
      <c r="BJ36" s="58">
        <v>0</v>
      </c>
      <c r="BK36" s="58">
        <v>0</v>
      </c>
      <c r="BL36" s="58">
        <v>0</v>
      </c>
      <c r="BM36" s="58">
        <v>0</v>
      </c>
      <c r="BN36" s="58">
        <v>0</v>
      </c>
      <c r="BO36" s="58">
        <v>0</v>
      </c>
      <c r="BP36" s="58">
        <v>0</v>
      </c>
      <c r="BQ36" s="58">
        <v>0</v>
      </c>
      <c r="BR36" s="58">
        <v>0</v>
      </c>
      <c r="BS36" s="58">
        <v>0</v>
      </c>
      <c r="BT36" s="58">
        <v>0</v>
      </c>
      <c r="BU36" s="58">
        <v>0</v>
      </c>
      <c r="BV36" s="58">
        <v>0</v>
      </c>
      <c r="BW36" s="58">
        <v>0</v>
      </c>
      <c r="BX36" s="58">
        <v>0</v>
      </c>
      <c r="BY36" s="58">
        <v>0</v>
      </c>
      <c r="BZ36" s="58">
        <v>0</v>
      </c>
      <c r="CA36" s="58">
        <v>0</v>
      </c>
      <c r="CB36" s="58">
        <v>0</v>
      </c>
      <c r="CC36" s="58">
        <v>0</v>
      </c>
      <c r="CD36" s="58">
        <v>0</v>
      </c>
      <c r="CE36" s="58">
        <v>0</v>
      </c>
      <c r="CF36" s="58">
        <v>0</v>
      </c>
      <c r="CG36" s="58">
        <v>0</v>
      </c>
      <c r="CH36" s="58">
        <v>0</v>
      </c>
      <c r="CI36" s="58">
        <v>0</v>
      </c>
      <c r="CJ36" s="58">
        <v>0</v>
      </c>
      <c r="CK36" s="58">
        <v>0</v>
      </c>
      <c r="CL36" s="58">
        <v>0</v>
      </c>
      <c r="CM36" s="58">
        <v>0</v>
      </c>
      <c r="CN36" s="58">
        <v>0</v>
      </c>
      <c r="CO36" s="58">
        <v>0</v>
      </c>
      <c r="CP36" s="58">
        <v>0</v>
      </c>
      <c r="CQ36" s="58">
        <v>0</v>
      </c>
      <c r="CR36" s="58">
        <v>0</v>
      </c>
      <c r="CS36" s="58">
        <v>0</v>
      </c>
      <c r="CT36" s="58">
        <v>0</v>
      </c>
      <c r="CU36" s="58">
        <v>0</v>
      </c>
      <c r="CV36" s="58">
        <v>0</v>
      </c>
      <c r="CW36" s="58">
        <v>0</v>
      </c>
      <c r="CX36" s="115"/>
    </row>
    <row r="37" spans="1:102" x14ac:dyDescent="0.25">
      <c r="B37" t="s">
        <v>15</v>
      </c>
      <c r="C37" s="5">
        <v>0.1</v>
      </c>
      <c r="D37" s="1">
        <f>F33+F34</f>
        <v>2576643.088</v>
      </c>
      <c r="F37" s="1">
        <f>D37*C37</f>
        <v>257664.3088</v>
      </c>
      <c r="G37" s="55">
        <v>19</v>
      </c>
      <c r="H37" s="55">
        <v>32</v>
      </c>
      <c r="I37" s="57">
        <f t="shared" si="0"/>
        <v>-257664.3088</v>
      </c>
      <c r="J37" s="58">
        <v>0</v>
      </c>
      <c r="K37" s="58">
        <f>IF(K$1&lt;$C37,0,IF(K$1&lt;=$D37,$F37,0))</f>
        <v>0</v>
      </c>
      <c r="L37" s="58">
        <f>IF(L$1&lt;$C37,0,IF(L$1&lt;=$D37,$F37,0))</f>
        <v>0</v>
      </c>
      <c r="M37" s="58">
        <v>0</v>
      </c>
      <c r="N37" s="58">
        <f t="shared" si="8"/>
        <v>0</v>
      </c>
      <c r="O37" s="58">
        <f t="shared" si="8"/>
        <v>0</v>
      </c>
      <c r="P37" s="58">
        <f t="shared" si="8"/>
        <v>0</v>
      </c>
      <c r="Q37" s="58">
        <f t="shared" si="8"/>
        <v>0</v>
      </c>
      <c r="R37" s="58">
        <f t="shared" si="8"/>
        <v>0</v>
      </c>
      <c r="S37" s="58">
        <f t="shared" si="8"/>
        <v>0</v>
      </c>
      <c r="T37" s="58">
        <f t="shared" si="8"/>
        <v>0</v>
      </c>
      <c r="U37" s="58">
        <f t="shared" si="8"/>
        <v>0</v>
      </c>
      <c r="V37" s="58">
        <f t="shared" si="8"/>
        <v>0</v>
      </c>
      <c r="W37" s="58">
        <f t="shared" si="8"/>
        <v>0</v>
      </c>
      <c r="X37" s="58">
        <f t="shared" si="8"/>
        <v>0</v>
      </c>
      <c r="Y37" s="58">
        <f>IF(Y$1&lt;$C37,0,IF(Y$1&lt;=$D37,$F37,0))</f>
        <v>0</v>
      </c>
      <c r="Z37" s="58">
        <f>IF(Z$1&lt;$C37,0,IF(Z$1&lt;=$D37,$F37,0))</f>
        <v>0</v>
      </c>
      <c r="AA37" s="58">
        <f>IF(AA$1&lt;$C37,0,IF(AA$1&lt;=$D37,$F37,0))</f>
        <v>0</v>
      </c>
      <c r="AB37" s="58">
        <f t="shared" ref="AB37:AO37" si="10">(AB33+AB34)*0.1</f>
        <v>-866.72335199999998</v>
      </c>
      <c r="AC37" s="58">
        <f t="shared" si="10"/>
        <v>-2311.2622719999999</v>
      </c>
      <c r="AD37" s="58">
        <f t="shared" si="10"/>
        <v>-5778.1556799999998</v>
      </c>
      <c r="AE37" s="58">
        <f t="shared" si="10"/>
        <v>-5417.0209500000001</v>
      </c>
      <c r="AF37" s="58">
        <f t="shared" si="10"/>
        <v>-6500.4251399999994</v>
      </c>
      <c r="AG37" s="58">
        <f t="shared" si="10"/>
        <v>-17047.205297999997</v>
      </c>
      <c r="AH37" s="58">
        <f t="shared" si="10"/>
        <v>-21501.748982000001</v>
      </c>
      <c r="AI37" s="58">
        <f t="shared" si="10"/>
        <v>-22084.880122400002</v>
      </c>
      <c r="AJ37" s="58">
        <f t="shared" si="10"/>
        <v>-31099.4614</v>
      </c>
      <c r="AK37" s="58">
        <f>(AK33+AK34)*0.1</f>
        <v>-35869.731920000006</v>
      </c>
      <c r="AL37" s="58">
        <f t="shared" si="10"/>
        <v>-44659.538406</v>
      </c>
      <c r="AM37" s="58">
        <f t="shared" si="10"/>
        <v>-31998.319376399999</v>
      </c>
      <c r="AN37" s="58">
        <f t="shared" si="10"/>
        <v>-24378.685891600002</v>
      </c>
      <c r="AO37" s="58">
        <f t="shared" si="10"/>
        <v>-8151.1500096000009</v>
      </c>
      <c r="AP37" s="58">
        <f t="shared" si="9"/>
        <v>0</v>
      </c>
      <c r="AQ37" s="58">
        <f t="shared" si="9"/>
        <v>0</v>
      </c>
      <c r="AR37" s="58">
        <f t="shared" si="9"/>
        <v>0</v>
      </c>
      <c r="AS37" s="58">
        <f t="shared" si="9"/>
        <v>0</v>
      </c>
      <c r="AT37" s="58">
        <f t="shared" si="9"/>
        <v>0</v>
      </c>
      <c r="AU37" s="58">
        <f t="shared" si="9"/>
        <v>0</v>
      </c>
      <c r="AV37" s="58">
        <f t="shared" si="9"/>
        <v>0</v>
      </c>
      <c r="AW37" s="58">
        <f t="shared" si="9"/>
        <v>0</v>
      </c>
      <c r="AX37" s="58">
        <f t="shared" si="9"/>
        <v>0</v>
      </c>
      <c r="AY37" s="58">
        <f t="shared" si="9"/>
        <v>0</v>
      </c>
      <c r="AZ37" s="58">
        <f t="shared" si="9"/>
        <v>0</v>
      </c>
      <c r="BA37" s="58">
        <f t="shared" si="9"/>
        <v>0</v>
      </c>
      <c r="BB37" s="58">
        <f t="shared" si="9"/>
        <v>0</v>
      </c>
      <c r="BC37" s="58">
        <f t="shared" si="9"/>
        <v>0</v>
      </c>
      <c r="BD37" s="58">
        <f t="shared" si="9"/>
        <v>0</v>
      </c>
      <c r="BE37" s="58">
        <v>0</v>
      </c>
      <c r="BF37" s="58">
        <v>0</v>
      </c>
      <c r="BG37" s="58">
        <v>0</v>
      </c>
      <c r="BH37" s="58">
        <v>0</v>
      </c>
      <c r="BI37" s="58">
        <v>0</v>
      </c>
      <c r="BJ37" s="58">
        <v>0</v>
      </c>
      <c r="BK37" s="58">
        <v>0</v>
      </c>
      <c r="BL37" s="58">
        <v>0</v>
      </c>
      <c r="BM37" s="58">
        <v>0</v>
      </c>
      <c r="BN37" s="58">
        <v>0</v>
      </c>
      <c r="BO37" s="58">
        <v>0</v>
      </c>
      <c r="BP37" s="58">
        <v>0</v>
      </c>
      <c r="BQ37" s="58">
        <v>0</v>
      </c>
      <c r="BR37" s="58">
        <v>0</v>
      </c>
      <c r="BS37" s="58">
        <v>0</v>
      </c>
      <c r="BT37" s="58">
        <v>0</v>
      </c>
      <c r="BU37" s="58">
        <v>0</v>
      </c>
      <c r="BV37" s="58">
        <v>0</v>
      </c>
      <c r="BW37" s="58">
        <v>0</v>
      </c>
      <c r="BX37" s="58">
        <v>0</v>
      </c>
      <c r="BY37" s="58">
        <v>0</v>
      </c>
      <c r="BZ37" s="58">
        <v>0</v>
      </c>
      <c r="CA37" s="58">
        <v>0</v>
      </c>
      <c r="CB37" s="58">
        <v>0</v>
      </c>
      <c r="CC37" s="58">
        <v>0</v>
      </c>
      <c r="CD37" s="58">
        <v>0</v>
      </c>
      <c r="CE37" s="58">
        <v>0</v>
      </c>
      <c r="CF37" s="58">
        <v>0</v>
      </c>
      <c r="CG37" s="58">
        <v>0</v>
      </c>
      <c r="CH37" s="58">
        <v>0</v>
      </c>
      <c r="CI37" s="58">
        <v>0</v>
      </c>
      <c r="CJ37" s="58">
        <v>0</v>
      </c>
      <c r="CK37" s="58">
        <v>0</v>
      </c>
      <c r="CL37" s="58">
        <v>0</v>
      </c>
      <c r="CM37" s="58">
        <v>0</v>
      </c>
      <c r="CN37" s="58">
        <v>0</v>
      </c>
      <c r="CO37" s="58">
        <v>0</v>
      </c>
      <c r="CP37" s="58">
        <v>0</v>
      </c>
      <c r="CQ37" s="58">
        <v>0</v>
      </c>
      <c r="CR37" s="58">
        <v>0</v>
      </c>
      <c r="CS37" s="58">
        <v>0</v>
      </c>
      <c r="CT37" s="58">
        <v>0</v>
      </c>
      <c r="CU37" s="58">
        <v>0</v>
      </c>
      <c r="CV37" s="58">
        <v>0</v>
      </c>
      <c r="CW37" s="58">
        <v>0</v>
      </c>
      <c r="CX37" s="115"/>
    </row>
    <row r="38" spans="1:102" x14ac:dyDescent="0.25">
      <c r="B38" t="s">
        <v>29</v>
      </c>
      <c r="C38">
        <v>1</v>
      </c>
      <c r="D38" s="1">
        <v>700</v>
      </c>
      <c r="F38" s="1">
        <f>C38*D38</f>
        <v>700</v>
      </c>
      <c r="G38" s="55"/>
      <c r="H38" s="55"/>
      <c r="I38" s="57">
        <f t="shared" si="0"/>
        <v>-700</v>
      </c>
      <c r="J38" s="58">
        <v>0</v>
      </c>
      <c r="K38" s="58">
        <f>(K35+K36+K37)*0.16</f>
        <v>0</v>
      </c>
      <c r="L38" s="58">
        <f>(L35+L36+L37)*0.16</f>
        <v>0</v>
      </c>
      <c r="M38" s="58">
        <v>0</v>
      </c>
      <c r="N38" s="58">
        <v>0</v>
      </c>
      <c r="O38" s="58">
        <v>0</v>
      </c>
      <c r="P38" s="58">
        <v>0</v>
      </c>
      <c r="Q38" s="58">
        <v>0</v>
      </c>
      <c r="R38" s="58">
        <v>0</v>
      </c>
      <c r="S38" s="58">
        <v>0</v>
      </c>
      <c r="T38" s="58">
        <v>0</v>
      </c>
      <c r="U38" s="58">
        <v>0</v>
      </c>
      <c r="V38" s="58">
        <v>0</v>
      </c>
      <c r="W38" s="58">
        <v>0</v>
      </c>
      <c r="X38" s="58">
        <v>0</v>
      </c>
      <c r="Y38" s="58">
        <v>0</v>
      </c>
      <c r="Z38" s="58">
        <v>0</v>
      </c>
      <c r="AA38" s="58">
        <v>0</v>
      </c>
      <c r="AB38" s="58">
        <v>0</v>
      </c>
      <c r="AC38" s="58">
        <v>0</v>
      </c>
      <c r="AD38" s="58">
        <v>0</v>
      </c>
      <c r="AE38" s="58">
        <v>0</v>
      </c>
      <c r="AF38" s="58">
        <v>0</v>
      </c>
      <c r="AG38" s="58">
        <v>0</v>
      </c>
      <c r="AH38" s="58">
        <v>0</v>
      </c>
      <c r="AI38" s="58">
        <v>0</v>
      </c>
      <c r="AJ38" s="58">
        <v>0</v>
      </c>
      <c r="AK38" s="58">
        <v>0</v>
      </c>
      <c r="AL38" s="58">
        <v>0</v>
      </c>
      <c r="AM38" s="58">
        <v>0</v>
      </c>
      <c r="AN38" s="58">
        <v>0</v>
      </c>
      <c r="AO38" s="58">
        <f>I38</f>
        <v>-700</v>
      </c>
      <c r="AP38" s="58">
        <v>0</v>
      </c>
      <c r="AQ38" s="58">
        <v>0</v>
      </c>
      <c r="AR38" s="58">
        <v>0</v>
      </c>
      <c r="AS38" s="58">
        <v>0</v>
      </c>
      <c r="AT38" s="58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0</v>
      </c>
      <c r="AZ38" s="58">
        <v>0</v>
      </c>
      <c r="BA38" s="58">
        <v>0</v>
      </c>
      <c r="BB38" s="58">
        <v>0</v>
      </c>
      <c r="BC38" s="58">
        <v>0</v>
      </c>
      <c r="BD38" s="58">
        <v>0</v>
      </c>
      <c r="BE38" s="58">
        <v>0</v>
      </c>
      <c r="BF38" s="58">
        <v>0</v>
      </c>
      <c r="BG38" s="58">
        <v>0</v>
      </c>
      <c r="BH38" s="58">
        <v>0</v>
      </c>
      <c r="BI38" s="58">
        <v>0</v>
      </c>
      <c r="BJ38" s="58">
        <v>0</v>
      </c>
      <c r="BK38" s="58">
        <v>0</v>
      </c>
      <c r="BL38" s="58">
        <v>0</v>
      </c>
      <c r="BM38" s="58">
        <v>0</v>
      </c>
      <c r="BN38" s="58">
        <v>0</v>
      </c>
      <c r="BO38" s="58">
        <v>0</v>
      </c>
      <c r="BP38" s="58">
        <v>0</v>
      </c>
      <c r="BQ38" s="58">
        <v>0</v>
      </c>
      <c r="BR38" s="58">
        <v>0</v>
      </c>
      <c r="BS38" s="58">
        <v>0</v>
      </c>
      <c r="BT38" s="58">
        <v>0</v>
      </c>
      <c r="BU38" s="58">
        <v>0</v>
      </c>
      <c r="BV38" s="58">
        <v>0</v>
      </c>
      <c r="BW38" s="58">
        <v>0</v>
      </c>
      <c r="BX38" s="58">
        <v>0</v>
      </c>
      <c r="BY38" s="58">
        <v>0</v>
      </c>
      <c r="BZ38" s="58">
        <v>0</v>
      </c>
      <c r="CA38" s="58">
        <v>0</v>
      </c>
      <c r="CB38" s="58">
        <v>0</v>
      </c>
      <c r="CC38" s="58">
        <v>0</v>
      </c>
      <c r="CD38" s="58">
        <v>0</v>
      </c>
      <c r="CE38" s="58">
        <v>0</v>
      </c>
      <c r="CF38" s="58">
        <v>0</v>
      </c>
      <c r="CG38" s="58">
        <v>0</v>
      </c>
      <c r="CH38" s="58">
        <v>0</v>
      </c>
      <c r="CI38" s="58">
        <v>0</v>
      </c>
      <c r="CJ38" s="58">
        <v>0</v>
      </c>
      <c r="CK38" s="58">
        <v>0</v>
      </c>
      <c r="CL38" s="58">
        <v>0</v>
      </c>
      <c r="CM38" s="58">
        <v>0</v>
      </c>
      <c r="CN38" s="58">
        <v>0</v>
      </c>
      <c r="CO38" s="58">
        <v>0</v>
      </c>
      <c r="CP38" s="58">
        <v>0</v>
      </c>
      <c r="CQ38" s="58">
        <v>0</v>
      </c>
      <c r="CR38" s="58">
        <v>0</v>
      </c>
      <c r="CS38" s="58">
        <v>0</v>
      </c>
      <c r="CT38" s="58">
        <v>0</v>
      </c>
      <c r="CU38" s="58">
        <v>0</v>
      </c>
      <c r="CV38" s="58">
        <v>0</v>
      </c>
      <c r="CW38" s="58">
        <v>0</v>
      </c>
      <c r="CX38" s="115"/>
    </row>
    <row r="39" spans="1:102" x14ac:dyDescent="0.25">
      <c r="G39" s="61"/>
      <c r="H39" s="61"/>
      <c r="I39" s="62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CX39" s="115"/>
    </row>
    <row r="40" spans="1:102" x14ac:dyDescent="0.25">
      <c r="B40" s="15" t="s">
        <v>2</v>
      </c>
      <c r="C40" s="15"/>
      <c r="D40" s="16"/>
      <c r="E40" s="16"/>
      <c r="F40" s="16"/>
      <c r="G40" s="64"/>
      <c r="H40" s="64"/>
      <c r="I40" s="65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CX40" s="115"/>
    </row>
    <row r="41" spans="1:102" x14ac:dyDescent="0.25">
      <c r="B41" s="7" t="s">
        <v>12</v>
      </c>
      <c r="C41">
        <f>5%</f>
        <v>0.05</v>
      </c>
      <c r="D41" s="1">
        <f>(F33+F34)</f>
        <v>2576643.088</v>
      </c>
      <c r="F41" s="1">
        <f>C41*D41</f>
        <v>128832.1544</v>
      </c>
      <c r="G41" s="70">
        <v>10</v>
      </c>
      <c r="H41" s="70">
        <v>14</v>
      </c>
      <c r="I41" s="71">
        <f t="shared" si="0"/>
        <v>-128832.1544</v>
      </c>
      <c r="J41" s="72">
        <v>0</v>
      </c>
      <c r="K41" s="72">
        <v>0</v>
      </c>
      <c r="L41" s="72">
        <v>0</v>
      </c>
      <c r="M41" s="72">
        <v>0</v>
      </c>
      <c r="N41" s="72">
        <v>0</v>
      </c>
      <c r="O41" s="72">
        <v>0</v>
      </c>
      <c r="P41" s="72">
        <v>0</v>
      </c>
      <c r="Q41" s="72">
        <v>0</v>
      </c>
      <c r="R41" s="72">
        <v>0</v>
      </c>
      <c r="S41" s="72">
        <f>I41*0.2</f>
        <v>-25766.43088</v>
      </c>
      <c r="T41" s="72">
        <v>0</v>
      </c>
      <c r="U41" s="72">
        <v>0</v>
      </c>
      <c r="V41" s="72">
        <f>I41*0.8</f>
        <v>-103065.72352</v>
      </c>
      <c r="W41" s="72">
        <v>0</v>
      </c>
      <c r="X41" s="72">
        <v>0</v>
      </c>
      <c r="Y41" s="72">
        <v>0</v>
      </c>
      <c r="Z41" s="72">
        <v>0</v>
      </c>
      <c r="AA41" s="72">
        <v>0</v>
      </c>
      <c r="AB41" s="72">
        <v>0</v>
      </c>
      <c r="AC41" s="72">
        <v>0</v>
      </c>
      <c r="AD41" s="72">
        <v>0</v>
      </c>
      <c r="AE41" s="72">
        <v>0</v>
      </c>
      <c r="AF41" s="72">
        <v>0</v>
      </c>
      <c r="AG41" s="72">
        <v>0</v>
      </c>
      <c r="AH41" s="72">
        <v>0</v>
      </c>
      <c r="AI41" s="72">
        <v>0</v>
      </c>
      <c r="AJ41" s="72">
        <v>0</v>
      </c>
      <c r="AK41" s="72">
        <v>0</v>
      </c>
      <c r="AL41" s="72">
        <v>0</v>
      </c>
      <c r="AM41" s="72">
        <v>0</v>
      </c>
      <c r="AN41" s="72">
        <v>0</v>
      </c>
      <c r="AO41" s="72">
        <v>0</v>
      </c>
      <c r="AP41" s="72">
        <v>0</v>
      </c>
      <c r="AQ41" s="72">
        <v>0</v>
      </c>
      <c r="AR41" s="72">
        <v>0</v>
      </c>
      <c r="AS41" s="72">
        <v>0</v>
      </c>
      <c r="AT41" s="72">
        <v>0</v>
      </c>
      <c r="AU41" s="72">
        <v>0</v>
      </c>
      <c r="AV41" s="72">
        <v>0</v>
      </c>
      <c r="AW41" s="72">
        <v>0</v>
      </c>
      <c r="AX41" s="72">
        <v>0</v>
      </c>
      <c r="AY41" s="72">
        <v>0</v>
      </c>
      <c r="AZ41" s="72">
        <v>0</v>
      </c>
      <c r="BA41" s="72">
        <v>0</v>
      </c>
      <c r="BB41" s="72">
        <v>0</v>
      </c>
      <c r="BC41" s="72">
        <v>0</v>
      </c>
      <c r="BD41" s="72">
        <v>0</v>
      </c>
      <c r="BE41" s="72">
        <v>0</v>
      </c>
      <c r="BF41" s="72">
        <v>0</v>
      </c>
      <c r="BG41" s="72">
        <v>0</v>
      </c>
      <c r="BH41" s="72">
        <v>0</v>
      </c>
      <c r="BI41" s="72">
        <v>0</v>
      </c>
      <c r="BJ41" s="72">
        <v>0</v>
      </c>
      <c r="BK41" s="72">
        <v>0</v>
      </c>
      <c r="BL41" s="72">
        <v>0</v>
      </c>
      <c r="BM41" s="72">
        <v>0</v>
      </c>
      <c r="BN41" s="72">
        <v>0</v>
      </c>
      <c r="BO41" s="72">
        <v>0</v>
      </c>
      <c r="BP41" s="72">
        <v>0</v>
      </c>
      <c r="BQ41" s="72">
        <v>0</v>
      </c>
      <c r="BR41" s="72">
        <v>0</v>
      </c>
      <c r="BS41" s="72">
        <v>0</v>
      </c>
      <c r="BT41" s="72">
        <v>0</v>
      </c>
      <c r="BU41" s="72">
        <v>0</v>
      </c>
      <c r="BV41" s="72">
        <v>0</v>
      </c>
      <c r="BW41" s="72">
        <v>0</v>
      </c>
      <c r="BX41" s="72">
        <v>0</v>
      </c>
      <c r="BY41" s="72">
        <v>0</v>
      </c>
      <c r="BZ41" s="72">
        <v>0</v>
      </c>
      <c r="CA41" s="72">
        <v>0</v>
      </c>
      <c r="CB41" s="72">
        <v>0</v>
      </c>
      <c r="CC41" s="72">
        <v>0</v>
      </c>
      <c r="CD41" s="72">
        <v>0</v>
      </c>
      <c r="CE41" s="72">
        <v>0</v>
      </c>
      <c r="CF41" s="72">
        <v>0</v>
      </c>
      <c r="CG41" s="72">
        <v>0</v>
      </c>
      <c r="CH41" s="72">
        <v>0</v>
      </c>
      <c r="CI41" s="72">
        <v>0</v>
      </c>
      <c r="CJ41" s="72">
        <v>0</v>
      </c>
      <c r="CK41" s="72">
        <v>0</v>
      </c>
      <c r="CL41" s="72">
        <v>0</v>
      </c>
      <c r="CM41" s="72">
        <v>0</v>
      </c>
      <c r="CN41" s="72">
        <v>0</v>
      </c>
      <c r="CO41" s="72">
        <v>0</v>
      </c>
      <c r="CP41" s="72">
        <v>0</v>
      </c>
      <c r="CQ41" s="72">
        <v>0</v>
      </c>
      <c r="CR41" s="72">
        <v>0</v>
      </c>
      <c r="CS41" s="72">
        <v>0</v>
      </c>
      <c r="CT41" s="72">
        <v>0</v>
      </c>
      <c r="CU41" s="72">
        <v>0</v>
      </c>
      <c r="CV41" s="72">
        <v>0</v>
      </c>
      <c r="CW41" s="72">
        <v>0</v>
      </c>
      <c r="CX41" s="115"/>
    </row>
    <row r="42" spans="1:102" x14ac:dyDescent="0.25">
      <c r="B42" s="7" t="s">
        <v>11</v>
      </c>
      <c r="C42">
        <f>5%</f>
        <v>0.05</v>
      </c>
      <c r="D42" s="1">
        <f>F30</f>
        <v>31646.16</v>
      </c>
      <c r="F42" s="1">
        <f>C42*D42</f>
        <v>1582.308</v>
      </c>
      <c r="G42" s="55">
        <v>7</v>
      </c>
      <c r="H42" s="55">
        <v>9</v>
      </c>
      <c r="I42" s="57">
        <f t="shared" si="0"/>
        <v>-1582.308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58">
        <f>I42*0.2</f>
        <v>-316.46160000000003</v>
      </c>
      <c r="Q42" s="58">
        <v>0</v>
      </c>
      <c r="R42" s="58">
        <f>I42*0.8</f>
        <v>-1265.8464000000001</v>
      </c>
      <c r="S42" s="58">
        <v>0</v>
      </c>
      <c r="T42" s="58">
        <v>0</v>
      </c>
      <c r="U42" s="58">
        <v>0</v>
      </c>
      <c r="V42" s="58">
        <v>0</v>
      </c>
      <c r="W42" s="58">
        <v>0</v>
      </c>
      <c r="X42" s="58">
        <v>0</v>
      </c>
      <c r="Y42" s="58">
        <v>0</v>
      </c>
      <c r="Z42" s="58">
        <v>0</v>
      </c>
      <c r="AA42" s="58">
        <v>0</v>
      </c>
      <c r="AB42" s="58">
        <v>0</v>
      </c>
      <c r="AC42" s="58">
        <v>0</v>
      </c>
      <c r="AD42" s="58">
        <v>0</v>
      </c>
      <c r="AE42" s="58">
        <v>0</v>
      </c>
      <c r="AF42" s="58">
        <v>0</v>
      </c>
      <c r="AG42" s="58">
        <v>0</v>
      </c>
      <c r="AH42" s="58">
        <v>0</v>
      </c>
      <c r="AI42" s="58">
        <v>0</v>
      </c>
      <c r="AJ42" s="58">
        <v>0</v>
      </c>
      <c r="AK42" s="58">
        <v>0</v>
      </c>
      <c r="AL42" s="58">
        <v>0</v>
      </c>
      <c r="AM42" s="58">
        <v>0</v>
      </c>
      <c r="AN42" s="58">
        <v>0</v>
      </c>
      <c r="AO42" s="58">
        <v>0</v>
      </c>
      <c r="AP42" s="58">
        <v>0</v>
      </c>
      <c r="AQ42" s="58">
        <v>0</v>
      </c>
      <c r="AR42" s="58">
        <v>0</v>
      </c>
      <c r="AS42" s="58">
        <v>0</v>
      </c>
      <c r="AT42" s="58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8">
        <v>0</v>
      </c>
      <c r="BA42" s="58">
        <v>0</v>
      </c>
      <c r="BB42" s="58">
        <v>0</v>
      </c>
      <c r="BC42" s="58">
        <v>0</v>
      </c>
      <c r="BD42" s="58">
        <v>0</v>
      </c>
      <c r="BE42" s="58">
        <v>0</v>
      </c>
      <c r="BF42" s="58">
        <v>0</v>
      </c>
      <c r="BG42" s="58">
        <v>0</v>
      </c>
      <c r="BH42" s="58">
        <v>0</v>
      </c>
      <c r="BI42" s="58">
        <v>0</v>
      </c>
      <c r="BJ42" s="58">
        <v>0</v>
      </c>
      <c r="BK42" s="58">
        <v>0</v>
      </c>
      <c r="BL42" s="58">
        <v>0</v>
      </c>
      <c r="BM42" s="58">
        <v>0</v>
      </c>
      <c r="BN42" s="58">
        <v>0</v>
      </c>
      <c r="BO42" s="58">
        <v>0</v>
      </c>
      <c r="BP42" s="58">
        <v>0</v>
      </c>
      <c r="BQ42" s="58">
        <v>0</v>
      </c>
      <c r="BR42" s="58">
        <v>0</v>
      </c>
      <c r="BS42" s="58">
        <v>0</v>
      </c>
      <c r="BT42" s="58">
        <v>0</v>
      </c>
      <c r="BU42" s="58">
        <v>0</v>
      </c>
      <c r="BV42" s="58">
        <v>0</v>
      </c>
      <c r="BW42" s="58">
        <v>0</v>
      </c>
      <c r="BX42" s="58">
        <v>0</v>
      </c>
      <c r="BY42" s="58">
        <v>0</v>
      </c>
      <c r="BZ42" s="58">
        <v>0</v>
      </c>
      <c r="CA42" s="58">
        <v>0</v>
      </c>
      <c r="CB42" s="58">
        <v>0</v>
      </c>
      <c r="CC42" s="58">
        <v>0</v>
      </c>
      <c r="CD42" s="58">
        <v>0</v>
      </c>
      <c r="CE42" s="58">
        <v>0</v>
      </c>
      <c r="CF42" s="58">
        <v>0</v>
      </c>
      <c r="CG42" s="58">
        <v>0</v>
      </c>
      <c r="CH42" s="58">
        <v>0</v>
      </c>
      <c r="CI42" s="58">
        <v>0</v>
      </c>
      <c r="CJ42" s="58">
        <v>0</v>
      </c>
      <c r="CK42" s="58">
        <v>0</v>
      </c>
      <c r="CL42" s="58">
        <v>0</v>
      </c>
      <c r="CM42" s="58">
        <v>0</v>
      </c>
      <c r="CN42" s="58">
        <v>0</v>
      </c>
      <c r="CO42" s="58">
        <v>0</v>
      </c>
      <c r="CP42" s="58">
        <v>0</v>
      </c>
      <c r="CQ42" s="58">
        <v>0</v>
      </c>
      <c r="CR42" s="58">
        <v>0</v>
      </c>
      <c r="CS42" s="58">
        <v>0</v>
      </c>
      <c r="CT42" s="58">
        <v>0</v>
      </c>
      <c r="CU42" s="58">
        <v>0</v>
      </c>
      <c r="CV42" s="58">
        <v>0</v>
      </c>
      <c r="CW42" s="58">
        <v>0</v>
      </c>
      <c r="CX42" s="115"/>
    </row>
    <row r="43" spans="1:102" x14ac:dyDescent="0.25">
      <c r="B43" s="7" t="s">
        <v>31</v>
      </c>
      <c r="G43" s="90"/>
      <c r="H43" s="90"/>
      <c r="I43" s="91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R43" s="92"/>
      <c r="BS43" s="92"/>
      <c r="BT43" s="92"/>
      <c r="BU43" s="92"/>
      <c r="BV43" s="92"/>
      <c r="BW43" s="92"/>
      <c r="BX43" s="92"/>
      <c r="BY43" s="92"/>
      <c r="BZ43" s="92"/>
      <c r="CA43" s="92"/>
      <c r="CB43" s="92"/>
      <c r="CC43" s="92"/>
      <c r="CD43" s="92"/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115"/>
    </row>
    <row r="44" spans="1:102" x14ac:dyDescent="0.25">
      <c r="B44" t="s">
        <v>32</v>
      </c>
      <c r="C44" s="6">
        <v>2.9999999999999997E-4</v>
      </c>
      <c r="D44" s="1">
        <f>F33</f>
        <v>1132104.1680000001</v>
      </c>
      <c r="F44" s="1">
        <f>C44*D44</f>
        <v>339.6312504</v>
      </c>
      <c r="G44" s="55">
        <v>33</v>
      </c>
      <c r="H44" s="55">
        <v>33</v>
      </c>
      <c r="I44" s="57">
        <f t="shared" si="0"/>
        <v>-339.6312504</v>
      </c>
      <c r="J44" s="58">
        <v>0</v>
      </c>
      <c r="K44" s="58">
        <v>0</v>
      </c>
      <c r="L44" s="58">
        <v>0</v>
      </c>
      <c r="M44" s="58">
        <v>0</v>
      </c>
      <c r="N44" s="58">
        <v>0</v>
      </c>
      <c r="O44" s="58">
        <v>0</v>
      </c>
      <c r="P44" s="58">
        <v>0</v>
      </c>
      <c r="Q44" s="58">
        <v>0</v>
      </c>
      <c r="R44" s="58">
        <v>0</v>
      </c>
      <c r="S44" s="58">
        <v>0</v>
      </c>
      <c r="T44" s="58">
        <v>0</v>
      </c>
      <c r="U44" s="58">
        <v>0</v>
      </c>
      <c r="V44" s="58">
        <v>0</v>
      </c>
      <c r="W44" s="58">
        <v>0</v>
      </c>
      <c r="X44" s="58">
        <v>0</v>
      </c>
      <c r="Y44" s="58">
        <v>0</v>
      </c>
      <c r="Z44" s="58">
        <v>0</v>
      </c>
      <c r="AA44" s="58">
        <v>0</v>
      </c>
      <c r="AB44" s="58">
        <v>0</v>
      </c>
      <c r="AC44" s="58">
        <v>0</v>
      </c>
      <c r="AD44" s="58">
        <v>0</v>
      </c>
      <c r="AE44" s="58">
        <v>0</v>
      </c>
      <c r="AF44" s="58">
        <v>0</v>
      </c>
      <c r="AG44" s="58">
        <v>0</v>
      </c>
      <c r="AH44" s="58">
        <v>0</v>
      </c>
      <c r="AI44" s="58">
        <v>0</v>
      </c>
      <c r="AJ44" s="58">
        <v>0</v>
      </c>
      <c r="AK44" s="58">
        <v>0</v>
      </c>
      <c r="AL44" s="58">
        <v>0</v>
      </c>
      <c r="AM44" s="58">
        <v>0</v>
      </c>
      <c r="AN44" s="58">
        <v>0</v>
      </c>
      <c r="AO44" s="58">
        <v>0</v>
      </c>
      <c r="AP44" s="58">
        <f>I44</f>
        <v>-339.6312504</v>
      </c>
      <c r="AQ44" s="58">
        <v>0</v>
      </c>
      <c r="AR44" s="58">
        <v>0</v>
      </c>
      <c r="AS44" s="58">
        <v>0</v>
      </c>
      <c r="AT44" s="58">
        <v>0</v>
      </c>
      <c r="AU44" s="58">
        <v>0</v>
      </c>
      <c r="AV44" s="58">
        <v>0</v>
      </c>
      <c r="AW44" s="58">
        <v>0</v>
      </c>
      <c r="AX44" s="58">
        <v>0</v>
      </c>
      <c r="AY44" s="58">
        <v>0</v>
      </c>
      <c r="AZ44" s="58">
        <v>0</v>
      </c>
      <c r="BA44" s="58">
        <v>0</v>
      </c>
      <c r="BB44" s="58">
        <v>0</v>
      </c>
      <c r="BC44" s="58">
        <v>0</v>
      </c>
      <c r="BD44" s="58">
        <v>0</v>
      </c>
      <c r="BE44" s="58">
        <v>0</v>
      </c>
      <c r="BF44" s="58">
        <v>0</v>
      </c>
      <c r="BG44" s="58">
        <v>0</v>
      </c>
      <c r="BH44" s="58">
        <v>0</v>
      </c>
      <c r="BI44" s="58">
        <v>0</v>
      </c>
      <c r="BJ44" s="58">
        <v>0</v>
      </c>
      <c r="BK44" s="58">
        <v>0</v>
      </c>
      <c r="BL44" s="58">
        <v>0</v>
      </c>
      <c r="BM44" s="58">
        <v>0</v>
      </c>
      <c r="BN44" s="58">
        <v>0</v>
      </c>
      <c r="BO44" s="58">
        <v>0</v>
      </c>
      <c r="BP44" s="58">
        <v>0</v>
      </c>
      <c r="BQ44" s="58">
        <v>0</v>
      </c>
      <c r="BR44" s="58">
        <v>0</v>
      </c>
      <c r="BS44" s="58">
        <v>0</v>
      </c>
      <c r="BT44" s="58">
        <v>0</v>
      </c>
      <c r="BU44" s="58">
        <v>0</v>
      </c>
      <c r="BV44" s="58">
        <v>0</v>
      </c>
      <c r="BW44" s="58">
        <v>0</v>
      </c>
      <c r="BX44" s="58">
        <v>0</v>
      </c>
      <c r="BY44" s="58">
        <v>0</v>
      </c>
      <c r="BZ44" s="58">
        <v>0</v>
      </c>
      <c r="CA44" s="58">
        <v>0</v>
      </c>
      <c r="CB44" s="58">
        <v>0</v>
      </c>
      <c r="CC44" s="58">
        <v>0</v>
      </c>
      <c r="CD44" s="58">
        <v>0</v>
      </c>
      <c r="CE44" s="58">
        <v>0</v>
      </c>
      <c r="CF44" s="58">
        <v>0</v>
      </c>
      <c r="CG44" s="58">
        <v>0</v>
      </c>
      <c r="CH44" s="58">
        <v>0</v>
      </c>
      <c r="CI44" s="58">
        <v>0</v>
      </c>
      <c r="CJ44" s="58">
        <v>0</v>
      </c>
      <c r="CK44" s="58">
        <v>0</v>
      </c>
      <c r="CL44" s="58">
        <v>0</v>
      </c>
      <c r="CM44" s="58">
        <v>0</v>
      </c>
      <c r="CN44" s="58">
        <v>0</v>
      </c>
      <c r="CO44" s="58">
        <v>0</v>
      </c>
      <c r="CP44" s="58">
        <v>0</v>
      </c>
      <c r="CQ44" s="58">
        <v>0</v>
      </c>
      <c r="CR44" s="58">
        <v>0</v>
      </c>
      <c r="CS44" s="58">
        <v>0</v>
      </c>
      <c r="CT44" s="58">
        <v>0</v>
      </c>
      <c r="CU44" s="58">
        <v>0</v>
      </c>
      <c r="CV44" s="58">
        <v>0</v>
      </c>
      <c r="CW44" s="58">
        <v>0</v>
      </c>
      <c r="CX44" s="115"/>
    </row>
    <row r="45" spans="1:102" x14ac:dyDescent="0.25">
      <c r="B45" t="s">
        <v>33</v>
      </c>
      <c r="C45" s="6">
        <v>2.0000000000000001E-4</v>
      </c>
      <c r="D45" s="1">
        <f>F33</f>
        <v>1132104.1680000001</v>
      </c>
      <c r="F45" s="1">
        <f>C45*D45</f>
        <v>226.42083360000004</v>
      </c>
      <c r="G45" s="55">
        <v>33</v>
      </c>
      <c r="H45" s="55">
        <v>33</v>
      </c>
      <c r="I45" s="57">
        <f t="shared" si="0"/>
        <v>-226.42083360000004</v>
      </c>
      <c r="J45" s="58">
        <v>0</v>
      </c>
      <c r="K45" s="58">
        <v>0</v>
      </c>
      <c r="L45" s="58">
        <v>0</v>
      </c>
      <c r="M45" s="58">
        <v>0</v>
      </c>
      <c r="N45" s="58">
        <v>0</v>
      </c>
      <c r="O45" s="58">
        <v>0</v>
      </c>
      <c r="P45" s="58">
        <v>0</v>
      </c>
      <c r="Q45" s="58">
        <v>0</v>
      </c>
      <c r="R45" s="58">
        <v>0</v>
      </c>
      <c r="S45" s="58">
        <v>0</v>
      </c>
      <c r="T45" s="58">
        <v>0</v>
      </c>
      <c r="U45" s="58">
        <v>0</v>
      </c>
      <c r="V45" s="58">
        <v>0</v>
      </c>
      <c r="W45" s="58">
        <v>0</v>
      </c>
      <c r="X45" s="58">
        <v>0</v>
      </c>
      <c r="Y45" s="58">
        <v>0</v>
      </c>
      <c r="Z45" s="58">
        <v>0</v>
      </c>
      <c r="AA45" s="58">
        <v>0</v>
      </c>
      <c r="AB45" s="58">
        <v>0</v>
      </c>
      <c r="AC45" s="58">
        <v>0</v>
      </c>
      <c r="AD45" s="58">
        <v>0</v>
      </c>
      <c r="AE45" s="58">
        <v>0</v>
      </c>
      <c r="AF45" s="58">
        <v>0</v>
      </c>
      <c r="AG45" s="58">
        <v>0</v>
      </c>
      <c r="AH45" s="58">
        <v>0</v>
      </c>
      <c r="AI45" s="58">
        <v>0</v>
      </c>
      <c r="AJ45" s="58">
        <v>0</v>
      </c>
      <c r="AK45" s="58">
        <v>0</v>
      </c>
      <c r="AL45" s="58">
        <v>0</v>
      </c>
      <c r="AM45" s="58">
        <v>0</v>
      </c>
      <c r="AN45" s="58">
        <v>0</v>
      </c>
      <c r="AO45" s="58">
        <v>0</v>
      </c>
      <c r="AP45" s="58">
        <f>I45</f>
        <v>-226.42083360000004</v>
      </c>
      <c r="AQ45" s="58">
        <v>0</v>
      </c>
      <c r="AR45" s="58">
        <v>0</v>
      </c>
      <c r="AS45" s="58">
        <v>0</v>
      </c>
      <c r="AT45" s="58">
        <v>0</v>
      </c>
      <c r="AU45" s="58">
        <v>0</v>
      </c>
      <c r="AV45" s="58">
        <v>0</v>
      </c>
      <c r="AW45" s="58">
        <v>0</v>
      </c>
      <c r="AX45" s="58">
        <v>0</v>
      </c>
      <c r="AY45" s="58">
        <v>0</v>
      </c>
      <c r="AZ45" s="58">
        <v>0</v>
      </c>
      <c r="BA45" s="58">
        <v>0</v>
      </c>
      <c r="BB45" s="58">
        <v>0</v>
      </c>
      <c r="BC45" s="58">
        <v>0</v>
      </c>
      <c r="BD45" s="58">
        <v>0</v>
      </c>
      <c r="BE45" s="58">
        <v>0</v>
      </c>
      <c r="BF45" s="58">
        <v>0</v>
      </c>
      <c r="BG45" s="58">
        <v>0</v>
      </c>
      <c r="BH45" s="58">
        <v>0</v>
      </c>
      <c r="BI45" s="58">
        <v>0</v>
      </c>
      <c r="BJ45" s="58">
        <v>0</v>
      </c>
      <c r="BK45" s="58">
        <v>0</v>
      </c>
      <c r="BL45" s="58">
        <v>0</v>
      </c>
      <c r="BM45" s="58">
        <v>0</v>
      </c>
      <c r="BN45" s="58">
        <v>0</v>
      </c>
      <c r="BO45" s="58">
        <v>0</v>
      </c>
      <c r="BP45" s="58">
        <v>0</v>
      </c>
      <c r="BQ45" s="58">
        <v>0</v>
      </c>
      <c r="BR45" s="58">
        <v>0</v>
      </c>
      <c r="BS45" s="58">
        <v>0</v>
      </c>
      <c r="BT45" s="58">
        <v>0</v>
      </c>
      <c r="BU45" s="58">
        <v>0</v>
      </c>
      <c r="BV45" s="58">
        <v>0</v>
      </c>
      <c r="BW45" s="58">
        <v>0</v>
      </c>
      <c r="BX45" s="58">
        <v>0</v>
      </c>
      <c r="BY45" s="58">
        <v>0</v>
      </c>
      <c r="BZ45" s="58">
        <v>0</v>
      </c>
      <c r="CA45" s="58">
        <v>0</v>
      </c>
      <c r="CB45" s="58">
        <v>0</v>
      </c>
      <c r="CC45" s="58">
        <v>0</v>
      </c>
      <c r="CD45" s="58">
        <v>0</v>
      </c>
      <c r="CE45" s="58">
        <v>0</v>
      </c>
      <c r="CF45" s="58">
        <v>0</v>
      </c>
      <c r="CG45" s="58">
        <v>0</v>
      </c>
      <c r="CH45" s="58">
        <v>0</v>
      </c>
      <c r="CI45" s="58">
        <v>0</v>
      </c>
      <c r="CJ45" s="58">
        <v>0</v>
      </c>
      <c r="CK45" s="58">
        <v>0</v>
      </c>
      <c r="CL45" s="58">
        <v>0</v>
      </c>
      <c r="CM45" s="58">
        <v>0</v>
      </c>
      <c r="CN45" s="58">
        <v>0</v>
      </c>
      <c r="CO45" s="58">
        <v>0</v>
      </c>
      <c r="CP45" s="58">
        <v>0</v>
      </c>
      <c r="CQ45" s="58">
        <v>0</v>
      </c>
      <c r="CR45" s="58">
        <v>0</v>
      </c>
      <c r="CS45" s="58">
        <v>0</v>
      </c>
      <c r="CT45" s="58">
        <v>0</v>
      </c>
      <c r="CU45" s="58">
        <v>0</v>
      </c>
      <c r="CV45" s="58">
        <v>0</v>
      </c>
      <c r="CW45" s="58">
        <v>0</v>
      </c>
      <c r="CX45" s="115"/>
    </row>
    <row r="46" spans="1:102" x14ac:dyDescent="0.25">
      <c r="B46" t="s">
        <v>34</v>
      </c>
      <c r="C46">
        <v>1</v>
      </c>
      <c r="D46" s="1">
        <v>250</v>
      </c>
      <c r="F46" s="1">
        <f>C46*D46</f>
        <v>250</v>
      </c>
      <c r="G46" s="55">
        <v>33</v>
      </c>
      <c r="H46" s="55">
        <v>33</v>
      </c>
      <c r="I46" s="57">
        <f t="shared" si="0"/>
        <v>-250</v>
      </c>
      <c r="J46" s="58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8">
        <v>0</v>
      </c>
      <c r="R46" s="58">
        <v>0</v>
      </c>
      <c r="S46" s="58">
        <v>0</v>
      </c>
      <c r="T46" s="58">
        <v>0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58">
        <v>0</v>
      </c>
      <c r="AB46" s="58">
        <v>0</v>
      </c>
      <c r="AC46" s="58">
        <v>0</v>
      </c>
      <c r="AD46" s="58">
        <v>0</v>
      </c>
      <c r="AE46" s="58">
        <v>0</v>
      </c>
      <c r="AF46" s="58">
        <v>0</v>
      </c>
      <c r="AG46" s="58">
        <v>0</v>
      </c>
      <c r="AH46" s="58">
        <v>0</v>
      </c>
      <c r="AI46" s="58">
        <v>0</v>
      </c>
      <c r="AJ46" s="58">
        <v>0</v>
      </c>
      <c r="AK46" s="58">
        <v>0</v>
      </c>
      <c r="AL46" s="58">
        <v>0</v>
      </c>
      <c r="AM46" s="58">
        <v>0</v>
      </c>
      <c r="AN46" s="58">
        <v>0</v>
      </c>
      <c r="AO46" s="58">
        <v>0</v>
      </c>
      <c r="AP46" s="58">
        <f>I46</f>
        <v>-250</v>
      </c>
      <c r="AQ46" s="58">
        <v>0</v>
      </c>
      <c r="AR46" s="58">
        <v>0</v>
      </c>
      <c r="AS46" s="58">
        <v>0</v>
      </c>
      <c r="AT46" s="58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8">
        <v>0</v>
      </c>
      <c r="BA46" s="58">
        <v>0</v>
      </c>
      <c r="BB46" s="58">
        <v>0</v>
      </c>
      <c r="BC46" s="58">
        <v>0</v>
      </c>
      <c r="BD46" s="58">
        <v>0</v>
      </c>
      <c r="BE46" s="58">
        <v>0</v>
      </c>
      <c r="BF46" s="58">
        <v>0</v>
      </c>
      <c r="BG46" s="58">
        <v>0</v>
      </c>
      <c r="BH46" s="58">
        <v>0</v>
      </c>
      <c r="BI46" s="58">
        <v>0</v>
      </c>
      <c r="BJ46" s="58">
        <v>0</v>
      </c>
      <c r="BK46" s="58">
        <v>0</v>
      </c>
      <c r="BL46" s="58">
        <v>0</v>
      </c>
      <c r="BM46" s="58">
        <v>0</v>
      </c>
      <c r="BN46" s="58">
        <v>0</v>
      </c>
      <c r="BO46" s="58">
        <v>0</v>
      </c>
      <c r="BP46" s="58">
        <v>0</v>
      </c>
      <c r="BQ46" s="58">
        <v>0</v>
      </c>
      <c r="BR46" s="58">
        <v>0</v>
      </c>
      <c r="BS46" s="58">
        <v>0</v>
      </c>
      <c r="BT46" s="58">
        <v>0</v>
      </c>
      <c r="BU46" s="58">
        <v>0</v>
      </c>
      <c r="BV46" s="58">
        <v>0</v>
      </c>
      <c r="BW46" s="58">
        <v>0</v>
      </c>
      <c r="BX46" s="58">
        <v>0</v>
      </c>
      <c r="BY46" s="58">
        <v>0</v>
      </c>
      <c r="BZ46" s="58">
        <v>0</v>
      </c>
      <c r="CA46" s="58">
        <v>0</v>
      </c>
      <c r="CB46" s="58">
        <v>0</v>
      </c>
      <c r="CC46" s="58">
        <v>0</v>
      </c>
      <c r="CD46" s="58">
        <v>0</v>
      </c>
      <c r="CE46" s="58">
        <v>0</v>
      </c>
      <c r="CF46" s="58">
        <v>0</v>
      </c>
      <c r="CG46" s="58">
        <v>0</v>
      </c>
      <c r="CH46" s="58">
        <v>0</v>
      </c>
      <c r="CI46" s="58">
        <v>0</v>
      </c>
      <c r="CJ46" s="58">
        <v>0</v>
      </c>
      <c r="CK46" s="58">
        <v>0</v>
      </c>
      <c r="CL46" s="58">
        <v>0</v>
      </c>
      <c r="CM46" s="58">
        <v>0</v>
      </c>
      <c r="CN46" s="58">
        <v>0</v>
      </c>
      <c r="CO46" s="58">
        <v>0</v>
      </c>
      <c r="CP46" s="58">
        <v>0</v>
      </c>
      <c r="CQ46" s="58">
        <v>0</v>
      </c>
      <c r="CR46" s="58">
        <v>0</v>
      </c>
      <c r="CS46" s="58">
        <v>0</v>
      </c>
      <c r="CT46" s="58">
        <v>0</v>
      </c>
      <c r="CU46" s="58">
        <v>0</v>
      </c>
      <c r="CV46" s="58">
        <v>0</v>
      </c>
      <c r="CW46" s="58">
        <v>0</v>
      </c>
      <c r="CX46" s="115"/>
    </row>
    <row r="47" spans="1:102" x14ac:dyDescent="0.25">
      <c r="B47" s="7" t="s">
        <v>35</v>
      </c>
      <c r="G47" s="90"/>
      <c r="H47" s="90"/>
      <c r="I47" s="91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92"/>
      <c r="BG47" s="92"/>
      <c r="BH47" s="92"/>
      <c r="BI47" s="92"/>
      <c r="BJ47" s="92"/>
      <c r="BK47" s="92"/>
      <c r="BL47" s="92"/>
      <c r="BM47" s="92"/>
      <c r="BN47" s="92"/>
      <c r="BO47" s="92"/>
      <c r="BP47" s="92"/>
      <c r="BQ47" s="92"/>
      <c r="BR47" s="92"/>
      <c r="BS47" s="92"/>
      <c r="BT47" s="92"/>
      <c r="BU47" s="92"/>
      <c r="BV47" s="92"/>
      <c r="BW47" s="92"/>
      <c r="BX47" s="92"/>
      <c r="BY47" s="92"/>
      <c r="BZ47" s="92"/>
      <c r="CA47" s="92"/>
      <c r="CB47" s="92"/>
      <c r="CC47" s="92"/>
      <c r="CD47" s="92"/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115"/>
    </row>
    <row r="48" spans="1:102" x14ac:dyDescent="0.25">
      <c r="B48" t="s">
        <v>32</v>
      </c>
      <c r="C48" s="6">
        <v>2.9999999999999997E-4</v>
      </c>
      <c r="D48" s="1">
        <f>F33</f>
        <v>1132104.1680000001</v>
      </c>
      <c r="F48" s="1">
        <f>C48*D48</f>
        <v>339.6312504</v>
      </c>
      <c r="G48" s="55">
        <v>33</v>
      </c>
      <c r="H48" s="55">
        <v>33</v>
      </c>
      <c r="I48" s="57">
        <f t="shared" si="0"/>
        <v>-339.6312504</v>
      </c>
      <c r="J48" s="58">
        <v>0</v>
      </c>
      <c r="K48" s="58">
        <v>0</v>
      </c>
      <c r="L48" s="58">
        <v>0</v>
      </c>
      <c r="M48" s="58">
        <v>0</v>
      </c>
      <c r="N48" s="58">
        <v>0</v>
      </c>
      <c r="O48" s="58">
        <v>0</v>
      </c>
      <c r="P48" s="58">
        <v>0</v>
      </c>
      <c r="Q48" s="58">
        <v>0</v>
      </c>
      <c r="R48" s="58">
        <v>0</v>
      </c>
      <c r="S48" s="58">
        <v>0</v>
      </c>
      <c r="T48" s="58">
        <v>0</v>
      </c>
      <c r="U48" s="58">
        <v>0</v>
      </c>
      <c r="V48" s="58">
        <v>0</v>
      </c>
      <c r="W48" s="58">
        <v>0</v>
      </c>
      <c r="X48" s="58">
        <v>0</v>
      </c>
      <c r="Y48" s="58">
        <v>0</v>
      </c>
      <c r="Z48" s="58">
        <v>0</v>
      </c>
      <c r="AA48" s="58">
        <v>0</v>
      </c>
      <c r="AB48" s="58">
        <v>0</v>
      </c>
      <c r="AC48" s="58">
        <v>0</v>
      </c>
      <c r="AD48" s="58">
        <v>0</v>
      </c>
      <c r="AE48" s="58">
        <v>0</v>
      </c>
      <c r="AF48" s="58">
        <v>0</v>
      </c>
      <c r="AG48" s="58">
        <v>0</v>
      </c>
      <c r="AH48" s="58">
        <v>0</v>
      </c>
      <c r="AI48" s="58">
        <v>0</v>
      </c>
      <c r="AJ48" s="58">
        <v>0</v>
      </c>
      <c r="AK48" s="58">
        <v>0</v>
      </c>
      <c r="AL48" s="58">
        <v>0</v>
      </c>
      <c r="AM48" s="58">
        <v>0</v>
      </c>
      <c r="AN48" s="58">
        <v>0</v>
      </c>
      <c r="AO48" s="58">
        <v>0</v>
      </c>
      <c r="AP48" s="58">
        <f>I48</f>
        <v>-339.6312504</v>
      </c>
      <c r="AQ48" s="58">
        <v>0</v>
      </c>
      <c r="AR48" s="58">
        <v>0</v>
      </c>
      <c r="AS48" s="58">
        <v>0</v>
      </c>
      <c r="AT48" s="58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8">
        <v>0</v>
      </c>
      <c r="BA48" s="58">
        <v>0</v>
      </c>
      <c r="BB48" s="58">
        <v>0</v>
      </c>
      <c r="BC48" s="58">
        <v>0</v>
      </c>
      <c r="BD48" s="58">
        <v>0</v>
      </c>
      <c r="BE48" s="58">
        <v>0</v>
      </c>
      <c r="BF48" s="58">
        <v>0</v>
      </c>
      <c r="BG48" s="58">
        <v>0</v>
      </c>
      <c r="BH48" s="58">
        <v>0</v>
      </c>
      <c r="BI48" s="58">
        <v>0</v>
      </c>
      <c r="BJ48" s="58">
        <v>0</v>
      </c>
      <c r="BK48" s="58">
        <v>0</v>
      </c>
      <c r="BL48" s="58">
        <v>0</v>
      </c>
      <c r="BM48" s="58">
        <v>0</v>
      </c>
      <c r="BN48" s="58">
        <v>0</v>
      </c>
      <c r="BO48" s="58">
        <v>0</v>
      </c>
      <c r="BP48" s="58">
        <v>0</v>
      </c>
      <c r="BQ48" s="58">
        <v>0</v>
      </c>
      <c r="BR48" s="58">
        <v>0</v>
      </c>
      <c r="BS48" s="58">
        <v>0</v>
      </c>
      <c r="BT48" s="58">
        <v>0</v>
      </c>
      <c r="BU48" s="58">
        <v>0</v>
      </c>
      <c r="BV48" s="58">
        <v>0</v>
      </c>
      <c r="BW48" s="58">
        <v>0</v>
      </c>
      <c r="BX48" s="58">
        <v>0</v>
      </c>
      <c r="BY48" s="58">
        <v>0</v>
      </c>
      <c r="BZ48" s="58">
        <v>0</v>
      </c>
      <c r="CA48" s="58">
        <v>0</v>
      </c>
      <c r="CB48" s="58">
        <v>0</v>
      </c>
      <c r="CC48" s="58">
        <v>0</v>
      </c>
      <c r="CD48" s="58">
        <v>0</v>
      </c>
      <c r="CE48" s="58">
        <v>0</v>
      </c>
      <c r="CF48" s="58">
        <v>0</v>
      </c>
      <c r="CG48" s="58">
        <v>0</v>
      </c>
      <c r="CH48" s="58">
        <v>0</v>
      </c>
      <c r="CI48" s="58">
        <v>0</v>
      </c>
      <c r="CJ48" s="58">
        <v>0</v>
      </c>
      <c r="CK48" s="58">
        <v>0</v>
      </c>
      <c r="CL48" s="58">
        <v>0</v>
      </c>
      <c r="CM48" s="58">
        <v>0</v>
      </c>
      <c r="CN48" s="58">
        <v>0</v>
      </c>
      <c r="CO48" s="58">
        <v>0</v>
      </c>
      <c r="CP48" s="58">
        <v>0</v>
      </c>
      <c r="CQ48" s="58">
        <v>0</v>
      </c>
      <c r="CR48" s="58">
        <v>0</v>
      </c>
      <c r="CS48" s="58">
        <v>0</v>
      </c>
      <c r="CT48" s="58">
        <v>0</v>
      </c>
      <c r="CU48" s="58">
        <v>0</v>
      </c>
      <c r="CV48" s="58">
        <v>0</v>
      </c>
      <c r="CW48" s="58">
        <v>0</v>
      </c>
      <c r="CX48" s="115"/>
    </row>
    <row r="49" spans="2:102" x14ac:dyDescent="0.25">
      <c r="B49" t="s">
        <v>33</v>
      </c>
      <c r="C49" s="6">
        <v>2.0000000000000001E-4</v>
      </c>
      <c r="D49" s="1">
        <f>F33</f>
        <v>1132104.1680000001</v>
      </c>
      <c r="F49" s="1">
        <f>C49*D49</f>
        <v>226.42083360000004</v>
      </c>
      <c r="G49" s="55">
        <v>33</v>
      </c>
      <c r="H49" s="55">
        <v>33</v>
      </c>
      <c r="I49" s="57">
        <f t="shared" si="0"/>
        <v>-226.42083360000004</v>
      </c>
      <c r="J49" s="58">
        <v>0</v>
      </c>
      <c r="K49" s="58">
        <v>0</v>
      </c>
      <c r="L49" s="58">
        <v>0</v>
      </c>
      <c r="M49" s="58">
        <v>0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0</v>
      </c>
      <c r="AE49" s="58">
        <v>0</v>
      </c>
      <c r="AF49" s="58">
        <v>0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0</v>
      </c>
      <c r="AN49" s="58">
        <v>0</v>
      </c>
      <c r="AO49" s="58">
        <v>0</v>
      </c>
      <c r="AP49" s="58">
        <f>I49</f>
        <v>-226.42083360000004</v>
      </c>
      <c r="AQ49" s="58">
        <v>0</v>
      </c>
      <c r="AR49" s="58">
        <v>0</v>
      </c>
      <c r="AS49" s="58">
        <v>0</v>
      </c>
      <c r="AT49" s="58">
        <v>0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8">
        <v>0</v>
      </c>
      <c r="BA49" s="58">
        <v>0</v>
      </c>
      <c r="BB49" s="58">
        <v>0</v>
      </c>
      <c r="BC49" s="58">
        <v>0</v>
      </c>
      <c r="BD49" s="58">
        <v>0</v>
      </c>
      <c r="BE49" s="58">
        <v>0</v>
      </c>
      <c r="BF49" s="58">
        <v>0</v>
      </c>
      <c r="BG49" s="58">
        <v>0</v>
      </c>
      <c r="BH49" s="58">
        <v>0</v>
      </c>
      <c r="BI49" s="58">
        <v>0</v>
      </c>
      <c r="BJ49" s="58">
        <v>0</v>
      </c>
      <c r="BK49" s="58">
        <v>0</v>
      </c>
      <c r="BL49" s="58">
        <v>0</v>
      </c>
      <c r="BM49" s="58">
        <v>0</v>
      </c>
      <c r="BN49" s="58">
        <v>0</v>
      </c>
      <c r="BO49" s="58">
        <v>0</v>
      </c>
      <c r="BP49" s="58">
        <v>0</v>
      </c>
      <c r="BQ49" s="58">
        <v>0</v>
      </c>
      <c r="BR49" s="58">
        <v>0</v>
      </c>
      <c r="BS49" s="58">
        <v>0</v>
      </c>
      <c r="BT49" s="58">
        <v>0</v>
      </c>
      <c r="BU49" s="58">
        <v>0</v>
      </c>
      <c r="BV49" s="58">
        <v>0</v>
      </c>
      <c r="BW49" s="58">
        <v>0</v>
      </c>
      <c r="BX49" s="58">
        <v>0</v>
      </c>
      <c r="BY49" s="58">
        <v>0</v>
      </c>
      <c r="BZ49" s="58">
        <v>0</v>
      </c>
      <c r="CA49" s="58">
        <v>0</v>
      </c>
      <c r="CB49" s="58">
        <v>0</v>
      </c>
      <c r="CC49" s="58">
        <v>0</v>
      </c>
      <c r="CD49" s="58">
        <v>0</v>
      </c>
      <c r="CE49" s="58">
        <v>0</v>
      </c>
      <c r="CF49" s="58">
        <v>0</v>
      </c>
      <c r="CG49" s="58">
        <v>0</v>
      </c>
      <c r="CH49" s="58">
        <v>0</v>
      </c>
      <c r="CI49" s="58">
        <v>0</v>
      </c>
      <c r="CJ49" s="58">
        <v>0</v>
      </c>
      <c r="CK49" s="58">
        <v>0</v>
      </c>
      <c r="CL49" s="58">
        <v>0</v>
      </c>
      <c r="CM49" s="58">
        <v>0</v>
      </c>
      <c r="CN49" s="58">
        <v>0</v>
      </c>
      <c r="CO49" s="58">
        <v>0</v>
      </c>
      <c r="CP49" s="58">
        <v>0</v>
      </c>
      <c r="CQ49" s="58">
        <v>0</v>
      </c>
      <c r="CR49" s="58">
        <v>0</v>
      </c>
      <c r="CS49" s="58">
        <v>0</v>
      </c>
      <c r="CT49" s="58">
        <v>0</v>
      </c>
      <c r="CU49" s="58">
        <v>0</v>
      </c>
      <c r="CV49" s="58">
        <v>0</v>
      </c>
      <c r="CW49" s="58">
        <v>0</v>
      </c>
      <c r="CX49" s="115"/>
    </row>
    <row r="50" spans="2:102" x14ac:dyDescent="0.25">
      <c r="B50" t="s">
        <v>34</v>
      </c>
      <c r="C50">
        <v>1</v>
      </c>
      <c r="D50" s="1">
        <v>250</v>
      </c>
      <c r="F50" s="1">
        <f>C50*D50</f>
        <v>250</v>
      </c>
      <c r="G50" s="55">
        <v>33</v>
      </c>
      <c r="H50" s="55">
        <v>33</v>
      </c>
      <c r="I50" s="57">
        <f t="shared" si="0"/>
        <v>-250</v>
      </c>
      <c r="J50" s="58">
        <v>0</v>
      </c>
      <c r="K50" s="58">
        <v>0</v>
      </c>
      <c r="L50" s="58">
        <v>0</v>
      </c>
      <c r="M50" s="58">
        <v>0</v>
      </c>
      <c r="N50" s="58">
        <v>0</v>
      </c>
      <c r="O50" s="58">
        <v>0</v>
      </c>
      <c r="P50" s="58">
        <v>0</v>
      </c>
      <c r="Q50" s="58">
        <v>0</v>
      </c>
      <c r="R50" s="58">
        <v>0</v>
      </c>
      <c r="S50" s="58">
        <v>0</v>
      </c>
      <c r="T50" s="58">
        <v>0</v>
      </c>
      <c r="U50" s="58">
        <v>0</v>
      </c>
      <c r="V50" s="58">
        <v>0</v>
      </c>
      <c r="W50" s="58">
        <v>0</v>
      </c>
      <c r="X50" s="58">
        <v>0</v>
      </c>
      <c r="Y50" s="58">
        <v>0</v>
      </c>
      <c r="Z50" s="58">
        <v>0</v>
      </c>
      <c r="AA50" s="58">
        <v>0</v>
      </c>
      <c r="AB50" s="58">
        <v>0</v>
      </c>
      <c r="AC50" s="58">
        <v>0</v>
      </c>
      <c r="AD50" s="58">
        <v>0</v>
      </c>
      <c r="AE50" s="58">
        <v>0</v>
      </c>
      <c r="AF50" s="58">
        <v>0</v>
      </c>
      <c r="AG50" s="58">
        <v>0</v>
      </c>
      <c r="AH50" s="58">
        <v>0</v>
      </c>
      <c r="AI50" s="58">
        <v>0</v>
      </c>
      <c r="AJ50" s="58">
        <v>0</v>
      </c>
      <c r="AK50" s="58">
        <v>0</v>
      </c>
      <c r="AL50" s="58">
        <v>0</v>
      </c>
      <c r="AM50" s="58">
        <v>0</v>
      </c>
      <c r="AN50" s="58">
        <v>0</v>
      </c>
      <c r="AO50" s="58">
        <v>0</v>
      </c>
      <c r="AP50" s="58">
        <f>I50</f>
        <v>-250</v>
      </c>
      <c r="AQ50" s="58">
        <v>0</v>
      </c>
      <c r="AR50" s="58">
        <v>0</v>
      </c>
      <c r="AS50" s="58">
        <v>0</v>
      </c>
      <c r="AT50" s="58">
        <v>0</v>
      </c>
      <c r="AU50" s="58">
        <v>0</v>
      </c>
      <c r="AV50" s="58">
        <v>0</v>
      </c>
      <c r="AW50" s="58">
        <v>0</v>
      </c>
      <c r="AX50" s="58">
        <v>0</v>
      </c>
      <c r="AY50" s="58">
        <v>0</v>
      </c>
      <c r="AZ50" s="58">
        <v>0</v>
      </c>
      <c r="BA50" s="58">
        <v>0</v>
      </c>
      <c r="BB50" s="58">
        <v>0</v>
      </c>
      <c r="BC50" s="58">
        <v>0</v>
      </c>
      <c r="BD50" s="58">
        <v>0</v>
      </c>
      <c r="BE50" s="58">
        <v>0</v>
      </c>
      <c r="BF50" s="58">
        <v>0</v>
      </c>
      <c r="BG50" s="58">
        <v>0</v>
      </c>
      <c r="BH50" s="58">
        <v>0</v>
      </c>
      <c r="BI50" s="58">
        <v>0</v>
      </c>
      <c r="BJ50" s="58">
        <v>0</v>
      </c>
      <c r="BK50" s="58">
        <v>0</v>
      </c>
      <c r="BL50" s="58">
        <v>0</v>
      </c>
      <c r="BM50" s="58">
        <v>0</v>
      </c>
      <c r="BN50" s="58">
        <v>0</v>
      </c>
      <c r="BO50" s="58">
        <v>0</v>
      </c>
      <c r="BP50" s="58">
        <v>0</v>
      </c>
      <c r="BQ50" s="58">
        <v>0</v>
      </c>
      <c r="BR50" s="58">
        <v>0</v>
      </c>
      <c r="BS50" s="58">
        <v>0</v>
      </c>
      <c r="BT50" s="58">
        <v>0</v>
      </c>
      <c r="BU50" s="58">
        <v>0</v>
      </c>
      <c r="BV50" s="58">
        <v>0</v>
      </c>
      <c r="BW50" s="58">
        <v>0</v>
      </c>
      <c r="BX50" s="58">
        <v>0</v>
      </c>
      <c r="BY50" s="58">
        <v>0</v>
      </c>
      <c r="BZ50" s="58">
        <v>0</v>
      </c>
      <c r="CA50" s="58">
        <v>0</v>
      </c>
      <c r="CB50" s="58">
        <v>0</v>
      </c>
      <c r="CC50" s="58">
        <v>0</v>
      </c>
      <c r="CD50" s="58">
        <v>0</v>
      </c>
      <c r="CE50" s="58">
        <v>0</v>
      </c>
      <c r="CF50" s="58">
        <v>0</v>
      </c>
      <c r="CG50" s="58">
        <v>0</v>
      </c>
      <c r="CH50" s="58">
        <v>0</v>
      </c>
      <c r="CI50" s="58">
        <v>0</v>
      </c>
      <c r="CJ50" s="58">
        <v>0</v>
      </c>
      <c r="CK50" s="58">
        <v>0</v>
      </c>
      <c r="CL50" s="58">
        <v>0</v>
      </c>
      <c r="CM50" s="58">
        <v>0</v>
      </c>
      <c r="CN50" s="58">
        <v>0</v>
      </c>
      <c r="CO50" s="58">
        <v>0</v>
      </c>
      <c r="CP50" s="58">
        <v>0</v>
      </c>
      <c r="CQ50" s="58">
        <v>0</v>
      </c>
      <c r="CR50" s="58">
        <v>0</v>
      </c>
      <c r="CS50" s="58">
        <v>0</v>
      </c>
      <c r="CT50" s="58">
        <v>0</v>
      </c>
      <c r="CU50" s="58">
        <v>0</v>
      </c>
      <c r="CV50" s="58">
        <v>0</v>
      </c>
      <c r="CW50" s="58">
        <v>0</v>
      </c>
      <c r="CX50" s="115"/>
    </row>
    <row r="51" spans="2:102" x14ac:dyDescent="0.25">
      <c r="B51" s="7" t="s">
        <v>36</v>
      </c>
      <c r="C51" s="6">
        <v>8.9999999999999993E-3</v>
      </c>
      <c r="D51" s="1">
        <f>F33</f>
        <v>1132104.1680000001</v>
      </c>
      <c r="F51" s="1">
        <f>C51*D51</f>
        <v>10188.937512</v>
      </c>
      <c r="G51" s="55">
        <v>17</v>
      </c>
      <c r="H51" s="55">
        <v>32</v>
      </c>
      <c r="I51" s="57">
        <f t="shared" si="0"/>
        <v>-10188.937512</v>
      </c>
      <c r="J51" s="58">
        <v>0</v>
      </c>
      <c r="K51" s="58">
        <v>0</v>
      </c>
      <c r="L51" s="58">
        <v>0</v>
      </c>
      <c r="M51" s="58">
        <v>0</v>
      </c>
      <c r="N51" s="58">
        <v>0</v>
      </c>
      <c r="O51" s="58">
        <v>0</v>
      </c>
      <c r="P51" s="58">
        <v>0</v>
      </c>
      <c r="Q51" s="58">
        <v>0</v>
      </c>
      <c r="R51" s="58">
        <v>0</v>
      </c>
      <c r="S51" s="58">
        <v>0</v>
      </c>
      <c r="T51" s="58">
        <v>0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8">
        <f>$I$51/16</f>
        <v>-636.80859450000003</v>
      </c>
      <c r="AA51" s="58">
        <f t="shared" ref="AA51:AO51" si="11">$I$51/16</f>
        <v>-636.80859450000003</v>
      </c>
      <c r="AB51" s="58">
        <f t="shared" si="11"/>
        <v>-636.80859450000003</v>
      </c>
      <c r="AC51" s="58">
        <f t="shared" si="11"/>
        <v>-636.80859450000003</v>
      </c>
      <c r="AD51" s="58">
        <f t="shared" si="11"/>
        <v>-636.80859450000003</v>
      </c>
      <c r="AE51" s="58">
        <f t="shared" si="11"/>
        <v>-636.80859450000003</v>
      </c>
      <c r="AF51" s="58">
        <f t="shared" si="11"/>
        <v>-636.80859450000003</v>
      </c>
      <c r="AG51" s="58">
        <f t="shared" si="11"/>
        <v>-636.80859450000003</v>
      </c>
      <c r="AH51" s="58">
        <f t="shared" si="11"/>
        <v>-636.80859450000003</v>
      </c>
      <c r="AI51" s="58">
        <f t="shared" si="11"/>
        <v>-636.80859450000003</v>
      </c>
      <c r="AJ51" s="58">
        <f t="shared" si="11"/>
        <v>-636.80859450000003</v>
      </c>
      <c r="AK51" s="58">
        <f t="shared" si="11"/>
        <v>-636.80859450000003</v>
      </c>
      <c r="AL51" s="58">
        <f t="shared" si="11"/>
        <v>-636.80859450000003</v>
      </c>
      <c r="AM51" s="58">
        <f t="shared" si="11"/>
        <v>-636.80859450000003</v>
      </c>
      <c r="AN51" s="58">
        <f t="shared" si="11"/>
        <v>-636.80859450000003</v>
      </c>
      <c r="AO51" s="58">
        <f t="shared" si="11"/>
        <v>-636.80859450000003</v>
      </c>
      <c r="AP51" s="58">
        <v>0</v>
      </c>
      <c r="AQ51" s="58">
        <v>0</v>
      </c>
      <c r="AR51" s="58">
        <v>0</v>
      </c>
      <c r="AS51" s="58">
        <v>0</v>
      </c>
      <c r="AT51" s="58">
        <v>0</v>
      </c>
      <c r="AU51" s="58">
        <v>0</v>
      </c>
      <c r="AV51" s="58">
        <v>0</v>
      </c>
      <c r="AW51" s="58">
        <v>0</v>
      </c>
      <c r="AX51" s="58">
        <v>0</v>
      </c>
      <c r="AY51" s="58">
        <v>0</v>
      </c>
      <c r="AZ51" s="58">
        <v>0</v>
      </c>
      <c r="BA51" s="58">
        <v>0</v>
      </c>
      <c r="BB51" s="58">
        <v>0</v>
      </c>
      <c r="BC51" s="58">
        <v>0</v>
      </c>
      <c r="BD51" s="58">
        <v>0</v>
      </c>
      <c r="BE51" s="58">
        <v>0</v>
      </c>
      <c r="BF51" s="58">
        <v>0</v>
      </c>
      <c r="BG51" s="58">
        <v>0</v>
      </c>
      <c r="BH51" s="58">
        <v>0</v>
      </c>
      <c r="BI51" s="58">
        <v>0</v>
      </c>
      <c r="BJ51" s="58">
        <v>0</v>
      </c>
      <c r="BK51" s="58">
        <v>0</v>
      </c>
      <c r="BL51" s="58">
        <v>0</v>
      </c>
      <c r="BM51" s="58">
        <v>0</v>
      </c>
      <c r="BN51" s="58">
        <v>0</v>
      </c>
      <c r="BO51" s="58">
        <v>0</v>
      </c>
      <c r="BP51" s="58">
        <v>0</v>
      </c>
      <c r="BQ51" s="58">
        <v>0</v>
      </c>
      <c r="BR51" s="58">
        <v>0</v>
      </c>
      <c r="BS51" s="58">
        <v>0</v>
      </c>
      <c r="BT51" s="58">
        <v>0</v>
      </c>
      <c r="BU51" s="58">
        <v>0</v>
      </c>
      <c r="BV51" s="58">
        <v>0</v>
      </c>
      <c r="BW51" s="58">
        <v>0</v>
      </c>
      <c r="BX51" s="58">
        <v>0</v>
      </c>
      <c r="BY51" s="58">
        <v>0</v>
      </c>
      <c r="BZ51" s="58">
        <v>0</v>
      </c>
      <c r="CA51" s="58">
        <v>0</v>
      </c>
      <c r="CB51" s="58">
        <v>0</v>
      </c>
      <c r="CC51" s="58">
        <v>0</v>
      </c>
      <c r="CD51" s="58">
        <v>0</v>
      </c>
      <c r="CE51" s="58">
        <v>0</v>
      </c>
      <c r="CF51" s="58">
        <v>0</v>
      </c>
      <c r="CG51" s="58">
        <v>0</v>
      </c>
      <c r="CH51" s="58">
        <v>0</v>
      </c>
      <c r="CI51" s="58">
        <v>0</v>
      </c>
      <c r="CJ51" s="58">
        <v>0</v>
      </c>
      <c r="CK51" s="58">
        <v>0</v>
      </c>
      <c r="CL51" s="58">
        <v>0</v>
      </c>
      <c r="CM51" s="58">
        <v>0</v>
      </c>
      <c r="CN51" s="58">
        <v>0</v>
      </c>
      <c r="CO51" s="58">
        <v>0</v>
      </c>
      <c r="CP51" s="58">
        <v>0</v>
      </c>
      <c r="CQ51" s="58">
        <v>0</v>
      </c>
      <c r="CR51" s="58">
        <v>0</v>
      </c>
      <c r="CS51" s="58">
        <v>0</v>
      </c>
      <c r="CT51" s="58">
        <v>0</v>
      </c>
      <c r="CU51" s="58">
        <v>0</v>
      </c>
      <c r="CV51" s="58">
        <v>0</v>
      </c>
      <c r="CW51" s="58">
        <v>0</v>
      </c>
      <c r="CX51" s="115"/>
    </row>
    <row r="52" spans="2:102" x14ac:dyDescent="0.25">
      <c r="B52" s="7" t="s">
        <v>206</v>
      </c>
      <c r="C52" s="6">
        <v>2.5000000000000001E-3</v>
      </c>
      <c r="D52" s="1">
        <f>20*65*1.2*725.71</f>
        <v>1132107.6000000001</v>
      </c>
      <c r="F52" s="1">
        <f>C52*D52</f>
        <v>2830.2690000000002</v>
      </c>
      <c r="G52" s="55">
        <v>33</v>
      </c>
      <c r="H52" s="55">
        <v>33</v>
      </c>
      <c r="I52" s="57">
        <f>-F52</f>
        <v>-2830.2690000000002</v>
      </c>
      <c r="J52" s="58">
        <v>0</v>
      </c>
      <c r="K52" s="58">
        <v>0</v>
      </c>
      <c r="L52" s="58">
        <v>0</v>
      </c>
      <c r="M52" s="58">
        <v>0</v>
      </c>
      <c r="N52" s="58">
        <v>0</v>
      </c>
      <c r="O52" s="58">
        <v>0</v>
      </c>
      <c r="P52" s="58">
        <v>0</v>
      </c>
      <c r="Q52" s="58">
        <v>0</v>
      </c>
      <c r="R52" s="58">
        <v>0</v>
      </c>
      <c r="S52" s="58">
        <v>0</v>
      </c>
      <c r="T52" s="58">
        <v>0</v>
      </c>
      <c r="U52" s="58">
        <v>0</v>
      </c>
      <c r="V52" s="58">
        <v>0</v>
      </c>
      <c r="W52" s="58">
        <v>0</v>
      </c>
      <c r="X52" s="58">
        <v>0</v>
      </c>
      <c r="Y52" s="58">
        <v>0</v>
      </c>
      <c r="Z52" s="58">
        <v>0</v>
      </c>
      <c r="AA52" s="58">
        <v>0</v>
      </c>
      <c r="AB52" s="58">
        <v>0</v>
      </c>
      <c r="AC52" s="58">
        <v>0</v>
      </c>
      <c r="AD52" s="58">
        <v>0</v>
      </c>
      <c r="AE52" s="58">
        <v>0</v>
      </c>
      <c r="AF52" s="58">
        <v>0</v>
      </c>
      <c r="AG52" s="58">
        <v>0</v>
      </c>
      <c r="AH52" s="58">
        <v>0</v>
      </c>
      <c r="AI52" s="58">
        <v>0</v>
      </c>
      <c r="AJ52" s="58">
        <v>0</v>
      </c>
      <c r="AK52" s="58">
        <v>0</v>
      </c>
      <c r="AL52" s="58">
        <v>0</v>
      </c>
      <c r="AM52" s="58">
        <v>0</v>
      </c>
      <c r="AN52" s="58">
        <v>0</v>
      </c>
      <c r="AO52" s="58">
        <v>0</v>
      </c>
      <c r="AP52" s="58">
        <f>I52</f>
        <v>-2830.2690000000002</v>
      </c>
      <c r="AQ52" s="58">
        <v>0</v>
      </c>
      <c r="AR52" s="58">
        <v>0</v>
      </c>
      <c r="AS52" s="58">
        <v>0</v>
      </c>
      <c r="AT52" s="58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8">
        <v>0</v>
      </c>
      <c r="BA52" s="58">
        <v>0</v>
      </c>
      <c r="BB52" s="58">
        <v>0</v>
      </c>
      <c r="BC52" s="58">
        <v>0</v>
      </c>
      <c r="BD52" s="58">
        <v>0</v>
      </c>
      <c r="BE52" s="58">
        <v>0</v>
      </c>
      <c r="BF52" s="58">
        <v>0</v>
      </c>
      <c r="BG52" s="58">
        <v>0</v>
      </c>
      <c r="BH52" s="58">
        <v>0</v>
      </c>
      <c r="BI52" s="58">
        <v>0</v>
      </c>
      <c r="BJ52" s="58">
        <v>0</v>
      </c>
      <c r="BK52" s="58">
        <v>0</v>
      </c>
      <c r="BL52" s="58">
        <v>0</v>
      </c>
      <c r="BM52" s="58">
        <v>0</v>
      </c>
      <c r="BN52" s="58">
        <v>0</v>
      </c>
      <c r="BO52" s="58">
        <v>0</v>
      </c>
      <c r="BP52" s="58">
        <v>0</v>
      </c>
      <c r="BQ52" s="58">
        <v>0</v>
      </c>
      <c r="BR52" s="58">
        <v>0</v>
      </c>
      <c r="BS52" s="58">
        <v>0</v>
      </c>
      <c r="BT52" s="58">
        <v>0</v>
      </c>
      <c r="BU52" s="58">
        <v>0</v>
      </c>
      <c r="BV52" s="58">
        <v>0</v>
      </c>
      <c r="BW52" s="58">
        <v>0</v>
      </c>
      <c r="BX52" s="58">
        <v>0</v>
      </c>
      <c r="BY52" s="58">
        <v>0</v>
      </c>
      <c r="BZ52" s="58">
        <v>0</v>
      </c>
      <c r="CA52" s="58">
        <v>0</v>
      </c>
      <c r="CB52" s="58">
        <v>0</v>
      </c>
      <c r="CC52" s="58">
        <v>0</v>
      </c>
      <c r="CD52" s="58">
        <v>0</v>
      </c>
      <c r="CE52" s="58">
        <v>0</v>
      </c>
      <c r="CF52" s="58">
        <v>0</v>
      </c>
      <c r="CG52" s="58">
        <v>0</v>
      </c>
      <c r="CH52" s="58">
        <v>0</v>
      </c>
      <c r="CI52" s="58">
        <v>0</v>
      </c>
      <c r="CJ52" s="58">
        <v>0</v>
      </c>
      <c r="CK52" s="58">
        <v>0</v>
      </c>
      <c r="CL52" s="58">
        <v>0</v>
      </c>
      <c r="CM52" s="58">
        <v>0</v>
      </c>
      <c r="CN52" s="58">
        <v>0</v>
      </c>
      <c r="CO52" s="58">
        <v>0</v>
      </c>
      <c r="CP52" s="58">
        <v>0</v>
      </c>
      <c r="CQ52" s="58">
        <v>0</v>
      </c>
      <c r="CR52" s="58">
        <v>0</v>
      </c>
      <c r="CS52" s="58">
        <v>0</v>
      </c>
      <c r="CT52" s="58">
        <v>0</v>
      </c>
      <c r="CU52" s="58">
        <v>0</v>
      </c>
      <c r="CV52" s="58">
        <v>0</v>
      </c>
      <c r="CW52" s="58">
        <v>0</v>
      </c>
      <c r="CX52" s="115"/>
    </row>
    <row r="53" spans="2:102" x14ac:dyDescent="0.25">
      <c r="G53" s="61"/>
      <c r="H53" s="61"/>
      <c r="I53" s="62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CX53" s="115"/>
    </row>
    <row r="54" spans="2:102" x14ac:dyDescent="0.25">
      <c r="B54" s="15" t="s">
        <v>37</v>
      </c>
      <c r="C54" s="15"/>
      <c r="D54" s="16"/>
      <c r="E54" s="16"/>
      <c r="F54" s="16"/>
      <c r="G54" s="73"/>
      <c r="H54" s="73"/>
      <c r="I54" s="74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CX54" s="115"/>
    </row>
    <row r="55" spans="2:102" x14ac:dyDescent="0.25">
      <c r="B55" s="17" t="s">
        <v>40</v>
      </c>
      <c r="C55" s="17">
        <v>1</v>
      </c>
      <c r="D55" s="19">
        <v>2500</v>
      </c>
      <c r="E55" s="19"/>
      <c r="F55" s="19">
        <f>C55*D55</f>
        <v>2500</v>
      </c>
      <c r="G55" s="67">
        <v>16</v>
      </c>
      <c r="H55" s="67">
        <v>16</v>
      </c>
      <c r="I55" s="68">
        <f t="shared" si="0"/>
        <v>-2500</v>
      </c>
      <c r="J55" s="69">
        <v>0</v>
      </c>
      <c r="K55" s="69">
        <v>0</v>
      </c>
      <c r="L55" s="69">
        <v>0</v>
      </c>
      <c r="M55" s="69">
        <v>0</v>
      </c>
      <c r="N55" s="69">
        <v>0</v>
      </c>
      <c r="O55" s="69">
        <v>0</v>
      </c>
      <c r="P55" s="69">
        <v>0</v>
      </c>
      <c r="Q55" s="69">
        <v>0</v>
      </c>
      <c r="R55" s="69">
        <v>0</v>
      </c>
      <c r="S55" s="69">
        <v>0</v>
      </c>
      <c r="T55" s="69">
        <v>0</v>
      </c>
      <c r="U55" s="69">
        <v>0</v>
      </c>
      <c r="V55" s="69">
        <v>0</v>
      </c>
      <c r="W55" s="69">
        <v>0</v>
      </c>
      <c r="X55" s="114">
        <v>0</v>
      </c>
      <c r="Y55" s="114">
        <f>I55</f>
        <v>-2500</v>
      </c>
      <c r="Z55" s="114">
        <v>0</v>
      </c>
      <c r="AA55" s="114">
        <v>0</v>
      </c>
      <c r="AB55" s="114">
        <v>0</v>
      </c>
      <c r="AC55" s="114">
        <v>0</v>
      </c>
      <c r="AD55" s="114">
        <v>0</v>
      </c>
      <c r="AE55" s="114">
        <v>0</v>
      </c>
      <c r="AF55" s="114">
        <v>0</v>
      </c>
      <c r="AG55" s="114">
        <v>0</v>
      </c>
      <c r="AH55" s="114">
        <v>0</v>
      </c>
      <c r="AI55" s="114">
        <v>0</v>
      </c>
      <c r="AJ55" s="114">
        <v>0</v>
      </c>
      <c r="AK55" s="114">
        <v>0</v>
      </c>
      <c r="AL55" s="114">
        <v>0</v>
      </c>
      <c r="AM55" s="114">
        <v>0</v>
      </c>
      <c r="AN55" s="114">
        <v>0</v>
      </c>
      <c r="AO55" s="114">
        <v>0</v>
      </c>
      <c r="AP55" s="114">
        <v>0</v>
      </c>
      <c r="AQ55" s="114">
        <v>0</v>
      </c>
      <c r="AR55" s="114">
        <v>0</v>
      </c>
      <c r="AS55" s="114">
        <v>0</v>
      </c>
      <c r="AT55" s="114">
        <v>0</v>
      </c>
      <c r="AU55" s="114">
        <v>0</v>
      </c>
      <c r="AV55" s="114">
        <v>0</v>
      </c>
      <c r="AW55" s="114">
        <v>0</v>
      </c>
      <c r="AX55" s="114">
        <v>0</v>
      </c>
      <c r="AY55" s="114">
        <v>0</v>
      </c>
      <c r="AZ55" s="114">
        <v>0</v>
      </c>
      <c r="BA55" s="114">
        <v>0</v>
      </c>
      <c r="BB55" s="114">
        <v>0</v>
      </c>
      <c r="BC55" s="114">
        <v>0</v>
      </c>
      <c r="BD55" s="114">
        <v>0</v>
      </c>
      <c r="BE55" s="114">
        <v>0</v>
      </c>
      <c r="BF55" s="114">
        <v>0</v>
      </c>
      <c r="BG55" s="114">
        <v>0</v>
      </c>
      <c r="BH55" s="114">
        <v>0</v>
      </c>
      <c r="BI55" s="114">
        <v>0</v>
      </c>
      <c r="BJ55" s="114">
        <v>0</v>
      </c>
      <c r="BK55" s="114">
        <v>0</v>
      </c>
      <c r="BL55" s="114">
        <v>0</v>
      </c>
      <c r="BM55" s="114">
        <v>0</v>
      </c>
      <c r="BN55" s="114">
        <v>0</v>
      </c>
      <c r="BO55" s="114">
        <v>0</v>
      </c>
      <c r="BP55" s="114">
        <v>0</v>
      </c>
      <c r="BQ55" s="114">
        <v>0</v>
      </c>
      <c r="BR55" s="114">
        <v>0</v>
      </c>
      <c r="BS55" s="114">
        <v>0</v>
      </c>
      <c r="BT55" s="114">
        <v>0</v>
      </c>
      <c r="BU55" s="114">
        <v>0</v>
      </c>
      <c r="BV55" s="114">
        <v>0</v>
      </c>
      <c r="BW55" s="114">
        <v>0</v>
      </c>
      <c r="BX55" s="114">
        <v>0</v>
      </c>
      <c r="BY55" s="114">
        <v>0</v>
      </c>
      <c r="BZ55" s="114">
        <v>0</v>
      </c>
      <c r="CA55" s="114">
        <v>0</v>
      </c>
      <c r="CB55" s="114">
        <v>0</v>
      </c>
      <c r="CC55" s="114">
        <v>0</v>
      </c>
      <c r="CD55" s="114">
        <v>0</v>
      </c>
      <c r="CE55" s="114">
        <v>0</v>
      </c>
      <c r="CF55" s="114">
        <v>0</v>
      </c>
      <c r="CG55" s="114">
        <v>0</v>
      </c>
      <c r="CH55" s="114">
        <v>0</v>
      </c>
      <c r="CI55" s="114">
        <v>0</v>
      </c>
      <c r="CJ55" s="114">
        <v>0</v>
      </c>
      <c r="CK55" s="114">
        <v>0</v>
      </c>
      <c r="CL55" s="114">
        <v>0</v>
      </c>
      <c r="CM55" s="114">
        <v>0</v>
      </c>
      <c r="CN55" s="114">
        <v>0</v>
      </c>
      <c r="CO55" s="114">
        <v>0</v>
      </c>
      <c r="CP55" s="114">
        <v>0</v>
      </c>
      <c r="CQ55" s="114">
        <v>0</v>
      </c>
      <c r="CR55" s="114">
        <v>0</v>
      </c>
      <c r="CS55" s="114">
        <v>0</v>
      </c>
      <c r="CT55" s="114">
        <v>0</v>
      </c>
      <c r="CU55" s="114">
        <v>0</v>
      </c>
      <c r="CV55" s="114">
        <v>0</v>
      </c>
      <c r="CW55" s="114">
        <v>0</v>
      </c>
      <c r="CX55" s="115"/>
    </row>
    <row r="56" spans="2:102" x14ac:dyDescent="0.25">
      <c r="B56" s="17" t="s">
        <v>34</v>
      </c>
      <c r="C56" s="20">
        <v>2.5000000000000001E-3</v>
      </c>
      <c r="D56" s="19">
        <f>-0.8*SUM(I10:I52,I65:I66)</f>
        <v>2820721.4423571713</v>
      </c>
      <c r="E56" s="19"/>
      <c r="F56" s="19">
        <f>C56*D56</f>
        <v>7051.8036058929283</v>
      </c>
      <c r="G56" s="55">
        <v>16</v>
      </c>
      <c r="H56" s="55">
        <v>16</v>
      </c>
      <c r="I56" s="57">
        <f t="shared" si="0"/>
        <v>-7051.8036058929283</v>
      </c>
      <c r="J56" s="58">
        <v>0</v>
      </c>
      <c r="K56" s="58">
        <v>0</v>
      </c>
      <c r="L56" s="58">
        <v>0</v>
      </c>
      <c r="M56" s="58">
        <v>0</v>
      </c>
      <c r="N56" s="58">
        <v>0</v>
      </c>
      <c r="O56" s="58">
        <v>0</v>
      </c>
      <c r="P56" s="58">
        <v>0</v>
      </c>
      <c r="Q56" s="58">
        <v>0</v>
      </c>
      <c r="R56" s="58">
        <v>0</v>
      </c>
      <c r="S56" s="58">
        <v>0</v>
      </c>
      <c r="T56" s="58">
        <v>0</v>
      </c>
      <c r="U56" s="58">
        <v>0</v>
      </c>
      <c r="V56" s="58">
        <v>0</v>
      </c>
      <c r="W56" s="58">
        <v>0</v>
      </c>
      <c r="X56" s="58">
        <v>0</v>
      </c>
      <c r="Y56" s="58">
        <f>I56</f>
        <v>-7051.8036058929283</v>
      </c>
      <c r="Z56" s="58">
        <v>0</v>
      </c>
      <c r="AA56" s="58">
        <v>0</v>
      </c>
      <c r="AB56" s="58">
        <v>0</v>
      </c>
      <c r="AC56" s="58">
        <v>0</v>
      </c>
      <c r="AD56" s="58">
        <v>0</v>
      </c>
      <c r="AE56" s="58">
        <v>0</v>
      </c>
      <c r="AF56" s="58">
        <v>0</v>
      </c>
      <c r="AG56" s="58">
        <v>0</v>
      </c>
      <c r="AH56" s="58">
        <v>0</v>
      </c>
      <c r="AI56" s="58">
        <v>0</v>
      </c>
      <c r="AJ56" s="58">
        <v>0</v>
      </c>
      <c r="AK56" s="58">
        <v>0</v>
      </c>
      <c r="AL56" s="58">
        <v>0</v>
      </c>
      <c r="AM56" s="58">
        <v>0</v>
      </c>
      <c r="AN56" s="58">
        <v>0</v>
      </c>
      <c r="AO56" s="58">
        <v>0</v>
      </c>
      <c r="AP56" s="58">
        <v>0</v>
      </c>
      <c r="AQ56" s="58">
        <v>0</v>
      </c>
      <c r="AR56" s="58">
        <v>0</v>
      </c>
      <c r="AS56" s="58">
        <v>0</v>
      </c>
      <c r="AT56" s="58">
        <v>0</v>
      </c>
      <c r="AU56" s="58">
        <v>0</v>
      </c>
      <c r="AV56" s="58">
        <v>0</v>
      </c>
      <c r="AW56" s="58">
        <v>0</v>
      </c>
      <c r="AX56" s="58">
        <v>0</v>
      </c>
      <c r="AY56" s="58">
        <v>0</v>
      </c>
      <c r="AZ56" s="58">
        <v>0</v>
      </c>
      <c r="BA56" s="58">
        <v>0</v>
      </c>
      <c r="BB56" s="58">
        <v>0</v>
      </c>
      <c r="BC56" s="58">
        <v>0</v>
      </c>
      <c r="BD56" s="58">
        <v>0</v>
      </c>
      <c r="BE56" s="58">
        <v>0</v>
      </c>
      <c r="BF56" s="58">
        <v>0</v>
      </c>
      <c r="BG56" s="58">
        <v>0</v>
      </c>
      <c r="BH56" s="58">
        <v>0</v>
      </c>
      <c r="BI56" s="58">
        <v>0</v>
      </c>
      <c r="BJ56" s="58">
        <v>0</v>
      </c>
      <c r="BK56" s="58">
        <v>0</v>
      </c>
      <c r="BL56" s="58">
        <v>0</v>
      </c>
      <c r="BM56" s="58">
        <v>0</v>
      </c>
      <c r="BN56" s="58">
        <v>0</v>
      </c>
      <c r="BO56" s="58">
        <v>0</v>
      </c>
      <c r="BP56" s="58">
        <v>0</v>
      </c>
      <c r="BQ56" s="58">
        <v>0</v>
      </c>
      <c r="BR56" s="58">
        <v>0</v>
      </c>
      <c r="BS56" s="58">
        <v>0</v>
      </c>
      <c r="BT56" s="58">
        <v>0</v>
      </c>
      <c r="BU56" s="58">
        <v>0</v>
      </c>
      <c r="BV56" s="58">
        <v>0</v>
      </c>
      <c r="BW56" s="58">
        <v>0</v>
      </c>
      <c r="BX56" s="58">
        <v>0</v>
      </c>
      <c r="BY56" s="58">
        <v>0</v>
      </c>
      <c r="BZ56" s="58">
        <v>0</v>
      </c>
      <c r="CA56" s="58">
        <v>0</v>
      </c>
      <c r="CB56" s="58">
        <v>0</v>
      </c>
      <c r="CC56" s="58">
        <v>0</v>
      </c>
      <c r="CD56" s="58">
        <v>0</v>
      </c>
      <c r="CE56" s="58">
        <v>0</v>
      </c>
      <c r="CF56" s="58">
        <v>0</v>
      </c>
      <c r="CG56" s="58">
        <v>0</v>
      </c>
      <c r="CH56" s="58">
        <v>0</v>
      </c>
      <c r="CI56" s="58">
        <v>0</v>
      </c>
      <c r="CJ56" s="58">
        <v>0</v>
      </c>
      <c r="CK56" s="58">
        <v>0</v>
      </c>
      <c r="CL56" s="58">
        <v>0</v>
      </c>
      <c r="CM56" s="58">
        <v>0</v>
      </c>
      <c r="CN56" s="58">
        <v>0</v>
      </c>
      <c r="CO56" s="58">
        <v>0</v>
      </c>
      <c r="CP56" s="58">
        <v>0</v>
      </c>
      <c r="CQ56" s="58">
        <v>0</v>
      </c>
      <c r="CR56" s="58">
        <v>0</v>
      </c>
      <c r="CS56" s="58">
        <v>0</v>
      </c>
      <c r="CT56" s="58">
        <v>0</v>
      </c>
      <c r="CU56" s="58">
        <v>0</v>
      </c>
      <c r="CV56" s="58">
        <v>0</v>
      </c>
      <c r="CW56" s="58">
        <v>0</v>
      </c>
      <c r="CX56" s="115"/>
    </row>
    <row r="57" spans="2:102" x14ac:dyDescent="0.25">
      <c r="B57" s="17" t="s">
        <v>41</v>
      </c>
      <c r="C57" s="17">
        <v>1</v>
      </c>
      <c r="D57" s="19">
        <v>250</v>
      </c>
      <c r="E57" s="19"/>
      <c r="F57" s="19">
        <f>C57*D57</f>
        <v>250</v>
      </c>
      <c r="G57" s="55">
        <v>16</v>
      </c>
      <c r="H57" s="55">
        <v>16</v>
      </c>
      <c r="I57" s="57">
        <f t="shared" si="0"/>
        <v>-250</v>
      </c>
      <c r="J57" s="58">
        <v>0</v>
      </c>
      <c r="K57" s="58">
        <v>0</v>
      </c>
      <c r="L57" s="58">
        <v>0</v>
      </c>
      <c r="M57" s="58">
        <v>0</v>
      </c>
      <c r="N57" s="58">
        <v>0</v>
      </c>
      <c r="O57" s="58">
        <v>0</v>
      </c>
      <c r="P57" s="58">
        <v>0</v>
      </c>
      <c r="Q57" s="58">
        <v>0</v>
      </c>
      <c r="R57" s="58">
        <v>0</v>
      </c>
      <c r="S57" s="58">
        <v>0</v>
      </c>
      <c r="T57" s="58">
        <v>0</v>
      </c>
      <c r="U57" s="58">
        <v>0</v>
      </c>
      <c r="V57" s="58">
        <v>0</v>
      </c>
      <c r="W57" s="58">
        <v>0</v>
      </c>
      <c r="X57" s="58">
        <v>0</v>
      </c>
      <c r="Y57" s="58">
        <f>I57</f>
        <v>-250</v>
      </c>
      <c r="Z57" s="58">
        <v>0</v>
      </c>
      <c r="AA57" s="58">
        <v>0</v>
      </c>
      <c r="AB57" s="58">
        <v>0</v>
      </c>
      <c r="AC57" s="58">
        <v>0</v>
      </c>
      <c r="AD57" s="58">
        <v>0</v>
      </c>
      <c r="AE57" s="58">
        <v>0</v>
      </c>
      <c r="AF57" s="58">
        <v>0</v>
      </c>
      <c r="AG57" s="58">
        <v>0</v>
      </c>
      <c r="AH57" s="58">
        <v>0</v>
      </c>
      <c r="AI57" s="58">
        <v>0</v>
      </c>
      <c r="AJ57" s="58">
        <v>0</v>
      </c>
      <c r="AK57" s="58">
        <v>0</v>
      </c>
      <c r="AL57" s="58">
        <v>0</v>
      </c>
      <c r="AM57" s="58">
        <v>0</v>
      </c>
      <c r="AN57" s="58">
        <v>0</v>
      </c>
      <c r="AO57" s="58">
        <v>0</v>
      </c>
      <c r="AP57" s="58">
        <v>0</v>
      </c>
      <c r="AQ57" s="58">
        <v>0</v>
      </c>
      <c r="AR57" s="58">
        <v>0</v>
      </c>
      <c r="AS57" s="58">
        <v>0</v>
      </c>
      <c r="AT57" s="58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8">
        <v>0</v>
      </c>
      <c r="BA57" s="58">
        <v>0</v>
      </c>
      <c r="BB57" s="58">
        <v>0</v>
      </c>
      <c r="BC57" s="58">
        <v>0</v>
      </c>
      <c r="BD57" s="58">
        <v>0</v>
      </c>
      <c r="BE57" s="58">
        <v>0</v>
      </c>
      <c r="BF57" s="58">
        <v>0</v>
      </c>
      <c r="BG57" s="58">
        <v>0</v>
      </c>
      <c r="BH57" s="58">
        <v>0</v>
      </c>
      <c r="BI57" s="58">
        <v>0</v>
      </c>
      <c r="BJ57" s="58">
        <v>0</v>
      </c>
      <c r="BK57" s="58">
        <v>0</v>
      </c>
      <c r="BL57" s="58">
        <v>0</v>
      </c>
      <c r="BM57" s="58">
        <v>0</v>
      </c>
      <c r="BN57" s="58">
        <v>0</v>
      </c>
      <c r="BO57" s="58">
        <v>0</v>
      </c>
      <c r="BP57" s="58">
        <v>0</v>
      </c>
      <c r="BQ57" s="58">
        <v>0</v>
      </c>
      <c r="BR57" s="58">
        <v>0</v>
      </c>
      <c r="BS57" s="58">
        <v>0</v>
      </c>
      <c r="BT57" s="58">
        <v>0</v>
      </c>
      <c r="BU57" s="58">
        <v>0</v>
      </c>
      <c r="BV57" s="58">
        <v>0</v>
      </c>
      <c r="BW57" s="58">
        <v>0</v>
      </c>
      <c r="BX57" s="58">
        <v>0</v>
      </c>
      <c r="BY57" s="58">
        <v>0</v>
      </c>
      <c r="BZ57" s="58">
        <v>0</v>
      </c>
      <c r="CA57" s="58">
        <v>0</v>
      </c>
      <c r="CB57" s="58">
        <v>0</v>
      </c>
      <c r="CC57" s="58">
        <v>0</v>
      </c>
      <c r="CD57" s="58">
        <v>0</v>
      </c>
      <c r="CE57" s="58">
        <v>0</v>
      </c>
      <c r="CF57" s="58">
        <v>0</v>
      </c>
      <c r="CG57" s="58">
        <v>0</v>
      </c>
      <c r="CH57" s="58">
        <v>0</v>
      </c>
      <c r="CI57" s="58">
        <v>0</v>
      </c>
      <c r="CJ57" s="58">
        <v>0</v>
      </c>
      <c r="CK57" s="58">
        <v>0</v>
      </c>
      <c r="CL57" s="58">
        <v>0</v>
      </c>
      <c r="CM57" s="58">
        <v>0</v>
      </c>
      <c r="CN57" s="58">
        <v>0</v>
      </c>
      <c r="CO57" s="58">
        <v>0</v>
      </c>
      <c r="CP57" s="58">
        <v>0</v>
      </c>
      <c r="CQ57" s="58">
        <v>0</v>
      </c>
      <c r="CR57" s="58">
        <v>0</v>
      </c>
      <c r="CS57" s="58">
        <v>0</v>
      </c>
      <c r="CT57" s="58">
        <v>0</v>
      </c>
      <c r="CU57" s="58">
        <v>0</v>
      </c>
      <c r="CV57" s="58">
        <v>0</v>
      </c>
      <c r="CW57" s="58">
        <v>0</v>
      </c>
      <c r="CX57" s="115"/>
    </row>
    <row r="58" spans="2:102" x14ac:dyDescent="0.25">
      <c r="B58" s="17" t="s">
        <v>42</v>
      </c>
      <c r="C58" s="20">
        <v>2.5000000000000001E-3</v>
      </c>
      <c r="D58" s="19">
        <f>-0.8*SUM(I10:I52,I65:I66)</f>
        <v>2820721.4423571713</v>
      </c>
      <c r="E58" s="19"/>
      <c r="F58" s="19">
        <f>C58*D58</f>
        <v>7051.8036058929283</v>
      </c>
      <c r="G58" s="55">
        <v>16</v>
      </c>
      <c r="H58" s="55">
        <v>16</v>
      </c>
      <c r="I58" s="57">
        <f t="shared" si="0"/>
        <v>-7051.8036058929283</v>
      </c>
      <c r="J58" s="58">
        <v>0</v>
      </c>
      <c r="K58" s="58">
        <v>0</v>
      </c>
      <c r="L58" s="58">
        <v>0</v>
      </c>
      <c r="M58" s="58">
        <v>0</v>
      </c>
      <c r="N58" s="58">
        <v>0</v>
      </c>
      <c r="O58" s="58">
        <v>0</v>
      </c>
      <c r="P58" s="58">
        <v>0</v>
      </c>
      <c r="Q58" s="58">
        <v>0</v>
      </c>
      <c r="R58" s="58">
        <v>0</v>
      </c>
      <c r="S58" s="58">
        <v>0</v>
      </c>
      <c r="T58" s="58">
        <v>0</v>
      </c>
      <c r="U58" s="58">
        <v>0</v>
      </c>
      <c r="V58" s="58">
        <v>0</v>
      </c>
      <c r="W58" s="58">
        <v>0</v>
      </c>
      <c r="X58" s="58">
        <v>0</v>
      </c>
      <c r="Y58" s="58">
        <f>I58</f>
        <v>-7051.8036058929283</v>
      </c>
      <c r="Z58" s="58">
        <v>0</v>
      </c>
      <c r="AA58" s="58">
        <v>0</v>
      </c>
      <c r="AB58" s="58">
        <v>0</v>
      </c>
      <c r="AC58" s="58">
        <v>0</v>
      </c>
      <c r="AD58" s="58">
        <v>0</v>
      </c>
      <c r="AE58" s="58">
        <v>0</v>
      </c>
      <c r="AF58" s="58">
        <v>0</v>
      </c>
      <c r="AG58" s="58">
        <v>0</v>
      </c>
      <c r="AH58" s="58">
        <v>0</v>
      </c>
      <c r="AI58" s="58">
        <v>0</v>
      </c>
      <c r="AJ58" s="58">
        <v>0</v>
      </c>
      <c r="AK58" s="58">
        <v>0</v>
      </c>
      <c r="AL58" s="58">
        <v>0</v>
      </c>
      <c r="AM58" s="58">
        <v>0</v>
      </c>
      <c r="AN58" s="58">
        <v>0</v>
      </c>
      <c r="AO58" s="58">
        <v>0</v>
      </c>
      <c r="AP58" s="58">
        <v>0</v>
      </c>
      <c r="AQ58" s="58">
        <v>0</v>
      </c>
      <c r="AR58" s="58">
        <v>0</v>
      </c>
      <c r="AS58" s="58">
        <v>0</v>
      </c>
      <c r="AT58" s="58">
        <v>0</v>
      </c>
      <c r="AU58" s="58">
        <v>0</v>
      </c>
      <c r="AV58" s="58">
        <v>0</v>
      </c>
      <c r="AW58" s="58">
        <v>0</v>
      </c>
      <c r="AX58" s="58">
        <v>0</v>
      </c>
      <c r="AY58" s="58">
        <v>0</v>
      </c>
      <c r="AZ58" s="58">
        <v>0</v>
      </c>
      <c r="BA58" s="58">
        <v>0</v>
      </c>
      <c r="BB58" s="58">
        <v>0</v>
      </c>
      <c r="BC58" s="58">
        <v>0</v>
      </c>
      <c r="BD58" s="58">
        <v>0</v>
      </c>
      <c r="BE58" s="58">
        <v>0</v>
      </c>
      <c r="BF58" s="58">
        <v>0</v>
      </c>
      <c r="BG58" s="58">
        <v>0</v>
      </c>
      <c r="BH58" s="58">
        <v>0</v>
      </c>
      <c r="BI58" s="58">
        <v>0</v>
      </c>
      <c r="BJ58" s="58">
        <v>0</v>
      </c>
      <c r="BK58" s="58">
        <v>0</v>
      </c>
      <c r="BL58" s="58">
        <v>0</v>
      </c>
      <c r="BM58" s="58">
        <v>0</v>
      </c>
      <c r="BN58" s="58">
        <v>0</v>
      </c>
      <c r="BO58" s="58">
        <v>0</v>
      </c>
      <c r="BP58" s="58">
        <v>0</v>
      </c>
      <c r="BQ58" s="58">
        <v>0</v>
      </c>
      <c r="BR58" s="58">
        <v>0</v>
      </c>
      <c r="BS58" s="58">
        <v>0</v>
      </c>
      <c r="BT58" s="58">
        <v>0</v>
      </c>
      <c r="BU58" s="58">
        <v>0</v>
      </c>
      <c r="BV58" s="58">
        <v>0</v>
      </c>
      <c r="BW58" s="58">
        <v>0</v>
      </c>
      <c r="BX58" s="58">
        <v>0</v>
      </c>
      <c r="BY58" s="58">
        <v>0</v>
      </c>
      <c r="BZ58" s="58">
        <v>0</v>
      </c>
      <c r="CA58" s="58">
        <v>0</v>
      </c>
      <c r="CB58" s="58">
        <v>0</v>
      </c>
      <c r="CC58" s="58">
        <v>0</v>
      </c>
      <c r="CD58" s="58">
        <v>0</v>
      </c>
      <c r="CE58" s="58">
        <v>0</v>
      </c>
      <c r="CF58" s="58">
        <v>0</v>
      </c>
      <c r="CG58" s="58">
        <v>0</v>
      </c>
      <c r="CH58" s="58">
        <v>0</v>
      </c>
      <c r="CI58" s="58">
        <v>0</v>
      </c>
      <c r="CJ58" s="58">
        <v>0</v>
      </c>
      <c r="CK58" s="58">
        <v>0</v>
      </c>
      <c r="CL58" s="58">
        <v>0</v>
      </c>
      <c r="CM58" s="58">
        <v>0</v>
      </c>
      <c r="CN58" s="58">
        <v>0</v>
      </c>
      <c r="CO58" s="58">
        <v>0</v>
      </c>
      <c r="CP58" s="58">
        <v>0</v>
      </c>
      <c r="CQ58" s="58">
        <v>0</v>
      </c>
      <c r="CR58" s="58">
        <v>0</v>
      </c>
      <c r="CS58" s="58">
        <v>0</v>
      </c>
      <c r="CT58" s="58">
        <v>0</v>
      </c>
      <c r="CU58" s="58">
        <v>0</v>
      </c>
      <c r="CV58" s="58">
        <v>0</v>
      </c>
      <c r="CW58" s="58">
        <v>0</v>
      </c>
      <c r="CX58" s="115"/>
    </row>
    <row r="59" spans="2:102" x14ac:dyDescent="0.25">
      <c r="B59" s="17" t="s">
        <v>38</v>
      </c>
      <c r="C59" s="20">
        <v>1E-3</v>
      </c>
      <c r="D59" s="19">
        <f>-0.8*SUM(I10:I52,I65:I66)</f>
        <v>2820721.4423571713</v>
      </c>
      <c r="E59" s="19"/>
      <c r="F59" s="19">
        <f>C59*D59</f>
        <v>2820.7214423571713</v>
      </c>
      <c r="G59" s="55">
        <v>16</v>
      </c>
      <c r="H59" s="55">
        <v>16</v>
      </c>
      <c r="I59" s="57">
        <f t="shared" si="0"/>
        <v>-2820.7214423571713</v>
      </c>
      <c r="J59" s="58">
        <v>0</v>
      </c>
      <c r="K59" s="58">
        <v>0</v>
      </c>
      <c r="L59" s="58">
        <v>0</v>
      </c>
      <c r="M59" s="58">
        <v>0</v>
      </c>
      <c r="N59" s="58">
        <v>0</v>
      </c>
      <c r="O59" s="58">
        <v>0</v>
      </c>
      <c r="P59" s="58">
        <v>0</v>
      </c>
      <c r="Q59" s="58">
        <v>0</v>
      </c>
      <c r="R59" s="58">
        <v>0</v>
      </c>
      <c r="S59" s="58">
        <v>0</v>
      </c>
      <c r="T59" s="58">
        <v>0</v>
      </c>
      <c r="U59" s="58">
        <v>0</v>
      </c>
      <c r="V59" s="58">
        <v>0</v>
      </c>
      <c r="W59" s="58">
        <v>0</v>
      </c>
      <c r="X59" s="58">
        <v>0</v>
      </c>
      <c r="Y59" s="58">
        <f>I59</f>
        <v>-2820.7214423571713</v>
      </c>
      <c r="Z59" s="58">
        <v>0</v>
      </c>
      <c r="AA59" s="58">
        <v>0</v>
      </c>
      <c r="AB59" s="58">
        <v>0</v>
      </c>
      <c r="AC59" s="58">
        <v>0</v>
      </c>
      <c r="AD59" s="58">
        <v>0</v>
      </c>
      <c r="AE59" s="58">
        <v>0</v>
      </c>
      <c r="AF59" s="58">
        <v>0</v>
      </c>
      <c r="AG59" s="58">
        <v>0</v>
      </c>
      <c r="AH59" s="58">
        <v>0</v>
      </c>
      <c r="AI59" s="58">
        <v>0</v>
      </c>
      <c r="AJ59" s="58">
        <v>0</v>
      </c>
      <c r="AK59" s="58">
        <v>0</v>
      </c>
      <c r="AL59" s="58">
        <v>0</v>
      </c>
      <c r="AM59" s="58">
        <v>0</v>
      </c>
      <c r="AN59" s="58">
        <v>0</v>
      </c>
      <c r="AO59" s="58">
        <v>0</v>
      </c>
      <c r="AP59" s="58">
        <v>0</v>
      </c>
      <c r="AQ59" s="58">
        <v>0</v>
      </c>
      <c r="AR59" s="58">
        <v>0</v>
      </c>
      <c r="AS59" s="58">
        <v>0</v>
      </c>
      <c r="AT59" s="58">
        <v>0</v>
      </c>
      <c r="AU59" s="58">
        <v>0</v>
      </c>
      <c r="AV59" s="58">
        <v>0</v>
      </c>
      <c r="AW59" s="58">
        <v>0</v>
      </c>
      <c r="AX59" s="58">
        <v>0</v>
      </c>
      <c r="AY59" s="58">
        <v>0</v>
      </c>
      <c r="AZ59" s="58">
        <v>0</v>
      </c>
      <c r="BA59" s="58">
        <v>0</v>
      </c>
      <c r="BB59" s="58">
        <v>0</v>
      </c>
      <c r="BC59" s="58">
        <v>0</v>
      </c>
      <c r="BD59" s="58">
        <v>0</v>
      </c>
      <c r="BE59" s="58">
        <v>0</v>
      </c>
      <c r="BF59" s="58">
        <v>0</v>
      </c>
      <c r="BG59" s="58">
        <v>0</v>
      </c>
      <c r="BH59" s="58">
        <v>0</v>
      </c>
      <c r="BI59" s="58">
        <v>0</v>
      </c>
      <c r="BJ59" s="58">
        <v>0</v>
      </c>
      <c r="BK59" s="58">
        <v>0</v>
      </c>
      <c r="BL59" s="58">
        <v>0</v>
      </c>
      <c r="BM59" s="58">
        <v>0</v>
      </c>
      <c r="BN59" s="58">
        <v>0</v>
      </c>
      <c r="BO59" s="58">
        <v>0</v>
      </c>
      <c r="BP59" s="58">
        <v>0</v>
      </c>
      <c r="BQ59" s="58">
        <v>0</v>
      </c>
      <c r="BR59" s="58">
        <v>0</v>
      </c>
      <c r="BS59" s="58">
        <v>0</v>
      </c>
      <c r="BT59" s="58">
        <v>0</v>
      </c>
      <c r="BU59" s="58">
        <v>0</v>
      </c>
      <c r="BV59" s="58">
        <v>0</v>
      </c>
      <c r="BW59" s="58">
        <v>0</v>
      </c>
      <c r="BX59" s="58">
        <v>0</v>
      </c>
      <c r="BY59" s="58">
        <v>0</v>
      </c>
      <c r="BZ59" s="58">
        <v>0</v>
      </c>
      <c r="CA59" s="58">
        <v>0</v>
      </c>
      <c r="CB59" s="58">
        <v>0</v>
      </c>
      <c r="CC59" s="58">
        <v>0</v>
      </c>
      <c r="CD59" s="58">
        <v>0</v>
      </c>
      <c r="CE59" s="58">
        <v>0</v>
      </c>
      <c r="CF59" s="58">
        <v>0</v>
      </c>
      <c r="CG59" s="58">
        <v>0</v>
      </c>
      <c r="CH59" s="58">
        <v>0</v>
      </c>
      <c r="CI59" s="58">
        <v>0</v>
      </c>
      <c r="CJ59" s="58">
        <v>0</v>
      </c>
      <c r="CK59" s="58">
        <v>0</v>
      </c>
      <c r="CL59" s="58">
        <v>0</v>
      </c>
      <c r="CM59" s="58">
        <v>0</v>
      </c>
      <c r="CN59" s="58">
        <v>0</v>
      </c>
      <c r="CO59" s="58">
        <v>0</v>
      </c>
      <c r="CP59" s="58">
        <v>0</v>
      </c>
      <c r="CQ59" s="58">
        <v>0</v>
      </c>
      <c r="CR59" s="58">
        <v>0</v>
      </c>
      <c r="CS59" s="58">
        <v>0</v>
      </c>
      <c r="CT59" s="58">
        <v>0</v>
      </c>
      <c r="CU59" s="58">
        <v>0</v>
      </c>
      <c r="CV59" s="58">
        <v>0</v>
      </c>
      <c r="CW59" s="58">
        <v>0</v>
      </c>
      <c r="CX59" s="115"/>
    </row>
    <row r="60" spans="2:102" x14ac:dyDescent="0.25">
      <c r="B60" s="17" t="s">
        <v>123</v>
      </c>
      <c r="C60" s="20">
        <f>intereses!C5</f>
        <v>3.5000000000000003E-2</v>
      </c>
      <c r="D60" s="19">
        <f>0.8*(F8-F70-F71)</f>
        <v>2222510.7241651998</v>
      </c>
      <c r="E60" s="19"/>
      <c r="F60" s="19">
        <v>203370</v>
      </c>
      <c r="G60" s="55">
        <v>33</v>
      </c>
      <c r="H60" s="55">
        <v>92</v>
      </c>
      <c r="I60" s="57"/>
      <c r="J60" s="58">
        <v>0</v>
      </c>
      <c r="K60" s="58">
        <v>0</v>
      </c>
      <c r="L60" s="58">
        <v>0</v>
      </c>
      <c r="M60" s="58">
        <v>0</v>
      </c>
      <c r="N60" s="58">
        <v>0</v>
      </c>
      <c r="O60" s="58">
        <v>0</v>
      </c>
      <c r="P60" s="58">
        <v>0</v>
      </c>
      <c r="Q60" s="58">
        <v>0</v>
      </c>
      <c r="R60" s="58">
        <v>0</v>
      </c>
      <c r="S60" s="58">
        <v>0</v>
      </c>
      <c r="T60" s="58">
        <v>0</v>
      </c>
      <c r="U60" s="58">
        <v>0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0</v>
      </c>
      <c r="AB60" s="58">
        <v>0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0</v>
      </c>
      <c r="AK60" s="58">
        <v>0</v>
      </c>
      <c r="AL60" s="58">
        <v>0</v>
      </c>
      <c r="AM60" s="58">
        <v>0</v>
      </c>
      <c r="AN60" s="58">
        <v>0</v>
      </c>
      <c r="AO60" s="58">
        <v>0</v>
      </c>
      <c r="AP60" s="58">
        <v>-6482.3229333333338</v>
      </c>
      <c r="AQ60" s="58">
        <v>-6383.3049429375114</v>
      </c>
      <c r="AR60" s="58">
        <v>-6283.9981500697022</v>
      </c>
      <c r="AS60" s="58">
        <v>-6184.4017123893618</v>
      </c>
      <c r="AT60" s="58">
        <v>-6084.5147850991189</v>
      </c>
      <c r="AU60" s="58">
        <v>-5984.3365209376143</v>
      </c>
      <c r="AV60" s="58">
        <v>-5883.8660701723047</v>
      </c>
      <c r="AW60" s="58">
        <v>-5783.1025805922618</v>
      </c>
      <c r="AX60" s="58">
        <v>-5682.0451975009455</v>
      </c>
      <c r="AY60" s="58">
        <v>-5580.6930637089463</v>
      </c>
      <c r="AZ60" s="58">
        <v>-5479.0453195267182</v>
      </c>
      <c r="BA60" s="58">
        <v>-5377.101102757294</v>
      </c>
      <c r="BB60" s="58">
        <v>-5274.8595486889581</v>
      </c>
      <c r="BC60" s="58">
        <v>-5172.319790087924</v>
      </c>
      <c r="BD60" s="58">
        <v>-5069.4809571909691</v>
      </c>
      <c r="BE60" s="58">
        <v>-4966.3421776980649</v>
      </c>
      <c r="BF60" s="113">
        <v>-4862.9025767649728</v>
      </c>
      <c r="BG60" s="113">
        <v>-4759.1612769958265</v>
      </c>
      <c r="BH60" s="113">
        <v>-4655.1173984356865</v>
      </c>
      <c r="BI60" s="113">
        <v>-4550.7700585630801</v>
      </c>
      <c r="BJ60" s="113">
        <v>-4446.1183722825108</v>
      </c>
      <c r="BK60" s="113">
        <v>-4341.1614519169561</v>
      </c>
      <c r="BL60" s="113">
        <v>-4235.8984072003368</v>
      </c>
      <c r="BM60" s="113">
        <v>-4130.3283452699598</v>
      </c>
      <c r="BN60" s="113">
        <v>-4024.450370658953</v>
      </c>
      <c r="BO60" s="113">
        <v>-3918.2635852886638</v>
      </c>
      <c r="BP60" s="113">
        <v>-3811.7670884610443</v>
      </c>
      <c r="BQ60" s="113">
        <v>-3704.959976851012</v>
      </c>
      <c r="BR60" s="113">
        <v>-3597.8413444987837</v>
      </c>
      <c r="BS60" s="113">
        <v>-3490.4102828021928</v>
      </c>
      <c r="BT60" s="113">
        <v>-3382.6658805089883</v>
      </c>
      <c r="BU60" s="113">
        <v>-3274.6072237090953</v>
      </c>
      <c r="BV60" s="113">
        <v>-3166.2333958268691</v>
      </c>
      <c r="BW60" s="113">
        <v>-3057.5434776133202</v>
      </c>
      <c r="BX60" s="113">
        <v>-2948.5365471383143</v>
      </c>
      <c r="BY60" s="113">
        <v>-2839.2116797827566</v>
      </c>
      <c r="BZ60" s="113">
        <v>-2729.5679482307451</v>
      </c>
      <c r="CA60" s="113">
        <v>-2619.6044224617071</v>
      </c>
      <c r="CB60" s="113">
        <v>-2509.3201697425093</v>
      </c>
      <c r="CC60" s="113">
        <v>-2398.7142546195469</v>
      </c>
      <c r="CD60" s="113">
        <v>-2287.7857389108099</v>
      </c>
      <c r="CE60" s="113">
        <v>-2176.533681697922</v>
      </c>
      <c r="CF60" s="113">
        <v>-2064.9571393181632</v>
      </c>
      <c r="CG60" s="113">
        <v>-1953.0551653564632</v>
      </c>
      <c r="CH60" s="113">
        <v>-1840.826810637375</v>
      </c>
      <c r="CI60" s="113">
        <v>-1728.2711232170229</v>
      </c>
      <c r="CJ60" s="113">
        <v>-1615.3871483750283</v>
      </c>
      <c r="CK60" s="113">
        <v>-1502.1739286064112</v>
      </c>
      <c r="CL60" s="113">
        <v>-1388.630503613469</v>
      </c>
      <c r="CM60" s="113">
        <v>-1274.7559102976304</v>
      </c>
      <c r="CN60" s="113">
        <v>-1160.5491827512874</v>
      </c>
      <c r="CO60" s="113">
        <v>-1046.0093522496009</v>
      </c>
      <c r="CP60" s="113">
        <v>-931.1354472422845</v>
      </c>
      <c r="CQ60" s="113">
        <v>-815.9264933453635</v>
      </c>
      <c r="CR60" s="113">
        <v>-700.38151333290966</v>
      </c>
      <c r="CS60" s="113">
        <v>-584.4995271287529</v>
      </c>
      <c r="CT60" s="113">
        <v>-468.27955179816735</v>
      </c>
      <c r="CU60" s="113">
        <v>-351.7206015395343</v>
      </c>
      <c r="CV60" s="113">
        <v>-234.82168767598023</v>
      </c>
      <c r="CW60" s="113">
        <v>-117.58181864699067</v>
      </c>
      <c r="CX60" s="115"/>
    </row>
    <row r="61" spans="2:102" x14ac:dyDescent="0.25">
      <c r="B61" s="17" t="s">
        <v>54</v>
      </c>
      <c r="C61" s="21">
        <f>intereses!E5</f>
        <v>0.05</v>
      </c>
      <c r="D61" s="19">
        <f>-0.8*SUM(I10:I52,I65:I66)</f>
        <v>2820721.4423571713</v>
      </c>
      <c r="E61" s="19"/>
      <c r="F61" s="19">
        <v>102140.47</v>
      </c>
      <c r="G61" s="55">
        <v>17</v>
      </c>
      <c r="H61" s="55">
        <v>32</v>
      </c>
      <c r="I61" s="57"/>
      <c r="J61" s="58">
        <v>0</v>
      </c>
      <c r="K61" s="58">
        <v>0</v>
      </c>
      <c r="L61" s="58">
        <v>0</v>
      </c>
      <c r="M61" s="58">
        <v>0</v>
      </c>
      <c r="N61" s="58">
        <v>0</v>
      </c>
      <c r="O61" s="58">
        <v>0</v>
      </c>
      <c r="P61" s="58">
        <v>0</v>
      </c>
      <c r="Q61" s="58">
        <v>0</v>
      </c>
      <c r="R61" s="58">
        <v>0</v>
      </c>
      <c r="S61" s="58">
        <v>0</v>
      </c>
      <c r="T61" s="58">
        <v>0</v>
      </c>
      <c r="U61" s="58">
        <v>0</v>
      </c>
      <c r="V61" s="58">
        <v>0</v>
      </c>
      <c r="W61" s="58">
        <v>0</v>
      </c>
      <c r="X61" s="58">
        <v>0</v>
      </c>
      <c r="Y61" s="58">
        <v>0</v>
      </c>
      <c r="Z61" s="58">
        <v>-11753.005999999999</v>
      </c>
      <c r="AA61" s="58">
        <v>-11050.21196482091</v>
      </c>
      <c r="AB61" s="58">
        <v>-10344.489621161903</v>
      </c>
      <c r="AC61" s="58">
        <v>-9635.8267677376552</v>
      </c>
      <c r="AD61" s="58">
        <v>-8924.2111524241354</v>
      </c>
      <c r="AE61" s="58">
        <v>-8209.6304720468124</v>
      </c>
      <c r="AF61" s="58">
        <v>-7492.0723721679133</v>
      </c>
      <c r="AG61" s="58">
        <v>-6771.5244468728552</v>
      </c>
      <c r="AH61" s="58">
        <v>-6047.9742385557338</v>
      </c>
      <c r="AI61" s="58">
        <v>-5321.409237703956</v>
      </c>
      <c r="AJ61" s="58">
        <v>-4591.8168826819647</v>
      </c>
      <c r="AK61" s="58">
        <v>-3859.1845595140476</v>
      </c>
      <c r="AL61" s="58">
        <v>-3123.499601666264</v>
      </c>
      <c r="AM61" s="58">
        <v>-2384.7492898274481</v>
      </c>
      <c r="AN61" s="58">
        <v>-1642.9208516893034</v>
      </c>
      <c r="AO61" s="58">
        <v>-898.00146172558368</v>
      </c>
      <c r="AP61" s="58">
        <v>0</v>
      </c>
      <c r="AQ61" s="58">
        <v>0</v>
      </c>
      <c r="AR61" s="58">
        <v>0</v>
      </c>
      <c r="AS61" s="58">
        <v>0</v>
      </c>
      <c r="AT61" s="58">
        <v>0</v>
      </c>
      <c r="AU61" s="58">
        <v>0</v>
      </c>
      <c r="AV61" s="58">
        <v>0</v>
      </c>
      <c r="AW61" s="58">
        <v>0</v>
      </c>
      <c r="AX61" s="58">
        <v>0</v>
      </c>
      <c r="AY61" s="58">
        <v>0</v>
      </c>
      <c r="AZ61" s="58">
        <v>0</v>
      </c>
      <c r="BA61" s="58">
        <v>0</v>
      </c>
      <c r="BB61" s="58">
        <v>0</v>
      </c>
      <c r="BC61" s="58">
        <v>0</v>
      </c>
      <c r="BD61" s="58">
        <v>0</v>
      </c>
      <c r="BE61" s="58">
        <v>0</v>
      </c>
      <c r="BF61" s="58">
        <v>0</v>
      </c>
      <c r="BG61" s="58">
        <v>0</v>
      </c>
      <c r="BH61" s="58">
        <v>0</v>
      </c>
      <c r="BI61" s="58">
        <v>0</v>
      </c>
      <c r="BJ61" s="58">
        <v>0</v>
      </c>
      <c r="BK61" s="58">
        <v>0</v>
      </c>
      <c r="BL61" s="58">
        <v>0</v>
      </c>
      <c r="BM61" s="58">
        <v>0</v>
      </c>
      <c r="BN61" s="58">
        <v>0</v>
      </c>
      <c r="BO61" s="58">
        <v>0</v>
      </c>
      <c r="BP61" s="58">
        <v>0</v>
      </c>
      <c r="BQ61" s="58">
        <v>0</v>
      </c>
      <c r="BR61" s="58">
        <v>0</v>
      </c>
      <c r="BS61" s="58">
        <v>0</v>
      </c>
      <c r="BT61" s="58">
        <v>0</v>
      </c>
      <c r="BU61" s="58">
        <v>0</v>
      </c>
      <c r="BV61" s="58">
        <v>0</v>
      </c>
      <c r="BW61" s="58">
        <v>0</v>
      </c>
      <c r="BX61" s="58">
        <v>0</v>
      </c>
      <c r="BY61" s="58">
        <v>0</v>
      </c>
      <c r="BZ61" s="58">
        <v>0</v>
      </c>
      <c r="CA61" s="58">
        <v>0</v>
      </c>
      <c r="CB61" s="58">
        <v>0</v>
      </c>
      <c r="CC61" s="58">
        <v>0</v>
      </c>
      <c r="CD61" s="58">
        <v>0</v>
      </c>
      <c r="CE61" s="58">
        <v>0</v>
      </c>
      <c r="CF61" s="58">
        <v>0</v>
      </c>
      <c r="CG61" s="58">
        <v>0</v>
      </c>
      <c r="CH61" s="58">
        <v>0</v>
      </c>
      <c r="CI61" s="58">
        <v>0</v>
      </c>
      <c r="CJ61" s="58">
        <v>0</v>
      </c>
      <c r="CK61" s="58">
        <v>0</v>
      </c>
      <c r="CL61" s="58">
        <v>0</v>
      </c>
      <c r="CM61" s="58">
        <v>0</v>
      </c>
      <c r="CN61" s="58">
        <v>0</v>
      </c>
      <c r="CO61" s="58">
        <v>0</v>
      </c>
      <c r="CP61" s="58">
        <v>0</v>
      </c>
      <c r="CQ61" s="58">
        <v>0</v>
      </c>
      <c r="CR61" s="58">
        <v>0</v>
      </c>
      <c r="CS61" s="58">
        <v>0</v>
      </c>
      <c r="CT61" s="58">
        <v>0</v>
      </c>
      <c r="CU61" s="58">
        <v>0</v>
      </c>
      <c r="CV61" s="58">
        <v>0</v>
      </c>
      <c r="CW61" s="58">
        <v>0</v>
      </c>
      <c r="CX61" s="115"/>
    </row>
    <row r="62" spans="2:102" x14ac:dyDescent="0.25">
      <c r="B62" s="17" t="s">
        <v>39</v>
      </c>
      <c r="C62" s="20">
        <v>2.5000000000000001E-3</v>
      </c>
      <c r="D62" s="19">
        <f>-0.8*SUM(I10:I52,I65:I66)</f>
        <v>2820721.4423571713</v>
      </c>
      <c r="E62" s="19"/>
      <c r="F62" s="19">
        <f>C62*D62</f>
        <v>7051.8036058929283</v>
      </c>
      <c r="G62" s="55">
        <v>32</v>
      </c>
      <c r="H62" s="55">
        <v>33</v>
      </c>
      <c r="I62" s="57">
        <f t="shared" si="0"/>
        <v>-7051.8036058929283</v>
      </c>
      <c r="J62" s="58">
        <v>0</v>
      </c>
      <c r="K62" s="58">
        <v>0</v>
      </c>
      <c r="L62" s="58">
        <v>0</v>
      </c>
      <c r="M62" s="58">
        <v>0</v>
      </c>
      <c r="N62" s="58">
        <v>0</v>
      </c>
      <c r="O62" s="58">
        <v>0</v>
      </c>
      <c r="P62" s="58">
        <v>0</v>
      </c>
      <c r="Q62" s="58">
        <v>0</v>
      </c>
      <c r="R62" s="58">
        <v>0</v>
      </c>
      <c r="S62" s="58">
        <v>0</v>
      </c>
      <c r="T62" s="58">
        <v>0</v>
      </c>
      <c r="U62" s="58">
        <v>0</v>
      </c>
      <c r="V62" s="58">
        <v>0</v>
      </c>
      <c r="W62" s="58">
        <v>0</v>
      </c>
      <c r="X62" s="58">
        <v>0</v>
      </c>
      <c r="Y62" s="58">
        <v>0</v>
      </c>
      <c r="Z62" s="58">
        <v>0</v>
      </c>
      <c r="AA62" s="58">
        <v>0</v>
      </c>
      <c r="AB62" s="58">
        <v>0</v>
      </c>
      <c r="AC62" s="58">
        <v>0</v>
      </c>
      <c r="AD62" s="58">
        <v>0</v>
      </c>
      <c r="AE62" s="58">
        <v>0</v>
      </c>
      <c r="AF62" s="58">
        <v>0</v>
      </c>
      <c r="AG62" s="58">
        <v>0</v>
      </c>
      <c r="AH62" s="58">
        <v>0</v>
      </c>
      <c r="AI62" s="58">
        <v>0</v>
      </c>
      <c r="AJ62" s="58">
        <v>0</v>
      </c>
      <c r="AK62" s="58">
        <v>0</v>
      </c>
      <c r="AL62" s="58">
        <v>0</v>
      </c>
      <c r="AM62" s="58">
        <v>0</v>
      </c>
      <c r="AN62" s="58">
        <v>0</v>
      </c>
      <c r="AO62" s="58">
        <v>0</v>
      </c>
      <c r="AP62" s="58">
        <v>0</v>
      </c>
      <c r="AQ62" s="58">
        <v>0</v>
      </c>
      <c r="AR62" s="58">
        <v>0</v>
      </c>
      <c r="AS62" s="58">
        <v>0</v>
      </c>
      <c r="AT62" s="58">
        <v>0</v>
      </c>
      <c r="AU62" s="58">
        <v>0</v>
      </c>
      <c r="AV62" s="58">
        <v>0</v>
      </c>
      <c r="AW62" s="58">
        <v>0</v>
      </c>
      <c r="AX62" s="58">
        <v>0</v>
      </c>
      <c r="AY62" s="58">
        <v>0</v>
      </c>
      <c r="AZ62" s="58">
        <v>0</v>
      </c>
      <c r="BA62" s="58">
        <v>0</v>
      </c>
      <c r="BB62" s="58">
        <v>0</v>
      </c>
      <c r="BC62" s="58">
        <v>0</v>
      </c>
      <c r="BD62" s="58">
        <v>0</v>
      </c>
      <c r="BE62" s="58">
        <v>0</v>
      </c>
      <c r="BF62" s="58">
        <v>0</v>
      </c>
      <c r="BG62" s="58">
        <v>0</v>
      </c>
      <c r="BH62" s="58">
        <v>0</v>
      </c>
      <c r="BI62" s="58">
        <v>0</v>
      </c>
      <c r="BJ62" s="58">
        <v>0</v>
      </c>
      <c r="BK62" s="58">
        <v>0</v>
      </c>
      <c r="BL62" s="58">
        <v>0</v>
      </c>
      <c r="BM62" s="58">
        <v>0</v>
      </c>
      <c r="BN62" s="58">
        <v>0</v>
      </c>
      <c r="BO62" s="58">
        <v>0</v>
      </c>
      <c r="BP62" s="58">
        <v>0</v>
      </c>
      <c r="BQ62" s="58">
        <v>0</v>
      </c>
      <c r="BR62" s="58">
        <v>0</v>
      </c>
      <c r="BS62" s="58">
        <v>0</v>
      </c>
      <c r="BT62" s="58">
        <v>0</v>
      </c>
      <c r="BU62" s="58">
        <v>0</v>
      </c>
      <c r="BV62" s="58">
        <v>0</v>
      </c>
      <c r="BW62" s="58">
        <v>0</v>
      </c>
      <c r="BX62" s="58">
        <v>0</v>
      </c>
      <c r="BY62" s="58">
        <v>0</v>
      </c>
      <c r="BZ62" s="58">
        <v>0</v>
      </c>
      <c r="CA62" s="58">
        <v>0</v>
      </c>
      <c r="CB62" s="58">
        <v>0</v>
      </c>
      <c r="CC62" s="58">
        <v>0</v>
      </c>
      <c r="CD62" s="58">
        <v>0</v>
      </c>
      <c r="CE62" s="58">
        <v>0</v>
      </c>
      <c r="CF62" s="58">
        <v>0</v>
      </c>
      <c r="CG62" s="58">
        <v>0</v>
      </c>
      <c r="CH62" s="58">
        <v>0</v>
      </c>
      <c r="CI62" s="58">
        <v>0</v>
      </c>
      <c r="CJ62" s="58">
        <v>0</v>
      </c>
      <c r="CK62" s="58">
        <v>0</v>
      </c>
      <c r="CL62" s="58">
        <v>0</v>
      </c>
      <c r="CM62" s="58">
        <v>0</v>
      </c>
      <c r="CN62" s="58">
        <v>0</v>
      </c>
      <c r="CO62" s="58">
        <v>0</v>
      </c>
      <c r="CP62" s="58">
        <v>0</v>
      </c>
      <c r="CQ62" s="58">
        <v>0</v>
      </c>
      <c r="CR62" s="58">
        <v>0</v>
      </c>
      <c r="CS62" s="58">
        <v>0</v>
      </c>
      <c r="CT62" s="58">
        <v>0</v>
      </c>
      <c r="CU62" s="58">
        <v>0</v>
      </c>
      <c r="CV62" s="58">
        <v>0</v>
      </c>
      <c r="CW62" s="58">
        <f>I62</f>
        <v>-7051.8036058929283</v>
      </c>
      <c r="CX62" s="115"/>
    </row>
    <row r="63" spans="2:102" x14ac:dyDescent="0.25">
      <c r="G63" s="61"/>
      <c r="H63" s="61"/>
      <c r="I63" s="62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CX63" s="115"/>
    </row>
    <row r="64" spans="2:102" x14ac:dyDescent="0.25">
      <c r="B64" s="15" t="s">
        <v>3</v>
      </c>
      <c r="C64" s="15"/>
      <c r="D64" s="16"/>
      <c r="E64" s="16"/>
      <c r="F64" s="16"/>
      <c r="G64" s="64"/>
      <c r="H64" s="64"/>
      <c r="I64" s="65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CX64" s="115"/>
    </row>
    <row r="65" spans="2:102" x14ac:dyDescent="0.25">
      <c r="B65" s="17" t="s">
        <v>30</v>
      </c>
      <c r="C65">
        <v>10</v>
      </c>
      <c r="D65" s="1">
        <v>8</v>
      </c>
      <c r="E65" s="1">
        <v>700</v>
      </c>
      <c r="F65" s="1">
        <f>C65*D65*E65</f>
        <v>56000</v>
      </c>
      <c r="G65" s="70">
        <v>17</v>
      </c>
      <c r="H65" s="70">
        <v>32</v>
      </c>
      <c r="I65" s="71">
        <f t="shared" si="0"/>
        <v>-56000</v>
      </c>
      <c r="J65" s="72">
        <v>0</v>
      </c>
      <c r="K65" s="72">
        <v>0</v>
      </c>
      <c r="L65" s="72">
        <v>0</v>
      </c>
      <c r="M65" s="72">
        <v>0</v>
      </c>
      <c r="N65" s="72">
        <v>0</v>
      </c>
      <c r="O65" s="72">
        <v>0</v>
      </c>
      <c r="P65" s="72">
        <v>0</v>
      </c>
      <c r="Q65" s="72">
        <v>0</v>
      </c>
      <c r="R65" s="72">
        <v>0</v>
      </c>
      <c r="S65" s="72">
        <v>0</v>
      </c>
      <c r="T65" s="72">
        <v>0</v>
      </c>
      <c r="U65" s="72">
        <v>0</v>
      </c>
      <c r="V65" s="72">
        <v>0</v>
      </c>
      <c r="W65" s="72">
        <v>0</v>
      </c>
      <c r="X65" s="72">
        <v>0</v>
      </c>
      <c r="Y65" s="72">
        <v>0</v>
      </c>
      <c r="Z65" s="72">
        <f>$I$65/16</f>
        <v>-3500</v>
      </c>
      <c r="AA65" s="72">
        <f t="shared" ref="AA65:AO65" si="12">$I$65/16</f>
        <v>-3500</v>
      </c>
      <c r="AB65" s="72">
        <f t="shared" si="12"/>
        <v>-3500</v>
      </c>
      <c r="AC65" s="72">
        <f t="shared" si="12"/>
        <v>-3500</v>
      </c>
      <c r="AD65" s="72">
        <f t="shared" si="12"/>
        <v>-3500</v>
      </c>
      <c r="AE65" s="72">
        <f t="shared" si="12"/>
        <v>-3500</v>
      </c>
      <c r="AF65" s="72">
        <f t="shared" si="12"/>
        <v>-3500</v>
      </c>
      <c r="AG65" s="72">
        <f t="shared" si="12"/>
        <v>-3500</v>
      </c>
      <c r="AH65" s="72">
        <f t="shared" si="12"/>
        <v>-3500</v>
      </c>
      <c r="AI65" s="72">
        <f t="shared" si="12"/>
        <v>-3500</v>
      </c>
      <c r="AJ65" s="72">
        <f t="shared" si="12"/>
        <v>-3500</v>
      </c>
      <c r="AK65" s="72">
        <f t="shared" si="12"/>
        <v>-3500</v>
      </c>
      <c r="AL65" s="72">
        <f t="shared" si="12"/>
        <v>-3500</v>
      </c>
      <c r="AM65" s="72">
        <f t="shared" si="12"/>
        <v>-3500</v>
      </c>
      <c r="AN65" s="72">
        <f t="shared" si="12"/>
        <v>-3500</v>
      </c>
      <c r="AO65" s="72">
        <f t="shared" si="12"/>
        <v>-3500</v>
      </c>
      <c r="AP65" s="72">
        <v>0</v>
      </c>
      <c r="AQ65" s="72">
        <v>0</v>
      </c>
      <c r="AR65" s="72">
        <v>0</v>
      </c>
      <c r="AS65" s="72">
        <v>0</v>
      </c>
      <c r="AT65" s="72">
        <v>0</v>
      </c>
      <c r="AU65" s="72">
        <v>0</v>
      </c>
      <c r="AV65" s="72">
        <v>0</v>
      </c>
      <c r="AW65" s="72">
        <v>0</v>
      </c>
      <c r="AX65" s="72">
        <v>0</v>
      </c>
      <c r="AY65" s="72">
        <v>0</v>
      </c>
      <c r="AZ65" s="72">
        <v>0</v>
      </c>
      <c r="BA65" s="72">
        <v>0</v>
      </c>
      <c r="BB65" s="72">
        <v>0</v>
      </c>
      <c r="BC65" s="72">
        <v>0</v>
      </c>
      <c r="BD65" s="72">
        <v>0</v>
      </c>
      <c r="BE65" s="72">
        <v>0</v>
      </c>
      <c r="BF65" s="72">
        <v>0</v>
      </c>
      <c r="BG65" s="72">
        <v>0</v>
      </c>
      <c r="BH65" s="72">
        <v>0</v>
      </c>
      <c r="BI65" s="72">
        <v>0</v>
      </c>
      <c r="BJ65" s="72">
        <v>0</v>
      </c>
      <c r="BK65" s="72">
        <v>0</v>
      </c>
      <c r="BL65" s="72">
        <v>0</v>
      </c>
      <c r="BM65" s="72">
        <v>0</v>
      </c>
      <c r="BN65" s="72">
        <v>0</v>
      </c>
      <c r="BO65" s="72">
        <v>0</v>
      </c>
      <c r="BP65" s="72">
        <v>0</v>
      </c>
      <c r="BQ65" s="72">
        <v>0</v>
      </c>
      <c r="BR65" s="72">
        <v>0</v>
      </c>
      <c r="BS65" s="72">
        <v>0</v>
      </c>
      <c r="BT65" s="72">
        <v>0</v>
      </c>
      <c r="BU65" s="72">
        <v>0</v>
      </c>
      <c r="BV65" s="72">
        <v>0</v>
      </c>
      <c r="BW65" s="72">
        <v>0</v>
      </c>
      <c r="BX65" s="72">
        <v>0</v>
      </c>
      <c r="BY65" s="72">
        <v>0</v>
      </c>
      <c r="BZ65" s="72">
        <v>0</v>
      </c>
      <c r="CA65" s="72">
        <v>0</v>
      </c>
      <c r="CB65" s="72">
        <v>0</v>
      </c>
      <c r="CC65" s="72">
        <v>0</v>
      </c>
      <c r="CD65" s="72">
        <v>0</v>
      </c>
      <c r="CE65" s="72">
        <v>0</v>
      </c>
      <c r="CF65" s="72">
        <v>0</v>
      </c>
      <c r="CG65" s="72">
        <v>0</v>
      </c>
      <c r="CH65" s="72">
        <v>0</v>
      </c>
      <c r="CI65" s="72">
        <v>0</v>
      </c>
      <c r="CJ65" s="72">
        <v>0</v>
      </c>
      <c r="CK65" s="72">
        <v>0</v>
      </c>
      <c r="CL65" s="72">
        <v>0</v>
      </c>
      <c r="CM65" s="72">
        <v>0</v>
      </c>
      <c r="CN65" s="72">
        <v>0</v>
      </c>
      <c r="CO65" s="72">
        <v>0</v>
      </c>
      <c r="CP65" s="72">
        <v>0</v>
      </c>
      <c r="CQ65" s="72">
        <v>0</v>
      </c>
      <c r="CR65" s="72">
        <v>0</v>
      </c>
      <c r="CS65" s="72">
        <v>0</v>
      </c>
      <c r="CT65" s="72">
        <v>0</v>
      </c>
      <c r="CU65" s="72">
        <v>0</v>
      </c>
      <c r="CV65" s="72">
        <v>0</v>
      </c>
      <c r="CW65" s="72">
        <v>0</v>
      </c>
      <c r="CX65" s="115"/>
    </row>
    <row r="66" spans="2:102" x14ac:dyDescent="0.25">
      <c r="B66" t="s">
        <v>23</v>
      </c>
      <c r="C66">
        <v>10</v>
      </c>
      <c r="D66" s="1">
        <v>8</v>
      </c>
      <c r="E66" s="1">
        <v>200</v>
      </c>
      <c r="F66" s="1">
        <f>C66*D66*E66</f>
        <v>16000</v>
      </c>
      <c r="G66" s="55">
        <v>17</v>
      </c>
      <c r="H66" s="55">
        <v>32</v>
      </c>
      <c r="I66" s="57">
        <f>-$F$66</f>
        <v>-16000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58">
        <v>0</v>
      </c>
      <c r="P66" s="58">
        <v>0</v>
      </c>
      <c r="Q66" s="58">
        <v>0</v>
      </c>
      <c r="R66" s="58">
        <v>0</v>
      </c>
      <c r="S66" s="58">
        <v>0</v>
      </c>
      <c r="T66" s="58">
        <v>0</v>
      </c>
      <c r="U66" s="58">
        <v>0</v>
      </c>
      <c r="V66" s="58">
        <v>0</v>
      </c>
      <c r="W66" s="58">
        <v>0</v>
      </c>
      <c r="X66" s="58">
        <v>0</v>
      </c>
      <c r="Y66" s="58">
        <v>0</v>
      </c>
      <c r="Z66" s="58">
        <f>$I$66/16</f>
        <v>-1000</v>
      </c>
      <c r="AA66" s="58">
        <f t="shared" ref="AA66:AO66" si="13">$I$66/16</f>
        <v>-1000</v>
      </c>
      <c r="AB66" s="58">
        <f t="shared" si="13"/>
        <v>-1000</v>
      </c>
      <c r="AC66" s="58">
        <f t="shared" si="13"/>
        <v>-1000</v>
      </c>
      <c r="AD66" s="58">
        <f t="shared" si="13"/>
        <v>-1000</v>
      </c>
      <c r="AE66" s="58">
        <f t="shared" si="13"/>
        <v>-1000</v>
      </c>
      <c r="AF66" s="58">
        <f t="shared" si="13"/>
        <v>-1000</v>
      </c>
      <c r="AG66" s="58">
        <f t="shared" si="13"/>
        <v>-1000</v>
      </c>
      <c r="AH66" s="58">
        <f t="shared" si="13"/>
        <v>-1000</v>
      </c>
      <c r="AI66" s="58">
        <f t="shared" si="13"/>
        <v>-1000</v>
      </c>
      <c r="AJ66" s="58">
        <f t="shared" si="13"/>
        <v>-1000</v>
      </c>
      <c r="AK66" s="58">
        <f t="shared" si="13"/>
        <v>-1000</v>
      </c>
      <c r="AL66" s="58">
        <f t="shared" si="13"/>
        <v>-1000</v>
      </c>
      <c r="AM66" s="58">
        <f t="shared" si="13"/>
        <v>-1000</v>
      </c>
      <c r="AN66" s="58">
        <f t="shared" si="13"/>
        <v>-1000</v>
      </c>
      <c r="AO66" s="58">
        <f t="shared" si="13"/>
        <v>-1000</v>
      </c>
      <c r="AP66" s="58">
        <v>0</v>
      </c>
      <c r="AQ66" s="58">
        <v>0</v>
      </c>
      <c r="AR66" s="58">
        <v>0</v>
      </c>
      <c r="AS66" s="58">
        <v>0</v>
      </c>
      <c r="AT66" s="58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8">
        <v>0</v>
      </c>
      <c r="BA66" s="58">
        <v>0</v>
      </c>
      <c r="BB66" s="58">
        <v>0</v>
      </c>
      <c r="BC66" s="58">
        <v>0</v>
      </c>
      <c r="BD66" s="58">
        <v>0</v>
      </c>
      <c r="BE66" s="58">
        <v>0</v>
      </c>
      <c r="BF66" s="58">
        <v>0</v>
      </c>
      <c r="BG66" s="58">
        <v>0</v>
      </c>
      <c r="BH66" s="58">
        <v>0</v>
      </c>
      <c r="BI66" s="58">
        <v>0</v>
      </c>
      <c r="BJ66" s="58">
        <v>0</v>
      </c>
      <c r="BK66" s="58">
        <v>0</v>
      </c>
      <c r="BL66" s="58">
        <v>0</v>
      </c>
      <c r="BM66" s="58">
        <v>0</v>
      </c>
      <c r="BN66" s="58">
        <v>0</v>
      </c>
      <c r="BO66" s="58">
        <v>0</v>
      </c>
      <c r="BP66" s="58">
        <v>0</v>
      </c>
      <c r="BQ66" s="58">
        <v>0</v>
      </c>
      <c r="BR66" s="58">
        <v>0</v>
      </c>
      <c r="BS66" s="58">
        <v>0</v>
      </c>
      <c r="BT66" s="58">
        <v>0</v>
      </c>
      <c r="BU66" s="58">
        <v>0</v>
      </c>
      <c r="BV66" s="58">
        <v>0</v>
      </c>
      <c r="BW66" s="58">
        <v>0</v>
      </c>
      <c r="BX66" s="58">
        <v>0</v>
      </c>
      <c r="BY66" s="58">
        <v>0</v>
      </c>
      <c r="BZ66" s="58">
        <v>0</v>
      </c>
      <c r="CA66" s="58">
        <v>0</v>
      </c>
      <c r="CB66" s="58">
        <v>0</v>
      </c>
      <c r="CC66" s="58">
        <v>0</v>
      </c>
      <c r="CD66" s="58">
        <v>0</v>
      </c>
      <c r="CE66" s="58">
        <v>0</v>
      </c>
      <c r="CF66" s="58">
        <v>0</v>
      </c>
      <c r="CG66" s="58">
        <v>0</v>
      </c>
      <c r="CH66" s="58">
        <v>0</v>
      </c>
      <c r="CI66" s="58">
        <v>0</v>
      </c>
      <c r="CJ66" s="58">
        <v>0</v>
      </c>
      <c r="CK66" s="58">
        <v>0</v>
      </c>
      <c r="CL66" s="58">
        <v>0</v>
      </c>
      <c r="CM66" s="58">
        <v>0</v>
      </c>
      <c r="CN66" s="58">
        <v>0</v>
      </c>
      <c r="CO66" s="58">
        <v>0</v>
      </c>
      <c r="CP66" s="58">
        <v>0</v>
      </c>
      <c r="CQ66" s="58">
        <v>0</v>
      </c>
      <c r="CR66" s="58">
        <v>0</v>
      </c>
      <c r="CS66" s="58">
        <v>0</v>
      </c>
      <c r="CT66" s="58">
        <v>0</v>
      </c>
      <c r="CU66" s="58">
        <v>0</v>
      </c>
      <c r="CV66" s="58">
        <v>0</v>
      </c>
      <c r="CW66" s="58">
        <v>0</v>
      </c>
      <c r="CX66" s="115"/>
    </row>
    <row r="67" spans="2:102" x14ac:dyDescent="0.25">
      <c r="G67" s="61"/>
      <c r="H67" s="61"/>
      <c r="I67" s="62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CX67" s="115"/>
    </row>
    <row r="68" spans="2:102" x14ac:dyDescent="0.25">
      <c r="B68" s="27" t="s">
        <v>9</v>
      </c>
      <c r="C68" s="24"/>
      <c r="D68" s="25"/>
      <c r="E68" s="25"/>
      <c r="F68" s="25">
        <f>SUM(F69:F72)</f>
        <v>4457952</v>
      </c>
      <c r="G68" s="81"/>
      <c r="H68" s="81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2"/>
      <c r="BH68" s="82"/>
      <c r="BI68" s="82"/>
      <c r="BJ68" s="82"/>
      <c r="BK68" s="82"/>
      <c r="BL68" s="82"/>
      <c r="BM68" s="82"/>
      <c r="BN68" s="82"/>
      <c r="BO68" s="82"/>
      <c r="BP68" s="82"/>
      <c r="BQ68" s="82"/>
      <c r="BR68" s="82"/>
      <c r="BS68" s="82"/>
      <c r="BT68" s="82"/>
      <c r="BU68" s="82"/>
      <c r="BV68" s="82"/>
      <c r="BW68" s="82"/>
      <c r="BX68" s="82"/>
      <c r="BY68" s="82"/>
      <c r="BZ68" s="82"/>
      <c r="CA68" s="82"/>
      <c r="CB68" s="82"/>
      <c r="CC68" s="82"/>
      <c r="CD68" s="82"/>
      <c r="CE68" s="82"/>
      <c r="CF68" s="82"/>
      <c r="CG68" s="82"/>
      <c r="CH68" s="82"/>
      <c r="CI68" s="82"/>
      <c r="CJ68" s="82"/>
      <c r="CK68" s="82"/>
      <c r="CL68" s="82"/>
      <c r="CM68" s="82"/>
      <c r="CN68" s="82"/>
      <c r="CO68" s="82"/>
      <c r="CP68" s="82"/>
      <c r="CQ68" s="82"/>
      <c r="CR68" s="82"/>
      <c r="CS68" s="82"/>
      <c r="CT68" s="82"/>
      <c r="CU68" s="82"/>
      <c r="CV68" s="82"/>
      <c r="CW68" s="82"/>
      <c r="CX68" s="115"/>
    </row>
    <row r="69" spans="2:102" x14ac:dyDescent="0.25">
      <c r="B69" t="s">
        <v>207</v>
      </c>
      <c r="C69">
        <v>20</v>
      </c>
      <c r="D69" s="1">
        <f>65*2183.04</f>
        <v>141897.60000000001</v>
      </c>
      <c r="F69" s="1">
        <f>C69*D69</f>
        <v>2837952</v>
      </c>
      <c r="G69" s="55">
        <v>92</v>
      </c>
      <c r="H69" s="55">
        <v>92</v>
      </c>
      <c r="I69" s="57">
        <f>F69</f>
        <v>2837952</v>
      </c>
      <c r="J69" s="58">
        <v>0</v>
      </c>
      <c r="K69" s="58">
        <v>0</v>
      </c>
      <c r="L69" s="58">
        <v>0</v>
      </c>
      <c r="M69" s="58">
        <v>0</v>
      </c>
      <c r="N69" s="58">
        <v>0</v>
      </c>
      <c r="O69" s="58">
        <v>0</v>
      </c>
      <c r="P69" s="58">
        <v>0</v>
      </c>
      <c r="Q69" s="58">
        <v>0</v>
      </c>
      <c r="R69" s="58">
        <v>0</v>
      </c>
      <c r="S69" s="58">
        <v>0</v>
      </c>
      <c r="T69" s="58">
        <v>0</v>
      </c>
      <c r="U69" s="58">
        <v>0</v>
      </c>
      <c r="V69" s="58">
        <v>0</v>
      </c>
      <c r="W69" s="58">
        <v>0</v>
      </c>
      <c r="X69" s="58">
        <v>0</v>
      </c>
      <c r="Y69" s="58">
        <v>0</v>
      </c>
      <c r="Z69" s="58">
        <v>0</v>
      </c>
      <c r="AA69" s="58">
        <v>0</v>
      </c>
      <c r="AB69" s="58">
        <v>0</v>
      </c>
      <c r="AC69" s="58">
        <v>0</v>
      </c>
      <c r="AD69" s="58">
        <v>0</v>
      </c>
      <c r="AE69" s="58">
        <v>0</v>
      </c>
      <c r="AF69" s="58">
        <v>0</v>
      </c>
      <c r="AG69" s="58">
        <v>0</v>
      </c>
      <c r="AH69" s="58">
        <v>0</v>
      </c>
      <c r="AI69" s="58">
        <v>0</v>
      </c>
      <c r="AJ69" s="58">
        <v>0</v>
      </c>
      <c r="AK69" s="58">
        <v>0</v>
      </c>
      <c r="AL69" s="58">
        <v>0</v>
      </c>
      <c r="AM69" s="58">
        <v>0</v>
      </c>
      <c r="AN69" s="58">
        <v>0</v>
      </c>
      <c r="AO69" s="58">
        <v>0</v>
      </c>
      <c r="AP69" s="58">
        <v>0</v>
      </c>
      <c r="AQ69" s="58">
        <v>0</v>
      </c>
      <c r="AR69" s="58">
        <v>0</v>
      </c>
      <c r="AS69" s="58">
        <v>0</v>
      </c>
      <c r="AT69" s="58">
        <v>0</v>
      </c>
      <c r="AU69" s="58">
        <v>0</v>
      </c>
      <c r="AV69" s="58">
        <v>0</v>
      </c>
      <c r="AW69" s="58">
        <v>0</v>
      </c>
      <c r="AX69" s="58">
        <v>0</v>
      </c>
      <c r="AY69" s="58">
        <v>0</v>
      </c>
      <c r="AZ69" s="58">
        <v>0</v>
      </c>
      <c r="BA69" s="58">
        <v>0</v>
      </c>
      <c r="BB69" s="58">
        <v>0</v>
      </c>
      <c r="BC69" s="58">
        <v>0</v>
      </c>
      <c r="BD69" s="58">
        <v>0</v>
      </c>
      <c r="BE69" s="58">
        <v>0</v>
      </c>
      <c r="BF69" s="58">
        <v>0</v>
      </c>
      <c r="BG69" s="58">
        <v>0</v>
      </c>
      <c r="BH69" s="58">
        <v>0</v>
      </c>
      <c r="BI69" s="58">
        <v>0</v>
      </c>
      <c r="BJ69" s="58">
        <v>0</v>
      </c>
      <c r="BK69" s="58">
        <v>0</v>
      </c>
      <c r="BL69" s="58">
        <v>0</v>
      </c>
      <c r="BM69" s="58">
        <v>0</v>
      </c>
      <c r="BN69" s="58">
        <v>0</v>
      </c>
      <c r="BO69" s="58">
        <v>0</v>
      </c>
      <c r="BP69" s="58">
        <v>0</v>
      </c>
      <c r="BQ69" s="58">
        <v>0</v>
      </c>
      <c r="BR69" s="58">
        <v>0</v>
      </c>
      <c r="BS69" s="58">
        <v>0</v>
      </c>
      <c r="BT69" s="58">
        <v>0</v>
      </c>
      <c r="BU69" s="58">
        <v>0</v>
      </c>
      <c r="BV69" s="58">
        <v>0</v>
      </c>
      <c r="BW69" s="58">
        <v>0</v>
      </c>
      <c r="BX69" s="58">
        <v>0</v>
      </c>
      <c r="BY69" s="58">
        <v>0</v>
      </c>
      <c r="BZ69" s="58">
        <v>0</v>
      </c>
      <c r="CA69" s="58">
        <v>0</v>
      </c>
      <c r="CB69" s="58">
        <v>0</v>
      </c>
      <c r="CC69" s="58">
        <v>0</v>
      </c>
      <c r="CD69" s="58">
        <v>0</v>
      </c>
      <c r="CE69" s="58">
        <v>0</v>
      </c>
      <c r="CF69" s="58">
        <v>0</v>
      </c>
      <c r="CG69" s="58">
        <v>0</v>
      </c>
      <c r="CH69" s="58">
        <v>0</v>
      </c>
      <c r="CI69" s="58">
        <v>0</v>
      </c>
      <c r="CJ69" s="58">
        <v>0</v>
      </c>
      <c r="CK69" s="58">
        <v>0</v>
      </c>
      <c r="CL69" s="58">
        <v>0</v>
      </c>
      <c r="CM69" s="58">
        <v>0</v>
      </c>
      <c r="CN69" s="58">
        <v>0</v>
      </c>
      <c r="CO69" s="58">
        <v>0</v>
      </c>
      <c r="CP69" s="58">
        <v>0</v>
      </c>
      <c r="CQ69" s="58">
        <v>0</v>
      </c>
      <c r="CR69" s="58">
        <v>0</v>
      </c>
      <c r="CS69" s="58">
        <v>0</v>
      </c>
      <c r="CT69" s="58">
        <v>0</v>
      </c>
      <c r="CU69" s="58">
        <v>0</v>
      </c>
      <c r="CV69" s="58">
        <v>0</v>
      </c>
      <c r="CW69" s="58">
        <f>I69</f>
        <v>2837952</v>
      </c>
      <c r="CX69" s="115"/>
    </row>
    <row r="70" spans="2:102" x14ac:dyDescent="0.25">
      <c r="B70" t="s">
        <v>220</v>
      </c>
      <c r="C70">
        <v>40</v>
      </c>
      <c r="D70" s="11">
        <v>16000</v>
      </c>
      <c r="F70" s="1">
        <f>C70*D70</f>
        <v>640000</v>
      </c>
      <c r="G70" s="55">
        <v>33</v>
      </c>
      <c r="H70" s="55">
        <v>33</v>
      </c>
      <c r="I70" s="57">
        <f>F70</f>
        <v>640000</v>
      </c>
      <c r="J70" s="58">
        <v>0</v>
      </c>
      <c r="K70" s="58">
        <v>0</v>
      </c>
      <c r="L70" s="58">
        <v>0</v>
      </c>
      <c r="M70" s="58">
        <v>0</v>
      </c>
      <c r="N70" s="58">
        <v>0</v>
      </c>
      <c r="O70" s="58">
        <v>0</v>
      </c>
      <c r="P70" s="58">
        <v>0</v>
      </c>
      <c r="Q70" s="58">
        <v>0</v>
      </c>
      <c r="R70" s="58">
        <v>0</v>
      </c>
      <c r="S70" s="58">
        <v>0</v>
      </c>
      <c r="T70" s="58">
        <v>0</v>
      </c>
      <c r="U70" s="58">
        <v>0</v>
      </c>
      <c r="V70" s="58">
        <v>0</v>
      </c>
      <c r="W70" s="58">
        <v>0</v>
      </c>
      <c r="X70" s="58">
        <v>0</v>
      </c>
      <c r="Y70" s="58">
        <v>0</v>
      </c>
      <c r="Z70" s="58">
        <v>0</v>
      </c>
      <c r="AA70" s="58">
        <v>0</v>
      </c>
      <c r="AB70" s="58">
        <v>0</v>
      </c>
      <c r="AC70" s="58">
        <v>0</v>
      </c>
      <c r="AD70" s="58">
        <v>0</v>
      </c>
      <c r="AE70" s="58">
        <v>0</v>
      </c>
      <c r="AF70" s="58">
        <v>0</v>
      </c>
      <c r="AG70" s="58">
        <v>0</v>
      </c>
      <c r="AH70" s="58">
        <v>0</v>
      </c>
      <c r="AI70" s="58">
        <v>0</v>
      </c>
      <c r="AJ70" s="58">
        <v>0</v>
      </c>
      <c r="AK70" s="58">
        <v>0</v>
      </c>
      <c r="AL70" s="58">
        <v>0</v>
      </c>
      <c r="AM70" s="58">
        <v>0</v>
      </c>
      <c r="AN70" s="58">
        <v>0</v>
      </c>
      <c r="AO70" s="58">
        <v>0</v>
      </c>
      <c r="AP70" s="58">
        <f>I70</f>
        <v>640000</v>
      </c>
      <c r="AQ70" s="58">
        <v>0</v>
      </c>
      <c r="AR70" s="58">
        <v>0</v>
      </c>
      <c r="AS70" s="58">
        <v>0</v>
      </c>
      <c r="AT70" s="58">
        <v>0</v>
      </c>
      <c r="AU70" s="58">
        <v>0</v>
      </c>
      <c r="AV70" s="58">
        <v>0</v>
      </c>
      <c r="AW70" s="58">
        <v>0</v>
      </c>
      <c r="AX70" s="58">
        <v>0</v>
      </c>
      <c r="AY70" s="58">
        <v>0</v>
      </c>
      <c r="AZ70" s="58">
        <v>0</v>
      </c>
      <c r="BA70" s="58">
        <v>0</v>
      </c>
      <c r="BB70" s="58">
        <v>0</v>
      </c>
      <c r="BC70" s="58">
        <v>0</v>
      </c>
      <c r="BD70" s="58">
        <v>0</v>
      </c>
      <c r="BE70" s="58">
        <v>0</v>
      </c>
      <c r="BF70" s="58">
        <v>0</v>
      </c>
      <c r="BG70" s="58">
        <v>0</v>
      </c>
      <c r="BH70" s="58">
        <v>0</v>
      </c>
      <c r="BI70" s="58">
        <v>0</v>
      </c>
      <c r="BJ70" s="58">
        <v>0</v>
      </c>
      <c r="BK70" s="58">
        <v>0</v>
      </c>
      <c r="BL70" s="58">
        <v>0</v>
      </c>
      <c r="BM70" s="58">
        <v>0</v>
      </c>
      <c r="BN70" s="58">
        <v>0</v>
      </c>
      <c r="BO70" s="58">
        <v>0</v>
      </c>
      <c r="BP70" s="58">
        <v>0</v>
      </c>
      <c r="BQ70" s="58">
        <v>0</v>
      </c>
      <c r="BR70" s="58">
        <v>0</v>
      </c>
      <c r="BS70" s="58">
        <v>0</v>
      </c>
      <c r="BT70" s="58">
        <v>0</v>
      </c>
      <c r="BU70" s="58">
        <v>0</v>
      </c>
      <c r="BV70" s="58">
        <v>0</v>
      </c>
      <c r="BW70" s="58">
        <v>0</v>
      </c>
      <c r="BX70" s="58">
        <v>0</v>
      </c>
      <c r="BY70" s="58">
        <v>0</v>
      </c>
      <c r="BZ70" s="58">
        <v>0</v>
      </c>
      <c r="CA70" s="58">
        <v>0</v>
      </c>
      <c r="CB70" s="58">
        <v>0</v>
      </c>
      <c r="CC70" s="58">
        <v>0</v>
      </c>
      <c r="CD70" s="58">
        <v>0</v>
      </c>
      <c r="CE70" s="58">
        <v>0</v>
      </c>
      <c r="CF70" s="58">
        <v>0</v>
      </c>
      <c r="CG70" s="58">
        <v>0</v>
      </c>
      <c r="CH70" s="58">
        <v>0</v>
      </c>
      <c r="CI70" s="58">
        <v>0</v>
      </c>
      <c r="CJ70" s="58">
        <v>0</v>
      </c>
      <c r="CK70" s="58">
        <v>0</v>
      </c>
      <c r="CL70" s="58">
        <v>0</v>
      </c>
      <c r="CM70" s="58">
        <v>0</v>
      </c>
      <c r="CN70" s="58">
        <v>0</v>
      </c>
      <c r="CO70" s="58">
        <v>0</v>
      </c>
      <c r="CP70" s="58">
        <v>0</v>
      </c>
      <c r="CQ70" s="58">
        <v>0</v>
      </c>
      <c r="CR70" s="58">
        <v>0</v>
      </c>
      <c r="CS70" s="58">
        <v>0</v>
      </c>
      <c r="CT70" s="58">
        <v>0</v>
      </c>
      <c r="CU70" s="58">
        <v>0</v>
      </c>
      <c r="CV70" s="58">
        <v>0</v>
      </c>
      <c r="CW70" s="58">
        <v>0</v>
      </c>
      <c r="CX70" s="115"/>
    </row>
    <row r="71" spans="2:102" x14ac:dyDescent="0.25">
      <c r="B71" t="s">
        <v>221</v>
      </c>
      <c r="C71">
        <v>40</v>
      </c>
      <c r="D71" s="1">
        <v>11000</v>
      </c>
      <c r="F71" s="1">
        <f>C71*D71</f>
        <v>440000</v>
      </c>
      <c r="G71" s="55">
        <v>33</v>
      </c>
      <c r="H71" s="55">
        <v>33</v>
      </c>
      <c r="I71" s="57">
        <f>F71</f>
        <v>440000</v>
      </c>
      <c r="J71" s="58">
        <v>0</v>
      </c>
      <c r="K71" s="58">
        <v>0</v>
      </c>
      <c r="L71" s="58">
        <v>0</v>
      </c>
      <c r="M71" s="58">
        <v>0</v>
      </c>
      <c r="N71" s="58">
        <v>0</v>
      </c>
      <c r="O71" s="58">
        <v>0</v>
      </c>
      <c r="P71" s="58">
        <v>0</v>
      </c>
      <c r="Q71" s="58">
        <v>0</v>
      </c>
      <c r="R71" s="58">
        <v>0</v>
      </c>
      <c r="S71" s="58">
        <v>0</v>
      </c>
      <c r="T71" s="58">
        <v>0</v>
      </c>
      <c r="U71" s="58">
        <v>0</v>
      </c>
      <c r="V71" s="58">
        <v>0</v>
      </c>
      <c r="W71" s="58">
        <v>0</v>
      </c>
      <c r="X71" s="58">
        <v>0</v>
      </c>
      <c r="Y71" s="58">
        <v>0</v>
      </c>
      <c r="Z71" s="58">
        <v>0</v>
      </c>
      <c r="AA71" s="58">
        <v>0</v>
      </c>
      <c r="AB71" s="58">
        <v>0</v>
      </c>
      <c r="AC71" s="58">
        <v>0</v>
      </c>
      <c r="AD71" s="58">
        <v>0</v>
      </c>
      <c r="AE71" s="58">
        <v>0</v>
      </c>
      <c r="AF71" s="58">
        <v>0</v>
      </c>
      <c r="AG71" s="58">
        <v>0</v>
      </c>
      <c r="AH71" s="58">
        <v>0</v>
      </c>
      <c r="AI71" s="58">
        <v>0</v>
      </c>
      <c r="AJ71" s="58">
        <v>0</v>
      </c>
      <c r="AK71" s="58">
        <v>0</v>
      </c>
      <c r="AL71" s="58">
        <v>0</v>
      </c>
      <c r="AM71" s="58">
        <v>0</v>
      </c>
      <c r="AN71" s="58">
        <v>0</v>
      </c>
      <c r="AO71" s="58">
        <v>0</v>
      </c>
      <c r="AP71" s="58">
        <f>I71</f>
        <v>440000</v>
      </c>
      <c r="AQ71" s="58">
        <v>0</v>
      </c>
      <c r="AR71" s="58">
        <v>0</v>
      </c>
      <c r="AS71" s="58">
        <v>0</v>
      </c>
      <c r="AT71" s="58">
        <v>0</v>
      </c>
      <c r="AU71" s="58">
        <v>0</v>
      </c>
      <c r="AV71" s="58">
        <v>0</v>
      </c>
      <c r="AW71" s="58">
        <v>0</v>
      </c>
      <c r="AX71" s="58">
        <v>0</v>
      </c>
      <c r="AY71" s="58">
        <v>0</v>
      </c>
      <c r="AZ71" s="58">
        <v>0</v>
      </c>
      <c r="BA71" s="58">
        <v>0</v>
      </c>
      <c r="BB71" s="58">
        <v>0</v>
      </c>
      <c r="BC71" s="58">
        <v>0</v>
      </c>
      <c r="BD71" s="58">
        <v>0</v>
      </c>
      <c r="BE71" s="58">
        <v>0</v>
      </c>
      <c r="BF71" s="58">
        <v>0</v>
      </c>
      <c r="BG71" s="58">
        <v>0</v>
      </c>
      <c r="BH71" s="58">
        <v>0</v>
      </c>
      <c r="BI71" s="58">
        <v>0</v>
      </c>
      <c r="BJ71" s="58">
        <v>0</v>
      </c>
      <c r="BK71" s="58">
        <v>0</v>
      </c>
      <c r="BL71" s="58">
        <v>0</v>
      </c>
      <c r="BM71" s="58">
        <v>0</v>
      </c>
      <c r="BN71" s="58">
        <v>0</v>
      </c>
      <c r="BO71" s="58">
        <v>0</v>
      </c>
      <c r="BP71" s="58">
        <v>0</v>
      </c>
      <c r="BQ71" s="58">
        <v>0</v>
      </c>
      <c r="BR71" s="58">
        <v>0</v>
      </c>
      <c r="BS71" s="58">
        <v>0</v>
      </c>
      <c r="BT71" s="58">
        <v>0</v>
      </c>
      <c r="BU71" s="58">
        <v>0</v>
      </c>
      <c r="BV71" s="58">
        <v>0</v>
      </c>
      <c r="BW71" s="58">
        <v>0</v>
      </c>
      <c r="BX71" s="58">
        <v>0</v>
      </c>
      <c r="BY71" s="58">
        <v>0</v>
      </c>
      <c r="BZ71" s="58">
        <v>0</v>
      </c>
      <c r="CA71" s="58">
        <v>0</v>
      </c>
      <c r="CB71" s="58">
        <v>0</v>
      </c>
      <c r="CC71" s="58">
        <v>0</v>
      </c>
      <c r="CD71" s="58">
        <v>0</v>
      </c>
      <c r="CE71" s="58">
        <v>0</v>
      </c>
      <c r="CF71" s="58">
        <v>0</v>
      </c>
      <c r="CG71" s="58">
        <v>0</v>
      </c>
      <c r="CH71" s="58">
        <v>0</v>
      </c>
      <c r="CI71" s="58">
        <v>0</v>
      </c>
      <c r="CJ71" s="58">
        <v>0</v>
      </c>
      <c r="CK71" s="58">
        <v>0</v>
      </c>
      <c r="CL71" s="58">
        <v>0</v>
      </c>
      <c r="CM71" s="58">
        <v>0</v>
      </c>
      <c r="CN71" s="58">
        <v>0</v>
      </c>
      <c r="CO71" s="58">
        <v>0</v>
      </c>
      <c r="CP71" s="58">
        <v>0</v>
      </c>
      <c r="CQ71" s="58">
        <v>0</v>
      </c>
      <c r="CR71" s="58">
        <v>0</v>
      </c>
      <c r="CS71" s="58">
        <v>0</v>
      </c>
      <c r="CT71" s="58">
        <v>0</v>
      </c>
      <c r="CU71" s="58">
        <v>0</v>
      </c>
      <c r="CV71" s="58">
        <v>0</v>
      </c>
      <c r="CW71" s="58">
        <v>0</v>
      </c>
      <c r="CX71" s="115"/>
    </row>
    <row r="72" spans="2:102" x14ac:dyDescent="0.25">
      <c r="B72" t="s">
        <v>211</v>
      </c>
      <c r="C72">
        <v>20</v>
      </c>
      <c r="D72" s="1">
        <f>5*12</f>
        <v>60</v>
      </c>
      <c r="E72" s="1">
        <v>450</v>
      </c>
      <c r="F72" s="1">
        <f>C72*D72*E72</f>
        <v>540000</v>
      </c>
      <c r="G72" s="55">
        <v>33</v>
      </c>
      <c r="H72" s="55">
        <v>92</v>
      </c>
      <c r="I72" s="57">
        <f>F72</f>
        <v>540000</v>
      </c>
      <c r="J72" s="58">
        <v>0</v>
      </c>
      <c r="K72" s="58">
        <v>0</v>
      </c>
      <c r="L72" s="58">
        <v>0</v>
      </c>
      <c r="M72" s="58">
        <v>0</v>
      </c>
      <c r="N72" s="58">
        <v>0</v>
      </c>
      <c r="O72" s="58">
        <v>0</v>
      </c>
      <c r="P72" s="58">
        <v>0</v>
      </c>
      <c r="Q72" s="58">
        <v>0</v>
      </c>
      <c r="R72" s="58">
        <v>0</v>
      </c>
      <c r="S72" s="58">
        <v>0</v>
      </c>
      <c r="T72" s="58">
        <v>0</v>
      </c>
      <c r="U72" s="58">
        <v>0</v>
      </c>
      <c r="V72" s="58">
        <v>0</v>
      </c>
      <c r="W72" s="58">
        <v>0</v>
      </c>
      <c r="X72" s="58">
        <v>0</v>
      </c>
      <c r="Y72" s="58">
        <v>0</v>
      </c>
      <c r="Z72" s="58">
        <v>0</v>
      </c>
      <c r="AA72" s="58">
        <v>0</v>
      </c>
      <c r="AB72" s="58">
        <v>0</v>
      </c>
      <c r="AC72" s="58">
        <v>0</v>
      </c>
      <c r="AD72" s="58">
        <v>0</v>
      </c>
      <c r="AE72" s="58">
        <v>0</v>
      </c>
      <c r="AF72" s="58">
        <v>0</v>
      </c>
      <c r="AG72" s="58">
        <v>0</v>
      </c>
      <c r="AH72" s="58">
        <v>0</v>
      </c>
      <c r="AI72" s="58">
        <v>0</v>
      </c>
      <c r="AJ72" s="58">
        <v>0</v>
      </c>
      <c r="AK72" s="58">
        <v>0</v>
      </c>
      <c r="AL72" s="58">
        <v>0</v>
      </c>
      <c r="AM72" s="58">
        <v>0</v>
      </c>
      <c r="AN72" s="58">
        <v>0</v>
      </c>
      <c r="AO72" s="58">
        <v>0</v>
      </c>
      <c r="AP72" s="58">
        <f>$C$72*$E$72</f>
        <v>9000</v>
      </c>
      <c r="AQ72" s="58">
        <f t="shared" ref="AQ72:CV72" si="14">$C$72*$E$72</f>
        <v>9000</v>
      </c>
      <c r="AR72" s="58">
        <f t="shared" si="14"/>
        <v>9000</v>
      </c>
      <c r="AS72" s="58">
        <f t="shared" si="14"/>
        <v>9000</v>
      </c>
      <c r="AT72" s="58">
        <f t="shared" si="14"/>
        <v>9000</v>
      </c>
      <c r="AU72" s="58">
        <f t="shared" si="14"/>
        <v>9000</v>
      </c>
      <c r="AV72" s="58">
        <f t="shared" si="14"/>
        <v>9000</v>
      </c>
      <c r="AW72" s="58">
        <f t="shared" si="14"/>
        <v>9000</v>
      </c>
      <c r="AX72" s="58">
        <f t="shared" si="14"/>
        <v>9000</v>
      </c>
      <c r="AY72" s="58">
        <f t="shared" si="14"/>
        <v>9000</v>
      </c>
      <c r="AZ72" s="58">
        <f t="shared" si="14"/>
        <v>9000</v>
      </c>
      <c r="BA72" s="58">
        <f t="shared" si="14"/>
        <v>9000</v>
      </c>
      <c r="BB72" s="58">
        <f t="shared" si="14"/>
        <v>9000</v>
      </c>
      <c r="BC72" s="58">
        <f t="shared" si="14"/>
        <v>9000</v>
      </c>
      <c r="BD72" s="58">
        <f t="shared" si="14"/>
        <v>9000</v>
      </c>
      <c r="BE72" s="58">
        <f t="shared" si="14"/>
        <v>9000</v>
      </c>
      <c r="BF72" s="58">
        <f t="shared" si="14"/>
        <v>9000</v>
      </c>
      <c r="BG72" s="58">
        <f t="shared" si="14"/>
        <v>9000</v>
      </c>
      <c r="BH72" s="58">
        <f t="shared" si="14"/>
        <v>9000</v>
      </c>
      <c r="BI72" s="58">
        <f t="shared" si="14"/>
        <v>9000</v>
      </c>
      <c r="BJ72" s="58">
        <f t="shared" si="14"/>
        <v>9000</v>
      </c>
      <c r="BK72" s="58">
        <f t="shared" si="14"/>
        <v>9000</v>
      </c>
      <c r="BL72" s="58">
        <f t="shared" si="14"/>
        <v>9000</v>
      </c>
      <c r="BM72" s="58">
        <f t="shared" si="14"/>
        <v>9000</v>
      </c>
      <c r="BN72" s="58">
        <f t="shared" si="14"/>
        <v>9000</v>
      </c>
      <c r="BO72" s="58">
        <f t="shared" si="14"/>
        <v>9000</v>
      </c>
      <c r="BP72" s="58">
        <f t="shared" si="14"/>
        <v>9000</v>
      </c>
      <c r="BQ72" s="58">
        <f t="shared" si="14"/>
        <v>9000</v>
      </c>
      <c r="BR72" s="58">
        <f t="shared" si="14"/>
        <v>9000</v>
      </c>
      <c r="BS72" s="58">
        <f t="shared" si="14"/>
        <v>9000</v>
      </c>
      <c r="BT72" s="58">
        <f t="shared" si="14"/>
        <v>9000</v>
      </c>
      <c r="BU72" s="58">
        <f t="shared" si="14"/>
        <v>9000</v>
      </c>
      <c r="BV72" s="58">
        <f t="shared" si="14"/>
        <v>9000</v>
      </c>
      <c r="BW72" s="58">
        <f t="shared" si="14"/>
        <v>9000</v>
      </c>
      <c r="BX72" s="58">
        <f t="shared" si="14"/>
        <v>9000</v>
      </c>
      <c r="BY72" s="58">
        <f t="shared" si="14"/>
        <v>9000</v>
      </c>
      <c r="BZ72" s="58">
        <f t="shared" si="14"/>
        <v>9000</v>
      </c>
      <c r="CA72" s="58">
        <f t="shared" si="14"/>
        <v>9000</v>
      </c>
      <c r="CB72" s="58">
        <f t="shared" si="14"/>
        <v>9000</v>
      </c>
      <c r="CC72" s="58">
        <f t="shared" si="14"/>
        <v>9000</v>
      </c>
      <c r="CD72" s="58">
        <f t="shared" si="14"/>
        <v>9000</v>
      </c>
      <c r="CE72" s="58">
        <f t="shared" si="14"/>
        <v>9000</v>
      </c>
      <c r="CF72" s="58">
        <f t="shared" si="14"/>
        <v>9000</v>
      </c>
      <c r="CG72" s="58">
        <f t="shared" si="14"/>
        <v>9000</v>
      </c>
      <c r="CH72" s="58">
        <f t="shared" si="14"/>
        <v>9000</v>
      </c>
      <c r="CI72" s="58">
        <f t="shared" si="14"/>
        <v>9000</v>
      </c>
      <c r="CJ72" s="58">
        <f t="shared" si="14"/>
        <v>9000</v>
      </c>
      <c r="CK72" s="58">
        <f t="shared" si="14"/>
        <v>9000</v>
      </c>
      <c r="CL72" s="58">
        <f>$C$72*$E$72</f>
        <v>9000</v>
      </c>
      <c r="CM72" s="58">
        <f t="shared" si="14"/>
        <v>9000</v>
      </c>
      <c r="CN72" s="58">
        <f t="shared" si="14"/>
        <v>9000</v>
      </c>
      <c r="CO72" s="58">
        <f t="shared" si="14"/>
        <v>9000</v>
      </c>
      <c r="CP72" s="58">
        <f t="shared" si="14"/>
        <v>9000</v>
      </c>
      <c r="CQ72" s="58">
        <f t="shared" si="14"/>
        <v>9000</v>
      </c>
      <c r="CR72" s="58">
        <f t="shared" si="14"/>
        <v>9000</v>
      </c>
      <c r="CS72" s="58">
        <f t="shared" si="14"/>
        <v>9000</v>
      </c>
      <c r="CT72" s="58">
        <f t="shared" si="14"/>
        <v>9000</v>
      </c>
      <c r="CU72" s="58">
        <f t="shared" si="14"/>
        <v>9000</v>
      </c>
      <c r="CV72" s="58">
        <f t="shared" si="14"/>
        <v>9000</v>
      </c>
      <c r="CW72" s="58">
        <f>$C$72*$E$72</f>
        <v>9000</v>
      </c>
    </row>
    <row r="73" spans="2:102" x14ac:dyDescent="0.25">
      <c r="G73" s="64"/>
      <c r="H73" s="64"/>
      <c r="I73" s="65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  <c r="BF73" s="66"/>
      <c r="BG73" s="66"/>
      <c r="BH73" s="66"/>
      <c r="BI73" s="66"/>
      <c r="BJ73" s="66"/>
      <c r="BK73" s="66"/>
      <c r="BL73" s="66"/>
      <c r="BM73" s="66"/>
      <c r="BN73" s="66"/>
      <c r="BO73" s="66"/>
      <c r="BP73" s="66"/>
      <c r="BQ73" s="66"/>
      <c r="BR73" s="66"/>
      <c r="BS73" s="66"/>
      <c r="BT73" s="66"/>
      <c r="BU73" s="66"/>
      <c r="BV73" s="66"/>
      <c r="BW73" s="66"/>
      <c r="BX73" s="66"/>
      <c r="BY73" s="66"/>
      <c r="BZ73" s="66"/>
      <c r="CA73" s="66"/>
      <c r="CB73" s="66"/>
      <c r="CC73" s="66"/>
      <c r="CD73" s="66"/>
      <c r="CE73" s="66"/>
      <c r="CF73" s="66"/>
      <c r="CG73" s="66"/>
      <c r="CH73" s="66"/>
      <c r="CI73" s="66"/>
      <c r="CJ73" s="66"/>
      <c r="CK73" s="66"/>
      <c r="CL73" s="66"/>
      <c r="CM73" s="66"/>
      <c r="CN73" s="66"/>
      <c r="CO73" s="66"/>
      <c r="CP73" s="66"/>
      <c r="CQ73" s="66"/>
      <c r="CR73" s="66"/>
      <c r="CS73" s="66"/>
      <c r="CT73" s="66"/>
      <c r="CU73" s="66"/>
      <c r="CV73" s="66"/>
      <c r="CW73" s="66"/>
    </row>
    <row r="74" spans="2:102" x14ac:dyDescent="0.25">
      <c r="B74" s="26" t="s">
        <v>10</v>
      </c>
      <c r="C74" s="2"/>
      <c r="D74" s="3"/>
      <c r="E74" s="3"/>
      <c r="F74" s="3">
        <f>F68-F8</f>
        <v>599813.59479350038</v>
      </c>
      <c r="G74" s="64"/>
      <c r="H74" s="64"/>
      <c r="I74" s="65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</row>
    <row r="75" spans="2:102" x14ac:dyDescent="0.25">
      <c r="G75" s="64"/>
      <c r="H75" s="64"/>
      <c r="I75" s="65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</row>
    <row r="76" spans="2:102" x14ac:dyDescent="0.25">
      <c r="B76" t="s">
        <v>171</v>
      </c>
      <c r="F76" s="1">
        <f>F74/40</f>
        <v>14995.339869837509</v>
      </c>
      <c r="G76" s="64"/>
      <c r="H76" s="64"/>
      <c r="I76" s="65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</row>
    <row r="77" spans="2:102" x14ac:dyDescent="0.25">
      <c r="B77" t="s">
        <v>172</v>
      </c>
      <c r="F77" s="1">
        <f>(-F8+F69)/40</f>
        <v>-25504.660130162491</v>
      </c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</row>
    <row r="79" spans="2:102" x14ac:dyDescent="0.25">
      <c r="G79" s="40"/>
      <c r="H79" s="40"/>
      <c r="I79" s="59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</row>
    <row r="80" spans="2:102" x14ac:dyDescent="0.25">
      <c r="G80" s="36"/>
      <c r="H80" s="36"/>
      <c r="I80" s="60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</row>
    <row r="81" spans="5:101" x14ac:dyDescent="0.25">
      <c r="E81" s="131" t="s">
        <v>9</v>
      </c>
      <c r="F81" s="132"/>
      <c r="G81" s="116"/>
      <c r="H81" s="117"/>
      <c r="I81" s="106">
        <f>F68</f>
        <v>4457952</v>
      </c>
      <c r="J81" s="43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</row>
    <row r="82" spans="5:101" x14ac:dyDescent="0.25">
      <c r="E82" s="131" t="s">
        <v>112</v>
      </c>
      <c r="F82" s="132"/>
      <c r="G82" s="116"/>
      <c r="H82" s="117"/>
      <c r="I82" s="106">
        <f>-F8</f>
        <v>-3858138.4052064996</v>
      </c>
      <c r="J82" s="43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</row>
    <row r="83" spans="5:101" x14ac:dyDescent="0.25">
      <c r="E83" s="131" t="s">
        <v>113</v>
      </c>
      <c r="F83" s="132"/>
      <c r="G83" s="116"/>
      <c r="H83" s="117"/>
      <c r="I83" s="106">
        <f>SUM(I81:I82)</f>
        <v>599813.59479350038</v>
      </c>
      <c r="J83" s="43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</row>
    <row r="84" spans="5:101" x14ac:dyDescent="0.25">
      <c r="E84" s="110"/>
      <c r="F84" s="111"/>
      <c r="G84"/>
      <c r="H84"/>
      <c r="I84" s="112">
        <f>I83/-I82</f>
        <v>0.15546710143525722</v>
      </c>
      <c r="J84" s="43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</row>
    <row r="85" spans="5:101" x14ac:dyDescent="0.25">
      <c r="E85" s="45"/>
      <c r="F85" s="45"/>
      <c r="G85" s="45"/>
      <c r="H85" s="46"/>
      <c r="I85" s="45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</row>
    <row r="86" spans="5:101" x14ac:dyDescent="0.25">
      <c r="E86" s="107" t="s">
        <v>114</v>
      </c>
      <c r="F86" s="108"/>
      <c r="G86" s="116"/>
      <c r="H86" s="116"/>
      <c r="I86" s="118"/>
      <c r="J86" s="49">
        <v>1E-3</v>
      </c>
      <c r="K86" s="49">
        <f t="shared" ref="K86:BV86" si="15">SUM(K10:K76)</f>
        <v>-7018</v>
      </c>
      <c r="L86" s="49">
        <v>1E-3</v>
      </c>
      <c r="M86" s="49">
        <f t="shared" si="15"/>
        <v>-10053.029990080002</v>
      </c>
      <c r="N86" s="49">
        <v>1E-3</v>
      </c>
      <c r="O86" s="49">
        <f t="shared" si="15"/>
        <v>-72110.216769571198</v>
      </c>
      <c r="P86" s="49">
        <f t="shared" si="15"/>
        <v>-316.46160000000003</v>
      </c>
      <c r="Q86" s="49">
        <v>1E-3</v>
      </c>
      <c r="R86" s="49">
        <f t="shared" si="15"/>
        <v>-115677.00204415679</v>
      </c>
      <c r="S86" s="49">
        <f t="shared" si="15"/>
        <v>-25766.43088</v>
      </c>
      <c r="T86" s="49">
        <f t="shared" si="15"/>
        <v>-3156.0299900800005</v>
      </c>
      <c r="U86" s="49">
        <v>1E-3</v>
      </c>
      <c r="V86" s="49">
        <f t="shared" si="15"/>
        <v>-103065.72352</v>
      </c>
      <c r="W86" s="49">
        <v>1E-3</v>
      </c>
      <c r="X86" s="49">
        <v>1E-3</v>
      </c>
      <c r="Y86" s="49">
        <f t="shared" si="15"/>
        <v>-19674.328654143028</v>
      </c>
      <c r="Z86" s="49">
        <f t="shared" si="15"/>
        <v>-35846.608939179998</v>
      </c>
      <c r="AA86" s="49">
        <f t="shared" si="15"/>
        <v>-43749.419690688905</v>
      </c>
      <c r="AB86" s="49">
        <f t="shared" si="15"/>
        <v>-40273.665174687048</v>
      </c>
      <c r="AC86" s="49">
        <f t="shared" si="15"/>
        <v>-55454.930441262797</v>
      </c>
      <c r="AD86" s="49">
        <f t="shared" si="15"/>
        <v>-92879.142313949284</v>
      </c>
      <c r="AE86" s="49">
        <f t="shared" si="15"/>
        <v>-88192.079603571969</v>
      </c>
      <c r="AF86" s="49">
        <f t="shared" si="15"/>
        <v>-99391.967593693043</v>
      </c>
      <c r="AG86" s="49">
        <f t="shared" si="15"/>
        <v>-214686.00140639796</v>
      </c>
      <c r="AH86" s="49">
        <f t="shared" si="15"/>
        <v>-262962.43172208086</v>
      </c>
      <c r="AI86" s="49">
        <f t="shared" si="15"/>
        <v>-268650.3092656291</v>
      </c>
      <c r="AJ86" s="49">
        <f t="shared" si="15"/>
        <v>-367081.11096420721</v>
      </c>
      <c r="AK86" s="49">
        <f t="shared" si="15"/>
        <v>-418821.45436103921</v>
      </c>
      <c r="AL86" s="49">
        <f t="shared" si="15"/>
        <v>-514773.6407491914</v>
      </c>
      <c r="AM86" s="49">
        <f t="shared" si="15"/>
        <v>-374761.48111175251</v>
      </c>
      <c r="AN86" s="49">
        <f t="shared" si="15"/>
        <v>-290203.68434081442</v>
      </c>
      <c r="AO86" s="49">
        <f t="shared" si="15"/>
        <v>-111655.87024885073</v>
      </c>
      <c r="AP86" s="49">
        <f>SUM(AP10:AP76)</f>
        <v>1071112.0379204908</v>
      </c>
      <c r="AQ86" s="49">
        <f t="shared" si="15"/>
        <v>2616.6950570624886</v>
      </c>
      <c r="AR86" s="49">
        <f t="shared" si="15"/>
        <v>2716.0018499302978</v>
      </c>
      <c r="AS86" s="49">
        <f t="shared" si="15"/>
        <v>2815.5982876106382</v>
      </c>
      <c r="AT86" s="49">
        <f t="shared" si="15"/>
        <v>2915.4852149008811</v>
      </c>
      <c r="AU86" s="49">
        <f t="shared" si="15"/>
        <v>3015.6634790623857</v>
      </c>
      <c r="AV86" s="49">
        <f t="shared" si="15"/>
        <v>3116.1339298276953</v>
      </c>
      <c r="AW86" s="49">
        <f t="shared" si="15"/>
        <v>3216.8974194077382</v>
      </c>
      <c r="AX86" s="49">
        <f t="shared" si="15"/>
        <v>3317.9548024990545</v>
      </c>
      <c r="AY86" s="49">
        <f t="shared" si="15"/>
        <v>3419.3069362910537</v>
      </c>
      <c r="AZ86" s="49">
        <f t="shared" si="15"/>
        <v>3520.9546804732818</v>
      </c>
      <c r="BA86" s="49">
        <f t="shared" si="15"/>
        <v>3622.898897242706</v>
      </c>
      <c r="BB86" s="49">
        <f t="shared" si="15"/>
        <v>3725.1404513110419</v>
      </c>
      <c r="BC86" s="49">
        <f t="shared" si="15"/>
        <v>3827.680209912076</v>
      </c>
      <c r="BD86" s="49">
        <f t="shared" si="15"/>
        <v>3930.5190428090309</v>
      </c>
      <c r="BE86" s="49">
        <f t="shared" si="15"/>
        <v>4033.6578223019351</v>
      </c>
      <c r="BF86" s="49">
        <f t="shared" si="15"/>
        <v>4137.0974232350272</v>
      </c>
      <c r="BG86" s="49">
        <f t="shared" si="15"/>
        <v>4240.8387230041735</v>
      </c>
      <c r="BH86" s="49">
        <f t="shared" si="15"/>
        <v>4344.8826015643135</v>
      </c>
      <c r="BI86" s="49">
        <f t="shared" si="15"/>
        <v>4449.2299414369199</v>
      </c>
      <c r="BJ86" s="49">
        <f t="shared" si="15"/>
        <v>4553.8816277174892</v>
      </c>
      <c r="BK86" s="49">
        <f t="shared" si="15"/>
        <v>4658.8385480830439</v>
      </c>
      <c r="BL86" s="49">
        <f t="shared" si="15"/>
        <v>4764.1015927996632</v>
      </c>
      <c r="BM86" s="49">
        <f t="shared" si="15"/>
        <v>4869.6716547300402</v>
      </c>
      <c r="BN86" s="49">
        <f t="shared" si="15"/>
        <v>4975.549629341047</v>
      </c>
      <c r="BO86" s="49">
        <f t="shared" si="15"/>
        <v>5081.7364147113367</v>
      </c>
      <c r="BP86" s="49">
        <f t="shared" si="15"/>
        <v>5188.2329115389557</v>
      </c>
      <c r="BQ86" s="49">
        <f t="shared" si="15"/>
        <v>5295.0400231489875</v>
      </c>
      <c r="BR86" s="49">
        <f t="shared" si="15"/>
        <v>5402.1586555012163</v>
      </c>
      <c r="BS86" s="49">
        <f t="shared" si="15"/>
        <v>5509.5897171978067</v>
      </c>
      <c r="BT86" s="49">
        <f t="shared" si="15"/>
        <v>5617.3341194910117</v>
      </c>
      <c r="BU86" s="49">
        <f t="shared" si="15"/>
        <v>5725.3927762909043</v>
      </c>
      <c r="BV86" s="49">
        <f t="shared" si="15"/>
        <v>5833.7666041731309</v>
      </c>
      <c r="BW86" s="49">
        <f t="shared" ref="BW86:CW86" si="16">SUM(BW10:BW76)</f>
        <v>5942.4565223866794</v>
      </c>
      <c r="BX86" s="49">
        <f t="shared" si="16"/>
        <v>6051.4634528616862</v>
      </c>
      <c r="BY86" s="49">
        <f t="shared" si="16"/>
        <v>6160.7883202172434</v>
      </c>
      <c r="BZ86" s="49">
        <f t="shared" si="16"/>
        <v>6270.4320517692549</v>
      </c>
      <c r="CA86" s="49">
        <f t="shared" si="16"/>
        <v>6380.3955775382929</v>
      </c>
      <c r="CB86" s="49">
        <f t="shared" si="16"/>
        <v>6490.6798302574907</v>
      </c>
      <c r="CC86" s="49">
        <f t="shared" si="16"/>
        <v>6601.2857453804536</v>
      </c>
      <c r="CD86" s="49">
        <f t="shared" si="16"/>
        <v>6712.2142610891897</v>
      </c>
      <c r="CE86" s="49">
        <f t="shared" si="16"/>
        <v>6823.4663183020784</v>
      </c>
      <c r="CF86" s="49">
        <f t="shared" si="16"/>
        <v>6935.0428606818368</v>
      </c>
      <c r="CG86" s="49">
        <f t="shared" si="16"/>
        <v>7046.9448346435365</v>
      </c>
      <c r="CH86" s="49">
        <f t="shared" si="16"/>
        <v>7159.1731893626247</v>
      </c>
      <c r="CI86" s="49">
        <f t="shared" si="16"/>
        <v>7271.7288767829768</v>
      </c>
      <c r="CJ86" s="49">
        <f t="shared" si="16"/>
        <v>7384.6128516249719</v>
      </c>
      <c r="CK86" s="49">
        <f t="shared" si="16"/>
        <v>7497.8260713935888</v>
      </c>
      <c r="CL86" s="49">
        <f t="shared" si="16"/>
        <v>7611.369496386531</v>
      </c>
      <c r="CM86" s="49">
        <f t="shared" si="16"/>
        <v>7725.2440897023698</v>
      </c>
      <c r="CN86" s="49">
        <f t="shared" si="16"/>
        <v>7839.4508172487131</v>
      </c>
      <c r="CO86" s="49">
        <f t="shared" si="16"/>
        <v>7953.9906477503991</v>
      </c>
      <c r="CP86" s="49">
        <f t="shared" si="16"/>
        <v>8068.8645527577155</v>
      </c>
      <c r="CQ86" s="49">
        <f t="shared" si="16"/>
        <v>8184.0735066546367</v>
      </c>
      <c r="CR86" s="49">
        <f t="shared" si="16"/>
        <v>8299.6184866670901</v>
      </c>
      <c r="CS86" s="49">
        <f t="shared" si="16"/>
        <v>8415.5004728712465</v>
      </c>
      <c r="CT86" s="49">
        <f t="shared" si="16"/>
        <v>8531.7204482018333</v>
      </c>
      <c r="CU86" s="49">
        <f t="shared" si="16"/>
        <v>8648.279398460465</v>
      </c>
      <c r="CV86" s="49">
        <f t="shared" si="16"/>
        <v>8765.1783123240202</v>
      </c>
      <c r="CW86" s="49">
        <f t="shared" si="16"/>
        <v>2839782.6145754601</v>
      </c>
    </row>
    <row r="87" spans="5:101" x14ac:dyDescent="0.25">
      <c r="E87" s="131" t="s">
        <v>115</v>
      </c>
      <c r="F87" s="132"/>
      <c r="G87" s="116"/>
      <c r="H87" s="116"/>
      <c r="I87" s="109">
        <f>SUM(J86:CW86)</f>
        <v>599903.37015884602</v>
      </c>
      <c r="J87" s="137">
        <f>SUM(J86:U86)</f>
        <v>-234097.16627388797</v>
      </c>
      <c r="K87" s="138"/>
      <c r="L87" s="138"/>
      <c r="M87" s="138"/>
      <c r="N87" s="138"/>
      <c r="O87" s="138"/>
      <c r="P87" s="138"/>
      <c r="Q87" s="138"/>
      <c r="R87" s="138"/>
      <c r="S87" s="138"/>
      <c r="T87" s="138"/>
      <c r="U87" s="138"/>
      <c r="V87" s="137">
        <f>SUM(V86:AG86)</f>
        <v>-793213.86533757392</v>
      </c>
      <c r="W87" s="138"/>
      <c r="X87" s="138"/>
      <c r="Y87" s="138"/>
      <c r="Z87" s="138"/>
      <c r="AA87" s="138"/>
      <c r="AB87" s="138"/>
      <c r="AC87" s="138"/>
      <c r="AD87" s="138"/>
      <c r="AE87" s="138"/>
      <c r="AF87" s="138"/>
      <c r="AG87" s="138"/>
      <c r="AH87" s="137">
        <f>SUM(AH86:AS86)</f>
        <v>-1529649.6496484715</v>
      </c>
      <c r="AI87" s="138"/>
      <c r="AJ87" s="138"/>
      <c r="AK87" s="138"/>
      <c r="AL87" s="138"/>
      <c r="AM87" s="138"/>
      <c r="AN87" s="138"/>
      <c r="AO87" s="138"/>
      <c r="AP87" s="138"/>
      <c r="AQ87" s="138"/>
      <c r="AR87" s="138"/>
      <c r="AS87" s="138"/>
      <c r="AT87" s="137">
        <f>SUM(AT86:BE86)</f>
        <v>41662.292886038878</v>
      </c>
      <c r="AU87" s="138"/>
      <c r="AV87" s="138"/>
      <c r="AW87" s="138"/>
      <c r="AX87" s="138"/>
      <c r="AY87" s="138"/>
      <c r="AZ87" s="138"/>
      <c r="BA87" s="138"/>
      <c r="BB87" s="138"/>
      <c r="BC87" s="138"/>
      <c r="BD87" s="138"/>
      <c r="BE87" s="138"/>
      <c r="BF87" s="137">
        <f>SUM(BF86:BQ86)</f>
        <v>56559.101091311008</v>
      </c>
      <c r="BG87" s="138"/>
      <c r="BH87" s="138"/>
      <c r="BI87" s="138"/>
      <c r="BJ87" s="138"/>
      <c r="BK87" s="138"/>
      <c r="BL87" s="138"/>
      <c r="BM87" s="138"/>
      <c r="BN87" s="138"/>
      <c r="BO87" s="138"/>
      <c r="BP87" s="138"/>
      <c r="BQ87" s="138"/>
      <c r="BR87" s="137">
        <f>SUM(BR86:CC86)</f>
        <v>71985.743373065168</v>
      </c>
      <c r="BS87" s="138"/>
      <c r="BT87" s="138"/>
      <c r="BU87" s="138"/>
      <c r="BV87" s="138"/>
      <c r="BW87" s="138"/>
      <c r="BX87" s="138"/>
      <c r="BY87" s="138"/>
      <c r="BZ87" s="138"/>
      <c r="CA87" s="138"/>
      <c r="CB87" s="138"/>
      <c r="CC87" s="138"/>
      <c r="CD87" s="137">
        <f>SUM(CD86:CO86)</f>
        <v>87961.064314968826</v>
      </c>
      <c r="CE87" s="138"/>
      <c r="CF87" s="138"/>
      <c r="CG87" s="138"/>
      <c r="CH87" s="138"/>
      <c r="CI87" s="138"/>
      <c r="CJ87" s="138"/>
      <c r="CK87" s="138"/>
      <c r="CL87" s="138"/>
      <c r="CM87" s="138"/>
      <c r="CN87" s="138"/>
      <c r="CO87" s="138"/>
      <c r="CP87" s="138">
        <f>SUM(CP86:CW86)</f>
        <v>2898695.8497533971</v>
      </c>
      <c r="CQ87" s="139"/>
      <c r="CR87" s="139"/>
      <c r="CS87" s="139"/>
      <c r="CT87" s="139"/>
      <c r="CU87" s="139"/>
      <c r="CV87" s="139"/>
      <c r="CW87" s="140"/>
    </row>
    <row r="88" spans="5:101" x14ac:dyDescent="0.25">
      <c r="E88" s="35"/>
      <c r="F88" s="35"/>
      <c r="G88" s="39"/>
      <c r="H88" s="38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</row>
    <row r="89" spans="5:101" x14ac:dyDescent="0.25">
      <c r="E89" s="35"/>
      <c r="F89" s="35"/>
      <c r="G89" s="119"/>
      <c r="H89" s="120"/>
      <c r="I89" s="37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</row>
    <row r="90" spans="5:101" x14ac:dyDescent="0.25">
      <c r="E90" s="131" t="s">
        <v>116</v>
      </c>
      <c r="F90" s="132"/>
      <c r="G90" s="121"/>
      <c r="H90" s="122"/>
      <c r="I90" s="105">
        <v>0.06</v>
      </c>
      <c r="J90" s="43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</row>
    <row r="91" spans="5:101" x14ac:dyDescent="0.25">
      <c r="E91" s="131" t="s">
        <v>117</v>
      </c>
      <c r="F91" s="132"/>
      <c r="G91" s="121"/>
      <c r="H91" s="122"/>
      <c r="I91" s="105">
        <f xml:space="preserve"> (1+I90)^(1/12)-1</f>
        <v>4.8675505653430484E-3</v>
      </c>
      <c r="J91" s="43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</row>
    <row r="92" spans="5:101" x14ac:dyDescent="0.25">
      <c r="E92" s="131" t="s">
        <v>118</v>
      </c>
      <c r="F92" s="132"/>
      <c r="G92" s="121"/>
      <c r="H92" s="122"/>
      <c r="I92" s="105">
        <v>5.0000000000000001E-4</v>
      </c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</row>
    <row r="93" spans="5:101" x14ac:dyDescent="0.25">
      <c r="E93" s="131" t="s">
        <v>119</v>
      </c>
      <c r="F93" s="132"/>
      <c r="G93" s="121"/>
      <c r="H93" s="122"/>
      <c r="I93" s="106">
        <f>NPV(I91,S86:CW86)+SUM(J86:R86)</f>
        <v>-263202.32922632055</v>
      </c>
      <c r="J93" s="123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  <c r="AI93" s="124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</row>
    <row r="94" spans="5:101" x14ac:dyDescent="0.25">
      <c r="E94" s="154" t="s">
        <v>120</v>
      </c>
      <c r="F94" s="155"/>
      <c r="G94" s="121"/>
      <c r="H94" s="122"/>
      <c r="I94" s="105">
        <f>CW94</f>
        <v>2.7994626687701807E-3</v>
      </c>
      <c r="J94" s="125"/>
      <c r="K94" s="125">
        <f>MIRR(J86:K86,I92,I91)</f>
        <v>-0.99999985674408887</v>
      </c>
      <c r="L94" s="125">
        <f>MIRR($J$86:L86,$I$92,$I$91)</f>
        <v>-0.99946472885376048</v>
      </c>
      <c r="M94" s="125">
        <f>MIRR($J$86:M86,$I$92,$I$91)</f>
        <v>-0.995089165990656</v>
      </c>
      <c r="N94" s="125">
        <f>MIRR($J$86:N86,$I$92,$I$91)</f>
        <v>-0.97946988466495488</v>
      </c>
      <c r="O94" s="125">
        <f>MIRR($J$86:O86,$I$92,$I$91)</f>
        <v>-0.96787588376659794</v>
      </c>
      <c r="P94" s="125">
        <f>MIRR($J$86:P86,$I$92,$I$91)</f>
        <v>-0.9430114078014592</v>
      </c>
      <c r="Q94" s="125">
        <f>MIRR($J$86:Q86,$I$92,$I$91)</f>
        <v>-0.91060596882498623</v>
      </c>
      <c r="R94" s="125">
        <f>MIRR($J$86:R86,$I$92,$I$91)</f>
        <v>-0.8909379553422232</v>
      </c>
      <c r="S94" s="125">
        <f>MIRR($J$86:S86,$I$92,$I$91)</f>
        <v>-0.86223739976983427</v>
      </c>
      <c r="T94" s="125">
        <f>MIRR($J$86:T86,$I$92,$I$91)</f>
        <v>-0.83218122455217125</v>
      </c>
      <c r="U94" s="125">
        <f>MIRR($J$86:U86,$I$92,$I$91)</f>
        <v>-0.79861923563911985</v>
      </c>
      <c r="V94" s="125">
        <f>MIRR($J$86:V86,$I$92,$I$91)</f>
        <v>-0.77663382714272</v>
      </c>
      <c r="W94" s="125">
        <f>MIRR($J$86:W86,$I$92,$I$91)</f>
        <v>-0.74582837167598881</v>
      </c>
      <c r="X94" s="125">
        <f>MIRR($J$86:X86,$I$92,$I$91)</f>
        <v>-0.71661060224634876</v>
      </c>
      <c r="Y94" s="125">
        <f>MIRR($J$86:Y86,$I$92,$I$91)</f>
        <v>-0.69281840035108511</v>
      </c>
      <c r="Z94" s="125">
        <f>MIRR($J$86:Z86,$I$92,$I$91)</f>
        <v>-0.67116694311104186</v>
      </c>
      <c r="AA94" s="125">
        <f>MIRR($J$86:AA86,$I$92,$I$91)</f>
        <v>-0.65100121474738371</v>
      </c>
      <c r="AB94" s="125">
        <f>MIRR($J$86:AB86,$I$92,$I$91)</f>
        <v>-0.63168613482958391</v>
      </c>
      <c r="AC94" s="125">
        <f>MIRR($J$86:AC86,$I$92,$I$91)</f>
        <v>-0.61394069902765658</v>
      </c>
      <c r="AD94" s="125">
        <f>MIRR($J$86:AD86,$I$92,$I$91)</f>
        <v>-0.59825828776672041</v>
      </c>
      <c r="AE94" s="125">
        <f>MIRR($J$86:AE86,$I$92,$I$91)</f>
        <v>-0.58295043327790208</v>
      </c>
      <c r="AF94" s="125">
        <f>MIRR($J$86:AF86,$I$92,$I$91)</f>
        <v>-0.56849872974985716</v>
      </c>
      <c r="AG94" s="125">
        <f>MIRR($J$86:AG86,$I$92,$I$91)</f>
        <v>-0.55686763389291682</v>
      </c>
      <c r="AH94" s="125">
        <f>MIRR($J$86:AH86,$I$92,$I$91)</f>
        <v>-0.5458089227139038</v>
      </c>
      <c r="AI94" s="125">
        <f>MIRR($J$86:AI86,$I$92,$I$91)</f>
        <v>-0.53467327077362525</v>
      </c>
      <c r="AJ94" s="125">
        <f>MIRR($J$86:AJ86,$I$92,$I$91)</f>
        <v>-0.52455936076115217</v>
      </c>
      <c r="AK94" s="125">
        <f>MIRR($J$86:AK86,$I$92,$I$91)</f>
        <v>-0.5147359723426661</v>
      </c>
      <c r="AL94" s="125">
        <f>MIRR($J$86:AL86,$I$92,$I$91)</f>
        <v>-0.50546290889011303</v>
      </c>
      <c r="AM94" s="125">
        <f>MIRR($J$86:AM86,$I$92,$I$91)</f>
        <v>-0.49536480239592617</v>
      </c>
      <c r="AN94" s="125">
        <f>MIRR($J$86:AN86,$I$92,$I$91)</f>
        <v>-0.48511704258801991</v>
      </c>
      <c r="AO94" s="125">
        <f>MIRR($J$86:AO86,$I$92,$I$91)</f>
        <v>-0.47441758430821657</v>
      </c>
      <c r="AP94" s="125">
        <f>MIRR($J$86:AP86,$I$92,$I$91)</f>
        <v>-3.7109622519120422E-2</v>
      </c>
      <c r="AQ94" s="125">
        <f>MIRR($J$86:AQ86,$I$92,$I$91)</f>
        <v>-3.5792783308677079E-2</v>
      </c>
      <c r="AR94" s="125">
        <f>MIRR($J$86:AR86,$I$92,$I$91)</f>
        <v>-3.4549665448851186E-2</v>
      </c>
      <c r="AS94" s="125">
        <f>MIRR($J$86:AS86,$I$92,$I$91)</f>
        <v>-3.337410881839642E-2</v>
      </c>
      <c r="AT94" s="125">
        <f>MIRR($J$86:AT86,$I$92,$I$91)</f>
        <v>-3.2260624380322289E-2</v>
      </c>
      <c r="AU94" s="125">
        <f>MIRR($J$86:AU86,$I$92,$I$91)</f>
        <v>-3.1204305227865103E-2</v>
      </c>
      <c r="AV94" s="125">
        <f>MIRR($J$86:AV86,$I$92,$I$91)</f>
        <v>-3.0200751410104698E-2</v>
      </c>
      <c r="AW94" s="125">
        <f>MIRR($J$86:AW86,$I$92,$I$91)</f>
        <v>-2.924600610994299E-2</v>
      </c>
      <c r="AX94" s="125">
        <f>MIRR($J$86:AX86,$I$92,$I$91)</f>
        <v>-2.833650122375575E-2</v>
      </c>
      <c r="AY94" s="125">
        <f>MIRR($J$86:AY86,$I$92,$I$91)</f>
        <v>-2.7469010765886481E-2</v>
      </c>
      <c r="AZ94" s="125">
        <f>MIRR($J$86:AZ86,$I$92,$I$91)</f>
        <v>-2.6640610816289545E-2</v>
      </c>
      <c r="BA94" s="125">
        <f>MIRR($J$86:BA86,$I$92,$I$91)</f>
        <v>-2.5848644964052703E-2</v>
      </c>
      <c r="BB94" s="125">
        <f>MIRR($J$86:BB86,$I$92,$I$91)</f>
        <v>-2.5090694386797008E-2</v>
      </c>
      <c r="BC94" s="125">
        <f>MIRR($J$86:BC86,$I$92,$I$91)</f>
        <v>-2.4364551856373984E-2</v>
      </c>
      <c r="BD94" s="125">
        <f>MIRR($J$86:BD86,$I$92,$I$91)</f>
        <v>-2.3668199082739982E-2</v>
      </c>
      <c r="BE94" s="125">
        <f>MIRR($J$86:BE86,$I$92,$I$91)</f>
        <v>-2.2999786906451214E-2</v>
      </c>
      <c r="BF94" s="125">
        <f>MIRR($J$86:BF86,$I$92,$I$91)</f>
        <v>-2.2357617930581219E-2</v>
      </c>
      <c r="BG94" s="125">
        <f>MIRR($J$86:BG86,$I$92,$I$91)</f>
        <v>-2.1740131248687455E-2</v>
      </c>
      <c r="BH94" s="125">
        <f>MIRR($J$86:BH86,$I$92,$I$91)</f>
        <v>-2.1145888979597238E-2</v>
      </c>
      <c r="BI94" s="125">
        <f>MIRR($J$86:BI86,$I$92,$I$91)</f>
        <v>-2.0573564364508967E-2</v>
      </c>
      <c r="BJ94" s="125">
        <f>MIRR($J$86:BJ86,$I$92,$I$91)</f>
        <v>-2.0021931218999867E-2</v>
      </c>
      <c r="BK94" s="125">
        <f>MIRR($J$86:BK86,$I$92,$I$91)</f>
        <v>-1.9489854563410569E-2</v>
      </c>
      <c r="BL94" s="125">
        <f>MIRR($J$86:BL86,$I$92,$I$91)</f>
        <v>-1.897628228088033E-2</v>
      </c>
      <c r="BM94" s="125">
        <f>MIRR($J$86:BM86,$I$92,$I$91)</f>
        <v>-1.8480237673943911E-2</v>
      </c>
      <c r="BN94" s="125">
        <f>MIRR($J$86:BN86,$I$92,$I$91)</f>
        <v>-1.8000812808802613E-2</v>
      </c>
      <c r="BO94" s="125">
        <f>MIRR($J$86:BO86,$I$92,$I$91)</f>
        <v>-1.7537162551751528E-2</v>
      </c>
      <c r="BP94" s="125">
        <f>MIRR($J$86:BP86,$I$92,$I$91)</f>
        <v>-1.7088499215253683E-2</v>
      </c>
      <c r="BQ94" s="125">
        <f>MIRR($J$86:BQ86,$I$92,$I$91)</f>
        <v>-1.6654087742202672E-2</v>
      </c>
      <c r="BR94" s="125">
        <f>MIRR($J$86:BR86,$I$92,$I$91)</f>
        <v>-1.623324136633264E-2</v>
      </c>
      <c r="BS94" s="125">
        <f>MIRR($J$86:BS86,$I$92,$I$91)</f>
        <v>-1.5825317694768914E-2</v>
      </c>
      <c r="BT94" s="125">
        <f>MIRR($J$86:BT86,$I$92,$I$91)</f>
        <v>-1.5429715165606206E-2</v>
      </c>
      <c r="BU94" s="125">
        <f>MIRR($J$86:BU86,$I$92,$I$91)</f>
        <v>-1.5045869839310444E-2</v>
      </c>
      <c r="BV94" s="125">
        <f>MIRR($J$86:BV86,$I$92,$I$91)</f>
        <v>-1.4673252487837574E-2</v>
      </c>
      <c r="BW94" s="125">
        <f>MIRR($J$86:BW86,$I$92,$I$91)</f>
        <v>-1.4311365949753019E-2</v>
      </c>
      <c r="BX94" s="125">
        <f>MIRR($J$86:BX86,$I$92,$I$91)</f>
        <v>-1.3959742723441471E-2</v>
      </c>
      <c r="BY94" s="125">
        <f>MIRR($J$86:BY86,$I$92,$I$91)</f>
        <v>-1.3617942773791025E-2</v>
      </c>
      <c r="BZ94" s="125">
        <f>MIRR($J$86:BZ86,$I$92,$I$91)</f>
        <v>-1.3285551530602846E-2</v>
      </c>
      <c r="CA94" s="125">
        <f>MIRR($J$86:CA86,$I$92,$I$91)</f>
        <v>-1.2962178059470975E-2</v>
      </c>
      <c r="CB94" s="125">
        <f>MIRR($J$86:CB86,$I$92,$I$91)</f>
        <v>-1.2647453388056618E-2</v>
      </c>
      <c r="CC94" s="125">
        <f>MIRR($J$86:CC86,$I$92,$I$91)</f>
        <v>-1.2341028972586154E-2</v>
      </c>
      <c r="CD94" s="125">
        <f>MIRR($J$86:CD86,$I$92,$I$91)</f>
        <v>-1.2042575291067004E-2</v>
      </c>
      <c r="CE94" s="125">
        <f>MIRR($J$86:CE86,$I$92,$I$91)</f>
        <v>-1.1751780551187418E-2</v>
      </c>
      <c r="CF94" s="125">
        <f>MIRR($J$86:CF86,$I$92,$I$91)</f>
        <v>-1.1468349502148478E-2</v>
      </c>
      <c r="CG94" s="125">
        <f>MIRR($J$86:CG86,$I$92,$I$91)</f>
        <v>-1.1192002340816631E-2</v>
      </c>
      <c r="CH94" s="125">
        <f>MIRR($J$86:CH86,$I$92,$I$91)</f>
        <v>-1.0922473703585456E-2</v>
      </c>
      <c r="CI94" s="125">
        <f>MIRR($J$86:CI86,$I$92,$I$91)</f>
        <v>-1.0659511736221261E-2</v>
      </c>
      <c r="CJ94" s="125">
        <f>MIRR($J$86:CJ86,$I$92,$I$91)</f>
        <v>-1.0402877234754082E-2</v>
      </c>
      <c r="CK94" s="125">
        <f>MIRR($J$86:CK86,$I$92,$I$91)</f>
        <v>-1.0152342851171392E-2</v>
      </c>
      <c r="CL94" s="125">
        <f>MIRR($J$86:CL86,$I$92,$I$91)</f>
        <v>-9.9076923582872567E-3</v>
      </c>
      <c r="CM94" s="125">
        <f>MIRR($J$86:CM86,$I$92,$I$91)</f>
        <v>-9.6687199687173209E-3</v>
      </c>
      <c r="CN94" s="125">
        <f>MIRR($J$86:CN86,$I$92,$I$91)</f>
        <v>-9.4352297033727384E-3</v>
      </c>
      <c r="CO94" s="125">
        <f>MIRR($J$86:CO86,$I$92,$I$91)</f>
        <v>-9.2070348053308049E-3</v>
      </c>
      <c r="CP94" s="125">
        <f>MIRR($J$86:CP86,$I$92,$I$91)</f>
        <v>-8.9839571953267416E-3</v>
      </c>
      <c r="CQ94" s="125">
        <f>MIRR($J$86:CQ86,$I$92,$I$91)</f>
        <v>-8.7658269654643517E-3</v>
      </c>
      <c r="CR94" s="125">
        <f>MIRR($J$86:CR86,$I$92,$I$91)</f>
        <v>-8.5524819080569081E-3</v>
      </c>
      <c r="CS94" s="125">
        <f>MIRR($J$86:CS86,$I$92,$I$91)</f>
        <v>-8.343767076788966E-3</v>
      </c>
      <c r="CT94" s="125">
        <f>MIRR($J$86:CT86,$I$92,$I$91)</f>
        <v>-8.1395343776465845E-3</v>
      </c>
      <c r="CU94" s="125">
        <f>MIRR($J$86:CU86,$I$92,$I$91)</f>
        <v>-7.9396421872888201E-3</v>
      </c>
      <c r="CV94" s="125">
        <f>MIRR($J$86:CV86,$I$92,$I$91)</f>
        <v>-7.7439549967399657E-3</v>
      </c>
      <c r="CW94" s="125">
        <f>MIRR($J$86:CW86,$I$92,$I$91)</f>
        <v>2.7994626687701807E-3</v>
      </c>
    </row>
    <row r="95" spans="5:101" x14ac:dyDescent="0.25">
      <c r="E95" s="156"/>
      <c r="F95" s="157"/>
      <c r="G95" s="121"/>
      <c r="H95" s="122"/>
      <c r="I95" s="105"/>
      <c r="J95" s="51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</row>
  </sheetData>
  <sheetProtection algorithmName="SHA-512" hashValue="hSZkmlRzqQB+RL391XsRe/itTxSQJN6u5dQ0iOkK3YruPCpu89s9sLaa7c2dN5o3C5NySq69+A98pOCfViJJoA==" saltValue="OJqlu3iletor+9aqLHFJUg==" spinCount="100000" sheet="1" objects="1" scenarios="1"/>
  <mergeCells count="18">
    <mergeCell ref="E94:F94"/>
    <mergeCell ref="E95:F95"/>
    <mergeCell ref="CD6:CO6"/>
    <mergeCell ref="CP6:CW6"/>
    <mergeCell ref="J87:U87"/>
    <mergeCell ref="V87:AG87"/>
    <mergeCell ref="AH87:AS87"/>
    <mergeCell ref="AT87:BE87"/>
    <mergeCell ref="BF87:BQ87"/>
    <mergeCell ref="BR87:CC87"/>
    <mergeCell ref="CD87:CO87"/>
    <mergeCell ref="CP87:CW87"/>
    <mergeCell ref="J6:U6"/>
    <mergeCell ref="V6:AG6"/>
    <mergeCell ref="AH6:AS6"/>
    <mergeCell ref="AT6:BE6"/>
    <mergeCell ref="BF6:BQ6"/>
    <mergeCell ref="BR6:CC6"/>
  </mergeCells>
  <conditionalFormatting sqref="AI34 AI38 AL34 AL38 AO34 AO38 AR34 AR38 AI54 AL54 AO54 AR54 AI63 AI67 AL63 AL67 AO63 AO67 AR63 AR67 AI76 AL76 AO76 AR76">
    <cfRule type="cellIs" dxfId="25" priority="1" stopIfTrue="1" operator="equal">
      <formula>#REF!</formula>
    </cfRule>
  </conditionalFormatting>
  <conditionalFormatting sqref="AA34:AH34 AA38:AH38 J32:AR33 J39:AR40 AJ34:AK34 AJ38:AK38 AM34:AN34 AM38:AN38 AP34:AQ34 AP38:AQ38 J34:T34 J38:T38 AA54:AH54 J53:AR53 AJ54:AK54 AM54:AN54 AP54:AQ54 J54:T54 AA63:AH63 AA67:AH67 AJ63:AK63 AJ67:AK67 AM63:AN63 AM67:AN67 AP63:AQ63 AP67:AQ67 J63:T63 J67:T67 J68:AR68 AA76:AH76 J74:AR75 AJ76:AK76 AM76:AN76 AP76:AQ76 J76:T76 J35:AR37 BF36:CW38 BF29:CW29 BF68:CW68 AS74:BE76 J64:AR64 AS67:BE68 J65:CW66 J55:X61 Y55:CW58 Y60:BE60 AS63:BE64 Y61:CW61 J62:CW62 AS53:BE54 P42:T42 J41:O42 J43:CW52 P41:CW41 J30:Y31 BF32:CW34 AS32:BE40 AA30:CW30 Z31:CW31 J16:Y22 AA17:AO17 Z18:AO18 Z16:AO16 AB19:AO19 AP16:CW19 J27:BE29 Z19:AA22 AB20:CW22 J23:CW26 J69:CW73 J10:CW15">
    <cfRule type="cellIs" dxfId="24" priority="3" stopIfTrue="1" operator="equal">
      <formula>#REF!</formula>
    </cfRule>
  </conditionalFormatting>
  <conditionalFormatting sqref="Z17 Z30 U34:Z34 U38:Z38 U54:Z54 U63:Z63 U67:Z67 U76:Z76 Y59:CW59 U42:CW42">
    <cfRule type="cellIs" dxfId="23" priority="2" stopIfTrue="1" operator="equal">
      <formula>#REF!</formula>
    </cfRule>
  </conditionalFormatting>
  <pageMargins left="0.7" right="0.7" top="0.75" bottom="0.75" header="0.3" footer="0.3"/>
  <pageSetup paperSize="9" orientation="portrait" r:id="rId1"/>
  <ignoredErrors>
    <ignoredError sqref="F12" formula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7C175-D85F-4DAF-BA1B-114CB66CAC32}">
  <sheetPr codeName="Hoja2"/>
  <dimension ref="A2:CX95"/>
  <sheetViews>
    <sheetView showGridLines="0" zoomScale="85" zoomScaleNormal="85" workbookViewId="0">
      <pane xSplit="9" ySplit="8" topLeftCell="J9" activePane="bottomRight" state="frozen"/>
      <selection pane="topRight" activeCell="J1" sqref="J1"/>
      <selection pane="bottomLeft" activeCell="A9" sqref="A9"/>
      <selection pane="bottomRight" activeCell="CX1" sqref="CX1:CX1048576"/>
    </sheetView>
  </sheetViews>
  <sheetFormatPr baseColWidth="10" defaultColWidth="10.7109375" defaultRowHeight="15" x14ac:dyDescent="0.25"/>
  <cols>
    <col min="2" max="2" width="57.85546875" bestFit="1" customWidth="1"/>
    <col min="4" max="4" width="14" style="1" customWidth="1"/>
    <col min="5" max="5" width="10.7109375" style="1"/>
    <col min="6" max="6" width="18" style="1" customWidth="1"/>
    <col min="7" max="8" width="10.7109375" style="8"/>
    <col min="9" max="9" width="18.28515625" style="8" bestFit="1" customWidth="1"/>
    <col min="10" max="12" width="10.7109375" style="8"/>
    <col min="13" max="13" width="11.42578125" style="8" bestFit="1" customWidth="1"/>
    <col min="14" max="17" width="10.7109375" style="8"/>
    <col min="18" max="18" width="11.42578125" style="8" bestFit="1" customWidth="1"/>
    <col min="19" max="19" width="10.7109375" style="8"/>
    <col min="20" max="20" width="11.42578125" style="8" bestFit="1" customWidth="1"/>
    <col min="21" max="21" width="10.7109375" style="8"/>
    <col min="22" max="22" width="11.42578125" style="8" bestFit="1" customWidth="1"/>
    <col min="23" max="29" width="10.7109375" style="8"/>
    <col min="30" max="41" width="11.42578125" style="8" bestFit="1" customWidth="1"/>
    <col min="42" max="42" width="12.28515625" style="8" bestFit="1" customWidth="1"/>
    <col min="43" max="57" width="10.7109375" style="8"/>
    <col min="101" max="101" width="12.28515625" bestFit="1" customWidth="1"/>
    <col min="102" max="102" width="12.85546875" bestFit="1" customWidth="1"/>
  </cols>
  <sheetData>
    <row r="2" spans="2:102" ht="21" x14ac:dyDescent="0.35">
      <c r="B2" s="4" t="s">
        <v>208</v>
      </c>
    </row>
    <row r="4" spans="2:102" x14ac:dyDescent="0.25">
      <c r="B4" t="s">
        <v>187</v>
      </c>
    </row>
    <row r="5" spans="2:102" x14ac:dyDescent="0.25">
      <c r="F5" s="9"/>
    </row>
    <row r="6" spans="2:102" x14ac:dyDescent="0.25">
      <c r="F6" s="9"/>
      <c r="G6" s="53"/>
      <c r="H6" s="53"/>
      <c r="I6" s="54"/>
      <c r="J6" s="141" t="s">
        <v>56</v>
      </c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3"/>
      <c r="V6" s="144" t="s">
        <v>57</v>
      </c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6"/>
      <c r="AH6" s="147" t="s">
        <v>58</v>
      </c>
      <c r="AI6" s="148"/>
      <c r="AJ6" s="148"/>
      <c r="AK6" s="148"/>
      <c r="AL6" s="148"/>
      <c r="AM6" s="148"/>
      <c r="AN6" s="148"/>
      <c r="AO6" s="148"/>
      <c r="AP6" s="148"/>
      <c r="AQ6" s="148"/>
      <c r="AR6" s="148"/>
      <c r="AS6" s="149"/>
      <c r="AT6" s="150" t="s">
        <v>59</v>
      </c>
      <c r="AU6" s="151"/>
      <c r="AV6" s="151"/>
      <c r="AW6" s="151"/>
      <c r="AX6" s="151"/>
      <c r="AY6" s="151"/>
      <c r="AZ6" s="151"/>
      <c r="BA6" s="151"/>
      <c r="BB6" s="151"/>
      <c r="BC6" s="151"/>
      <c r="BD6" s="151"/>
      <c r="BE6" s="152"/>
      <c r="BF6" s="153" t="s">
        <v>60</v>
      </c>
      <c r="BG6" s="135"/>
      <c r="BH6" s="135"/>
      <c r="BI6" s="135"/>
      <c r="BJ6" s="135"/>
      <c r="BK6" s="135"/>
      <c r="BL6" s="135"/>
      <c r="BM6" s="135"/>
      <c r="BN6" s="135"/>
      <c r="BO6" s="135"/>
      <c r="BP6" s="135"/>
      <c r="BQ6" s="135"/>
      <c r="BR6" s="136" t="s">
        <v>168</v>
      </c>
      <c r="BS6" s="136"/>
      <c r="BT6" s="136"/>
      <c r="BU6" s="136"/>
      <c r="BV6" s="136"/>
      <c r="BW6" s="136"/>
      <c r="BX6" s="136"/>
      <c r="BY6" s="136"/>
      <c r="BZ6" s="136"/>
      <c r="CA6" s="136"/>
      <c r="CB6" s="136"/>
      <c r="CC6" s="136"/>
      <c r="CD6" s="135" t="s">
        <v>169</v>
      </c>
      <c r="CE6" s="135"/>
      <c r="CF6" s="135"/>
      <c r="CG6" s="135"/>
      <c r="CH6" s="135"/>
      <c r="CI6" s="135"/>
      <c r="CJ6" s="135"/>
      <c r="CK6" s="135"/>
      <c r="CL6" s="135"/>
      <c r="CM6" s="135"/>
      <c r="CN6" s="135"/>
      <c r="CO6" s="135"/>
      <c r="CP6" s="136" t="s">
        <v>170</v>
      </c>
      <c r="CQ6" s="136"/>
      <c r="CR6" s="136"/>
      <c r="CS6" s="136"/>
      <c r="CT6" s="136"/>
      <c r="CU6" s="136"/>
      <c r="CV6" s="136"/>
      <c r="CW6" s="136"/>
    </row>
    <row r="7" spans="2:102" x14ac:dyDescent="0.25">
      <c r="F7" s="9"/>
      <c r="G7" s="79" t="s">
        <v>61</v>
      </c>
      <c r="H7" s="79" t="s">
        <v>62</v>
      </c>
      <c r="I7" s="79" t="s">
        <v>63</v>
      </c>
      <c r="J7" s="79" t="s">
        <v>64</v>
      </c>
      <c r="K7" s="79" t="s">
        <v>65</v>
      </c>
      <c r="L7" s="79" t="s">
        <v>66</v>
      </c>
      <c r="M7" s="79" t="s">
        <v>67</v>
      </c>
      <c r="N7" s="79" t="s">
        <v>68</v>
      </c>
      <c r="O7" s="79" t="s">
        <v>69</v>
      </c>
      <c r="P7" s="79" t="s">
        <v>70</v>
      </c>
      <c r="Q7" s="79" t="s">
        <v>71</v>
      </c>
      <c r="R7" s="79" t="s">
        <v>72</v>
      </c>
      <c r="S7" s="79" t="s">
        <v>73</v>
      </c>
      <c r="T7" s="79" t="s">
        <v>74</v>
      </c>
      <c r="U7" s="79" t="s">
        <v>75</v>
      </c>
      <c r="V7" s="79" t="s">
        <v>76</v>
      </c>
      <c r="W7" s="79" t="s">
        <v>77</v>
      </c>
      <c r="X7" s="79" t="s">
        <v>78</v>
      </c>
      <c r="Y7" s="79" t="s">
        <v>79</v>
      </c>
      <c r="Z7" s="79" t="s">
        <v>80</v>
      </c>
      <c r="AA7" s="79" t="s">
        <v>81</v>
      </c>
      <c r="AB7" s="79" t="s">
        <v>82</v>
      </c>
      <c r="AC7" s="79" t="s">
        <v>83</v>
      </c>
      <c r="AD7" s="79" t="s">
        <v>84</v>
      </c>
      <c r="AE7" s="79" t="s">
        <v>85</v>
      </c>
      <c r="AF7" s="79" t="s">
        <v>86</v>
      </c>
      <c r="AG7" s="79" t="s">
        <v>87</v>
      </c>
      <c r="AH7" s="79" t="s">
        <v>88</v>
      </c>
      <c r="AI7" s="79" t="s">
        <v>89</v>
      </c>
      <c r="AJ7" s="79" t="s">
        <v>90</v>
      </c>
      <c r="AK7" s="79" t="s">
        <v>91</v>
      </c>
      <c r="AL7" s="79" t="s">
        <v>92</v>
      </c>
      <c r="AM7" s="79" t="s">
        <v>93</v>
      </c>
      <c r="AN7" s="79" t="s">
        <v>94</v>
      </c>
      <c r="AO7" s="79" t="s">
        <v>95</v>
      </c>
      <c r="AP7" s="79" t="s">
        <v>96</v>
      </c>
      <c r="AQ7" s="79" t="s">
        <v>97</v>
      </c>
      <c r="AR7" s="79" t="s">
        <v>98</v>
      </c>
      <c r="AS7" s="79" t="s">
        <v>99</v>
      </c>
      <c r="AT7" s="79" t="s">
        <v>100</v>
      </c>
      <c r="AU7" s="79" t="s">
        <v>101</v>
      </c>
      <c r="AV7" s="79" t="s">
        <v>102</v>
      </c>
      <c r="AW7" s="79" t="s">
        <v>103</v>
      </c>
      <c r="AX7" s="79" t="s">
        <v>104</v>
      </c>
      <c r="AY7" s="79" t="s">
        <v>105</v>
      </c>
      <c r="AZ7" s="79" t="s">
        <v>106</v>
      </c>
      <c r="BA7" s="79" t="s">
        <v>107</v>
      </c>
      <c r="BB7" s="79" t="s">
        <v>108</v>
      </c>
      <c r="BC7" s="79" t="s">
        <v>109</v>
      </c>
      <c r="BD7" s="79" t="s">
        <v>110</v>
      </c>
      <c r="BE7" s="79" t="s">
        <v>111</v>
      </c>
      <c r="BF7" s="79" t="s">
        <v>124</v>
      </c>
      <c r="BG7" s="79" t="s">
        <v>125</v>
      </c>
      <c r="BH7" s="79" t="s">
        <v>126</v>
      </c>
      <c r="BI7" s="79" t="s">
        <v>127</v>
      </c>
      <c r="BJ7" s="79" t="s">
        <v>128</v>
      </c>
      <c r="BK7" s="79" t="s">
        <v>129</v>
      </c>
      <c r="BL7" s="79" t="s">
        <v>130</v>
      </c>
      <c r="BM7" s="79" t="s">
        <v>131</v>
      </c>
      <c r="BN7" s="79" t="s">
        <v>132</v>
      </c>
      <c r="BO7" s="79" t="s">
        <v>133</v>
      </c>
      <c r="BP7" s="79" t="s">
        <v>134</v>
      </c>
      <c r="BQ7" s="79" t="s">
        <v>135</v>
      </c>
      <c r="BR7" s="79" t="s">
        <v>136</v>
      </c>
      <c r="BS7" s="79" t="s">
        <v>137</v>
      </c>
      <c r="BT7" s="79" t="s">
        <v>138</v>
      </c>
      <c r="BU7" s="79" t="s">
        <v>139</v>
      </c>
      <c r="BV7" s="79" t="s">
        <v>140</v>
      </c>
      <c r="BW7" s="79" t="s">
        <v>141</v>
      </c>
      <c r="BX7" s="79" t="s">
        <v>142</v>
      </c>
      <c r="BY7" s="79" t="s">
        <v>143</v>
      </c>
      <c r="BZ7" s="79" t="s">
        <v>144</v>
      </c>
      <c r="CA7" s="79" t="s">
        <v>145</v>
      </c>
      <c r="CB7" s="79" t="s">
        <v>146</v>
      </c>
      <c r="CC7" s="79" t="s">
        <v>147</v>
      </c>
      <c r="CD7" s="79" t="s">
        <v>148</v>
      </c>
      <c r="CE7" s="79" t="s">
        <v>149</v>
      </c>
      <c r="CF7" s="79" t="s">
        <v>150</v>
      </c>
      <c r="CG7" s="79" t="s">
        <v>151</v>
      </c>
      <c r="CH7" s="79" t="s">
        <v>152</v>
      </c>
      <c r="CI7" s="79" t="s">
        <v>153</v>
      </c>
      <c r="CJ7" s="79" t="s">
        <v>154</v>
      </c>
      <c r="CK7" s="79" t="s">
        <v>155</v>
      </c>
      <c r="CL7" s="79" t="s">
        <v>156</v>
      </c>
      <c r="CM7" s="79" t="s">
        <v>157</v>
      </c>
      <c r="CN7" s="79" t="s">
        <v>158</v>
      </c>
      <c r="CO7" s="79" t="s">
        <v>159</v>
      </c>
      <c r="CP7" s="79" t="s">
        <v>160</v>
      </c>
      <c r="CQ7" s="79" t="s">
        <v>161</v>
      </c>
      <c r="CR7" s="79" t="s">
        <v>162</v>
      </c>
      <c r="CS7" s="79" t="s">
        <v>163</v>
      </c>
      <c r="CT7" s="79" t="s">
        <v>164</v>
      </c>
      <c r="CU7" s="79" t="s">
        <v>165</v>
      </c>
      <c r="CV7" s="79" t="s">
        <v>166</v>
      </c>
      <c r="CW7" s="79" t="s">
        <v>167</v>
      </c>
    </row>
    <row r="8" spans="2:102" x14ac:dyDescent="0.25">
      <c r="B8" s="22" t="s">
        <v>8</v>
      </c>
      <c r="C8" s="22"/>
      <c r="D8" s="23"/>
      <c r="E8" s="23"/>
      <c r="F8" s="23">
        <f>(SUM(F10:F66))</f>
        <v>3020711.5686359154</v>
      </c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</row>
    <row r="9" spans="2:102" x14ac:dyDescent="0.25">
      <c r="B9" s="13" t="s">
        <v>25</v>
      </c>
      <c r="C9" s="13"/>
      <c r="D9" s="14"/>
      <c r="E9" s="14"/>
      <c r="F9" s="14"/>
      <c r="G9" s="76"/>
      <c r="H9" s="76"/>
      <c r="I9" s="77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</row>
    <row r="10" spans="2:102" x14ac:dyDescent="0.25">
      <c r="B10" s="17" t="s">
        <v>46</v>
      </c>
      <c r="C10" s="17">
        <v>1</v>
      </c>
      <c r="D10" s="29">
        <v>5800</v>
      </c>
      <c r="E10" s="29"/>
      <c r="F10" s="11">
        <f>C10*D10</f>
        <v>5800</v>
      </c>
      <c r="G10" s="70">
        <v>1</v>
      </c>
      <c r="H10" s="70">
        <v>2</v>
      </c>
      <c r="I10" s="71">
        <v>-5800</v>
      </c>
      <c r="J10" s="72">
        <v>0</v>
      </c>
      <c r="K10" s="72">
        <f>I10</f>
        <v>-5800</v>
      </c>
      <c r="L10" s="72">
        <v>0</v>
      </c>
      <c r="M10" s="72">
        <v>0</v>
      </c>
      <c r="N10" s="72">
        <v>0</v>
      </c>
      <c r="O10" s="72">
        <v>0</v>
      </c>
      <c r="P10" s="72">
        <v>0</v>
      </c>
      <c r="Q10" s="72">
        <v>0</v>
      </c>
      <c r="R10" s="72">
        <v>0</v>
      </c>
      <c r="S10" s="72">
        <v>0</v>
      </c>
      <c r="T10" s="72">
        <v>0</v>
      </c>
      <c r="U10" s="72">
        <v>0</v>
      </c>
      <c r="V10" s="72">
        <v>0</v>
      </c>
      <c r="W10" s="72">
        <v>0</v>
      </c>
      <c r="X10" s="72">
        <v>0</v>
      </c>
      <c r="Y10" s="72">
        <v>0</v>
      </c>
      <c r="Z10" s="72">
        <v>0</v>
      </c>
      <c r="AA10" s="72">
        <v>0</v>
      </c>
      <c r="AB10" s="72">
        <v>0</v>
      </c>
      <c r="AC10" s="72">
        <v>0</v>
      </c>
      <c r="AD10" s="72">
        <v>0</v>
      </c>
      <c r="AE10" s="72">
        <v>0</v>
      </c>
      <c r="AF10" s="72">
        <v>0</v>
      </c>
      <c r="AG10" s="72">
        <v>0</v>
      </c>
      <c r="AH10" s="72">
        <v>0</v>
      </c>
      <c r="AI10" s="72">
        <v>0</v>
      </c>
      <c r="AJ10" s="72">
        <v>0</v>
      </c>
      <c r="AK10" s="72">
        <v>0</v>
      </c>
      <c r="AL10" s="72">
        <v>0</v>
      </c>
      <c r="AM10" s="72">
        <v>0</v>
      </c>
      <c r="AN10" s="72">
        <v>0</v>
      </c>
      <c r="AO10" s="72">
        <v>0</v>
      </c>
      <c r="AP10" s="72">
        <v>0</v>
      </c>
      <c r="AQ10" s="72">
        <v>0</v>
      </c>
      <c r="AR10" s="72">
        <v>0</v>
      </c>
      <c r="AS10" s="72">
        <v>0</v>
      </c>
      <c r="AT10" s="72">
        <v>0</v>
      </c>
      <c r="AU10" s="72">
        <v>0</v>
      </c>
      <c r="AV10" s="72">
        <v>0</v>
      </c>
      <c r="AW10" s="72">
        <v>0</v>
      </c>
      <c r="AX10" s="72">
        <v>0</v>
      </c>
      <c r="AY10" s="72">
        <v>0</v>
      </c>
      <c r="AZ10" s="72">
        <v>0</v>
      </c>
      <c r="BA10" s="72">
        <v>0</v>
      </c>
      <c r="BB10" s="72">
        <v>0</v>
      </c>
      <c r="BC10" s="72">
        <v>0</v>
      </c>
      <c r="BD10" s="72">
        <v>0</v>
      </c>
      <c r="BE10" s="72">
        <v>0</v>
      </c>
      <c r="BF10" s="72">
        <v>0</v>
      </c>
      <c r="BG10" s="72">
        <v>0</v>
      </c>
      <c r="BH10" s="72">
        <v>0</v>
      </c>
      <c r="BI10" s="72">
        <v>0</v>
      </c>
      <c r="BJ10" s="72">
        <v>0</v>
      </c>
      <c r="BK10" s="72">
        <v>0</v>
      </c>
      <c r="BL10" s="72">
        <v>0</v>
      </c>
      <c r="BM10" s="72">
        <v>0</v>
      </c>
      <c r="BN10" s="72">
        <v>0</v>
      </c>
      <c r="BO10" s="72">
        <v>0</v>
      </c>
      <c r="BP10" s="72">
        <v>0</v>
      </c>
      <c r="BQ10" s="72">
        <v>0</v>
      </c>
      <c r="BR10" s="72">
        <v>0</v>
      </c>
      <c r="BS10" s="72">
        <v>0</v>
      </c>
      <c r="BT10" s="72">
        <v>0</v>
      </c>
      <c r="BU10" s="72">
        <v>0</v>
      </c>
      <c r="BV10" s="72">
        <v>0</v>
      </c>
      <c r="BW10" s="72">
        <v>0</v>
      </c>
      <c r="BX10" s="72">
        <v>0</v>
      </c>
      <c r="BY10" s="72">
        <v>0</v>
      </c>
      <c r="BZ10" s="72">
        <v>0</v>
      </c>
      <c r="CA10" s="72">
        <v>0</v>
      </c>
      <c r="CB10" s="72">
        <v>0</v>
      </c>
      <c r="CC10" s="72">
        <v>0</v>
      </c>
      <c r="CD10" s="72">
        <v>0</v>
      </c>
      <c r="CE10" s="72">
        <v>0</v>
      </c>
      <c r="CF10" s="72">
        <v>0</v>
      </c>
      <c r="CG10" s="72">
        <v>0</v>
      </c>
      <c r="CH10" s="72">
        <v>0</v>
      </c>
      <c r="CI10" s="72">
        <v>0</v>
      </c>
      <c r="CJ10" s="72">
        <v>0</v>
      </c>
      <c r="CK10" s="72">
        <v>0</v>
      </c>
      <c r="CL10" s="72">
        <v>0</v>
      </c>
      <c r="CM10" s="72">
        <v>0</v>
      </c>
      <c r="CN10" s="72">
        <v>0</v>
      </c>
      <c r="CO10" s="72">
        <v>0</v>
      </c>
      <c r="CP10" s="72">
        <v>0</v>
      </c>
      <c r="CQ10" s="72">
        <v>0</v>
      </c>
      <c r="CR10" s="72">
        <v>0</v>
      </c>
      <c r="CS10" s="72">
        <v>0</v>
      </c>
      <c r="CT10" s="72">
        <v>0</v>
      </c>
      <c r="CU10" s="72">
        <v>0</v>
      </c>
      <c r="CV10" s="72">
        <v>0</v>
      </c>
      <c r="CW10" s="72">
        <v>0</v>
      </c>
      <c r="CX10" s="115"/>
    </row>
    <row r="11" spans="2:102" x14ac:dyDescent="0.25">
      <c r="B11" s="10" t="s">
        <v>26</v>
      </c>
      <c r="C11" s="10">
        <v>1</v>
      </c>
      <c r="D11" s="11">
        <v>1200</v>
      </c>
      <c r="E11" s="11"/>
      <c r="F11" s="11">
        <f>C11*D11</f>
        <v>1200</v>
      </c>
      <c r="G11" s="55">
        <v>4</v>
      </c>
      <c r="H11" s="55">
        <v>4</v>
      </c>
      <c r="I11" s="57">
        <v>-1200</v>
      </c>
      <c r="J11" s="58">
        <v>0</v>
      </c>
      <c r="K11" s="58">
        <v>0</v>
      </c>
      <c r="L11" s="58">
        <v>0</v>
      </c>
      <c r="M11" s="58">
        <f>I11</f>
        <v>-1200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8">
        <v>0</v>
      </c>
      <c r="Y11" s="58">
        <v>0</v>
      </c>
      <c r="Z11" s="58">
        <v>0</v>
      </c>
      <c r="AA11" s="58">
        <v>0</v>
      </c>
      <c r="AB11" s="58">
        <v>0</v>
      </c>
      <c r="AC11" s="58">
        <v>0</v>
      </c>
      <c r="AD11" s="58">
        <v>0</v>
      </c>
      <c r="AE11" s="58">
        <v>0</v>
      </c>
      <c r="AF11" s="58">
        <v>0</v>
      </c>
      <c r="AG11" s="58">
        <v>0</v>
      </c>
      <c r="AH11" s="58">
        <v>0</v>
      </c>
      <c r="AI11" s="58">
        <v>0</v>
      </c>
      <c r="AJ11" s="58">
        <v>0</v>
      </c>
      <c r="AK11" s="58">
        <v>0</v>
      </c>
      <c r="AL11" s="58">
        <v>0</v>
      </c>
      <c r="AM11" s="58">
        <v>0</v>
      </c>
      <c r="AN11" s="58">
        <v>0</v>
      </c>
      <c r="AO11" s="58">
        <v>0</v>
      </c>
      <c r="AP11" s="58">
        <v>0</v>
      </c>
      <c r="AQ11" s="58">
        <v>0</v>
      </c>
      <c r="AR11" s="58">
        <v>0</v>
      </c>
      <c r="AS11" s="58">
        <v>0</v>
      </c>
      <c r="AT11" s="58">
        <v>0</v>
      </c>
      <c r="AU11" s="58">
        <v>0</v>
      </c>
      <c r="AV11" s="58">
        <v>0</v>
      </c>
      <c r="AW11" s="58">
        <v>0</v>
      </c>
      <c r="AX11" s="58">
        <v>0</v>
      </c>
      <c r="AY11" s="58">
        <v>0</v>
      </c>
      <c r="AZ11" s="58">
        <v>0</v>
      </c>
      <c r="BA11" s="58">
        <v>0</v>
      </c>
      <c r="BB11" s="58">
        <v>0</v>
      </c>
      <c r="BC11" s="58">
        <v>0</v>
      </c>
      <c r="BD11" s="58">
        <v>0</v>
      </c>
      <c r="BE11" s="58">
        <v>0</v>
      </c>
      <c r="BF11" s="58">
        <v>0</v>
      </c>
      <c r="BG11" s="58">
        <v>0</v>
      </c>
      <c r="BH11" s="58">
        <v>0</v>
      </c>
      <c r="BI11" s="58">
        <v>0</v>
      </c>
      <c r="BJ11" s="58">
        <v>0</v>
      </c>
      <c r="BK11" s="58">
        <v>0</v>
      </c>
      <c r="BL11" s="58">
        <v>0</v>
      </c>
      <c r="BM11" s="58">
        <v>0</v>
      </c>
      <c r="BN11" s="58">
        <v>0</v>
      </c>
      <c r="BO11" s="58">
        <v>0</v>
      </c>
      <c r="BP11" s="58">
        <v>0</v>
      </c>
      <c r="BQ11" s="58">
        <v>0</v>
      </c>
      <c r="BR11" s="58">
        <v>0</v>
      </c>
      <c r="BS11" s="58">
        <v>0</v>
      </c>
      <c r="BT11" s="58">
        <v>0</v>
      </c>
      <c r="BU11" s="58">
        <v>0</v>
      </c>
      <c r="BV11" s="58">
        <v>0</v>
      </c>
      <c r="BW11" s="58">
        <v>0</v>
      </c>
      <c r="BX11" s="58">
        <v>0</v>
      </c>
      <c r="BY11" s="58">
        <v>0</v>
      </c>
      <c r="BZ11" s="58">
        <v>0</v>
      </c>
      <c r="CA11" s="58">
        <v>0</v>
      </c>
      <c r="CB11" s="58">
        <v>0</v>
      </c>
      <c r="CC11" s="58">
        <v>0</v>
      </c>
      <c r="CD11" s="58">
        <v>0</v>
      </c>
      <c r="CE11" s="58">
        <v>0</v>
      </c>
      <c r="CF11" s="58">
        <v>0</v>
      </c>
      <c r="CG11" s="58">
        <v>0</v>
      </c>
      <c r="CH11" s="58">
        <v>0</v>
      </c>
      <c r="CI11" s="58">
        <v>0</v>
      </c>
      <c r="CJ11" s="58">
        <v>0</v>
      </c>
      <c r="CK11" s="58">
        <v>0</v>
      </c>
      <c r="CL11" s="58">
        <v>0</v>
      </c>
      <c r="CM11" s="58">
        <v>0</v>
      </c>
      <c r="CN11" s="58">
        <v>0</v>
      </c>
      <c r="CO11" s="58">
        <v>0</v>
      </c>
      <c r="CP11" s="58">
        <v>0</v>
      </c>
      <c r="CQ11" s="58">
        <v>0</v>
      </c>
      <c r="CR11" s="58">
        <v>0</v>
      </c>
      <c r="CS11" s="58">
        <v>0</v>
      </c>
      <c r="CT11" s="58">
        <v>0</v>
      </c>
      <c r="CU11" s="58">
        <v>0</v>
      </c>
      <c r="CV11" s="58">
        <v>0</v>
      </c>
      <c r="CW11" s="58">
        <v>0</v>
      </c>
      <c r="CX11" s="115"/>
    </row>
    <row r="12" spans="2:102" x14ac:dyDescent="0.25">
      <c r="B12" s="10" t="s">
        <v>27</v>
      </c>
      <c r="C12" s="10">
        <v>1</v>
      </c>
      <c r="D12" s="11">
        <v>4500</v>
      </c>
      <c r="E12" s="11"/>
      <c r="F12" s="11">
        <f>D12*C12</f>
        <v>4500</v>
      </c>
      <c r="G12" s="55">
        <v>4</v>
      </c>
      <c r="H12" s="55">
        <v>4</v>
      </c>
      <c r="I12" s="57">
        <v>-4500</v>
      </c>
      <c r="J12" s="58">
        <v>0</v>
      </c>
      <c r="K12" s="58">
        <v>0</v>
      </c>
      <c r="L12" s="58">
        <v>0</v>
      </c>
      <c r="M12" s="58">
        <f>I12</f>
        <v>-4500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58">
        <v>0</v>
      </c>
      <c r="X12" s="58">
        <v>0</v>
      </c>
      <c r="Y12" s="58">
        <v>0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58">
        <v>0</v>
      </c>
      <c r="AF12" s="58">
        <v>0</v>
      </c>
      <c r="AG12" s="58">
        <v>0</v>
      </c>
      <c r="AH12" s="58">
        <v>0</v>
      </c>
      <c r="AI12" s="58">
        <v>0</v>
      </c>
      <c r="AJ12" s="58">
        <v>0</v>
      </c>
      <c r="AK12" s="58">
        <v>0</v>
      </c>
      <c r="AL12" s="58">
        <v>0</v>
      </c>
      <c r="AM12" s="58">
        <v>0</v>
      </c>
      <c r="AN12" s="58">
        <v>0</v>
      </c>
      <c r="AO12" s="58">
        <v>0</v>
      </c>
      <c r="AP12" s="58">
        <v>0</v>
      </c>
      <c r="AQ12" s="58">
        <v>0</v>
      </c>
      <c r="AR12" s="58">
        <v>0</v>
      </c>
      <c r="AS12" s="58">
        <v>0</v>
      </c>
      <c r="AT12" s="58">
        <v>0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8">
        <v>0</v>
      </c>
      <c r="BA12" s="58">
        <v>0</v>
      </c>
      <c r="BB12" s="58">
        <v>0</v>
      </c>
      <c r="BC12" s="58">
        <v>0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58">
        <v>0</v>
      </c>
      <c r="BU12" s="58">
        <v>0</v>
      </c>
      <c r="BV12" s="58">
        <v>0</v>
      </c>
      <c r="BW12" s="58">
        <v>0</v>
      </c>
      <c r="BX12" s="58">
        <v>0</v>
      </c>
      <c r="BY12" s="58">
        <v>0</v>
      </c>
      <c r="BZ12" s="58">
        <v>0</v>
      </c>
      <c r="CA12" s="58">
        <v>0</v>
      </c>
      <c r="CB12" s="58">
        <v>0</v>
      </c>
      <c r="CC12" s="58">
        <v>0</v>
      </c>
      <c r="CD12" s="58">
        <v>0</v>
      </c>
      <c r="CE12" s="58">
        <v>0</v>
      </c>
      <c r="CF12" s="58">
        <v>0</v>
      </c>
      <c r="CG12" s="58">
        <v>0</v>
      </c>
      <c r="CH12" s="58">
        <v>0</v>
      </c>
      <c r="CI12" s="58">
        <v>0</v>
      </c>
      <c r="CJ12" s="58">
        <v>0</v>
      </c>
      <c r="CK12" s="58">
        <v>0</v>
      </c>
      <c r="CL12" s="58">
        <v>0</v>
      </c>
      <c r="CM12" s="58">
        <v>0</v>
      </c>
      <c r="CN12" s="58">
        <v>0</v>
      </c>
      <c r="CO12" s="58">
        <v>0</v>
      </c>
      <c r="CP12" s="58">
        <v>0</v>
      </c>
      <c r="CQ12" s="58">
        <v>0</v>
      </c>
      <c r="CR12" s="58">
        <v>0</v>
      </c>
      <c r="CS12" s="58">
        <v>0</v>
      </c>
      <c r="CT12" s="58">
        <v>0</v>
      </c>
      <c r="CU12" s="58">
        <v>0</v>
      </c>
      <c r="CV12" s="58">
        <v>0</v>
      </c>
      <c r="CW12" s="58">
        <v>0</v>
      </c>
      <c r="CX12" s="115"/>
    </row>
    <row r="13" spans="2:102" x14ac:dyDescent="0.25">
      <c r="B13" s="10" t="s">
        <v>14</v>
      </c>
      <c r="C13" s="12">
        <v>0.21</v>
      </c>
      <c r="D13" s="11">
        <f>F11+F12+F10</f>
        <v>11500</v>
      </c>
      <c r="E13" s="11"/>
      <c r="F13" s="11">
        <f>C13*D13</f>
        <v>2415</v>
      </c>
      <c r="G13" s="55">
        <v>1</v>
      </c>
      <c r="H13" s="55">
        <v>4</v>
      </c>
      <c r="I13" s="57">
        <f>(I10+I11+I12)*0.21</f>
        <v>-2415</v>
      </c>
      <c r="J13" s="58">
        <f>(J10+J11+J12)*0.21</f>
        <v>0</v>
      </c>
      <c r="K13" s="58">
        <f>(K10+K11+K12)*0.21</f>
        <v>-1218</v>
      </c>
      <c r="L13" s="58">
        <v>0</v>
      </c>
      <c r="M13" s="58">
        <f>(M10+M11+M12)*0.21</f>
        <v>-1197</v>
      </c>
      <c r="N13" s="58">
        <v>0</v>
      </c>
      <c r="O13" s="58">
        <v>0</v>
      </c>
      <c r="P13" s="58">
        <v>0</v>
      </c>
      <c r="Q13" s="58">
        <v>0</v>
      </c>
      <c r="R13" s="58">
        <v>0</v>
      </c>
      <c r="S13" s="58">
        <v>0</v>
      </c>
      <c r="T13" s="58">
        <v>0</v>
      </c>
      <c r="U13" s="58">
        <v>0</v>
      </c>
      <c r="V13" s="58">
        <v>0</v>
      </c>
      <c r="W13" s="58">
        <v>0</v>
      </c>
      <c r="X13" s="58">
        <v>0</v>
      </c>
      <c r="Y13" s="58">
        <v>0</v>
      </c>
      <c r="Z13" s="58">
        <v>0</v>
      </c>
      <c r="AA13" s="58">
        <v>0</v>
      </c>
      <c r="AB13" s="58">
        <v>0</v>
      </c>
      <c r="AC13" s="58">
        <v>0</v>
      </c>
      <c r="AD13" s="58">
        <v>0</v>
      </c>
      <c r="AE13" s="58">
        <v>0</v>
      </c>
      <c r="AF13" s="58">
        <v>0</v>
      </c>
      <c r="AG13" s="58">
        <v>0</v>
      </c>
      <c r="AH13" s="58">
        <v>0</v>
      </c>
      <c r="AI13" s="58">
        <v>0</v>
      </c>
      <c r="AJ13" s="58">
        <v>0</v>
      </c>
      <c r="AK13" s="58">
        <v>0</v>
      </c>
      <c r="AL13" s="58">
        <v>0</v>
      </c>
      <c r="AM13" s="58">
        <v>0</v>
      </c>
      <c r="AN13" s="58">
        <v>0</v>
      </c>
      <c r="AO13" s="58">
        <v>0</v>
      </c>
      <c r="AP13" s="58">
        <v>0</v>
      </c>
      <c r="AQ13" s="58">
        <v>0</v>
      </c>
      <c r="AR13" s="58">
        <v>0</v>
      </c>
      <c r="AS13" s="58">
        <v>0</v>
      </c>
      <c r="AT13" s="58">
        <v>0</v>
      </c>
      <c r="AU13" s="58">
        <v>0</v>
      </c>
      <c r="AV13" s="58">
        <v>0</v>
      </c>
      <c r="AW13" s="58">
        <v>0</v>
      </c>
      <c r="AX13" s="58">
        <v>0</v>
      </c>
      <c r="AY13" s="58">
        <v>0</v>
      </c>
      <c r="AZ13" s="58">
        <v>0</v>
      </c>
      <c r="BA13" s="58">
        <v>0</v>
      </c>
      <c r="BB13" s="58">
        <v>0</v>
      </c>
      <c r="BC13" s="58">
        <v>0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8">
        <v>0</v>
      </c>
      <c r="BQ13" s="58">
        <v>0</v>
      </c>
      <c r="BR13" s="58">
        <v>0</v>
      </c>
      <c r="BS13" s="58">
        <v>0</v>
      </c>
      <c r="BT13" s="58">
        <v>0</v>
      </c>
      <c r="BU13" s="58">
        <v>0</v>
      </c>
      <c r="BV13" s="58">
        <v>0</v>
      </c>
      <c r="BW13" s="58">
        <v>0</v>
      </c>
      <c r="BX13" s="58">
        <v>0</v>
      </c>
      <c r="BY13" s="58">
        <v>0</v>
      </c>
      <c r="BZ13" s="58">
        <v>0</v>
      </c>
      <c r="CA13" s="58">
        <v>0</v>
      </c>
      <c r="CB13" s="58">
        <v>0</v>
      </c>
      <c r="CC13" s="58">
        <v>0</v>
      </c>
      <c r="CD13" s="58">
        <v>0</v>
      </c>
      <c r="CE13" s="58">
        <v>0</v>
      </c>
      <c r="CF13" s="58">
        <v>0</v>
      </c>
      <c r="CG13" s="58">
        <v>0</v>
      </c>
      <c r="CH13" s="58">
        <v>0</v>
      </c>
      <c r="CI13" s="58">
        <v>0</v>
      </c>
      <c r="CJ13" s="58">
        <v>0</v>
      </c>
      <c r="CK13" s="58">
        <v>0</v>
      </c>
      <c r="CL13" s="58">
        <v>0</v>
      </c>
      <c r="CM13" s="58">
        <v>0</v>
      </c>
      <c r="CN13" s="58">
        <v>0</v>
      </c>
      <c r="CO13" s="58">
        <v>0</v>
      </c>
      <c r="CP13" s="58">
        <v>0</v>
      </c>
      <c r="CQ13" s="58">
        <v>0</v>
      </c>
      <c r="CR13" s="58">
        <v>0</v>
      </c>
      <c r="CS13" s="58">
        <v>0</v>
      </c>
      <c r="CT13" s="58">
        <v>0</v>
      </c>
      <c r="CU13" s="58">
        <v>0</v>
      </c>
      <c r="CV13" s="58">
        <v>0</v>
      </c>
      <c r="CW13" s="58">
        <v>0</v>
      </c>
      <c r="CX13" s="115"/>
    </row>
    <row r="14" spans="2:102" x14ac:dyDescent="0.25">
      <c r="B14" s="10"/>
      <c r="C14" s="12"/>
      <c r="D14" s="11"/>
      <c r="E14" s="11"/>
      <c r="F14" s="11"/>
      <c r="G14" s="61"/>
      <c r="H14" s="61"/>
      <c r="I14" s="62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115"/>
    </row>
    <row r="15" spans="2:102" x14ac:dyDescent="0.25">
      <c r="B15" s="15" t="s">
        <v>1</v>
      </c>
      <c r="C15" s="15"/>
      <c r="D15" s="16"/>
      <c r="E15" s="16"/>
      <c r="F15" s="16"/>
      <c r="G15" s="64"/>
      <c r="H15" s="64"/>
      <c r="I15" s="65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115"/>
    </row>
    <row r="16" spans="2:102" x14ac:dyDescent="0.25">
      <c r="B16" t="s">
        <v>21</v>
      </c>
      <c r="C16" s="6">
        <v>5.6099999999999997E-2</v>
      </c>
      <c r="D16" s="1">
        <f>F30</f>
        <v>31646.16</v>
      </c>
      <c r="F16" s="1">
        <f>D16*C16</f>
        <v>1775.3495759999998</v>
      </c>
      <c r="G16" s="70">
        <v>6</v>
      </c>
      <c r="H16" s="70">
        <v>6</v>
      </c>
      <c r="I16" s="71">
        <f t="shared" ref="I16:I65" si="0">-F16</f>
        <v>-1775.3495759999998</v>
      </c>
      <c r="J16" s="72">
        <v>0</v>
      </c>
      <c r="K16" s="72">
        <v>0</v>
      </c>
      <c r="L16" s="72">
        <v>0</v>
      </c>
      <c r="M16" s="72">
        <v>0</v>
      </c>
      <c r="N16" s="72">
        <v>0</v>
      </c>
      <c r="O16" s="72">
        <f>I16</f>
        <v>-1775.3495759999998</v>
      </c>
      <c r="P16" s="72">
        <v>0</v>
      </c>
      <c r="Q16" s="72">
        <v>0</v>
      </c>
      <c r="R16" s="72">
        <v>0</v>
      </c>
      <c r="S16" s="72">
        <v>0</v>
      </c>
      <c r="T16" s="72">
        <v>0</v>
      </c>
      <c r="U16" s="72">
        <v>0</v>
      </c>
      <c r="V16" s="72">
        <v>0</v>
      </c>
      <c r="W16" s="72">
        <v>0</v>
      </c>
      <c r="X16" s="72">
        <v>0</v>
      </c>
      <c r="Y16" s="72">
        <v>0</v>
      </c>
      <c r="Z16" s="72">
        <v>0</v>
      </c>
      <c r="AA16" s="72">
        <v>0</v>
      </c>
      <c r="AB16" s="72">
        <v>0</v>
      </c>
      <c r="AC16" s="72">
        <v>0</v>
      </c>
      <c r="AD16" s="72">
        <v>0</v>
      </c>
      <c r="AE16" s="72">
        <v>0</v>
      </c>
      <c r="AF16" s="72">
        <v>0</v>
      </c>
      <c r="AG16" s="72">
        <v>0</v>
      </c>
      <c r="AH16" s="72">
        <v>0</v>
      </c>
      <c r="AI16" s="72">
        <v>0</v>
      </c>
      <c r="AJ16" s="72">
        <v>0</v>
      </c>
      <c r="AK16" s="72">
        <v>0</v>
      </c>
      <c r="AL16" s="72">
        <v>0</v>
      </c>
      <c r="AM16" s="72">
        <v>0</v>
      </c>
      <c r="AN16" s="72">
        <v>0</v>
      </c>
      <c r="AO16" s="72">
        <v>0</v>
      </c>
      <c r="AP16" s="72">
        <v>0</v>
      </c>
      <c r="AQ16" s="72">
        <v>0</v>
      </c>
      <c r="AR16" s="72">
        <v>0</v>
      </c>
      <c r="AS16" s="72">
        <v>0</v>
      </c>
      <c r="AT16" s="72">
        <v>0</v>
      </c>
      <c r="AU16" s="72">
        <v>0</v>
      </c>
      <c r="AV16" s="72">
        <v>0</v>
      </c>
      <c r="AW16" s="72">
        <v>0</v>
      </c>
      <c r="AX16" s="72">
        <v>0</v>
      </c>
      <c r="AY16" s="72">
        <v>0</v>
      </c>
      <c r="AZ16" s="72">
        <v>0</v>
      </c>
      <c r="BA16" s="72">
        <v>0</v>
      </c>
      <c r="BB16" s="72">
        <v>0</v>
      </c>
      <c r="BC16" s="72">
        <v>0</v>
      </c>
      <c r="BD16" s="72">
        <v>0</v>
      </c>
      <c r="BE16" s="72">
        <v>0</v>
      </c>
      <c r="BF16" s="72">
        <v>0</v>
      </c>
      <c r="BG16" s="72">
        <v>0</v>
      </c>
      <c r="BH16" s="72">
        <v>0</v>
      </c>
      <c r="BI16" s="72">
        <v>0</v>
      </c>
      <c r="BJ16" s="72">
        <v>0</v>
      </c>
      <c r="BK16" s="72">
        <v>0</v>
      </c>
      <c r="BL16" s="72">
        <v>0</v>
      </c>
      <c r="BM16" s="72">
        <v>0</v>
      </c>
      <c r="BN16" s="72">
        <v>0</v>
      </c>
      <c r="BO16" s="72">
        <v>0</v>
      </c>
      <c r="BP16" s="72">
        <v>0</v>
      </c>
      <c r="BQ16" s="72">
        <v>0</v>
      </c>
      <c r="BR16" s="72">
        <v>0</v>
      </c>
      <c r="BS16" s="72">
        <v>0</v>
      </c>
      <c r="BT16" s="72">
        <v>0</v>
      </c>
      <c r="BU16" s="72">
        <v>0</v>
      </c>
      <c r="BV16" s="72">
        <v>0</v>
      </c>
      <c r="BW16" s="72">
        <v>0</v>
      </c>
      <c r="BX16" s="72">
        <v>0</v>
      </c>
      <c r="BY16" s="72">
        <v>0</v>
      </c>
      <c r="BZ16" s="72">
        <v>0</v>
      </c>
      <c r="CA16" s="72">
        <v>0</v>
      </c>
      <c r="CB16" s="72">
        <v>0</v>
      </c>
      <c r="CC16" s="72">
        <v>0</v>
      </c>
      <c r="CD16" s="72">
        <v>0</v>
      </c>
      <c r="CE16" s="72">
        <v>0</v>
      </c>
      <c r="CF16" s="72">
        <v>0</v>
      </c>
      <c r="CG16" s="72">
        <v>0</v>
      </c>
      <c r="CH16" s="72">
        <v>0</v>
      </c>
      <c r="CI16" s="72">
        <v>0</v>
      </c>
      <c r="CJ16" s="72">
        <v>0</v>
      </c>
      <c r="CK16" s="72">
        <v>0</v>
      </c>
      <c r="CL16" s="72">
        <v>0</v>
      </c>
      <c r="CM16" s="72">
        <v>0</v>
      </c>
      <c r="CN16" s="72">
        <v>0</v>
      </c>
      <c r="CO16" s="72">
        <v>0</v>
      </c>
      <c r="CP16" s="72">
        <v>0</v>
      </c>
      <c r="CQ16" s="72">
        <v>0</v>
      </c>
      <c r="CR16" s="72">
        <v>0</v>
      </c>
      <c r="CS16" s="72">
        <v>0</v>
      </c>
      <c r="CT16" s="72">
        <v>0</v>
      </c>
      <c r="CU16" s="72">
        <v>0</v>
      </c>
      <c r="CV16" s="72">
        <v>0</v>
      </c>
      <c r="CW16" s="72">
        <v>0</v>
      </c>
      <c r="CX16" s="115"/>
    </row>
    <row r="17" spans="2:102" x14ac:dyDescent="0.25">
      <c r="B17" t="s">
        <v>22</v>
      </c>
      <c r="C17" s="6">
        <v>4.7699999999999999E-2</v>
      </c>
      <c r="D17" s="1">
        <f>F30</f>
        <v>31646.16</v>
      </c>
      <c r="F17" s="1">
        <f>D17*C17</f>
        <v>1509.5218319999999</v>
      </c>
      <c r="G17" s="55">
        <v>17</v>
      </c>
      <c r="H17" s="55">
        <v>18</v>
      </c>
      <c r="I17" s="57">
        <f t="shared" si="0"/>
        <v>-1509.5218319999999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8">
        <v>0</v>
      </c>
      <c r="P17" s="58">
        <v>0</v>
      </c>
      <c r="Q17" s="58">
        <v>0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0</v>
      </c>
      <c r="X17" s="58">
        <v>0</v>
      </c>
      <c r="Y17" s="58">
        <v>0</v>
      </c>
      <c r="Z17" s="58">
        <f>I17*0.3</f>
        <v>-452.85654959999994</v>
      </c>
      <c r="AA17" s="58">
        <f>0.7*I17</f>
        <v>-1056.6652823999998</v>
      </c>
      <c r="AB17" s="58">
        <v>0</v>
      </c>
      <c r="AC17" s="58">
        <v>0</v>
      </c>
      <c r="AD17" s="58">
        <v>0</v>
      </c>
      <c r="AE17" s="58">
        <v>0</v>
      </c>
      <c r="AF17" s="58">
        <v>0</v>
      </c>
      <c r="AG17" s="58">
        <v>0</v>
      </c>
      <c r="AH17" s="58">
        <v>0</v>
      </c>
      <c r="AI17" s="58">
        <v>0</v>
      </c>
      <c r="AJ17" s="58">
        <v>0</v>
      </c>
      <c r="AK17" s="58">
        <v>0</v>
      </c>
      <c r="AL17" s="58">
        <v>0</v>
      </c>
      <c r="AM17" s="58">
        <v>0</v>
      </c>
      <c r="AN17" s="58">
        <v>0</v>
      </c>
      <c r="AO17" s="58">
        <v>0</v>
      </c>
      <c r="AP17" s="58">
        <v>0</v>
      </c>
      <c r="AQ17" s="58">
        <v>0</v>
      </c>
      <c r="AR17" s="58">
        <v>0</v>
      </c>
      <c r="AS17" s="58">
        <v>0</v>
      </c>
      <c r="AT17" s="58">
        <v>0</v>
      </c>
      <c r="AU17" s="58">
        <v>0</v>
      </c>
      <c r="AV17" s="58">
        <v>0</v>
      </c>
      <c r="AW17" s="58">
        <v>0</v>
      </c>
      <c r="AX17" s="58">
        <v>0</v>
      </c>
      <c r="AY17" s="58">
        <v>0</v>
      </c>
      <c r="AZ17" s="58">
        <v>0</v>
      </c>
      <c r="BA17" s="58">
        <v>0</v>
      </c>
      <c r="BB17" s="58">
        <v>0</v>
      </c>
      <c r="BC17" s="58">
        <v>0</v>
      </c>
      <c r="BD17" s="58">
        <v>0</v>
      </c>
      <c r="BE17" s="58">
        <v>0</v>
      </c>
      <c r="BF17" s="58">
        <v>0</v>
      </c>
      <c r="BG17" s="58">
        <v>0</v>
      </c>
      <c r="BH17" s="58">
        <v>0</v>
      </c>
      <c r="BI17" s="58">
        <v>0</v>
      </c>
      <c r="BJ17" s="58">
        <v>0</v>
      </c>
      <c r="BK17" s="58">
        <v>0</v>
      </c>
      <c r="BL17" s="58">
        <v>0</v>
      </c>
      <c r="BM17" s="58">
        <v>0</v>
      </c>
      <c r="BN17" s="58">
        <v>0</v>
      </c>
      <c r="BO17" s="58">
        <v>0</v>
      </c>
      <c r="BP17" s="58">
        <v>0</v>
      </c>
      <c r="BQ17" s="58">
        <v>0</v>
      </c>
      <c r="BR17" s="58">
        <v>0</v>
      </c>
      <c r="BS17" s="58">
        <v>0</v>
      </c>
      <c r="BT17" s="58">
        <v>0</v>
      </c>
      <c r="BU17" s="58">
        <v>0</v>
      </c>
      <c r="BV17" s="58">
        <v>0</v>
      </c>
      <c r="BW17" s="58">
        <v>0</v>
      </c>
      <c r="BX17" s="58">
        <v>0</v>
      </c>
      <c r="BY17" s="58">
        <v>0</v>
      </c>
      <c r="BZ17" s="58">
        <v>0</v>
      </c>
      <c r="CA17" s="58">
        <v>0</v>
      </c>
      <c r="CB17" s="58">
        <v>0</v>
      </c>
      <c r="CC17" s="58">
        <v>0</v>
      </c>
      <c r="CD17" s="58">
        <v>0</v>
      </c>
      <c r="CE17" s="58">
        <v>0</v>
      </c>
      <c r="CF17" s="58">
        <v>0</v>
      </c>
      <c r="CG17" s="58">
        <v>0</v>
      </c>
      <c r="CH17" s="58">
        <v>0</v>
      </c>
      <c r="CI17" s="58">
        <v>0</v>
      </c>
      <c r="CJ17" s="58">
        <v>0</v>
      </c>
      <c r="CK17" s="58">
        <v>0</v>
      </c>
      <c r="CL17" s="58">
        <v>0</v>
      </c>
      <c r="CM17" s="58">
        <v>0</v>
      </c>
      <c r="CN17" s="58">
        <v>0</v>
      </c>
      <c r="CO17" s="58">
        <v>0</v>
      </c>
      <c r="CP17" s="58">
        <v>0</v>
      </c>
      <c r="CQ17" s="58">
        <v>0</v>
      </c>
      <c r="CR17" s="58">
        <v>0</v>
      </c>
      <c r="CS17" s="58">
        <v>0</v>
      </c>
      <c r="CT17" s="58">
        <v>0</v>
      </c>
      <c r="CU17" s="58">
        <v>0</v>
      </c>
      <c r="CV17" s="58">
        <v>0</v>
      </c>
      <c r="CW17" s="58">
        <v>0</v>
      </c>
      <c r="CX17" s="115"/>
    </row>
    <row r="18" spans="2:102" x14ac:dyDescent="0.25">
      <c r="B18" t="s">
        <v>24</v>
      </c>
      <c r="C18" s="6">
        <v>7.0000000000000001E-3</v>
      </c>
      <c r="D18" s="1">
        <f>F30</f>
        <v>31646.16</v>
      </c>
      <c r="F18" s="1">
        <f>C18*D18</f>
        <v>221.52312000000001</v>
      </c>
      <c r="G18" s="55">
        <v>17</v>
      </c>
      <c r="H18" s="55">
        <v>18</v>
      </c>
      <c r="I18" s="57">
        <f t="shared" si="0"/>
        <v>-221.52312000000001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8">
        <v>0</v>
      </c>
      <c r="P18" s="58">
        <v>0</v>
      </c>
      <c r="Q18" s="58">
        <v>0</v>
      </c>
      <c r="R18" s="58">
        <v>0</v>
      </c>
      <c r="S18" s="58">
        <v>0</v>
      </c>
      <c r="T18" s="58">
        <v>0</v>
      </c>
      <c r="U18" s="58">
        <v>0</v>
      </c>
      <c r="V18" s="58">
        <v>0</v>
      </c>
      <c r="W18" s="58">
        <v>0</v>
      </c>
      <c r="X18" s="58">
        <v>0</v>
      </c>
      <c r="Y18" s="58">
        <v>0</v>
      </c>
      <c r="Z18" s="58">
        <f>I18*0.5</f>
        <v>-110.76156</v>
      </c>
      <c r="AA18" s="58">
        <f>I18*0.5</f>
        <v>-110.76156</v>
      </c>
      <c r="AB18" s="58">
        <v>0</v>
      </c>
      <c r="AC18" s="58">
        <v>0</v>
      </c>
      <c r="AD18" s="58">
        <v>0</v>
      </c>
      <c r="AE18" s="58">
        <v>0</v>
      </c>
      <c r="AF18" s="58">
        <v>0</v>
      </c>
      <c r="AG18" s="58">
        <v>0</v>
      </c>
      <c r="AH18" s="58">
        <v>0</v>
      </c>
      <c r="AI18" s="58">
        <v>0</v>
      </c>
      <c r="AJ18" s="58">
        <v>0</v>
      </c>
      <c r="AK18" s="58">
        <v>0</v>
      </c>
      <c r="AL18" s="58">
        <v>0</v>
      </c>
      <c r="AM18" s="58">
        <v>0</v>
      </c>
      <c r="AN18" s="58">
        <v>0</v>
      </c>
      <c r="AO18" s="58">
        <v>0</v>
      </c>
      <c r="AP18" s="58">
        <v>0</v>
      </c>
      <c r="AQ18" s="58">
        <v>0</v>
      </c>
      <c r="AR18" s="58">
        <v>0</v>
      </c>
      <c r="AS18" s="58">
        <v>0</v>
      </c>
      <c r="AT18" s="58">
        <v>0</v>
      </c>
      <c r="AU18" s="58">
        <v>0</v>
      </c>
      <c r="AV18" s="58">
        <v>0</v>
      </c>
      <c r="AW18" s="58">
        <v>0</v>
      </c>
      <c r="AX18" s="58">
        <v>0</v>
      </c>
      <c r="AY18" s="58">
        <v>0</v>
      </c>
      <c r="AZ18" s="58">
        <v>0</v>
      </c>
      <c r="BA18" s="58">
        <v>0</v>
      </c>
      <c r="BB18" s="58">
        <v>0</v>
      </c>
      <c r="BC18" s="58">
        <v>0</v>
      </c>
      <c r="BD18" s="58">
        <v>0</v>
      </c>
      <c r="BE18" s="58">
        <v>0</v>
      </c>
      <c r="BF18" s="58">
        <v>0</v>
      </c>
      <c r="BG18" s="58">
        <v>0</v>
      </c>
      <c r="BH18" s="58">
        <v>0</v>
      </c>
      <c r="BI18" s="58">
        <v>0</v>
      </c>
      <c r="BJ18" s="58">
        <v>0</v>
      </c>
      <c r="BK18" s="58">
        <v>0</v>
      </c>
      <c r="BL18" s="58">
        <v>0</v>
      </c>
      <c r="BM18" s="58">
        <v>0</v>
      </c>
      <c r="BN18" s="58">
        <v>0</v>
      </c>
      <c r="BO18" s="58">
        <v>0</v>
      </c>
      <c r="BP18" s="58">
        <v>0</v>
      </c>
      <c r="BQ18" s="58">
        <v>0</v>
      </c>
      <c r="BR18" s="58">
        <v>0</v>
      </c>
      <c r="BS18" s="58">
        <v>0</v>
      </c>
      <c r="BT18" s="58">
        <v>0</v>
      </c>
      <c r="BU18" s="58">
        <v>0</v>
      </c>
      <c r="BV18" s="58">
        <v>0</v>
      </c>
      <c r="BW18" s="58">
        <v>0</v>
      </c>
      <c r="BX18" s="58">
        <v>0</v>
      </c>
      <c r="BY18" s="58">
        <v>0</v>
      </c>
      <c r="BZ18" s="58">
        <v>0</v>
      </c>
      <c r="CA18" s="58">
        <v>0</v>
      </c>
      <c r="CB18" s="58">
        <v>0</v>
      </c>
      <c r="CC18" s="58">
        <v>0</v>
      </c>
      <c r="CD18" s="58">
        <v>0</v>
      </c>
      <c r="CE18" s="58">
        <v>0</v>
      </c>
      <c r="CF18" s="58">
        <v>0</v>
      </c>
      <c r="CG18" s="58">
        <v>0</v>
      </c>
      <c r="CH18" s="58">
        <v>0</v>
      </c>
      <c r="CI18" s="58">
        <v>0</v>
      </c>
      <c r="CJ18" s="58">
        <v>0</v>
      </c>
      <c r="CK18" s="58">
        <v>0</v>
      </c>
      <c r="CL18" s="58">
        <v>0</v>
      </c>
      <c r="CM18" s="58">
        <v>0</v>
      </c>
      <c r="CN18" s="58">
        <v>0</v>
      </c>
      <c r="CO18" s="58">
        <v>0</v>
      </c>
      <c r="CP18" s="58">
        <v>0</v>
      </c>
      <c r="CQ18" s="58">
        <v>0</v>
      </c>
      <c r="CR18" s="58">
        <v>0</v>
      </c>
      <c r="CS18" s="58">
        <v>0</v>
      </c>
      <c r="CT18" s="58">
        <v>0</v>
      </c>
      <c r="CU18" s="58">
        <v>0</v>
      </c>
      <c r="CV18" s="58">
        <v>0</v>
      </c>
      <c r="CW18" s="58">
        <v>0</v>
      </c>
      <c r="CX18" s="115"/>
    </row>
    <row r="19" spans="2:102" x14ac:dyDescent="0.25">
      <c r="B19" s="6" t="s">
        <v>19</v>
      </c>
      <c r="C19" s="6">
        <v>5.6099999999999997E-2</v>
      </c>
      <c r="D19" s="1">
        <f>F33+F34</f>
        <v>2010591.004</v>
      </c>
      <c r="F19" s="1">
        <f>C19*D19</f>
        <v>112794.1553244</v>
      </c>
      <c r="G19" s="55">
        <v>6</v>
      </c>
      <c r="H19" s="55">
        <v>9</v>
      </c>
      <c r="I19" s="57">
        <f t="shared" si="0"/>
        <v>-112794.1553244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f>I19*0.4</f>
        <v>-45117.66212976</v>
      </c>
      <c r="P19" s="58">
        <v>0</v>
      </c>
      <c r="Q19" s="58">
        <v>0</v>
      </c>
      <c r="R19" s="58">
        <f>I19*0.6</f>
        <v>-67676.493194639988</v>
      </c>
      <c r="S19" s="58">
        <v>0</v>
      </c>
      <c r="T19" s="58">
        <v>0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58">
        <v>0</v>
      </c>
      <c r="AB19" s="58">
        <v>0</v>
      </c>
      <c r="AC19" s="58">
        <v>0</v>
      </c>
      <c r="AD19" s="58">
        <v>0</v>
      </c>
      <c r="AE19" s="58">
        <v>0</v>
      </c>
      <c r="AF19" s="58">
        <v>0</v>
      </c>
      <c r="AG19" s="58">
        <v>0</v>
      </c>
      <c r="AH19" s="58">
        <v>0</v>
      </c>
      <c r="AI19" s="58">
        <v>0</v>
      </c>
      <c r="AJ19" s="58">
        <v>0</v>
      </c>
      <c r="AK19" s="58">
        <v>0</v>
      </c>
      <c r="AL19" s="58">
        <v>0</v>
      </c>
      <c r="AM19" s="58">
        <v>0</v>
      </c>
      <c r="AN19" s="58">
        <v>0</v>
      </c>
      <c r="AO19" s="58">
        <v>0</v>
      </c>
      <c r="AP19" s="58">
        <v>0</v>
      </c>
      <c r="AQ19" s="58">
        <v>0</v>
      </c>
      <c r="AR19" s="58">
        <v>0</v>
      </c>
      <c r="AS19" s="58">
        <v>0</v>
      </c>
      <c r="AT19" s="58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8">
        <v>0</v>
      </c>
      <c r="BA19" s="58">
        <v>0</v>
      </c>
      <c r="BB19" s="58">
        <v>0</v>
      </c>
      <c r="BC19" s="58">
        <v>0</v>
      </c>
      <c r="BD19" s="58">
        <v>0</v>
      </c>
      <c r="BE19" s="58">
        <v>0</v>
      </c>
      <c r="BF19" s="58">
        <v>0</v>
      </c>
      <c r="BG19" s="58">
        <v>0</v>
      </c>
      <c r="BH19" s="58">
        <v>0</v>
      </c>
      <c r="BI19" s="58">
        <v>0</v>
      </c>
      <c r="BJ19" s="58">
        <v>0</v>
      </c>
      <c r="BK19" s="58">
        <v>0</v>
      </c>
      <c r="BL19" s="58">
        <v>0</v>
      </c>
      <c r="BM19" s="58">
        <v>0</v>
      </c>
      <c r="BN19" s="58">
        <v>0</v>
      </c>
      <c r="BO19" s="58">
        <v>0</v>
      </c>
      <c r="BP19" s="58">
        <v>0</v>
      </c>
      <c r="BQ19" s="58">
        <v>0</v>
      </c>
      <c r="BR19" s="58">
        <v>0</v>
      </c>
      <c r="BS19" s="58">
        <v>0</v>
      </c>
      <c r="BT19" s="58">
        <v>0</v>
      </c>
      <c r="BU19" s="58">
        <v>0</v>
      </c>
      <c r="BV19" s="58">
        <v>0</v>
      </c>
      <c r="BW19" s="58">
        <v>0</v>
      </c>
      <c r="BX19" s="58">
        <v>0</v>
      </c>
      <c r="BY19" s="58">
        <v>0</v>
      </c>
      <c r="BZ19" s="58">
        <v>0</v>
      </c>
      <c r="CA19" s="58">
        <v>0</v>
      </c>
      <c r="CB19" s="58">
        <v>0</v>
      </c>
      <c r="CC19" s="58">
        <v>0</v>
      </c>
      <c r="CD19" s="58">
        <v>0</v>
      </c>
      <c r="CE19" s="58">
        <v>0</v>
      </c>
      <c r="CF19" s="58">
        <v>0</v>
      </c>
      <c r="CG19" s="58">
        <v>0</v>
      </c>
      <c r="CH19" s="58">
        <v>0</v>
      </c>
      <c r="CI19" s="58">
        <v>0</v>
      </c>
      <c r="CJ19" s="58">
        <v>0</v>
      </c>
      <c r="CK19" s="58">
        <v>0</v>
      </c>
      <c r="CL19" s="58">
        <v>0</v>
      </c>
      <c r="CM19" s="58">
        <v>0</v>
      </c>
      <c r="CN19" s="58">
        <v>0</v>
      </c>
      <c r="CO19" s="58">
        <v>0</v>
      </c>
      <c r="CP19" s="58">
        <v>0</v>
      </c>
      <c r="CQ19" s="58">
        <v>0</v>
      </c>
      <c r="CR19" s="58">
        <v>0</v>
      </c>
      <c r="CS19" s="58">
        <v>0</v>
      </c>
      <c r="CT19" s="58">
        <v>0</v>
      </c>
      <c r="CU19" s="58">
        <v>0</v>
      </c>
      <c r="CV19" s="58">
        <v>0</v>
      </c>
      <c r="CW19" s="58">
        <v>0</v>
      </c>
      <c r="CX19" s="115"/>
    </row>
    <row r="20" spans="2:102" x14ac:dyDescent="0.25">
      <c r="B20" s="6" t="s">
        <v>20</v>
      </c>
      <c r="C20" s="6">
        <v>4.7699999999999999E-2</v>
      </c>
      <c r="D20" s="1">
        <f>F33+F34</f>
        <v>2010591.004</v>
      </c>
      <c r="F20" s="1">
        <f>C20*D20</f>
        <v>95905.19089079999</v>
      </c>
      <c r="G20" s="55">
        <v>19</v>
      </c>
      <c r="H20" s="55">
        <v>32</v>
      </c>
      <c r="I20" s="57">
        <f t="shared" si="0"/>
        <v>-95905.19089079999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f>$I20/14</f>
        <v>-6850.3707779142851</v>
      </c>
      <c r="AC20" s="58">
        <f t="shared" ref="AC20:AO20" si="1">$I20/14</f>
        <v>-6850.3707779142851</v>
      </c>
      <c r="AD20" s="58">
        <f t="shared" si="1"/>
        <v>-6850.3707779142851</v>
      </c>
      <c r="AE20" s="58">
        <f t="shared" si="1"/>
        <v>-6850.3707779142851</v>
      </c>
      <c r="AF20" s="58">
        <f t="shared" si="1"/>
        <v>-6850.3707779142851</v>
      </c>
      <c r="AG20" s="58">
        <f t="shared" si="1"/>
        <v>-6850.3707779142851</v>
      </c>
      <c r="AH20" s="58">
        <f t="shared" si="1"/>
        <v>-6850.3707779142851</v>
      </c>
      <c r="AI20" s="58">
        <f t="shared" si="1"/>
        <v>-6850.3707779142851</v>
      </c>
      <c r="AJ20" s="58">
        <f t="shared" si="1"/>
        <v>-6850.3707779142851</v>
      </c>
      <c r="AK20" s="58">
        <f t="shared" si="1"/>
        <v>-6850.3707779142851</v>
      </c>
      <c r="AL20" s="58">
        <f t="shared" si="1"/>
        <v>-6850.3707779142851</v>
      </c>
      <c r="AM20" s="58">
        <f t="shared" si="1"/>
        <v>-6850.3707779142851</v>
      </c>
      <c r="AN20" s="58">
        <f t="shared" si="1"/>
        <v>-6850.3707779142851</v>
      </c>
      <c r="AO20" s="58">
        <f t="shared" si="1"/>
        <v>-6850.3707779142851</v>
      </c>
      <c r="AP20" s="58">
        <v>0</v>
      </c>
      <c r="AQ20" s="58">
        <v>0</v>
      </c>
      <c r="AR20" s="58">
        <v>0</v>
      </c>
      <c r="AS20" s="58">
        <v>0</v>
      </c>
      <c r="AT20" s="58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8">
        <v>0</v>
      </c>
      <c r="BA20" s="58">
        <v>0</v>
      </c>
      <c r="BB20" s="58">
        <v>0</v>
      </c>
      <c r="BC20" s="58">
        <v>0</v>
      </c>
      <c r="BD20" s="58">
        <v>0</v>
      </c>
      <c r="BE20" s="58">
        <v>0</v>
      </c>
      <c r="BF20" s="58">
        <v>0</v>
      </c>
      <c r="BG20" s="58">
        <v>0</v>
      </c>
      <c r="BH20" s="58">
        <v>0</v>
      </c>
      <c r="BI20" s="58">
        <v>0</v>
      </c>
      <c r="BJ20" s="58">
        <v>0</v>
      </c>
      <c r="BK20" s="58">
        <v>0</v>
      </c>
      <c r="BL20" s="58">
        <v>0</v>
      </c>
      <c r="BM20" s="58">
        <v>0</v>
      </c>
      <c r="BN20" s="58">
        <v>0</v>
      </c>
      <c r="BO20" s="58">
        <v>0</v>
      </c>
      <c r="BP20" s="58">
        <v>0</v>
      </c>
      <c r="BQ20" s="58">
        <v>0</v>
      </c>
      <c r="BR20" s="58">
        <v>0</v>
      </c>
      <c r="BS20" s="58">
        <v>0</v>
      </c>
      <c r="BT20" s="58">
        <v>0</v>
      </c>
      <c r="BU20" s="58">
        <v>0</v>
      </c>
      <c r="BV20" s="58">
        <v>0</v>
      </c>
      <c r="BW20" s="58">
        <v>0</v>
      </c>
      <c r="BX20" s="58">
        <v>0</v>
      </c>
      <c r="BY20" s="58">
        <v>0</v>
      </c>
      <c r="BZ20" s="58">
        <v>0</v>
      </c>
      <c r="CA20" s="58">
        <v>0</v>
      </c>
      <c r="CB20" s="58">
        <v>0</v>
      </c>
      <c r="CC20" s="58">
        <v>0</v>
      </c>
      <c r="CD20" s="58">
        <v>0</v>
      </c>
      <c r="CE20" s="58">
        <v>0</v>
      </c>
      <c r="CF20" s="58">
        <v>0</v>
      </c>
      <c r="CG20" s="58">
        <v>0</v>
      </c>
      <c r="CH20" s="58">
        <v>0</v>
      </c>
      <c r="CI20" s="58">
        <v>0</v>
      </c>
      <c r="CJ20" s="58">
        <v>0</v>
      </c>
      <c r="CK20" s="58">
        <v>0</v>
      </c>
      <c r="CL20" s="58">
        <v>0</v>
      </c>
      <c r="CM20" s="58">
        <v>0</v>
      </c>
      <c r="CN20" s="58">
        <v>0</v>
      </c>
      <c r="CO20" s="58">
        <v>0</v>
      </c>
      <c r="CP20" s="58">
        <v>0</v>
      </c>
      <c r="CQ20" s="58">
        <v>0</v>
      </c>
      <c r="CR20" s="58">
        <v>0</v>
      </c>
      <c r="CS20" s="58">
        <v>0</v>
      </c>
      <c r="CT20" s="58">
        <v>0</v>
      </c>
      <c r="CU20" s="58">
        <v>0</v>
      </c>
      <c r="CV20" s="58">
        <v>0</v>
      </c>
      <c r="CW20" s="58">
        <v>0</v>
      </c>
      <c r="CX20" s="115"/>
    </row>
    <row r="21" spans="2:102" x14ac:dyDescent="0.25">
      <c r="B21" s="6" t="s">
        <v>24</v>
      </c>
      <c r="C21" s="6">
        <v>7.0000000000000001E-3</v>
      </c>
      <c r="D21" s="1">
        <f>F33+F34</f>
        <v>2010591.004</v>
      </c>
      <c r="F21" s="1">
        <f>C21*D21</f>
        <v>14074.137027999999</v>
      </c>
      <c r="G21" s="55">
        <v>19</v>
      </c>
      <c r="H21" s="55">
        <v>32</v>
      </c>
      <c r="I21" s="57">
        <f t="shared" si="0"/>
        <v>-14074.137027999999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8">
        <v>0</v>
      </c>
      <c r="P21" s="58">
        <v>0</v>
      </c>
      <c r="Q21" s="58">
        <v>0</v>
      </c>
      <c r="R21" s="58">
        <v>0</v>
      </c>
      <c r="S21" s="58">
        <v>0</v>
      </c>
      <c r="T21" s="58">
        <v>0</v>
      </c>
      <c r="U21" s="58">
        <v>0</v>
      </c>
      <c r="V21" s="58">
        <v>0</v>
      </c>
      <c r="W21" s="58">
        <v>0</v>
      </c>
      <c r="X21" s="58">
        <v>0</v>
      </c>
      <c r="Y21" s="58">
        <v>0</v>
      </c>
      <c r="Z21" s="58">
        <v>0</v>
      </c>
      <c r="AA21" s="58">
        <v>0</v>
      </c>
      <c r="AB21" s="58">
        <f>$I$21/14</f>
        <v>-1005.2955019999999</v>
      </c>
      <c r="AC21" s="58">
        <f t="shared" ref="AC21:AO21" si="2">$I$21/14</f>
        <v>-1005.2955019999999</v>
      </c>
      <c r="AD21" s="58">
        <f t="shared" si="2"/>
        <v>-1005.2955019999999</v>
      </c>
      <c r="AE21" s="58">
        <f t="shared" si="2"/>
        <v>-1005.2955019999999</v>
      </c>
      <c r="AF21" s="58">
        <f t="shared" si="2"/>
        <v>-1005.2955019999999</v>
      </c>
      <c r="AG21" s="58">
        <f t="shared" si="2"/>
        <v>-1005.2955019999999</v>
      </c>
      <c r="AH21" s="58">
        <f t="shared" si="2"/>
        <v>-1005.2955019999999</v>
      </c>
      <c r="AI21" s="58">
        <f t="shared" si="2"/>
        <v>-1005.2955019999999</v>
      </c>
      <c r="AJ21" s="58">
        <f t="shared" si="2"/>
        <v>-1005.2955019999999</v>
      </c>
      <c r="AK21" s="58">
        <f t="shared" si="2"/>
        <v>-1005.2955019999999</v>
      </c>
      <c r="AL21" s="58">
        <f t="shared" si="2"/>
        <v>-1005.2955019999999</v>
      </c>
      <c r="AM21" s="58">
        <f t="shared" si="2"/>
        <v>-1005.2955019999999</v>
      </c>
      <c r="AN21" s="58">
        <f t="shared" si="2"/>
        <v>-1005.2955019999999</v>
      </c>
      <c r="AO21" s="58">
        <f t="shared" si="2"/>
        <v>-1005.2955019999999</v>
      </c>
      <c r="AP21" s="58">
        <v>0</v>
      </c>
      <c r="AQ21" s="58">
        <v>0</v>
      </c>
      <c r="AR21" s="58">
        <v>0</v>
      </c>
      <c r="AS21" s="58">
        <v>0</v>
      </c>
      <c r="AT21" s="58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8">
        <v>0</v>
      </c>
      <c r="BA21" s="58">
        <v>0</v>
      </c>
      <c r="BB21" s="58">
        <v>0</v>
      </c>
      <c r="BC21" s="58">
        <v>0</v>
      </c>
      <c r="BD21" s="58">
        <v>0</v>
      </c>
      <c r="BE21" s="58">
        <v>0</v>
      </c>
      <c r="BF21" s="58">
        <v>0</v>
      </c>
      <c r="BG21" s="58">
        <v>0</v>
      </c>
      <c r="BH21" s="58">
        <v>0</v>
      </c>
      <c r="BI21" s="58">
        <v>0</v>
      </c>
      <c r="BJ21" s="58">
        <v>0</v>
      </c>
      <c r="BK21" s="58">
        <v>0</v>
      </c>
      <c r="BL21" s="58">
        <v>0</v>
      </c>
      <c r="BM21" s="58">
        <v>0</v>
      </c>
      <c r="BN21" s="58">
        <v>0</v>
      </c>
      <c r="BO21" s="58">
        <v>0</v>
      </c>
      <c r="BP21" s="58">
        <v>0</v>
      </c>
      <c r="BQ21" s="58">
        <v>0</v>
      </c>
      <c r="BR21" s="58">
        <v>0</v>
      </c>
      <c r="BS21" s="58">
        <v>0</v>
      </c>
      <c r="BT21" s="58">
        <v>0</v>
      </c>
      <c r="BU21" s="58">
        <v>0</v>
      </c>
      <c r="BV21" s="58">
        <v>0</v>
      </c>
      <c r="BW21" s="58">
        <v>0</v>
      </c>
      <c r="BX21" s="58">
        <v>0</v>
      </c>
      <c r="BY21" s="58">
        <v>0</v>
      </c>
      <c r="BZ21" s="58">
        <v>0</v>
      </c>
      <c r="CA21" s="58">
        <v>0</v>
      </c>
      <c r="CB21" s="58">
        <v>0</v>
      </c>
      <c r="CC21" s="58">
        <v>0</v>
      </c>
      <c r="CD21" s="58">
        <v>0</v>
      </c>
      <c r="CE21" s="58">
        <v>0</v>
      </c>
      <c r="CF21" s="58">
        <v>0</v>
      </c>
      <c r="CG21" s="58">
        <v>0</v>
      </c>
      <c r="CH21" s="58">
        <v>0</v>
      </c>
      <c r="CI21" s="58">
        <v>0</v>
      </c>
      <c r="CJ21" s="58">
        <v>0</v>
      </c>
      <c r="CK21" s="58">
        <v>0</v>
      </c>
      <c r="CL21" s="58">
        <v>0</v>
      </c>
      <c r="CM21" s="58">
        <v>0</v>
      </c>
      <c r="CN21" s="58">
        <v>0</v>
      </c>
      <c r="CO21" s="58">
        <v>0</v>
      </c>
      <c r="CP21" s="58">
        <v>0</v>
      </c>
      <c r="CQ21" s="58">
        <v>0</v>
      </c>
      <c r="CR21" s="58">
        <v>0</v>
      </c>
      <c r="CS21" s="58">
        <v>0</v>
      </c>
      <c r="CT21" s="58">
        <v>0</v>
      </c>
      <c r="CU21" s="58">
        <v>0</v>
      </c>
      <c r="CV21" s="58">
        <v>0</v>
      </c>
      <c r="CW21" s="58">
        <v>0</v>
      </c>
      <c r="CX21" s="115"/>
    </row>
    <row r="22" spans="2:102" x14ac:dyDescent="0.25">
      <c r="B22" s="6" t="s">
        <v>173</v>
      </c>
      <c r="C22" s="6">
        <v>0.02</v>
      </c>
      <c r="D22" s="1">
        <f>F34+F33+F30</f>
        <v>2042237.1639999999</v>
      </c>
      <c r="F22" s="1">
        <f>C22*D22</f>
        <v>40844.743279999995</v>
      </c>
      <c r="G22" s="55">
        <v>1</v>
      </c>
      <c r="H22" s="55">
        <v>33</v>
      </c>
      <c r="I22" s="57">
        <f>-F22</f>
        <v>-40844.743279999995</v>
      </c>
      <c r="J22" s="58">
        <v>0</v>
      </c>
      <c r="K22" s="58">
        <v>0</v>
      </c>
      <c r="L22" s="58">
        <v>0</v>
      </c>
      <c r="M22" s="58">
        <f>I22*0.05</f>
        <v>-2042.2371639999999</v>
      </c>
      <c r="N22" s="58">
        <v>0</v>
      </c>
      <c r="O22" s="58">
        <v>0</v>
      </c>
      <c r="P22" s="58">
        <v>0</v>
      </c>
      <c r="Q22" s="58">
        <v>0</v>
      </c>
      <c r="R22" s="58">
        <f>I22*0.15</f>
        <v>-6126.7114919999995</v>
      </c>
      <c r="S22" s="58">
        <v>0</v>
      </c>
      <c r="T22" s="58">
        <f>I22*0.05</f>
        <v>-2042.2371639999999</v>
      </c>
      <c r="U22" s="58">
        <v>0</v>
      </c>
      <c r="V22" s="58">
        <v>0</v>
      </c>
      <c r="W22" s="58">
        <v>0</v>
      </c>
      <c r="X22" s="58">
        <v>0</v>
      </c>
      <c r="Y22" s="58">
        <v>0</v>
      </c>
      <c r="Z22" s="58">
        <f t="shared" ref="Z22:AN22" si="3">$I$22*0.04</f>
        <v>-1633.7897311999998</v>
      </c>
      <c r="AA22" s="58">
        <f t="shared" si="3"/>
        <v>-1633.7897311999998</v>
      </c>
      <c r="AB22" s="58">
        <f t="shared" si="3"/>
        <v>-1633.7897311999998</v>
      </c>
      <c r="AC22" s="58">
        <f t="shared" si="3"/>
        <v>-1633.7897311999998</v>
      </c>
      <c r="AD22" s="58">
        <f t="shared" si="3"/>
        <v>-1633.7897311999998</v>
      </c>
      <c r="AE22" s="58">
        <f t="shared" si="3"/>
        <v>-1633.7897311999998</v>
      </c>
      <c r="AF22" s="58">
        <f t="shared" si="3"/>
        <v>-1633.7897311999998</v>
      </c>
      <c r="AG22" s="58">
        <f t="shared" si="3"/>
        <v>-1633.7897311999998</v>
      </c>
      <c r="AH22" s="58">
        <f t="shared" si="3"/>
        <v>-1633.7897311999998</v>
      </c>
      <c r="AI22" s="58">
        <f t="shared" si="3"/>
        <v>-1633.7897311999998</v>
      </c>
      <c r="AJ22" s="58">
        <f t="shared" si="3"/>
        <v>-1633.7897311999998</v>
      </c>
      <c r="AK22" s="58">
        <f t="shared" si="3"/>
        <v>-1633.7897311999998</v>
      </c>
      <c r="AL22" s="58">
        <f t="shared" si="3"/>
        <v>-1633.7897311999998</v>
      </c>
      <c r="AM22" s="58">
        <f t="shared" si="3"/>
        <v>-1633.7897311999998</v>
      </c>
      <c r="AN22" s="58">
        <f t="shared" si="3"/>
        <v>-1633.7897311999998</v>
      </c>
      <c r="AO22" s="58">
        <f>$I$22*0.04</f>
        <v>-1633.7897311999998</v>
      </c>
      <c r="AP22" s="58">
        <f>I22*0.11</f>
        <v>-4492.9217607999999</v>
      </c>
      <c r="AQ22" s="58">
        <v>0</v>
      </c>
      <c r="AR22" s="58">
        <v>0</v>
      </c>
      <c r="AS22" s="58">
        <v>0</v>
      </c>
      <c r="AT22" s="58">
        <v>0</v>
      </c>
      <c r="AU22" s="58">
        <v>0</v>
      </c>
      <c r="AV22" s="58">
        <v>0</v>
      </c>
      <c r="AW22" s="58">
        <v>0</v>
      </c>
      <c r="AX22" s="58">
        <v>0</v>
      </c>
      <c r="AY22" s="58">
        <v>0</v>
      </c>
      <c r="AZ22" s="58">
        <v>0</v>
      </c>
      <c r="BA22" s="58">
        <v>0</v>
      </c>
      <c r="BB22" s="58">
        <v>0</v>
      </c>
      <c r="BC22" s="58">
        <v>0</v>
      </c>
      <c r="BD22" s="58">
        <v>0</v>
      </c>
      <c r="BE22" s="58">
        <v>0</v>
      </c>
      <c r="BF22" s="58">
        <v>0</v>
      </c>
      <c r="BG22" s="58">
        <v>0</v>
      </c>
      <c r="BH22" s="58">
        <v>0</v>
      </c>
      <c r="BI22" s="58">
        <v>0</v>
      </c>
      <c r="BJ22" s="58">
        <v>0</v>
      </c>
      <c r="BK22" s="58">
        <v>0</v>
      </c>
      <c r="BL22" s="58">
        <v>0</v>
      </c>
      <c r="BM22" s="58">
        <v>0</v>
      </c>
      <c r="BN22" s="58">
        <v>0</v>
      </c>
      <c r="BO22" s="58">
        <v>0</v>
      </c>
      <c r="BP22" s="58">
        <v>0</v>
      </c>
      <c r="BQ22" s="58">
        <v>0</v>
      </c>
      <c r="BR22" s="58">
        <v>0</v>
      </c>
      <c r="BS22" s="58">
        <v>0</v>
      </c>
      <c r="BT22" s="58">
        <v>0</v>
      </c>
      <c r="BU22" s="58">
        <v>0</v>
      </c>
      <c r="BV22" s="58">
        <v>0</v>
      </c>
      <c r="BW22" s="58">
        <v>0</v>
      </c>
      <c r="BX22" s="58">
        <v>0</v>
      </c>
      <c r="BY22" s="58">
        <v>0</v>
      </c>
      <c r="BZ22" s="58">
        <v>0</v>
      </c>
      <c r="CA22" s="58">
        <v>0</v>
      </c>
      <c r="CB22" s="58">
        <v>0</v>
      </c>
      <c r="CC22" s="58">
        <v>0</v>
      </c>
      <c r="CD22" s="58">
        <v>0</v>
      </c>
      <c r="CE22" s="58">
        <v>0</v>
      </c>
      <c r="CF22" s="58">
        <v>0</v>
      </c>
      <c r="CG22" s="58">
        <v>0</v>
      </c>
      <c r="CH22" s="58">
        <v>0</v>
      </c>
      <c r="CI22" s="58">
        <v>0</v>
      </c>
      <c r="CJ22" s="58">
        <v>0</v>
      </c>
      <c r="CK22" s="58">
        <v>0</v>
      </c>
      <c r="CL22" s="58">
        <v>0</v>
      </c>
      <c r="CM22" s="58">
        <v>0</v>
      </c>
      <c r="CN22" s="58">
        <v>0</v>
      </c>
      <c r="CO22" s="58">
        <v>0</v>
      </c>
      <c r="CP22" s="58">
        <v>0</v>
      </c>
      <c r="CQ22" s="58">
        <v>0</v>
      </c>
      <c r="CR22" s="58">
        <v>0</v>
      </c>
      <c r="CS22" s="58">
        <v>0</v>
      </c>
      <c r="CT22" s="58">
        <v>0</v>
      </c>
      <c r="CU22" s="58">
        <v>0</v>
      </c>
      <c r="CV22" s="58">
        <v>0</v>
      </c>
      <c r="CW22" s="58">
        <v>0</v>
      </c>
      <c r="CX22" s="115"/>
    </row>
    <row r="23" spans="2:102" x14ac:dyDescent="0.25">
      <c r="B23" s="28" t="s">
        <v>17</v>
      </c>
      <c r="G23" s="90"/>
      <c r="H23" s="90"/>
      <c r="I23" s="91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115"/>
    </row>
    <row r="24" spans="2:102" x14ac:dyDescent="0.25">
      <c r="B24" s="5" t="s">
        <v>43</v>
      </c>
      <c r="C24" s="5">
        <v>0.21</v>
      </c>
      <c r="D24" s="1">
        <f>F16+F17+F18</f>
        <v>3506.3945279999998</v>
      </c>
      <c r="F24" s="1">
        <f>C24*D24</f>
        <v>736.3428508799999</v>
      </c>
      <c r="G24" s="55">
        <v>6</v>
      </c>
      <c r="H24" s="55">
        <v>18</v>
      </c>
      <c r="I24" s="57">
        <f t="shared" si="0"/>
        <v>-736.3428508799999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58">
        <f>SUM(O16:O18)*0.21</f>
        <v>-372.82341095999993</v>
      </c>
      <c r="P24" s="58">
        <v>0</v>
      </c>
      <c r="Q24" s="58">
        <v>0</v>
      </c>
      <c r="R24" s="58">
        <v>0</v>
      </c>
      <c r="S24" s="58">
        <v>0</v>
      </c>
      <c r="T24" s="58">
        <v>0</v>
      </c>
      <c r="U24" s="58">
        <v>0</v>
      </c>
      <c r="V24" s="58">
        <v>0</v>
      </c>
      <c r="W24" s="58">
        <v>0</v>
      </c>
      <c r="X24" s="58">
        <v>0</v>
      </c>
      <c r="Y24" s="58">
        <v>0</v>
      </c>
      <c r="Z24" s="58">
        <f>(Z17+Z18)*0.21</f>
        <v>-118.35980301599997</v>
      </c>
      <c r="AA24" s="58">
        <f>(AA17+AA18)*0.21</f>
        <v>-245.15963690399994</v>
      </c>
      <c r="AB24" s="58">
        <v>0</v>
      </c>
      <c r="AC24" s="58">
        <v>0</v>
      </c>
      <c r="AD24" s="58">
        <v>0</v>
      </c>
      <c r="AE24" s="58">
        <v>0</v>
      </c>
      <c r="AF24" s="58">
        <v>0</v>
      </c>
      <c r="AG24" s="58">
        <v>0</v>
      </c>
      <c r="AH24" s="58">
        <v>0</v>
      </c>
      <c r="AI24" s="58">
        <v>0</v>
      </c>
      <c r="AJ24" s="58">
        <v>0</v>
      </c>
      <c r="AK24" s="58">
        <v>0</v>
      </c>
      <c r="AL24" s="58">
        <v>0</v>
      </c>
      <c r="AM24" s="58">
        <v>0</v>
      </c>
      <c r="AN24" s="58">
        <v>0</v>
      </c>
      <c r="AO24" s="58">
        <v>0</v>
      </c>
      <c r="AP24" s="58">
        <v>0</v>
      </c>
      <c r="AQ24" s="58">
        <v>0</v>
      </c>
      <c r="AR24" s="58">
        <v>0</v>
      </c>
      <c r="AS24" s="58">
        <v>0</v>
      </c>
      <c r="AT24" s="58">
        <v>0</v>
      </c>
      <c r="AU24" s="58">
        <v>0</v>
      </c>
      <c r="AV24" s="58">
        <v>0</v>
      </c>
      <c r="AW24" s="58">
        <v>0</v>
      </c>
      <c r="AX24" s="58">
        <v>0</v>
      </c>
      <c r="AY24" s="58">
        <v>0</v>
      </c>
      <c r="AZ24" s="58">
        <v>0</v>
      </c>
      <c r="BA24" s="58">
        <v>0</v>
      </c>
      <c r="BB24" s="58">
        <v>0</v>
      </c>
      <c r="BC24" s="58">
        <v>0</v>
      </c>
      <c r="BD24" s="58">
        <v>0</v>
      </c>
      <c r="BE24" s="58">
        <v>0</v>
      </c>
      <c r="BF24" s="58">
        <v>0</v>
      </c>
      <c r="BG24" s="58">
        <v>0</v>
      </c>
      <c r="BH24" s="58">
        <v>0</v>
      </c>
      <c r="BI24" s="58">
        <v>0</v>
      </c>
      <c r="BJ24" s="58">
        <v>0</v>
      </c>
      <c r="BK24" s="58">
        <v>0</v>
      </c>
      <c r="BL24" s="58">
        <v>0</v>
      </c>
      <c r="BM24" s="58">
        <v>0</v>
      </c>
      <c r="BN24" s="58">
        <v>0</v>
      </c>
      <c r="BO24" s="58">
        <v>0</v>
      </c>
      <c r="BP24" s="58">
        <v>0</v>
      </c>
      <c r="BQ24" s="58">
        <v>0</v>
      </c>
      <c r="BR24" s="58">
        <v>0</v>
      </c>
      <c r="BS24" s="58">
        <v>0</v>
      </c>
      <c r="BT24" s="58">
        <v>0</v>
      </c>
      <c r="BU24" s="58">
        <v>0</v>
      </c>
      <c r="BV24" s="58">
        <v>0</v>
      </c>
      <c r="BW24" s="58">
        <v>0</v>
      </c>
      <c r="BX24" s="58">
        <v>0</v>
      </c>
      <c r="BY24" s="58">
        <v>0</v>
      </c>
      <c r="BZ24" s="58">
        <v>0</v>
      </c>
      <c r="CA24" s="58">
        <v>0</v>
      </c>
      <c r="CB24" s="58">
        <v>0</v>
      </c>
      <c r="CC24" s="58">
        <v>0</v>
      </c>
      <c r="CD24" s="58">
        <v>0</v>
      </c>
      <c r="CE24" s="58">
        <v>0</v>
      </c>
      <c r="CF24" s="58">
        <v>0</v>
      </c>
      <c r="CG24" s="58">
        <v>0</v>
      </c>
      <c r="CH24" s="58">
        <v>0</v>
      </c>
      <c r="CI24" s="58">
        <v>0</v>
      </c>
      <c r="CJ24" s="58">
        <v>0</v>
      </c>
      <c r="CK24" s="58">
        <v>0</v>
      </c>
      <c r="CL24" s="58">
        <v>0</v>
      </c>
      <c r="CM24" s="58">
        <v>0</v>
      </c>
      <c r="CN24" s="58">
        <v>0</v>
      </c>
      <c r="CO24" s="58">
        <v>0</v>
      </c>
      <c r="CP24" s="58">
        <v>0</v>
      </c>
      <c r="CQ24" s="58">
        <v>0</v>
      </c>
      <c r="CR24" s="58">
        <v>0</v>
      </c>
      <c r="CS24" s="58">
        <v>0</v>
      </c>
      <c r="CT24" s="58">
        <v>0</v>
      </c>
      <c r="CU24" s="58">
        <v>0</v>
      </c>
      <c r="CV24" s="58">
        <v>0</v>
      </c>
      <c r="CW24" s="58">
        <v>0</v>
      </c>
      <c r="CX24" s="115"/>
    </row>
    <row r="25" spans="2:102" x14ac:dyDescent="0.25">
      <c r="B25" s="5" t="s">
        <v>174</v>
      </c>
      <c r="C25" s="5">
        <v>0.21</v>
      </c>
      <c r="D25" s="1">
        <f>F19+F20+F21+F22</f>
        <v>263618.22652319993</v>
      </c>
      <c r="F25" s="1">
        <f>C25*D25</f>
        <v>55359.827569871981</v>
      </c>
      <c r="G25" s="55">
        <v>6</v>
      </c>
      <c r="H25" s="55">
        <v>32</v>
      </c>
      <c r="I25" s="57">
        <f t="shared" si="0"/>
        <v>-55359.827569871981</v>
      </c>
      <c r="J25" s="58">
        <v>0</v>
      </c>
      <c r="K25" s="58">
        <v>0</v>
      </c>
      <c r="L25" s="58">
        <v>0</v>
      </c>
      <c r="M25" s="58">
        <f>SUM(M19:M22)*0.21</f>
        <v>-428.86980443999994</v>
      </c>
      <c r="N25" s="58">
        <v>0</v>
      </c>
      <c r="O25" s="58">
        <f>SUM(O19:O22)*0.21</f>
        <v>-9474.7090472496002</v>
      </c>
      <c r="P25" s="58">
        <v>0</v>
      </c>
      <c r="Q25" s="58">
        <v>0</v>
      </c>
      <c r="R25" s="58">
        <f>SUM(R19:R22)*0.21</f>
        <v>-15498.672984194398</v>
      </c>
      <c r="S25" s="58">
        <v>0</v>
      </c>
      <c r="T25" s="58">
        <f>SUM(T19:T22)*0.21</f>
        <v>-428.86980443999994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8">
        <f t="shared" ref="Z25:AP25" si="4">SUM(Z19:Z22)*0.21</f>
        <v>-343.09584355199996</v>
      </c>
      <c r="AA25" s="58">
        <f t="shared" si="4"/>
        <v>-343.09584355199996</v>
      </c>
      <c r="AB25" s="58">
        <f t="shared" si="4"/>
        <v>-1992.7857623339999</v>
      </c>
      <c r="AC25" s="58">
        <f t="shared" si="4"/>
        <v>-1992.7857623339999</v>
      </c>
      <c r="AD25" s="58">
        <f t="shared" si="4"/>
        <v>-1992.7857623339999</v>
      </c>
      <c r="AE25" s="58">
        <f t="shared" si="4"/>
        <v>-1992.7857623339999</v>
      </c>
      <c r="AF25" s="58">
        <f t="shared" si="4"/>
        <v>-1992.7857623339999</v>
      </c>
      <c r="AG25" s="58">
        <f t="shared" si="4"/>
        <v>-1992.7857623339999</v>
      </c>
      <c r="AH25" s="58">
        <f t="shared" si="4"/>
        <v>-1992.7857623339999</v>
      </c>
      <c r="AI25" s="58">
        <f t="shared" si="4"/>
        <v>-1992.7857623339999</v>
      </c>
      <c r="AJ25" s="58">
        <f t="shared" si="4"/>
        <v>-1992.7857623339999</v>
      </c>
      <c r="AK25" s="58">
        <f t="shared" si="4"/>
        <v>-1992.7857623339999</v>
      </c>
      <c r="AL25" s="58">
        <f t="shared" si="4"/>
        <v>-1992.7857623339999</v>
      </c>
      <c r="AM25" s="58">
        <f t="shared" si="4"/>
        <v>-1992.7857623339999</v>
      </c>
      <c r="AN25" s="58">
        <f t="shared" si="4"/>
        <v>-1992.7857623339999</v>
      </c>
      <c r="AO25" s="58">
        <f t="shared" si="4"/>
        <v>-1992.7857623339999</v>
      </c>
      <c r="AP25" s="58">
        <f t="shared" si="4"/>
        <v>-943.51356976799991</v>
      </c>
      <c r="AQ25" s="58">
        <v>0</v>
      </c>
      <c r="AR25" s="58">
        <v>0</v>
      </c>
      <c r="AS25" s="58">
        <v>0</v>
      </c>
      <c r="AT25" s="58">
        <v>0</v>
      </c>
      <c r="AU25" s="58">
        <v>0</v>
      </c>
      <c r="AV25" s="58">
        <v>0</v>
      </c>
      <c r="AW25" s="58">
        <v>0</v>
      </c>
      <c r="AX25" s="58">
        <v>0</v>
      </c>
      <c r="AY25" s="58">
        <v>0</v>
      </c>
      <c r="AZ25" s="58">
        <v>0</v>
      </c>
      <c r="BA25" s="58">
        <v>0</v>
      </c>
      <c r="BB25" s="58">
        <v>0</v>
      </c>
      <c r="BC25" s="58">
        <v>0</v>
      </c>
      <c r="BD25" s="58">
        <v>0</v>
      </c>
      <c r="BE25" s="58">
        <v>0</v>
      </c>
      <c r="BF25" s="58">
        <v>0</v>
      </c>
      <c r="BG25" s="58">
        <v>0</v>
      </c>
      <c r="BH25" s="58">
        <v>0</v>
      </c>
      <c r="BI25" s="58">
        <v>0</v>
      </c>
      <c r="BJ25" s="58">
        <v>0</v>
      </c>
      <c r="BK25" s="58">
        <v>0</v>
      </c>
      <c r="BL25" s="58">
        <v>0</v>
      </c>
      <c r="BM25" s="58">
        <v>0</v>
      </c>
      <c r="BN25" s="58">
        <v>0</v>
      </c>
      <c r="BO25" s="58">
        <v>0</v>
      </c>
      <c r="BP25" s="58">
        <v>0</v>
      </c>
      <c r="BQ25" s="58">
        <v>0</v>
      </c>
      <c r="BR25" s="58">
        <v>0</v>
      </c>
      <c r="BS25" s="58">
        <v>0</v>
      </c>
      <c r="BT25" s="58">
        <v>0</v>
      </c>
      <c r="BU25" s="58">
        <v>0</v>
      </c>
      <c r="BV25" s="58">
        <v>0</v>
      </c>
      <c r="BW25" s="58">
        <v>0</v>
      </c>
      <c r="BX25" s="58">
        <v>0</v>
      </c>
      <c r="BY25" s="58">
        <v>0</v>
      </c>
      <c r="BZ25" s="58">
        <v>0</v>
      </c>
      <c r="CA25" s="58">
        <v>0</v>
      </c>
      <c r="CB25" s="58">
        <v>0</v>
      </c>
      <c r="CC25" s="58">
        <v>0</v>
      </c>
      <c r="CD25" s="58">
        <v>0</v>
      </c>
      <c r="CE25" s="58">
        <v>0</v>
      </c>
      <c r="CF25" s="58">
        <v>0</v>
      </c>
      <c r="CG25" s="58">
        <v>0</v>
      </c>
      <c r="CH25" s="58">
        <v>0</v>
      </c>
      <c r="CI25" s="58">
        <v>0</v>
      </c>
      <c r="CJ25" s="58">
        <v>0</v>
      </c>
      <c r="CK25" s="58">
        <v>0</v>
      </c>
      <c r="CL25" s="58">
        <v>0</v>
      </c>
      <c r="CM25" s="58">
        <v>0</v>
      </c>
      <c r="CN25" s="58">
        <v>0</v>
      </c>
      <c r="CO25" s="58">
        <v>0</v>
      </c>
      <c r="CP25" s="58">
        <v>0</v>
      </c>
      <c r="CQ25" s="58">
        <v>0</v>
      </c>
      <c r="CR25" s="58">
        <v>0</v>
      </c>
      <c r="CS25" s="58">
        <v>0</v>
      </c>
      <c r="CT25" s="58">
        <v>0</v>
      </c>
      <c r="CU25" s="58">
        <v>0</v>
      </c>
      <c r="CV25" s="58">
        <v>0</v>
      </c>
      <c r="CW25" s="58">
        <v>0</v>
      </c>
      <c r="CX25" s="115"/>
    </row>
    <row r="26" spans="2:102" x14ac:dyDescent="0.25">
      <c r="B26" s="5" t="s">
        <v>28</v>
      </c>
      <c r="C26" s="6">
        <v>3.0000000000000001E-3</v>
      </c>
      <c r="D26" s="1">
        <f>F33+F34</f>
        <v>2010591.004</v>
      </c>
      <c r="F26" s="1">
        <f>C26*D26</f>
        <v>6031.7730119999997</v>
      </c>
      <c r="G26" s="55">
        <v>19</v>
      </c>
      <c r="H26" s="55">
        <v>32</v>
      </c>
      <c r="I26" s="57">
        <f t="shared" si="0"/>
        <v>-6031.7730119999997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>
        <v>0</v>
      </c>
      <c r="Y26" s="58">
        <v>0</v>
      </c>
      <c r="Z26" s="58">
        <v>0</v>
      </c>
      <c r="AA26" s="58">
        <v>0</v>
      </c>
      <c r="AB26" s="58">
        <f>$I$26/14</f>
        <v>-430.84092942857143</v>
      </c>
      <c r="AC26" s="58">
        <f t="shared" ref="AC26:AO26" si="5">$I$26/14</f>
        <v>-430.84092942857143</v>
      </c>
      <c r="AD26" s="58">
        <f t="shared" si="5"/>
        <v>-430.84092942857143</v>
      </c>
      <c r="AE26" s="58">
        <f t="shared" si="5"/>
        <v>-430.84092942857143</v>
      </c>
      <c r="AF26" s="58">
        <f t="shared" si="5"/>
        <v>-430.84092942857143</v>
      </c>
      <c r="AG26" s="58">
        <f t="shared" si="5"/>
        <v>-430.84092942857143</v>
      </c>
      <c r="AH26" s="58">
        <f t="shared" si="5"/>
        <v>-430.84092942857143</v>
      </c>
      <c r="AI26" s="58">
        <f t="shared" si="5"/>
        <v>-430.84092942857143</v>
      </c>
      <c r="AJ26" s="58">
        <f t="shared" si="5"/>
        <v>-430.84092942857143</v>
      </c>
      <c r="AK26" s="58">
        <f t="shared" si="5"/>
        <v>-430.84092942857143</v>
      </c>
      <c r="AL26" s="58">
        <f t="shared" si="5"/>
        <v>-430.84092942857143</v>
      </c>
      <c r="AM26" s="58">
        <f t="shared" si="5"/>
        <v>-430.84092942857143</v>
      </c>
      <c r="AN26" s="58">
        <f t="shared" si="5"/>
        <v>-430.84092942857143</v>
      </c>
      <c r="AO26" s="58">
        <f t="shared" si="5"/>
        <v>-430.84092942857143</v>
      </c>
      <c r="AP26" s="58">
        <v>0</v>
      </c>
      <c r="AQ26" s="58">
        <v>0</v>
      </c>
      <c r="AR26" s="58">
        <v>0</v>
      </c>
      <c r="AS26" s="58">
        <v>0</v>
      </c>
      <c r="AT26" s="58">
        <v>0</v>
      </c>
      <c r="AU26" s="58">
        <v>0</v>
      </c>
      <c r="AV26" s="58">
        <v>0</v>
      </c>
      <c r="AW26" s="58">
        <v>0</v>
      </c>
      <c r="AX26" s="58">
        <v>0</v>
      </c>
      <c r="AY26" s="58">
        <v>0</v>
      </c>
      <c r="AZ26" s="58">
        <v>0</v>
      </c>
      <c r="BA26" s="58">
        <v>0</v>
      </c>
      <c r="BB26" s="58">
        <v>0</v>
      </c>
      <c r="BC26" s="58">
        <v>0</v>
      </c>
      <c r="BD26" s="58">
        <v>0</v>
      </c>
      <c r="BE26" s="58">
        <v>0</v>
      </c>
      <c r="BF26" s="58">
        <v>0</v>
      </c>
      <c r="BG26" s="58">
        <v>0</v>
      </c>
      <c r="BH26" s="58">
        <v>0</v>
      </c>
      <c r="BI26" s="58">
        <v>0</v>
      </c>
      <c r="BJ26" s="58">
        <v>0</v>
      </c>
      <c r="BK26" s="58">
        <v>0</v>
      </c>
      <c r="BL26" s="58">
        <v>0</v>
      </c>
      <c r="BM26" s="58">
        <v>0</v>
      </c>
      <c r="BN26" s="58">
        <v>0</v>
      </c>
      <c r="BO26" s="58">
        <v>0</v>
      </c>
      <c r="BP26" s="58">
        <v>0</v>
      </c>
      <c r="BQ26" s="58">
        <v>0</v>
      </c>
      <c r="BR26" s="58">
        <v>0</v>
      </c>
      <c r="BS26" s="58">
        <v>0</v>
      </c>
      <c r="BT26" s="58">
        <v>0</v>
      </c>
      <c r="BU26" s="58">
        <v>0</v>
      </c>
      <c r="BV26" s="58">
        <v>0</v>
      </c>
      <c r="BW26" s="58">
        <v>0</v>
      </c>
      <c r="BX26" s="58">
        <v>0</v>
      </c>
      <c r="BY26" s="58">
        <v>0</v>
      </c>
      <c r="BZ26" s="58">
        <v>0</v>
      </c>
      <c r="CA26" s="58">
        <v>0</v>
      </c>
      <c r="CB26" s="58">
        <v>0</v>
      </c>
      <c r="CC26" s="58">
        <v>0</v>
      </c>
      <c r="CD26" s="58">
        <v>0</v>
      </c>
      <c r="CE26" s="58">
        <v>0</v>
      </c>
      <c r="CF26" s="58">
        <v>0</v>
      </c>
      <c r="CG26" s="58">
        <v>0</v>
      </c>
      <c r="CH26" s="58">
        <v>0</v>
      </c>
      <c r="CI26" s="58">
        <v>0</v>
      </c>
      <c r="CJ26" s="58">
        <v>0</v>
      </c>
      <c r="CK26" s="58">
        <v>0</v>
      </c>
      <c r="CL26" s="58">
        <v>0</v>
      </c>
      <c r="CM26" s="58">
        <v>0</v>
      </c>
      <c r="CN26" s="58">
        <v>0</v>
      </c>
      <c r="CO26" s="58">
        <v>0</v>
      </c>
      <c r="CP26" s="58">
        <v>0</v>
      </c>
      <c r="CQ26" s="58">
        <v>0</v>
      </c>
      <c r="CR26" s="58">
        <v>0</v>
      </c>
      <c r="CS26" s="58">
        <v>0</v>
      </c>
      <c r="CT26" s="58">
        <v>0</v>
      </c>
      <c r="CU26" s="58">
        <v>0</v>
      </c>
      <c r="CV26" s="58">
        <v>0</v>
      </c>
      <c r="CW26" s="58">
        <v>0</v>
      </c>
      <c r="CX26" s="115"/>
    </row>
    <row r="27" spans="2:102" x14ac:dyDescent="0.25">
      <c r="B27" s="5"/>
      <c r="C27" s="6"/>
      <c r="G27" s="61"/>
      <c r="H27" s="61"/>
      <c r="I27" s="62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CX27" s="115"/>
    </row>
    <row r="28" spans="2:102" x14ac:dyDescent="0.25">
      <c r="B28" s="15" t="s">
        <v>0</v>
      </c>
      <c r="C28" s="15" t="s">
        <v>201</v>
      </c>
      <c r="D28" s="16"/>
      <c r="E28" s="16"/>
      <c r="F28" s="16"/>
      <c r="G28" s="73"/>
      <c r="H28" s="73"/>
      <c r="I28" s="74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66"/>
      <c r="AX28" s="66"/>
      <c r="AY28" s="66"/>
      <c r="AZ28" s="66"/>
      <c r="BA28" s="66"/>
      <c r="BB28" s="66"/>
      <c r="BC28" s="66"/>
      <c r="BD28" s="66"/>
      <c r="BE28" s="66"/>
      <c r="CX28" s="115"/>
    </row>
    <row r="29" spans="2:102" x14ac:dyDescent="0.25">
      <c r="B29" s="7" t="s">
        <v>4</v>
      </c>
      <c r="F29" s="128"/>
      <c r="G29" s="129"/>
      <c r="H29" s="129"/>
      <c r="I29" s="130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126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6"/>
      <c r="CI29" s="126"/>
      <c r="CJ29" s="126"/>
      <c r="CK29" s="126"/>
      <c r="CL29" s="126"/>
      <c r="CM29" s="126"/>
      <c r="CN29" s="126"/>
      <c r="CO29" s="126"/>
      <c r="CP29" s="126"/>
      <c r="CQ29" s="126"/>
      <c r="CR29" s="126"/>
      <c r="CS29" s="126"/>
      <c r="CT29" s="126"/>
      <c r="CU29" s="126"/>
      <c r="CV29" s="126"/>
      <c r="CW29" s="127"/>
      <c r="CX29" s="115"/>
    </row>
    <row r="30" spans="2:102" x14ac:dyDescent="0.25">
      <c r="B30" s="8" t="s">
        <v>13</v>
      </c>
      <c r="C30" s="1">
        <f>(8.4*44.5*3)+(8.4*15.3*3)</f>
        <v>1506.96</v>
      </c>
      <c r="D30" s="1">
        <v>21</v>
      </c>
      <c r="F30" s="1">
        <f>C30*D30</f>
        <v>31646.16</v>
      </c>
      <c r="G30" s="55">
        <v>17</v>
      </c>
      <c r="H30" s="55">
        <v>18</v>
      </c>
      <c r="I30" s="57">
        <f t="shared" si="0"/>
        <v>-31646.16</v>
      </c>
      <c r="J30" s="58">
        <v>0</v>
      </c>
      <c r="K30" s="58">
        <v>0</v>
      </c>
      <c r="L30" s="58">
        <v>0</v>
      </c>
      <c r="M30" s="58">
        <v>0</v>
      </c>
      <c r="N30" s="58">
        <v>0</v>
      </c>
      <c r="O30" s="58">
        <v>0</v>
      </c>
      <c r="P30" s="58">
        <v>0</v>
      </c>
      <c r="Q30" s="58">
        <v>0</v>
      </c>
      <c r="R30" s="58">
        <v>0</v>
      </c>
      <c r="S30" s="58">
        <v>0</v>
      </c>
      <c r="T30" s="58">
        <v>0</v>
      </c>
      <c r="U30" s="58">
        <v>0</v>
      </c>
      <c r="V30" s="58">
        <v>0</v>
      </c>
      <c r="W30" s="58">
        <v>0</v>
      </c>
      <c r="X30" s="58">
        <v>0</v>
      </c>
      <c r="Y30" s="58">
        <v>0</v>
      </c>
      <c r="Z30" s="58">
        <f>I30*0.4</f>
        <v>-12658.464</v>
      </c>
      <c r="AA30" s="58">
        <f>I30*0.6</f>
        <v>-18987.696</v>
      </c>
      <c r="AB30" s="58">
        <v>0</v>
      </c>
      <c r="AC30" s="58">
        <v>0</v>
      </c>
      <c r="AD30" s="58">
        <v>0</v>
      </c>
      <c r="AE30" s="58">
        <v>0</v>
      </c>
      <c r="AF30" s="58">
        <v>0</v>
      </c>
      <c r="AG30" s="58">
        <v>0</v>
      </c>
      <c r="AH30" s="58">
        <v>0</v>
      </c>
      <c r="AI30" s="58">
        <v>0</v>
      </c>
      <c r="AJ30" s="58">
        <v>0</v>
      </c>
      <c r="AK30" s="58">
        <v>0</v>
      </c>
      <c r="AL30" s="58">
        <v>0</v>
      </c>
      <c r="AM30" s="58">
        <v>0</v>
      </c>
      <c r="AN30" s="58">
        <v>0</v>
      </c>
      <c r="AO30" s="58">
        <v>0</v>
      </c>
      <c r="AP30" s="58">
        <v>0</v>
      </c>
      <c r="AQ30" s="58">
        <v>0</v>
      </c>
      <c r="AR30" s="58">
        <v>0</v>
      </c>
      <c r="AS30" s="58">
        <v>0</v>
      </c>
      <c r="AT30" s="58">
        <v>0</v>
      </c>
      <c r="AU30" s="58">
        <v>0</v>
      </c>
      <c r="AV30" s="58">
        <v>0</v>
      </c>
      <c r="AW30" s="58">
        <v>0</v>
      </c>
      <c r="AX30" s="58">
        <v>0</v>
      </c>
      <c r="AY30" s="58">
        <v>0</v>
      </c>
      <c r="AZ30" s="58">
        <v>0</v>
      </c>
      <c r="BA30" s="58">
        <v>0</v>
      </c>
      <c r="BB30" s="58">
        <v>0</v>
      </c>
      <c r="BC30" s="58">
        <v>0</v>
      </c>
      <c r="BD30" s="58">
        <v>0</v>
      </c>
      <c r="BE30" s="58">
        <v>0</v>
      </c>
      <c r="BF30" s="58">
        <v>0</v>
      </c>
      <c r="BG30" s="58">
        <v>0</v>
      </c>
      <c r="BH30" s="58">
        <v>0</v>
      </c>
      <c r="BI30" s="58">
        <v>0</v>
      </c>
      <c r="BJ30" s="58">
        <v>0</v>
      </c>
      <c r="BK30" s="58">
        <v>0</v>
      </c>
      <c r="BL30" s="58">
        <v>0</v>
      </c>
      <c r="BM30" s="58">
        <v>0</v>
      </c>
      <c r="BN30" s="58">
        <v>0</v>
      </c>
      <c r="BO30" s="58">
        <v>0</v>
      </c>
      <c r="BP30" s="58">
        <v>0</v>
      </c>
      <c r="BQ30" s="58">
        <v>0</v>
      </c>
      <c r="BR30" s="58">
        <v>0</v>
      </c>
      <c r="BS30" s="58">
        <v>0</v>
      </c>
      <c r="BT30" s="58">
        <v>0</v>
      </c>
      <c r="BU30" s="58">
        <v>0</v>
      </c>
      <c r="BV30" s="58">
        <v>0</v>
      </c>
      <c r="BW30" s="58">
        <v>0</v>
      </c>
      <c r="BX30" s="58">
        <v>0</v>
      </c>
      <c r="BY30" s="58">
        <v>0</v>
      </c>
      <c r="BZ30" s="58">
        <v>0</v>
      </c>
      <c r="CA30" s="58">
        <v>0</v>
      </c>
      <c r="CB30" s="58">
        <v>0</v>
      </c>
      <c r="CC30" s="58">
        <v>0</v>
      </c>
      <c r="CD30" s="58">
        <v>0</v>
      </c>
      <c r="CE30" s="58">
        <v>0</v>
      </c>
      <c r="CF30" s="58">
        <v>0</v>
      </c>
      <c r="CG30" s="58">
        <v>0</v>
      </c>
      <c r="CH30" s="58">
        <v>0</v>
      </c>
      <c r="CI30" s="58">
        <v>0</v>
      </c>
      <c r="CJ30" s="58">
        <v>0</v>
      </c>
      <c r="CK30" s="58">
        <v>0</v>
      </c>
      <c r="CL30" s="58">
        <v>0</v>
      </c>
      <c r="CM30" s="58">
        <v>0</v>
      </c>
      <c r="CN30" s="58">
        <v>0</v>
      </c>
      <c r="CO30" s="58">
        <v>0</v>
      </c>
      <c r="CP30" s="58">
        <v>0</v>
      </c>
      <c r="CQ30" s="58">
        <v>0</v>
      </c>
      <c r="CR30" s="58">
        <v>0</v>
      </c>
      <c r="CS30" s="58">
        <v>0</v>
      </c>
      <c r="CT30" s="58">
        <v>0</v>
      </c>
      <c r="CU30" s="58">
        <v>0</v>
      </c>
      <c r="CV30" s="58">
        <v>0</v>
      </c>
      <c r="CW30" s="58">
        <v>0</v>
      </c>
      <c r="CX30" s="115"/>
    </row>
    <row r="31" spans="2:102" x14ac:dyDescent="0.25">
      <c r="B31" s="8" t="s">
        <v>18</v>
      </c>
      <c r="C31" s="11">
        <v>188.37</v>
      </c>
      <c r="D31" s="1">
        <v>5.75</v>
      </c>
      <c r="F31" s="1">
        <f>C31*D31</f>
        <v>1083.1275000000001</v>
      </c>
      <c r="G31" s="55">
        <v>17</v>
      </c>
      <c r="H31" s="55">
        <v>18</v>
      </c>
      <c r="I31" s="57">
        <f t="shared" si="0"/>
        <v>-1083.1275000000001</v>
      </c>
      <c r="J31" s="58">
        <v>0</v>
      </c>
      <c r="K31" s="58">
        <v>0</v>
      </c>
      <c r="L31" s="58">
        <v>0</v>
      </c>
      <c r="M31" s="58">
        <v>0</v>
      </c>
      <c r="N31" s="58">
        <v>0</v>
      </c>
      <c r="O31" s="58">
        <v>0</v>
      </c>
      <c r="P31" s="58">
        <v>0</v>
      </c>
      <c r="Q31" s="58">
        <v>0</v>
      </c>
      <c r="R31" s="58">
        <v>0</v>
      </c>
      <c r="S31" s="58">
        <v>0</v>
      </c>
      <c r="T31" s="58">
        <v>0</v>
      </c>
      <c r="U31" s="58">
        <v>0</v>
      </c>
      <c r="V31" s="58">
        <v>0</v>
      </c>
      <c r="W31" s="58">
        <v>0</v>
      </c>
      <c r="X31" s="58">
        <v>0</v>
      </c>
      <c r="Y31" s="58">
        <v>0</v>
      </c>
      <c r="Z31" s="58">
        <f>I31*0.4</f>
        <v>-433.25100000000003</v>
      </c>
      <c r="AA31" s="58">
        <f>I31*0.6</f>
        <v>-649.87649999999996</v>
      </c>
      <c r="AB31" s="58">
        <v>0</v>
      </c>
      <c r="AC31" s="58">
        <v>0</v>
      </c>
      <c r="AD31" s="58">
        <v>0</v>
      </c>
      <c r="AE31" s="58">
        <v>0</v>
      </c>
      <c r="AF31" s="58">
        <v>0</v>
      </c>
      <c r="AG31" s="58">
        <v>0</v>
      </c>
      <c r="AH31" s="58">
        <v>0</v>
      </c>
      <c r="AI31" s="58">
        <v>0</v>
      </c>
      <c r="AJ31" s="58">
        <v>0</v>
      </c>
      <c r="AK31" s="58">
        <v>0</v>
      </c>
      <c r="AL31" s="58">
        <v>0</v>
      </c>
      <c r="AM31" s="58">
        <v>0</v>
      </c>
      <c r="AN31" s="58">
        <v>0</v>
      </c>
      <c r="AO31" s="58">
        <v>0</v>
      </c>
      <c r="AP31" s="58">
        <v>0</v>
      </c>
      <c r="AQ31" s="58">
        <v>0</v>
      </c>
      <c r="AR31" s="58">
        <v>0</v>
      </c>
      <c r="AS31" s="58">
        <v>0</v>
      </c>
      <c r="AT31" s="58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8">
        <v>0</v>
      </c>
      <c r="BA31" s="58">
        <v>0</v>
      </c>
      <c r="BB31" s="58">
        <v>0</v>
      </c>
      <c r="BC31" s="58">
        <v>0</v>
      </c>
      <c r="BD31" s="58">
        <v>0</v>
      </c>
      <c r="BE31" s="58">
        <v>0</v>
      </c>
      <c r="BF31" s="58">
        <v>0</v>
      </c>
      <c r="BG31" s="58">
        <v>0</v>
      </c>
      <c r="BH31" s="58">
        <v>0</v>
      </c>
      <c r="BI31" s="58">
        <v>0</v>
      </c>
      <c r="BJ31" s="58">
        <v>0</v>
      </c>
      <c r="BK31" s="58">
        <v>0</v>
      </c>
      <c r="BL31" s="58">
        <v>0</v>
      </c>
      <c r="BM31" s="58">
        <v>0</v>
      </c>
      <c r="BN31" s="58">
        <v>0</v>
      </c>
      <c r="BO31" s="58">
        <v>0</v>
      </c>
      <c r="BP31" s="58">
        <v>0</v>
      </c>
      <c r="BQ31" s="58">
        <v>0</v>
      </c>
      <c r="BR31" s="58">
        <v>0</v>
      </c>
      <c r="BS31" s="58">
        <v>0</v>
      </c>
      <c r="BT31" s="58">
        <v>0</v>
      </c>
      <c r="BU31" s="58">
        <v>0</v>
      </c>
      <c r="BV31" s="58">
        <v>0</v>
      </c>
      <c r="BW31" s="58">
        <v>0</v>
      </c>
      <c r="BX31" s="58">
        <v>0</v>
      </c>
      <c r="BY31" s="58">
        <v>0</v>
      </c>
      <c r="BZ31" s="58">
        <v>0</v>
      </c>
      <c r="CA31" s="58">
        <v>0</v>
      </c>
      <c r="CB31" s="58">
        <v>0</v>
      </c>
      <c r="CC31" s="58">
        <v>0</v>
      </c>
      <c r="CD31" s="58">
        <v>0</v>
      </c>
      <c r="CE31" s="58">
        <v>0</v>
      </c>
      <c r="CF31" s="58">
        <v>0</v>
      </c>
      <c r="CG31" s="58">
        <v>0</v>
      </c>
      <c r="CH31" s="58">
        <v>0</v>
      </c>
      <c r="CI31" s="58">
        <v>0</v>
      </c>
      <c r="CJ31" s="58">
        <v>0</v>
      </c>
      <c r="CK31" s="58">
        <v>0</v>
      </c>
      <c r="CL31" s="58">
        <v>0</v>
      </c>
      <c r="CM31" s="58">
        <v>0</v>
      </c>
      <c r="CN31" s="58">
        <v>0</v>
      </c>
      <c r="CO31" s="58">
        <v>0</v>
      </c>
      <c r="CP31" s="58">
        <v>0</v>
      </c>
      <c r="CQ31" s="58">
        <v>0</v>
      </c>
      <c r="CR31" s="58">
        <v>0</v>
      </c>
      <c r="CS31" s="58">
        <v>0</v>
      </c>
      <c r="CT31" s="58">
        <v>0</v>
      </c>
      <c r="CU31" s="58">
        <v>0</v>
      </c>
      <c r="CV31" s="58">
        <v>0</v>
      </c>
      <c r="CW31" s="58">
        <v>0</v>
      </c>
      <c r="CX31" s="115"/>
    </row>
    <row r="32" spans="2:102" x14ac:dyDescent="0.25">
      <c r="B32" s="7" t="s">
        <v>5</v>
      </c>
      <c r="C32" s="1"/>
      <c r="G32" s="90"/>
      <c r="H32" s="90"/>
      <c r="I32" s="91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115"/>
    </row>
    <row r="33" spans="1:102" x14ac:dyDescent="0.25">
      <c r="B33" t="s">
        <v>6</v>
      </c>
      <c r="C33" s="1">
        <f>10*65*1.2</f>
        <v>780</v>
      </c>
      <c r="D33" s="1">
        <f>684.63*1.06</f>
        <v>725.70780000000002</v>
      </c>
      <c r="F33" s="1">
        <f>C33*D33</f>
        <v>566052.08400000003</v>
      </c>
      <c r="G33" s="55">
        <v>24</v>
      </c>
      <c r="H33" s="55">
        <v>32</v>
      </c>
      <c r="I33" s="57">
        <f t="shared" si="0"/>
        <v>-566052.08400000003</v>
      </c>
      <c r="J33" s="58">
        <v>0</v>
      </c>
      <c r="K33" s="58">
        <f>IF(K$1&lt;$C33,0,IF(K$1&lt;=$D33,$F33,0))</f>
        <v>0</v>
      </c>
      <c r="L33" s="58">
        <f>IF(L$1&lt;$C33,0,IF(L$1&lt;=$D33,$F33,0))</f>
        <v>0</v>
      </c>
      <c r="M33" s="58">
        <v>0</v>
      </c>
      <c r="N33" s="58">
        <f t="shared" ref="N33:AA33" si="6">IF(N$1&lt;$C33,0,IF(N$1&lt;=$D33,$F33,0))</f>
        <v>0</v>
      </c>
      <c r="O33" s="58">
        <f t="shared" si="6"/>
        <v>0</v>
      </c>
      <c r="P33" s="58">
        <f t="shared" si="6"/>
        <v>0</v>
      </c>
      <c r="Q33" s="58">
        <f t="shared" si="6"/>
        <v>0</v>
      </c>
      <c r="R33" s="58">
        <f t="shared" si="6"/>
        <v>0</v>
      </c>
      <c r="S33" s="58">
        <f t="shared" si="6"/>
        <v>0</v>
      </c>
      <c r="T33" s="58">
        <f t="shared" si="6"/>
        <v>0</v>
      </c>
      <c r="U33" s="58">
        <f t="shared" si="6"/>
        <v>0</v>
      </c>
      <c r="V33" s="58">
        <f t="shared" si="6"/>
        <v>0</v>
      </c>
      <c r="W33" s="58">
        <f t="shared" si="6"/>
        <v>0</v>
      </c>
      <c r="X33" s="58">
        <f t="shared" si="6"/>
        <v>0</v>
      </c>
      <c r="Y33" s="58">
        <f t="shared" si="6"/>
        <v>0</v>
      </c>
      <c r="Z33" s="58">
        <f t="shared" si="6"/>
        <v>0</v>
      </c>
      <c r="AA33" s="58">
        <f t="shared" si="6"/>
        <v>0</v>
      </c>
      <c r="AB33" s="58">
        <v>0</v>
      </c>
      <c r="AC33" s="58">
        <v>0</v>
      </c>
      <c r="AD33" s="58">
        <v>0</v>
      </c>
      <c r="AE33" s="58">
        <v>0</v>
      </c>
      <c r="AF33" s="58">
        <v>0</v>
      </c>
      <c r="AG33" s="58">
        <f>'evolucion certificaciones nuevo'!J26</f>
        <v>-16981.562519999999</v>
      </c>
      <c r="AH33" s="58">
        <f>'evolucion certificaciones nuevo'!K26</f>
        <v>-22642.083360000001</v>
      </c>
      <c r="AI33" s="58">
        <f>'evolucion certificaciones nuevo'!L26</f>
        <v>-52642.843811999999</v>
      </c>
      <c r="AJ33" s="58">
        <f>'evolucion certificaciones nuevo'!M26</f>
        <v>-59435.468820000002</v>
      </c>
      <c r="AK33" s="58">
        <f>'evolucion certificaciones nuevo'!N26</f>
        <v>-93398.593860000008</v>
      </c>
      <c r="AL33" s="58">
        <f>'evolucion certificaciones nuevo'!O26</f>
        <v>-116040.67722</v>
      </c>
      <c r="AM33" s="58">
        <f>'evolucion certificaciones nuevo'!P26</f>
        <v>-117738.833472</v>
      </c>
      <c r="AN33" s="58">
        <f>'evolucion certificaciones nuevo'!Q26</f>
        <v>-46416.270888000006</v>
      </c>
      <c r="AO33" s="58">
        <f>'evolucion certificaciones nuevo'!R26</f>
        <v>-40755.750048000002</v>
      </c>
      <c r="AP33" s="58">
        <f t="shared" ref="AP33:BD33" si="7">IF(AP$1&lt;$C33,0,IF(AP$1&lt;=$D33,$F33,0))</f>
        <v>0</v>
      </c>
      <c r="AQ33" s="58">
        <f t="shared" si="7"/>
        <v>0</v>
      </c>
      <c r="AR33" s="58">
        <f t="shared" si="7"/>
        <v>0</v>
      </c>
      <c r="AS33" s="58">
        <f t="shared" si="7"/>
        <v>0</v>
      </c>
      <c r="AT33" s="58">
        <f t="shared" si="7"/>
        <v>0</v>
      </c>
      <c r="AU33" s="58">
        <f t="shared" si="7"/>
        <v>0</v>
      </c>
      <c r="AV33" s="58">
        <f t="shared" si="7"/>
        <v>0</v>
      </c>
      <c r="AW33" s="58">
        <f t="shared" si="7"/>
        <v>0</v>
      </c>
      <c r="AX33" s="58">
        <f t="shared" si="7"/>
        <v>0</v>
      </c>
      <c r="AY33" s="58">
        <f t="shared" si="7"/>
        <v>0</v>
      </c>
      <c r="AZ33" s="58">
        <f t="shared" si="7"/>
        <v>0</v>
      </c>
      <c r="BA33" s="58">
        <f t="shared" si="7"/>
        <v>0</v>
      </c>
      <c r="BB33" s="58">
        <f t="shared" si="7"/>
        <v>0</v>
      </c>
      <c r="BC33" s="58">
        <f t="shared" si="7"/>
        <v>0</v>
      </c>
      <c r="BD33" s="58">
        <f t="shared" si="7"/>
        <v>0</v>
      </c>
      <c r="BE33" s="58">
        <v>0</v>
      </c>
      <c r="BF33" s="58">
        <v>0</v>
      </c>
      <c r="BG33" s="58">
        <v>0</v>
      </c>
      <c r="BH33" s="58">
        <v>0</v>
      </c>
      <c r="BI33" s="58">
        <v>0</v>
      </c>
      <c r="BJ33" s="58">
        <v>0</v>
      </c>
      <c r="BK33" s="58">
        <v>0</v>
      </c>
      <c r="BL33" s="58">
        <v>0</v>
      </c>
      <c r="BM33" s="58">
        <v>0</v>
      </c>
      <c r="BN33" s="58">
        <v>0</v>
      </c>
      <c r="BO33" s="58">
        <v>0</v>
      </c>
      <c r="BP33" s="58">
        <v>0</v>
      </c>
      <c r="BQ33" s="58">
        <v>0</v>
      </c>
      <c r="BR33" s="58">
        <v>0</v>
      </c>
      <c r="BS33" s="58">
        <v>0</v>
      </c>
      <c r="BT33" s="58">
        <v>0</v>
      </c>
      <c r="BU33" s="58">
        <v>0</v>
      </c>
      <c r="BV33" s="58">
        <v>0</v>
      </c>
      <c r="BW33" s="58">
        <v>0</v>
      </c>
      <c r="BX33" s="58">
        <v>0</v>
      </c>
      <c r="BY33" s="58">
        <v>0</v>
      </c>
      <c r="BZ33" s="58">
        <v>0</v>
      </c>
      <c r="CA33" s="58">
        <v>0</v>
      </c>
      <c r="CB33" s="58">
        <v>0</v>
      </c>
      <c r="CC33" s="58">
        <v>0</v>
      </c>
      <c r="CD33" s="58">
        <v>0</v>
      </c>
      <c r="CE33" s="58">
        <v>0</v>
      </c>
      <c r="CF33" s="58">
        <v>0</v>
      </c>
      <c r="CG33" s="58">
        <v>0</v>
      </c>
      <c r="CH33" s="58">
        <v>0</v>
      </c>
      <c r="CI33" s="58">
        <v>0</v>
      </c>
      <c r="CJ33" s="58">
        <v>0</v>
      </c>
      <c r="CK33" s="58">
        <v>0</v>
      </c>
      <c r="CL33" s="58">
        <v>0</v>
      </c>
      <c r="CM33" s="58">
        <v>0</v>
      </c>
      <c r="CN33" s="58">
        <v>0</v>
      </c>
      <c r="CO33" s="58">
        <v>0</v>
      </c>
      <c r="CP33" s="58">
        <v>0</v>
      </c>
      <c r="CQ33" s="58">
        <v>0</v>
      </c>
      <c r="CR33" s="58">
        <v>0</v>
      </c>
      <c r="CS33" s="58">
        <v>0</v>
      </c>
      <c r="CT33" s="58">
        <v>0</v>
      </c>
      <c r="CU33" s="58">
        <v>0</v>
      </c>
      <c r="CV33" s="58">
        <v>0</v>
      </c>
      <c r="CW33" s="58">
        <v>0</v>
      </c>
      <c r="CX33" s="115"/>
    </row>
    <row r="34" spans="1:102" x14ac:dyDescent="0.25">
      <c r="A34" s="1"/>
      <c r="B34" t="s">
        <v>55</v>
      </c>
      <c r="C34" s="1">
        <v>1</v>
      </c>
      <c r="D34" s="1">
        <v>1444538.92</v>
      </c>
      <c r="F34" s="1">
        <f>C34*D34</f>
        <v>1444538.92</v>
      </c>
      <c r="G34" s="55">
        <v>19</v>
      </c>
      <c r="H34" s="55">
        <v>31</v>
      </c>
      <c r="I34" s="57">
        <f>-F34</f>
        <v>-1444538.92</v>
      </c>
      <c r="J34" s="58">
        <v>0</v>
      </c>
      <c r="K34" s="58">
        <f>(K31+K32+K33)*0.16</f>
        <v>0</v>
      </c>
      <c r="L34" s="58">
        <f>(L31+L32+L33)*0.16</f>
        <v>0</v>
      </c>
      <c r="M34" s="58">
        <v>0</v>
      </c>
      <c r="N34" s="58">
        <v>0</v>
      </c>
      <c r="O34" s="58">
        <v>0</v>
      </c>
      <c r="P34" s="58">
        <v>0</v>
      </c>
      <c r="Q34" s="58">
        <v>0</v>
      </c>
      <c r="R34" s="58">
        <v>0</v>
      </c>
      <c r="S34" s="58">
        <v>0</v>
      </c>
      <c r="T34" s="58">
        <v>0</v>
      </c>
      <c r="U34" s="58">
        <v>0</v>
      </c>
      <c r="V34" s="58">
        <v>0</v>
      </c>
      <c r="W34" s="58">
        <v>0</v>
      </c>
      <c r="X34" s="58">
        <v>0</v>
      </c>
      <c r="Y34" s="58">
        <v>0</v>
      </c>
      <c r="Z34" s="58">
        <v>0</v>
      </c>
      <c r="AA34" s="58">
        <v>0</v>
      </c>
      <c r="AB34" s="58">
        <f>'evolucion certificaciones nuevo'!E28</f>
        <v>-8667.2335199999998</v>
      </c>
      <c r="AC34" s="58">
        <f>'evolucion certificaciones nuevo'!F28</f>
        <v>-23112.622719999999</v>
      </c>
      <c r="AD34" s="58">
        <f>'evolucion certificaciones nuevo'!G28</f>
        <v>-57781.556799999998</v>
      </c>
      <c r="AE34" s="58">
        <f>'evolucion certificaciones nuevo'!H28</f>
        <v>-54170.209499999997</v>
      </c>
      <c r="AF34" s="58">
        <f>'evolucion certificaciones nuevo'!I28</f>
        <v>-65004.251399999994</v>
      </c>
      <c r="AG34" s="58">
        <f>'evolucion certificaciones nuevo'!J28</f>
        <v>-136508.92793999999</v>
      </c>
      <c r="AH34" s="58">
        <f>'evolucion certificaciones nuevo'!K28</f>
        <v>-169733.32309999998</v>
      </c>
      <c r="AI34" s="58">
        <f>'evolucion certificaciones nuevo'!L28</f>
        <v>-115563.1136</v>
      </c>
      <c r="AJ34" s="58">
        <f>'evolucion certificaciones nuevo'!M28</f>
        <v>-192123.67636000001</v>
      </c>
      <c r="AK34" s="58">
        <f>'evolucion certificaciones nuevo'!N28</f>
        <v>-171900.13147999998</v>
      </c>
      <c r="AL34" s="58">
        <f>'evolucion certificaciones nuevo'!O28</f>
        <v>-214514.02961999999</v>
      </c>
      <c r="AM34" s="58">
        <f>'evolucion certificaciones nuevo'!P28</f>
        <v>-84505.526819999999</v>
      </c>
      <c r="AN34" s="58">
        <f>'evolucion certificaciones nuevo'!Q28</f>
        <v>-150954.31714</v>
      </c>
      <c r="AO34" s="58">
        <v>0</v>
      </c>
      <c r="AP34" s="58">
        <v>0</v>
      </c>
      <c r="AQ34" s="58">
        <v>0</v>
      </c>
      <c r="AR34" s="58">
        <v>0</v>
      </c>
      <c r="AS34" s="58">
        <v>0</v>
      </c>
      <c r="AT34" s="58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8">
        <v>0</v>
      </c>
      <c r="BA34" s="58">
        <v>0</v>
      </c>
      <c r="BB34" s="58">
        <v>0</v>
      </c>
      <c r="BC34" s="58">
        <v>0</v>
      </c>
      <c r="BD34" s="58">
        <v>0</v>
      </c>
      <c r="BE34" s="58">
        <v>0</v>
      </c>
      <c r="BF34" s="58">
        <v>0</v>
      </c>
      <c r="BG34" s="58">
        <v>0</v>
      </c>
      <c r="BH34" s="58">
        <v>0</v>
      </c>
      <c r="BI34" s="58">
        <v>0</v>
      </c>
      <c r="BJ34" s="58">
        <v>0</v>
      </c>
      <c r="BK34" s="58">
        <v>0</v>
      </c>
      <c r="BL34" s="58">
        <v>0</v>
      </c>
      <c r="BM34" s="58">
        <v>0</v>
      </c>
      <c r="BN34" s="58">
        <v>0</v>
      </c>
      <c r="BO34" s="58">
        <v>0</v>
      </c>
      <c r="BP34" s="58">
        <v>0</v>
      </c>
      <c r="BQ34" s="58">
        <v>0</v>
      </c>
      <c r="BR34" s="58">
        <v>0</v>
      </c>
      <c r="BS34" s="58">
        <v>0</v>
      </c>
      <c r="BT34" s="58">
        <v>0</v>
      </c>
      <c r="BU34" s="58">
        <v>0</v>
      </c>
      <c r="BV34" s="58">
        <v>0</v>
      </c>
      <c r="BW34" s="58">
        <v>0</v>
      </c>
      <c r="BX34" s="58">
        <v>0</v>
      </c>
      <c r="BY34" s="58">
        <v>0</v>
      </c>
      <c r="BZ34" s="58">
        <v>0</v>
      </c>
      <c r="CA34" s="58">
        <v>0</v>
      </c>
      <c r="CB34" s="58">
        <v>0</v>
      </c>
      <c r="CC34" s="58">
        <v>0</v>
      </c>
      <c r="CD34" s="58">
        <v>0</v>
      </c>
      <c r="CE34" s="58">
        <v>0</v>
      </c>
      <c r="CF34" s="58">
        <v>0</v>
      </c>
      <c r="CG34" s="58">
        <v>0</v>
      </c>
      <c r="CH34" s="58">
        <v>0</v>
      </c>
      <c r="CI34" s="58">
        <v>0</v>
      </c>
      <c r="CJ34" s="58">
        <v>0</v>
      </c>
      <c r="CK34" s="58">
        <v>0</v>
      </c>
      <c r="CL34" s="58">
        <v>0</v>
      </c>
      <c r="CM34" s="58">
        <v>0</v>
      </c>
      <c r="CN34" s="58">
        <v>0</v>
      </c>
      <c r="CO34" s="58">
        <v>0</v>
      </c>
      <c r="CP34" s="58">
        <v>0</v>
      </c>
      <c r="CQ34" s="58">
        <v>0</v>
      </c>
      <c r="CR34" s="58">
        <v>0</v>
      </c>
      <c r="CS34" s="58">
        <v>0</v>
      </c>
      <c r="CT34" s="58">
        <v>0</v>
      </c>
      <c r="CU34" s="58">
        <v>0</v>
      </c>
      <c r="CV34" s="58">
        <v>0</v>
      </c>
      <c r="CW34" s="58">
        <v>0</v>
      </c>
      <c r="CX34" s="115"/>
    </row>
    <row r="35" spans="1:102" x14ac:dyDescent="0.25">
      <c r="B35" s="7" t="s">
        <v>17</v>
      </c>
      <c r="G35" s="90"/>
      <c r="H35" s="90"/>
      <c r="I35" s="91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18"/>
      <c r="CX35" s="115"/>
    </row>
    <row r="36" spans="1:102" x14ac:dyDescent="0.25">
      <c r="B36" t="s">
        <v>16</v>
      </c>
      <c r="C36" s="5">
        <v>0.21</v>
      </c>
      <c r="D36" s="1">
        <f>F30</f>
        <v>31646.16</v>
      </c>
      <c r="F36" s="1">
        <f>D36*C36</f>
        <v>6645.6935999999996</v>
      </c>
      <c r="G36" s="55">
        <v>16</v>
      </c>
      <c r="H36" s="55">
        <v>18</v>
      </c>
      <c r="I36" s="57">
        <f t="shared" si="0"/>
        <v>-6645.6935999999996</v>
      </c>
      <c r="J36" s="58">
        <v>0</v>
      </c>
      <c r="K36" s="58">
        <f>IF(K$1&lt;$C36,0,IF(K$1&lt;=$D36,$F36,0))</f>
        <v>0</v>
      </c>
      <c r="L36" s="58">
        <f>IF(L$1&lt;$C36,0,IF(L$1&lt;=$D36,$F36,0))</f>
        <v>0</v>
      </c>
      <c r="M36" s="58">
        <v>0</v>
      </c>
      <c r="N36" s="58">
        <f t="shared" ref="N36:X37" si="8">IF(N$1&lt;$C36,0,IF(N$1&lt;=$D36,$F36,0))</f>
        <v>0</v>
      </c>
      <c r="O36" s="58">
        <f t="shared" si="8"/>
        <v>0</v>
      </c>
      <c r="P36" s="58">
        <f t="shared" si="8"/>
        <v>0</v>
      </c>
      <c r="Q36" s="58">
        <f t="shared" si="8"/>
        <v>0</v>
      </c>
      <c r="R36" s="58">
        <f t="shared" si="8"/>
        <v>0</v>
      </c>
      <c r="S36" s="58">
        <f t="shared" si="8"/>
        <v>0</v>
      </c>
      <c r="T36" s="58">
        <f t="shared" si="8"/>
        <v>0</v>
      </c>
      <c r="U36" s="58">
        <f t="shared" si="8"/>
        <v>0</v>
      </c>
      <c r="V36" s="58">
        <f t="shared" si="8"/>
        <v>0</v>
      </c>
      <c r="W36" s="58">
        <f t="shared" si="8"/>
        <v>0</v>
      </c>
      <c r="X36" s="58">
        <f t="shared" si="8"/>
        <v>0</v>
      </c>
      <c r="Y36" s="58">
        <f>Y30*0.21</f>
        <v>0</v>
      </c>
      <c r="Z36" s="58">
        <f>Z30*0.21</f>
        <v>-2658.2774399999998</v>
      </c>
      <c r="AA36" s="58">
        <f>AA30*0.21</f>
        <v>-3987.4161599999998</v>
      </c>
      <c r="AB36" s="58">
        <f t="shared" ref="AB36:BD37" si="9">IF(AB$1&lt;$C36,0,IF(AB$1&lt;=$D36,$F36,0))</f>
        <v>0</v>
      </c>
      <c r="AC36" s="58">
        <f t="shared" si="9"/>
        <v>0</v>
      </c>
      <c r="AD36" s="58">
        <f t="shared" si="9"/>
        <v>0</v>
      </c>
      <c r="AE36" s="58">
        <f t="shared" si="9"/>
        <v>0</v>
      </c>
      <c r="AF36" s="58">
        <f t="shared" si="9"/>
        <v>0</v>
      </c>
      <c r="AG36" s="58">
        <f t="shared" si="9"/>
        <v>0</v>
      </c>
      <c r="AH36" s="58">
        <f t="shared" si="9"/>
        <v>0</v>
      </c>
      <c r="AI36" s="58">
        <f t="shared" si="9"/>
        <v>0</v>
      </c>
      <c r="AJ36" s="58">
        <f t="shared" si="9"/>
        <v>0</v>
      </c>
      <c r="AK36" s="58">
        <f t="shared" si="9"/>
        <v>0</v>
      </c>
      <c r="AL36" s="58">
        <f t="shared" si="9"/>
        <v>0</v>
      </c>
      <c r="AM36" s="58">
        <f t="shared" si="9"/>
        <v>0</v>
      </c>
      <c r="AN36" s="58">
        <f t="shared" si="9"/>
        <v>0</v>
      </c>
      <c r="AO36" s="58">
        <f t="shared" si="9"/>
        <v>0</v>
      </c>
      <c r="AP36" s="58">
        <f t="shared" si="9"/>
        <v>0</v>
      </c>
      <c r="AQ36" s="58">
        <f t="shared" si="9"/>
        <v>0</v>
      </c>
      <c r="AR36" s="58">
        <f t="shared" si="9"/>
        <v>0</v>
      </c>
      <c r="AS36" s="58">
        <f t="shared" si="9"/>
        <v>0</v>
      </c>
      <c r="AT36" s="58">
        <f t="shared" si="9"/>
        <v>0</v>
      </c>
      <c r="AU36" s="58">
        <f t="shared" si="9"/>
        <v>0</v>
      </c>
      <c r="AV36" s="58">
        <f t="shared" si="9"/>
        <v>0</v>
      </c>
      <c r="AW36" s="58">
        <f t="shared" si="9"/>
        <v>0</v>
      </c>
      <c r="AX36" s="58">
        <f t="shared" si="9"/>
        <v>0</v>
      </c>
      <c r="AY36" s="58">
        <f t="shared" si="9"/>
        <v>0</v>
      </c>
      <c r="AZ36" s="58">
        <f t="shared" si="9"/>
        <v>0</v>
      </c>
      <c r="BA36" s="58">
        <f t="shared" si="9"/>
        <v>0</v>
      </c>
      <c r="BB36" s="58">
        <f t="shared" si="9"/>
        <v>0</v>
      </c>
      <c r="BC36" s="58">
        <f t="shared" si="9"/>
        <v>0</v>
      </c>
      <c r="BD36" s="58">
        <f t="shared" si="9"/>
        <v>0</v>
      </c>
      <c r="BE36" s="58">
        <v>0</v>
      </c>
      <c r="BF36" s="58">
        <v>0</v>
      </c>
      <c r="BG36" s="58">
        <v>0</v>
      </c>
      <c r="BH36" s="58">
        <v>0</v>
      </c>
      <c r="BI36" s="58">
        <v>0</v>
      </c>
      <c r="BJ36" s="58">
        <v>0</v>
      </c>
      <c r="BK36" s="58">
        <v>0</v>
      </c>
      <c r="BL36" s="58">
        <v>0</v>
      </c>
      <c r="BM36" s="58">
        <v>0</v>
      </c>
      <c r="BN36" s="58">
        <v>0</v>
      </c>
      <c r="BO36" s="58">
        <v>0</v>
      </c>
      <c r="BP36" s="58">
        <v>0</v>
      </c>
      <c r="BQ36" s="58">
        <v>0</v>
      </c>
      <c r="BR36" s="58">
        <v>0</v>
      </c>
      <c r="BS36" s="58">
        <v>0</v>
      </c>
      <c r="BT36" s="58">
        <v>0</v>
      </c>
      <c r="BU36" s="58">
        <v>0</v>
      </c>
      <c r="BV36" s="58">
        <v>0</v>
      </c>
      <c r="BW36" s="58">
        <v>0</v>
      </c>
      <c r="BX36" s="58">
        <v>0</v>
      </c>
      <c r="BY36" s="58">
        <v>0</v>
      </c>
      <c r="BZ36" s="58">
        <v>0</v>
      </c>
      <c r="CA36" s="58">
        <v>0</v>
      </c>
      <c r="CB36" s="58">
        <v>0</v>
      </c>
      <c r="CC36" s="58">
        <v>0</v>
      </c>
      <c r="CD36" s="58">
        <v>0</v>
      </c>
      <c r="CE36" s="58">
        <v>0</v>
      </c>
      <c r="CF36" s="58">
        <v>0</v>
      </c>
      <c r="CG36" s="58">
        <v>0</v>
      </c>
      <c r="CH36" s="58">
        <v>0</v>
      </c>
      <c r="CI36" s="58">
        <v>0</v>
      </c>
      <c r="CJ36" s="58">
        <v>0</v>
      </c>
      <c r="CK36" s="58">
        <v>0</v>
      </c>
      <c r="CL36" s="58">
        <v>0</v>
      </c>
      <c r="CM36" s="58">
        <v>0</v>
      </c>
      <c r="CN36" s="58">
        <v>0</v>
      </c>
      <c r="CO36" s="58">
        <v>0</v>
      </c>
      <c r="CP36" s="58">
        <v>0</v>
      </c>
      <c r="CQ36" s="58">
        <v>0</v>
      </c>
      <c r="CR36" s="58">
        <v>0</v>
      </c>
      <c r="CS36" s="58">
        <v>0</v>
      </c>
      <c r="CT36" s="58">
        <v>0</v>
      </c>
      <c r="CU36" s="58">
        <v>0</v>
      </c>
      <c r="CV36" s="58">
        <v>0</v>
      </c>
      <c r="CW36" s="58">
        <v>0</v>
      </c>
      <c r="CX36" s="115"/>
    </row>
    <row r="37" spans="1:102" x14ac:dyDescent="0.25">
      <c r="B37" t="s">
        <v>15</v>
      </c>
      <c r="C37" s="5">
        <v>0.1</v>
      </c>
      <c r="D37" s="1">
        <f>F33+F34</f>
        <v>2010591.004</v>
      </c>
      <c r="F37" s="1">
        <f>D37*C37</f>
        <v>201059.1004</v>
      </c>
      <c r="G37" s="55">
        <v>19</v>
      </c>
      <c r="H37" s="55">
        <v>32</v>
      </c>
      <c r="I37" s="57">
        <f t="shared" si="0"/>
        <v>-201059.1004</v>
      </c>
      <c r="J37" s="58">
        <v>0</v>
      </c>
      <c r="K37" s="58">
        <f>IF(K$1&lt;$C37,0,IF(K$1&lt;=$D37,$F37,0))</f>
        <v>0</v>
      </c>
      <c r="L37" s="58">
        <f>IF(L$1&lt;$C37,0,IF(L$1&lt;=$D37,$F37,0))</f>
        <v>0</v>
      </c>
      <c r="M37" s="58">
        <v>0</v>
      </c>
      <c r="N37" s="58">
        <f t="shared" si="8"/>
        <v>0</v>
      </c>
      <c r="O37" s="58">
        <f t="shared" si="8"/>
        <v>0</v>
      </c>
      <c r="P37" s="58">
        <f t="shared" si="8"/>
        <v>0</v>
      </c>
      <c r="Q37" s="58">
        <f t="shared" si="8"/>
        <v>0</v>
      </c>
      <c r="R37" s="58">
        <f t="shared" si="8"/>
        <v>0</v>
      </c>
      <c r="S37" s="58">
        <f t="shared" si="8"/>
        <v>0</v>
      </c>
      <c r="T37" s="58">
        <f t="shared" si="8"/>
        <v>0</v>
      </c>
      <c r="U37" s="58">
        <f t="shared" si="8"/>
        <v>0</v>
      </c>
      <c r="V37" s="58">
        <f t="shared" si="8"/>
        <v>0</v>
      </c>
      <c r="W37" s="58">
        <f t="shared" si="8"/>
        <v>0</v>
      </c>
      <c r="X37" s="58">
        <f t="shared" si="8"/>
        <v>0</v>
      </c>
      <c r="Y37" s="58">
        <f>IF(Y$1&lt;$C37,0,IF(Y$1&lt;=$D37,$F37,0))</f>
        <v>0</v>
      </c>
      <c r="Z37" s="58">
        <f>IF(Z$1&lt;$C37,0,IF(Z$1&lt;=$D37,$F37,0))</f>
        <v>0</v>
      </c>
      <c r="AA37" s="58">
        <f>IF(AA$1&lt;$C37,0,IF(AA$1&lt;=$D37,$F37,0))</f>
        <v>0</v>
      </c>
      <c r="AB37" s="58">
        <f t="shared" ref="AB37:AO37" si="10">(AB33+AB34)*0.1</f>
        <v>-866.72335199999998</v>
      </c>
      <c r="AC37" s="58">
        <f t="shared" si="10"/>
        <v>-2311.2622719999999</v>
      </c>
      <c r="AD37" s="58">
        <f t="shared" si="10"/>
        <v>-5778.1556799999998</v>
      </c>
      <c r="AE37" s="58">
        <f t="shared" si="10"/>
        <v>-5417.0209500000001</v>
      </c>
      <c r="AF37" s="58">
        <f t="shared" si="10"/>
        <v>-6500.4251399999994</v>
      </c>
      <c r="AG37" s="58">
        <f t="shared" si="10"/>
        <v>-15349.049046</v>
      </c>
      <c r="AH37" s="58">
        <f t="shared" si="10"/>
        <v>-19237.540645999998</v>
      </c>
      <c r="AI37" s="58">
        <f t="shared" si="10"/>
        <v>-16820.595741199999</v>
      </c>
      <c r="AJ37" s="58">
        <f t="shared" si="10"/>
        <v>-25155.914518000005</v>
      </c>
      <c r="AK37" s="58">
        <f t="shared" si="10"/>
        <v>-26529.872534000002</v>
      </c>
      <c r="AL37" s="58">
        <f t="shared" si="10"/>
        <v>-33055.470684</v>
      </c>
      <c r="AM37" s="58">
        <f t="shared" si="10"/>
        <v>-20224.436029200002</v>
      </c>
      <c r="AN37" s="58">
        <f t="shared" si="10"/>
        <v>-19737.058802800002</v>
      </c>
      <c r="AO37" s="58">
        <f t="shared" si="10"/>
        <v>-4075.5750048000004</v>
      </c>
      <c r="AP37" s="58">
        <f t="shared" si="9"/>
        <v>0</v>
      </c>
      <c r="AQ37" s="58">
        <f t="shared" si="9"/>
        <v>0</v>
      </c>
      <c r="AR37" s="58">
        <f t="shared" si="9"/>
        <v>0</v>
      </c>
      <c r="AS37" s="58">
        <f t="shared" si="9"/>
        <v>0</v>
      </c>
      <c r="AT37" s="58">
        <f t="shared" si="9"/>
        <v>0</v>
      </c>
      <c r="AU37" s="58">
        <f t="shared" si="9"/>
        <v>0</v>
      </c>
      <c r="AV37" s="58">
        <f t="shared" si="9"/>
        <v>0</v>
      </c>
      <c r="AW37" s="58">
        <f t="shared" si="9"/>
        <v>0</v>
      </c>
      <c r="AX37" s="58">
        <f t="shared" si="9"/>
        <v>0</v>
      </c>
      <c r="AY37" s="58">
        <f t="shared" si="9"/>
        <v>0</v>
      </c>
      <c r="AZ37" s="58">
        <f t="shared" si="9"/>
        <v>0</v>
      </c>
      <c r="BA37" s="58">
        <f t="shared" si="9"/>
        <v>0</v>
      </c>
      <c r="BB37" s="58">
        <f t="shared" si="9"/>
        <v>0</v>
      </c>
      <c r="BC37" s="58">
        <f t="shared" si="9"/>
        <v>0</v>
      </c>
      <c r="BD37" s="58">
        <f t="shared" si="9"/>
        <v>0</v>
      </c>
      <c r="BE37" s="58">
        <v>0</v>
      </c>
      <c r="BF37" s="58">
        <v>0</v>
      </c>
      <c r="BG37" s="58">
        <v>0</v>
      </c>
      <c r="BH37" s="58">
        <v>0</v>
      </c>
      <c r="BI37" s="58">
        <v>0</v>
      </c>
      <c r="BJ37" s="58">
        <v>0</v>
      </c>
      <c r="BK37" s="58">
        <v>0</v>
      </c>
      <c r="BL37" s="58">
        <v>0</v>
      </c>
      <c r="BM37" s="58">
        <v>0</v>
      </c>
      <c r="BN37" s="58">
        <v>0</v>
      </c>
      <c r="BO37" s="58">
        <v>0</v>
      </c>
      <c r="BP37" s="58">
        <v>0</v>
      </c>
      <c r="BQ37" s="58">
        <v>0</v>
      </c>
      <c r="BR37" s="58">
        <v>0</v>
      </c>
      <c r="BS37" s="58">
        <v>0</v>
      </c>
      <c r="BT37" s="58">
        <v>0</v>
      </c>
      <c r="BU37" s="58">
        <v>0</v>
      </c>
      <c r="BV37" s="58">
        <v>0</v>
      </c>
      <c r="BW37" s="58">
        <v>0</v>
      </c>
      <c r="BX37" s="58">
        <v>0</v>
      </c>
      <c r="BY37" s="58">
        <v>0</v>
      </c>
      <c r="BZ37" s="58">
        <v>0</v>
      </c>
      <c r="CA37" s="58">
        <v>0</v>
      </c>
      <c r="CB37" s="58">
        <v>0</v>
      </c>
      <c r="CC37" s="58">
        <v>0</v>
      </c>
      <c r="CD37" s="58">
        <v>0</v>
      </c>
      <c r="CE37" s="58">
        <v>0</v>
      </c>
      <c r="CF37" s="58">
        <v>0</v>
      </c>
      <c r="CG37" s="58">
        <v>0</v>
      </c>
      <c r="CH37" s="58">
        <v>0</v>
      </c>
      <c r="CI37" s="58">
        <v>0</v>
      </c>
      <c r="CJ37" s="58">
        <v>0</v>
      </c>
      <c r="CK37" s="58">
        <v>0</v>
      </c>
      <c r="CL37" s="58">
        <v>0</v>
      </c>
      <c r="CM37" s="58">
        <v>0</v>
      </c>
      <c r="CN37" s="58">
        <v>0</v>
      </c>
      <c r="CO37" s="58">
        <v>0</v>
      </c>
      <c r="CP37" s="58">
        <v>0</v>
      </c>
      <c r="CQ37" s="58">
        <v>0</v>
      </c>
      <c r="CR37" s="58">
        <v>0</v>
      </c>
      <c r="CS37" s="58">
        <v>0</v>
      </c>
      <c r="CT37" s="58">
        <v>0</v>
      </c>
      <c r="CU37" s="58">
        <v>0</v>
      </c>
      <c r="CV37" s="58">
        <v>0</v>
      </c>
      <c r="CW37" s="58">
        <v>0</v>
      </c>
      <c r="CX37" s="115"/>
    </row>
    <row r="38" spans="1:102" x14ac:dyDescent="0.25">
      <c r="B38" t="s">
        <v>29</v>
      </c>
      <c r="C38">
        <v>1</v>
      </c>
      <c r="D38" s="1">
        <v>700</v>
      </c>
      <c r="F38" s="1">
        <f>C38*D38</f>
        <v>700</v>
      </c>
      <c r="G38" s="55"/>
      <c r="H38" s="55"/>
      <c r="I38" s="57">
        <f t="shared" si="0"/>
        <v>-700</v>
      </c>
      <c r="J38" s="58">
        <v>0</v>
      </c>
      <c r="K38" s="58">
        <f>(K35+K36+K37)*0.16</f>
        <v>0</v>
      </c>
      <c r="L38" s="58">
        <f>(L35+L36+L37)*0.16</f>
        <v>0</v>
      </c>
      <c r="M38" s="58">
        <v>0</v>
      </c>
      <c r="N38" s="58">
        <v>0</v>
      </c>
      <c r="O38" s="58">
        <v>0</v>
      </c>
      <c r="P38" s="58">
        <v>0</v>
      </c>
      <c r="Q38" s="58">
        <v>0</v>
      </c>
      <c r="R38" s="58">
        <v>0</v>
      </c>
      <c r="S38" s="58">
        <v>0</v>
      </c>
      <c r="T38" s="58">
        <v>0</v>
      </c>
      <c r="U38" s="58">
        <v>0</v>
      </c>
      <c r="V38" s="58">
        <v>0</v>
      </c>
      <c r="W38" s="58">
        <v>0</v>
      </c>
      <c r="X38" s="58">
        <v>0</v>
      </c>
      <c r="Y38" s="58">
        <v>0</v>
      </c>
      <c r="Z38" s="58">
        <v>0</v>
      </c>
      <c r="AA38" s="58">
        <v>0</v>
      </c>
      <c r="AB38" s="58">
        <v>0</v>
      </c>
      <c r="AC38" s="58">
        <v>0</v>
      </c>
      <c r="AD38" s="58">
        <v>0</v>
      </c>
      <c r="AE38" s="58">
        <v>0</v>
      </c>
      <c r="AF38" s="58">
        <v>0</v>
      </c>
      <c r="AG38" s="58">
        <v>0</v>
      </c>
      <c r="AH38" s="58">
        <v>0</v>
      </c>
      <c r="AI38" s="58">
        <v>0</v>
      </c>
      <c r="AJ38" s="58">
        <v>0</v>
      </c>
      <c r="AK38" s="58">
        <v>0</v>
      </c>
      <c r="AL38" s="58">
        <v>0</v>
      </c>
      <c r="AM38" s="58">
        <v>0</v>
      </c>
      <c r="AN38" s="58">
        <v>0</v>
      </c>
      <c r="AO38" s="58">
        <f>I38</f>
        <v>-700</v>
      </c>
      <c r="AP38" s="58">
        <v>0</v>
      </c>
      <c r="AQ38" s="58">
        <v>0</v>
      </c>
      <c r="AR38" s="58">
        <v>0</v>
      </c>
      <c r="AS38" s="58">
        <v>0</v>
      </c>
      <c r="AT38" s="58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0</v>
      </c>
      <c r="AZ38" s="58">
        <v>0</v>
      </c>
      <c r="BA38" s="58">
        <v>0</v>
      </c>
      <c r="BB38" s="58">
        <v>0</v>
      </c>
      <c r="BC38" s="58">
        <v>0</v>
      </c>
      <c r="BD38" s="58">
        <v>0</v>
      </c>
      <c r="BE38" s="58">
        <v>0</v>
      </c>
      <c r="BF38" s="58">
        <v>0</v>
      </c>
      <c r="BG38" s="58">
        <v>0</v>
      </c>
      <c r="BH38" s="58">
        <v>0</v>
      </c>
      <c r="BI38" s="58">
        <v>0</v>
      </c>
      <c r="BJ38" s="58">
        <v>0</v>
      </c>
      <c r="BK38" s="58">
        <v>0</v>
      </c>
      <c r="BL38" s="58">
        <v>0</v>
      </c>
      <c r="BM38" s="58">
        <v>0</v>
      </c>
      <c r="BN38" s="58">
        <v>0</v>
      </c>
      <c r="BO38" s="58">
        <v>0</v>
      </c>
      <c r="BP38" s="58">
        <v>0</v>
      </c>
      <c r="BQ38" s="58">
        <v>0</v>
      </c>
      <c r="BR38" s="58">
        <v>0</v>
      </c>
      <c r="BS38" s="58">
        <v>0</v>
      </c>
      <c r="BT38" s="58">
        <v>0</v>
      </c>
      <c r="BU38" s="58">
        <v>0</v>
      </c>
      <c r="BV38" s="58">
        <v>0</v>
      </c>
      <c r="BW38" s="58">
        <v>0</v>
      </c>
      <c r="BX38" s="58">
        <v>0</v>
      </c>
      <c r="BY38" s="58">
        <v>0</v>
      </c>
      <c r="BZ38" s="58">
        <v>0</v>
      </c>
      <c r="CA38" s="58">
        <v>0</v>
      </c>
      <c r="CB38" s="58">
        <v>0</v>
      </c>
      <c r="CC38" s="58">
        <v>0</v>
      </c>
      <c r="CD38" s="58">
        <v>0</v>
      </c>
      <c r="CE38" s="58">
        <v>0</v>
      </c>
      <c r="CF38" s="58">
        <v>0</v>
      </c>
      <c r="CG38" s="58">
        <v>0</v>
      </c>
      <c r="CH38" s="58">
        <v>0</v>
      </c>
      <c r="CI38" s="58">
        <v>0</v>
      </c>
      <c r="CJ38" s="58">
        <v>0</v>
      </c>
      <c r="CK38" s="58">
        <v>0</v>
      </c>
      <c r="CL38" s="58">
        <v>0</v>
      </c>
      <c r="CM38" s="58">
        <v>0</v>
      </c>
      <c r="CN38" s="58">
        <v>0</v>
      </c>
      <c r="CO38" s="58">
        <v>0</v>
      </c>
      <c r="CP38" s="58">
        <v>0</v>
      </c>
      <c r="CQ38" s="58">
        <v>0</v>
      </c>
      <c r="CR38" s="58">
        <v>0</v>
      </c>
      <c r="CS38" s="58">
        <v>0</v>
      </c>
      <c r="CT38" s="58">
        <v>0</v>
      </c>
      <c r="CU38" s="58">
        <v>0</v>
      </c>
      <c r="CV38" s="58">
        <v>0</v>
      </c>
      <c r="CW38" s="58">
        <v>0</v>
      </c>
      <c r="CX38" s="115"/>
    </row>
    <row r="39" spans="1:102" x14ac:dyDescent="0.25">
      <c r="G39" s="61"/>
      <c r="H39" s="61"/>
      <c r="I39" s="62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CX39" s="115"/>
    </row>
    <row r="40" spans="1:102" x14ac:dyDescent="0.25">
      <c r="B40" s="15" t="s">
        <v>2</v>
      </c>
      <c r="C40" s="15"/>
      <c r="D40" s="16"/>
      <c r="E40" s="16"/>
      <c r="F40" s="16"/>
      <c r="G40" s="64"/>
      <c r="H40" s="64"/>
      <c r="I40" s="65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CX40" s="115"/>
    </row>
    <row r="41" spans="1:102" x14ac:dyDescent="0.25">
      <c r="B41" s="7" t="s">
        <v>12</v>
      </c>
      <c r="C41">
        <f>5%</f>
        <v>0.05</v>
      </c>
      <c r="D41" s="1">
        <f>(F33+F34)</f>
        <v>2010591.004</v>
      </c>
      <c r="F41" s="1">
        <f>C41*D41</f>
        <v>100529.5502</v>
      </c>
      <c r="G41" s="70">
        <v>10</v>
      </c>
      <c r="H41" s="70">
        <v>14</v>
      </c>
      <c r="I41" s="71">
        <f t="shared" si="0"/>
        <v>-100529.5502</v>
      </c>
      <c r="J41" s="72">
        <v>0</v>
      </c>
      <c r="K41" s="72">
        <v>0</v>
      </c>
      <c r="L41" s="72">
        <v>0</v>
      </c>
      <c r="M41" s="72">
        <v>0</v>
      </c>
      <c r="N41" s="72">
        <v>0</v>
      </c>
      <c r="O41" s="72">
        <v>0</v>
      </c>
      <c r="P41" s="72">
        <v>0</v>
      </c>
      <c r="Q41" s="72">
        <v>0</v>
      </c>
      <c r="R41" s="72">
        <v>0</v>
      </c>
      <c r="S41" s="72">
        <f>I41*0.2</f>
        <v>-20105.910040000002</v>
      </c>
      <c r="T41" s="72">
        <v>0</v>
      </c>
      <c r="U41" s="72">
        <v>0</v>
      </c>
      <c r="V41" s="72">
        <f>I41*0.8</f>
        <v>-80423.64016000001</v>
      </c>
      <c r="W41" s="72">
        <v>0</v>
      </c>
      <c r="X41" s="72">
        <v>0</v>
      </c>
      <c r="Y41" s="72">
        <v>0</v>
      </c>
      <c r="Z41" s="72">
        <v>0</v>
      </c>
      <c r="AA41" s="72">
        <v>0</v>
      </c>
      <c r="AB41" s="72">
        <v>0</v>
      </c>
      <c r="AC41" s="72">
        <v>0</v>
      </c>
      <c r="AD41" s="72">
        <v>0</v>
      </c>
      <c r="AE41" s="72">
        <v>0</v>
      </c>
      <c r="AF41" s="72">
        <v>0</v>
      </c>
      <c r="AG41" s="72">
        <v>0</v>
      </c>
      <c r="AH41" s="72">
        <v>0</v>
      </c>
      <c r="AI41" s="72">
        <v>0</v>
      </c>
      <c r="AJ41" s="72">
        <v>0</v>
      </c>
      <c r="AK41" s="72">
        <v>0</v>
      </c>
      <c r="AL41" s="72">
        <v>0</v>
      </c>
      <c r="AM41" s="72">
        <v>0</v>
      </c>
      <c r="AN41" s="72">
        <v>0</v>
      </c>
      <c r="AO41" s="72">
        <v>0</v>
      </c>
      <c r="AP41" s="72">
        <v>0</v>
      </c>
      <c r="AQ41" s="72">
        <v>0</v>
      </c>
      <c r="AR41" s="72">
        <v>0</v>
      </c>
      <c r="AS41" s="72">
        <v>0</v>
      </c>
      <c r="AT41" s="72">
        <v>0</v>
      </c>
      <c r="AU41" s="72">
        <v>0</v>
      </c>
      <c r="AV41" s="72">
        <v>0</v>
      </c>
      <c r="AW41" s="72">
        <v>0</v>
      </c>
      <c r="AX41" s="72">
        <v>0</v>
      </c>
      <c r="AY41" s="72">
        <v>0</v>
      </c>
      <c r="AZ41" s="72">
        <v>0</v>
      </c>
      <c r="BA41" s="72">
        <v>0</v>
      </c>
      <c r="BB41" s="72">
        <v>0</v>
      </c>
      <c r="BC41" s="72">
        <v>0</v>
      </c>
      <c r="BD41" s="72">
        <v>0</v>
      </c>
      <c r="BE41" s="72">
        <v>0</v>
      </c>
      <c r="BF41" s="72">
        <v>0</v>
      </c>
      <c r="BG41" s="72">
        <v>0</v>
      </c>
      <c r="BH41" s="72">
        <v>0</v>
      </c>
      <c r="BI41" s="72">
        <v>0</v>
      </c>
      <c r="BJ41" s="72">
        <v>0</v>
      </c>
      <c r="BK41" s="72">
        <v>0</v>
      </c>
      <c r="BL41" s="72">
        <v>0</v>
      </c>
      <c r="BM41" s="72">
        <v>0</v>
      </c>
      <c r="BN41" s="72">
        <v>0</v>
      </c>
      <c r="BO41" s="72">
        <v>0</v>
      </c>
      <c r="BP41" s="72">
        <v>0</v>
      </c>
      <c r="BQ41" s="72">
        <v>0</v>
      </c>
      <c r="BR41" s="72">
        <v>0</v>
      </c>
      <c r="BS41" s="72">
        <v>0</v>
      </c>
      <c r="BT41" s="72">
        <v>0</v>
      </c>
      <c r="BU41" s="72">
        <v>0</v>
      </c>
      <c r="BV41" s="72">
        <v>0</v>
      </c>
      <c r="BW41" s="72">
        <v>0</v>
      </c>
      <c r="BX41" s="72">
        <v>0</v>
      </c>
      <c r="BY41" s="72">
        <v>0</v>
      </c>
      <c r="BZ41" s="72">
        <v>0</v>
      </c>
      <c r="CA41" s="72">
        <v>0</v>
      </c>
      <c r="CB41" s="72">
        <v>0</v>
      </c>
      <c r="CC41" s="72">
        <v>0</v>
      </c>
      <c r="CD41" s="72">
        <v>0</v>
      </c>
      <c r="CE41" s="72">
        <v>0</v>
      </c>
      <c r="CF41" s="72">
        <v>0</v>
      </c>
      <c r="CG41" s="72">
        <v>0</v>
      </c>
      <c r="CH41" s="72">
        <v>0</v>
      </c>
      <c r="CI41" s="72">
        <v>0</v>
      </c>
      <c r="CJ41" s="72">
        <v>0</v>
      </c>
      <c r="CK41" s="72">
        <v>0</v>
      </c>
      <c r="CL41" s="72">
        <v>0</v>
      </c>
      <c r="CM41" s="72">
        <v>0</v>
      </c>
      <c r="CN41" s="72">
        <v>0</v>
      </c>
      <c r="CO41" s="72">
        <v>0</v>
      </c>
      <c r="CP41" s="72">
        <v>0</v>
      </c>
      <c r="CQ41" s="72">
        <v>0</v>
      </c>
      <c r="CR41" s="72">
        <v>0</v>
      </c>
      <c r="CS41" s="72">
        <v>0</v>
      </c>
      <c r="CT41" s="72">
        <v>0</v>
      </c>
      <c r="CU41" s="72">
        <v>0</v>
      </c>
      <c r="CV41" s="72">
        <v>0</v>
      </c>
      <c r="CW41" s="72">
        <v>0</v>
      </c>
      <c r="CX41" s="115"/>
    </row>
    <row r="42" spans="1:102" x14ac:dyDescent="0.25">
      <c r="B42" s="7" t="s">
        <v>11</v>
      </c>
      <c r="C42">
        <f>5%</f>
        <v>0.05</v>
      </c>
      <c r="D42" s="1">
        <f>F30</f>
        <v>31646.16</v>
      </c>
      <c r="F42" s="1">
        <f>C42*D42</f>
        <v>1582.308</v>
      </c>
      <c r="G42" s="55">
        <v>7</v>
      </c>
      <c r="H42" s="55">
        <v>9</v>
      </c>
      <c r="I42" s="57">
        <f t="shared" si="0"/>
        <v>-1582.308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58">
        <f>I42*0.2</f>
        <v>-316.46160000000003</v>
      </c>
      <c r="Q42" s="58">
        <v>0</v>
      </c>
      <c r="R42" s="58">
        <f>I42*0.8</f>
        <v>-1265.8464000000001</v>
      </c>
      <c r="S42" s="58">
        <v>0</v>
      </c>
      <c r="T42" s="58">
        <v>0</v>
      </c>
      <c r="U42" s="58">
        <v>0</v>
      </c>
      <c r="V42" s="58">
        <v>0</v>
      </c>
      <c r="W42" s="58">
        <v>0</v>
      </c>
      <c r="X42" s="58">
        <v>0</v>
      </c>
      <c r="Y42" s="58">
        <v>0</v>
      </c>
      <c r="Z42" s="58">
        <v>0</v>
      </c>
      <c r="AA42" s="58">
        <v>0</v>
      </c>
      <c r="AB42" s="58">
        <v>0</v>
      </c>
      <c r="AC42" s="58">
        <v>0</v>
      </c>
      <c r="AD42" s="58">
        <v>0</v>
      </c>
      <c r="AE42" s="58">
        <v>0</v>
      </c>
      <c r="AF42" s="58">
        <v>0</v>
      </c>
      <c r="AG42" s="58">
        <v>0</v>
      </c>
      <c r="AH42" s="58">
        <v>0</v>
      </c>
      <c r="AI42" s="58">
        <v>0</v>
      </c>
      <c r="AJ42" s="58">
        <v>0</v>
      </c>
      <c r="AK42" s="58">
        <v>0</v>
      </c>
      <c r="AL42" s="58">
        <v>0</v>
      </c>
      <c r="AM42" s="58">
        <v>0</v>
      </c>
      <c r="AN42" s="58">
        <v>0</v>
      </c>
      <c r="AO42" s="58">
        <v>0</v>
      </c>
      <c r="AP42" s="58">
        <v>0</v>
      </c>
      <c r="AQ42" s="58">
        <v>0</v>
      </c>
      <c r="AR42" s="58">
        <v>0</v>
      </c>
      <c r="AS42" s="58">
        <v>0</v>
      </c>
      <c r="AT42" s="58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8">
        <v>0</v>
      </c>
      <c r="BA42" s="58">
        <v>0</v>
      </c>
      <c r="BB42" s="58">
        <v>0</v>
      </c>
      <c r="BC42" s="58">
        <v>0</v>
      </c>
      <c r="BD42" s="58">
        <v>0</v>
      </c>
      <c r="BE42" s="58">
        <v>0</v>
      </c>
      <c r="BF42" s="58">
        <v>0</v>
      </c>
      <c r="BG42" s="58">
        <v>0</v>
      </c>
      <c r="BH42" s="58">
        <v>0</v>
      </c>
      <c r="BI42" s="58">
        <v>0</v>
      </c>
      <c r="BJ42" s="58">
        <v>0</v>
      </c>
      <c r="BK42" s="58">
        <v>0</v>
      </c>
      <c r="BL42" s="58">
        <v>0</v>
      </c>
      <c r="BM42" s="58">
        <v>0</v>
      </c>
      <c r="BN42" s="58">
        <v>0</v>
      </c>
      <c r="BO42" s="58">
        <v>0</v>
      </c>
      <c r="BP42" s="58">
        <v>0</v>
      </c>
      <c r="BQ42" s="58">
        <v>0</v>
      </c>
      <c r="BR42" s="58">
        <v>0</v>
      </c>
      <c r="BS42" s="58">
        <v>0</v>
      </c>
      <c r="BT42" s="58">
        <v>0</v>
      </c>
      <c r="BU42" s="58">
        <v>0</v>
      </c>
      <c r="BV42" s="58">
        <v>0</v>
      </c>
      <c r="BW42" s="58">
        <v>0</v>
      </c>
      <c r="BX42" s="58">
        <v>0</v>
      </c>
      <c r="BY42" s="58">
        <v>0</v>
      </c>
      <c r="BZ42" s="58">
        <v>0</v>
      </c>
      <c r="CA42" s="58">
        <v>0</v>
      </c>
      <c r="CB42" s="58">
        <v>0</v>
      </c>
      <c r="CC42" s="58">
        <v>0</v>
      </c>
      <c r="CD42" s="58">
        <v>0</v>
      </c>
      <c r="CE42" s="58">
        <v>0</v>
      </c>
      <c r="CF42" s="58">
        <v>0</v>
      </c>
      <c r="CG42" s="58">
        <v>0</v>
      </c>
      <c r="CH42" s="58">
        <v>0</v>
      </c>
      <c r="CI42" s="58">
        <v>0</v>
      </c>
      <c r="CJ42" s="58">
        <v>0</v>
      </c>
      <c r="CK42" s="58">
        <v>0</v>
      </c>
      <c r="CL42" s="58">
        <v>0</v>
      </c>
      <c r="CM42" s="58">
        <v>0</v>
      </c>
      <c r="CN42" s="58">
        <v>0</v>
      </c>
      <c r="CO42" s="58">
        <v>0</v>
      </c>
      <c r="CP42" s="58">
        <v>0</v>
      </c>
      <c r="CQ42" s="58">
        <v>0</v>
      </c>
      <c r="CR42" s="58">
        <v>0</v>
      </c>
      <c r="CS42" s="58">
        <v>0</v>
      </c>
      <c r="CT42" s="58">
        <v>0</v>
      </c>
      <c r="CU42" s="58">
        <v>0</v>
      </c>
      <c r="CV42" s="58">
        <v>0</v>
      </c>
      <c r="CW42" s="58">
        <v>0</v>
      </c>
      <c r="CX42" s="115"/>
    </row>
    <row r="43" spans="1:102" x14ac:dyDescent="0.25">
      <c r="B43" s="7" t="s">
        <v>31</v>
      </c>
      <c r="G43" s="90"/>
      <c r="H43" s="90"/>
      <c r="I43" s="91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R43" s="92"/>
      <c r="BS43" s="92"/>
      <c r="BT43" s="92"/>
      <c r="BU43" s="92"/>
      <c r="BV43" s="92"/>
      <c r="BW43" s="92"/>
      <c r="BX43" s="92"/>
      <c r="BY43" s="92"/>
      <c r="BZ43" s="92"/>
      <c r="CA43" s="92"/>
      <c r="CB43" s="92"/>
      <c r="CC43" s="92"/>
      <c r="CD43" s="92"/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115"/>
    </row>
    <row r="44" spans="1:102" x14ac:dyDescent="0.25">
      <c r="B44" t="s">
        <v>32</v>
      </c>
      <c r="C44" s="6">
        <v>2.9999999999999997E-4</v>
      </c>
      <c r="D44" s="1">
        <f>F33</f>
        <v>566052.08400000003</v>
      </c>
      <c r="F44" s="1">
        <f>C44*D44</f>
        <v>169.8156252</v>
      </c>
      <c r="G44" s="55">
        <v>33</v>
      </c>
      <c r="H44" s="55">
        <v>33</v>
      </c>
      <c r="I44" s="57">
        <f t="shared" si="0"/>
        <v>-169.8156252</v>
      </c>
      <c r="J44" s="58">
        <v>0</v>
      </c>
      <c r="K44" s="58">
        <v>0</v>
      </c>
      <c r="L44" s="58">
        <v>0</v>
      </c>
      <c r="M44" s="58">
        <v>0</v>
      </c>
      <c r="N44" s="58">
        <v>0</v>
      </c>
      <c r="O44" s="58">
        <v>0</v>
      </c>
      <c r="P44" s="58">
        <v>0</v>
      </c>
      <c r="Q44" s="58">
        <v>0</v>
      </c>
      <c r="R44" s="58">
        <v>0</v>
      </c>
      <c r="S44" s="58">
        <v>0</v>
      </c>
      <c r="T44" s="58">
        <v>0</v>
      </c>
      <c r="U44" s="58">
        <v>0</v>
      </c>
      <c r="V44" s="58">
        <v>0</v>
      </c>
      <c r="W44" s="58">
        <v>0</v>
      </c>
      <c r="X44" s="58">
        <v>0</v>
      </c>
      <c r="Y44" s="58">
        <v>0</v>
      </c>
      <c r="Z44" s="58">
        <v>0</v>
      </c>
      <c r="AA44" s="58">
        <v>0</v>
      </c>
      <c r="AB44" s="58">
        <v>0</v>
      </c>
      <c r="AC44" s="58">
        <v>0</v>
      </c>
      <c r="AD44" s="58">
        <v>0</v>
      </c>
      <c r="AE44" s="58">
        <v>0</v>
      </c>
      <c r="AF44" s="58">
        <v>0</v>
      </c>
      <c r="AG44" s="58">
        <v>0</v>
      </c>
      <c r="AH44" s="58">
        <v>0</v>
      </c>
      <c r="AI44" s="58">
        <v>0</v>
      </c>
      <c r="AJ44" s="58">
        <v>0</v>
      </c>
      <c r="AK44" s="58">
        <v>0</v>
      </c>
      <c r="AL44" s="58">
        <v>0</v>
      </c>
      <c r="AM44" s="58">
        <v>0</v>
      </c>
      <c r="AN44" s="58">
        <v>0</v>
      </c>
      <c r="AO44" s="58">
        <v>0</v>
      </c>
      <c r="AP44" s="58">
        <f>I44</f>
        <v>-169.8156252</v>
      </c>
      <c r="AQ44" s="58">
        <v>0</v>
      </c>
      <c r="AR44" s="58">
        <v>0</v>
      </c>
      <c r="AS44" s="58">
        <v>0</v>
      </c>
      <c r="AT44" s="58">
        <v>0</v>
      </c>
      <c r="AU44" s="58">
        <v>0</v>
      </c>
      <c r="AV44" s="58">
        <v>0</v>
      </c>
      <c r="AW44" s="58">
        <v>0</v>
      </c>
      <c r="AX44" s="58">
        <v>0</v>
      </c>
      <c r="AY44" s="58">
        <v>0</v>
      </c>
      <c r="AZ44" s="58">
        <v>0</v>
      </c>
      <c r="BA44" s="58">
        <v>0</v>
      </c>
      <c r="BB44" s="58">
        <v>0</v>
      </c>
      <c r="BC44" s="58">
        <v>0</v>
      </c>
      <c r="BD44" s="58">
        <v>0</v>
      </c>
      <c r="BE44" s="58">
        <v>0</v>
      </c>
      <c r="BF44" s="58">
        <v>0</v>
      </c>
      <c r="BG44" s="58">
        <v>0</v>
      </c>
      <c r="BH44" s="58">
        <v>0</v>
      </c>
      <c r="BI44" s="58">
        <v>0</v>
      </c>
      <c r="BJ44" s="58">
        <v>0</v>
      </c>
      <c r="BK44" s="58">
        <v>0</v>
      </c>
      <c r="BL44" s="58">
        <v>0</v>
      </c>
      <c r="BM44" s="58">
        <v>0</v>
      </c>
      <c r="BN44" s="58">
        <v>0</v>
      </c>
      <c r="BO44" s="58">
        <v>0</v>
      </c>
      <c r="BP44" s="58">
        <v>0</v>
      </c>
      <c r="BQ44" s="58">
        <v>0</v>
      </c>
      <c r="BR44" s="58">
        <v>0</v>
      </c>
      <c r="BS44" s="58">
        <v>0</v>
      </c>
      <c r="BT44" s="58">
        <v>0</v>
      </c>
      <c r="BU44" s="58">
        <v>0</v>
      </c>
      <c r="BV44" s="58">
        <v>0</v>
      </c>
      <c r="BW44" s="58">
        <v>0</v>
      </c>
      <c r="BX44" s="58">
        <v>0</v>
      </c>
      <c r="BY44" s="58">
        <v>0</v>
      </c>
      <c r="BZ44" s="58">
        <v>0</v>
      </c>
      <c r="CA44" s="58">
        <v>0</v>
      </c>
      <c r="CB44" s="58">
        <v>0</v>
      </c>
      <c r="CC44" s="58">
        <v>0</v>
      </c>
      <c r="CD44" s="58">
        <v>0</v>
      </c>
      <c r="CE44" s="58">
        <v>0</v>
      </c>
      <c r="CF44" s="58">
        <v>0</v>
      </c>
      <c r="CG44" s="58">
        <v>0</v>
      </c>
      <c r="CH44" s="58">
        <v>0</v>
      </c>
      <c r="CI44" s="58">
        <v>0</v>
      </c>
      <c r="CJ44" s="58">
        <v>0</v>
      </c>
      <c r="CK44" s="58">
        <v>0</v>
      </c>
      <c r="CL44" s="58">
        <v>0</v>
      </c>
      <c r="CM44" s="58">
        <v>0</v>
      </c>
      <c r="CN44" s="58">
        <v>0</v>
      </c>
      <c r="CO44" s="58">
        <v>0</v>
      </c>
      <c r="CP44" s="58">
        <v>0</v>
      </c>
      <c r="CQ44" s="58">
        <v>0</v>
      </c>
      <c r="CR44" s="58">
        <v>0</v>
      </c>
      <c r="CS44" s="58">
        <v>0</v>
      </c>
      <c r="CT44" s="58">
        <v>0</v>
      </c>
      <c r="CU44" s="58">
        <v>0</v>
      </c>
      <c r="CV44" s="58">
        <v>0</v>
      </c>
      <c r="CW44" s="58">
        <v>0</v>
      </c>
      <c r="CX44" s="115"/>
    </row>
    <row r="45" spans="1:102" x14ac:dyDescent="0.25">
      <c r="B45" t="s">
        <v>33</v>
      </c>
      <c r="C45" s="6">
        <v>2.0000000000000001E-4</v>
      </c>
      <c r="D45" s="1">
        <f>F33</f>
        <v>566052.08400000003</v>
      </c>
      <c r="F45" s="1">
        <f>C45*D45</f>
        <v>113.21041680000002</v>
      </c>
      <c r="G45" s="55">
        <v>33</v>
      </c>
      <c r="H45" s="55">
        <v>33</v>
      </c>
      <c r="I45" s="57">
        <f t="shared" si="0"/>
        <v>-113.21041680000002</v>
      </c>
      <c r="J45" s="58">
        <v>0</v>
      </c>
      <c r="K45" s="58">
        <v>0</v>
      </c>
      <c r="L45" s="58">
        <v>0</v>
      </c>
      <c r="M45" s="58">
        <v>0</v>
      </c>
      <c r="N45" s="58">
        <v>0</v>
      </c>
      <c r="O45" s="58">
        <v>0</v>
      </c>
      <c r="P45" s="58">
        <v>0</v>
      </c>
      <c r="Q45" s="58">
        <v>0</v>
      </c>
      <c r="R45" s="58">
        <v>0</v>
      </c>
      <c r="S45" s="58">
        <v>0</v>
      </c>
      <c r="T45" s="58">
        <v>0</v>
      </c>
      <c r="U45" s="58">
        <v>0</v>
      </c>
      <c r="V45" s="58">
        <v>0</v>
      </c>
      <c r="W45" s="58">
        <v>0</v>
      </c>
      <c r="X45" s="58">
        <v>0</v>
      </c>
      <c r="Y45" s="58">
        <v>0</v>
      </c>
      <c r="Z45" s="58">
        <v>0</v>
      </c>
      <c r="AA45" s="58">
        <v>0</v>
      </c>
      <c r="AB45" s="58">
        <v>0</v>
      </c>
      <c r="AC45" s="58">
        <v>0</v>
      </c>
      <c r="AD45" s="58">
        <v>0</v>
      </c>
      <c r="AE45" s="58">
        <v>0</v>
      </c>
      <c r="AF45" s="58">
        <v>0</v>
      </c>
      <c r="AG45" s="58">
        <v>0</v>
      </c>
      <c r="AH45" s="58">
        <v>0</v>
      </c>
      <c r="AI45" s="58">
        <v>0</v>
      </c>
      <c r="AJ45" s="58">
        <v>0</v>
      </c>
      <c r="AK45" s="58">
        <v>0</v>
      </c>
      <c r="AL45" s="58">
        <v>0</v>
      </c>
      <c r="AM45" s="58">
        <v>0</v>
      </c>
      <c r="AN45" s="58">
        <v>0</v>
      </c>
      <c r="AO45" s="58">
        <v>0</v>
      </c>
      <c r="AP45" s="58">
        <f>I45</f>
        <v>-113.21041680000002</v>
      </c>
      <c r="AQ45" s="58">
        <v>0</v>
      </c>
      <c r="AR45" s="58">
        <v>0</v>
      </c>
      <c r="AS45" s="58">
        <v>0</v>
      </c>
      <c r="AT45" s="58">
        <v>0</v>
      </c>
      <c r="AU45" s="58">
        <v>0</v>
      </c>
      <c r="AV45" s="58">
        <v>0</v>
      </c>
      <c r="AW45" s="58">
        <v>0</v>
      </c>
      <c r="AX45" s="58">
        <v>0</v>
      </c>
      <c r="AY45" s="58">
        <v>0</v>
      </c>
      <c r="AZ45" s="58">
        <v>0</v>
      </c>
      <c r="BA45" s="58">
        <v>0</v>
      </c>
      <c r="BB45" s="58">
        <v>0</v>
      </c>
      <c r="BC45" s="58">
        <v>0</v>
      </c>
      <c r="BD45" s="58">
        <v>0</v>
      </c>
      <c r="BE45" s="58">
        <v>0</v>
      </c>
      <c r="BF45" s="58">
        <v>0</v>
      </c>
      <c r="BG45" s="58">
        <v>0</v>
      </c>
      <c r="BH45" s="58">
        <v>0</v>
      </c>
      <c r="BI45" s="58">
        <v>0</v>
      </c>
      <c r="BJ45" s="58">
        <v>0</v>
      </c>
      <c r="BK45" s="58">
        <v>0</v>
      </c>
      <c r="BL45" s="58">
        <v>0</v>
      </c>
      <c r="BM45" s="58">
        <v>0</v>
      </c>
      <c r="BN45" s="58">
        <v>0</v>
      </c>
      <c r="BO45" s="58">
        <v>0</v>
      </c>
      <c r="BP45" s="58">
        <v>0</v>
      </c>
      <c r="BQ45" s="58">
        <v>0</v>
      </c>
      <c r="BR45" s="58">
        <v>0</v>
      </c>
      <c r="BS45" s="58">
        <v>0</v>
      </c>
      <c r="BT45" s="58">
        <v>0</v>
      </c>
      <c r="BU45" s="58">
        <v>0</v>
      </c>
      <c r="BV45" s="58">
        <v>0</v>
      </c>
      <c r="BW45" s="58">
        <v>0</v>
      </c>
      <c r="BX45" s="58">
        <v>0</v>
      </c>
      <c r="BY45" s="58">
        <v>0</v>
      </c>
      <c r="BZ45" s="58">
        <v>0</v>
      </c>
      <c r="CA45" s="58">
        <v>0</v>
      </c>
      <c r="CB45" s="58">
        <v>0</v>
      </c>
      <c r="CC45" s="58">
        <v>0</v>
      </c>
      <c r="CD45" s="58">
        <v>0</v>
      </c>
      <c r="CE45" s="58">
        <v>0</v>
      </c>
      <c r="CF45" s="58">
        <v>0</v>
      </c>
      <c r="CG45" s="58">
        <v>0</v>
      </c>
      <c r="CH45" s="58">
        <v>0</v>
      </c>
      <c r="CI45" s="58">
        <v>0</v>
      </c>
      <c r="CJ45" s="58">
        <v>0</v>
      </c>
      <c r="CK45" s="58">
        <v>0</v>
      </c>
      <c r="CL45" s="58">
        <v>0</v>
      </c>
      <c r="CM45" s="58">
        <v>0</v>
      </c>
      <c r="CN45" s="58">
        <v>0</v>
      </c>
      <c r="CO45" s="58">
        <v>0</v>
      </c>
      <c r="CP45" s="58">
        <v>0</v>
      </c>
      <c r="CQ45" s="58">
        <v>0</v>
      </c>
      <c r="CR45" s="58">
        <v>0</v>
      </c>
      <c r="CS45" s="58">
        <v>0</v>
      </c>
      <c r="CT45" s="58">
        <v>0</v>
      </c>
      <c r="CU45" s="58">
        <v>0</v>
      </c>
      <c r="CV45" s="58">
        <v>0</v>
      </c>
      <c r="CW45" s="58">
        <v>0</v>
      </c>
      <c r="CX45" s="115"/>
    </row>
    <row r="46" spans="1:102" x14ac:dyDescent="0.25">
      <c r="B46" t="s">
        <v>34</v>
      </c>
      <c r="C46">
        <v>1</v>
      </c>
      <c r="D46" s="1">
        <v>250</v>
      </c>
      <c r="F46" s="1">
        <f>C46*D46</f>
        <v>250</v>
      </c>
      <c r="G46" s="55">
        <v>33</v>
      </c>
      <c r="H46" s="55">
        <v>33</v>
      </c>
      <c r="I46" s="57">
        <f t="shared" si="0"/>
        <v>-250</v>
      </c>
      <c r="J46" s="58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8">
        <v>0</v>
      </c>
      <c r="R46" s="58">
        <v>0</v>
      </c>
      <c r="S46" s="58">
        <v>0</v>
      </c>
      <c r="T46" s="58">
        <v>0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58">
        <v>0</v>
      </c>
      <c r="AB46" s="58">
        <v>0</v>
      </c>
      <c r="AC46" s="58">
        <v>0</v>
      </c>
      <c r="AD46" s="58">
        <v>0</v>
      </c>
      <c r="AE46" s="58">
        <v>0</v>
      </c>
      <c r="AF46" s="58">
        <v>0</v>
      </c>
      <c r="AG46" s="58">
        <v>0</v>
      </c>
      <c r="AH46" s="58">
        <v>0</v>
      </c>
      <c r="AI46" s="58">
        <v>0</v>
      </c>
      <c r="AJ46" s="58">
        <v>0</v>
      </c>
      <c r="AK46" s="58">
        <v>0</v>
      </c>
      <c r="AL46" s="58">
        <v>0</v>
      </c>
      <c r="AM46" s="58">
        <v>0</v>
      </c>
      <c r="AN46" s="58">
        <v>0</v>
      </c>
      <c r="AO46" s="58">
        <v>0</v>
      </c>
      <c r="AP46" s="58">
        <f>I46</f>
        <v>-250</v>
      </c>
      <c r="AQ46" s="58">
        <v>0</v>
      </c>
      <c r="AR46" s="58">
        <v>0</v>
      </c>
      <c r="AS46" s="58">
        <v>0</v>
      </c>
      <c r="AT46" s="58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8">
        <v>0</v>
      </c>
      <c r="BA46" s="58">
        <v>0</v>
      </c>
      <c r="BB46" s="58">
        <v>0</v>
      </c>
      <c r="BC46" s="58">
        <v>0</v>
      </c>
      <c r="BD46" s="58">
        <v>0</v>
      </c>
      <c r="BE46" s="58">
        <v>0</v>
      </c>
      <c r="BF46" s="58">
        <v>0</v>
      </c>
      <c r="BG46" s="58">
        <v>0</v>
      </c>
      <c r="BH46" s="58">
        <v>0</v>
      </c>
      <c r="BI46" s="58">
        <v>0</v>
      </c>
      <c r="BJ46" s="58">
        <v>0</v>
      </c>
      <c r="BK46" s="58">
        <v>0</v>
      </c>
      <c r="BL46" s="58">
        <v>0</v>
      </c>
      <c r="BM46" s="58">
        <v>0</v>
      </c>
      <c r="BN46" s="58">
        <v>0</v>
      </c>
      <c r="BO46" s="58">
        <v>0</v>
      </c>
      <c r="BP46" s="58">
        <v>0</v>
      </c>
      <c r="BQ46" s="58">
        <v>0</v>
      </c>
      <c r="BR46" s="58">
        <v>0</v>
      </c>
      <c r="BS46" s="58">
        <v>0</v>
      </c>
      <c r="BT46" s="58">
        <v>0</v>
      </c>
      <c r="BU46" s="58">
        <v>0</v>
      </c>
      <c r="BV46" s="58">
        <v>0</v>
      </c>
      <c r="BW46" s="58">
        <v>0</v>
      </c>
      <c r="BX46" s="58">
        <v>0</v>
      </c>
      <c r="BY46" s="58">
        <v>0</v>
      </c>
      <c r="BZ46" s="58">
        <v>0</v>
      </c>
      <c r="CA46" s="58">
        <v>0</v>
      </c>
      <c r="CB46" s="58">
        <v>0</v>
      </c>
      <c r="CC46" s="58">
        <v>0</v>
      </c>
      <c r="CD46" s="58">
        <v>0</v>
      </c>
      <c r="CE46" s="58">
        <v>0</v>
      </c>
      <c r="CF46" s="58">
        <v>0</v>
      </c>
      <c r="CG46" s="58">
        <v>0</v>
      </c>
      <c r="CH46" s="58">
        <v>0</v>
      </c>
      <c r="CI46" s="58">
        <v>0</v>
      </c>
      <c r="CJ46" s="58">
        <v>0</v>
      </c>
      <c r="CK46" s="58">
        <v>0</v>
      </c>
      <c r="CL46" s="58">
        <v>0</v>
      </c>
      <c r="CM46" s="58">
        <v>0</v>
      </c>
      <c r="CN46" s="58">
        <v>0</v>
      </c>
      <c r="CO46" s="58">
        <v>0</v>
      </c>
      <c r="CP46" s="58">
        <v>0</v>
      </c>
      <c r="CQ46" s="58">
        <v>0</v>
      </c>
      <c r="CR46" s="58">
        <v>0</v>
      </c>
      <c r="CS46" s="58">
        <v>0</v>
      </c>
      <c r="CT46" s="58">
        <v>0</v>
      </c>
      <c r="CU46" s="58">
        <v>0</v>
      </c>
      <c r="CV46" s="58">
        <v>0</v>
      </c>
      <c r="CW46" s="58">
        <v>0</v>
      </c>
      <c r="CX46" s="115"/>
    </row>
    <row r="47" spans="1:102" x14ac:dyDescent="0.25">
      <c r="B47" s="7" t="s">
        <v>35</v>
      </c>
      <c r="G47" s="90"/>
      <c r="H47" s="90"/>
      <c r="I47" s="91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92"/>
      <c r="BG47" s="92"/>
      <c r="BH47" s="92"/>
      <c r="BI47" s="92"/>
      <c r="BJ47" s="92"/>
      <c r="BK47" s="92"/>
      <c r="BL47" s="92"/>
      <c r="BM47" s="92"/>
      <c r="BN47" s="92"/>
      <c r="BO47" s="92"/>
      <c r="BP47" s="92"/>
      <c r="BQ47" s="92"/>
      <c r="BR47" s="92"/>
      <c r="BS47" s="92"/>
      <c r="BT47" s="92"/>
      <c r="BU47" s="92"/>
      <c r="BV47" s="92"/>
      <c r="BW47" s="92"/>
      <c r="BX47" s="92"/>
      <c r="BY47" s="92"/>
      <c r="BZ47" s="92"/>
      <c r="CA47" s="92"/>
      <c r="CB47" s="92"/>
      <c r="CC47" s="92"/>
      <c r="CD47" s="92"/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115"/>
    </row>
    <row r="48" spans="1:102" x14ac:dyDescent="0.25">
      <c r="B48" t="s">
        <v>32</v>
      </c>
      <c r="C48" s="6">
        <v>2.9999999999999997E-4</v>
      </c>
      <c r="D48" s="1">
        <f>F33</f>
        <v>566052.08400000003</v>
      </c>
      <c r="F48" s="1">
        <f>C48*D48</f>
        <v>169.8156252</v>
      </c>
      <c r="G48" s="55">
        <v>33</v>
      </c>
      <c r="H48" s="55">
        <v>33</v>
      </c>
      <c r="I48" s="57">
        <f t="shared" si="0"/>
        <v>-169.8156252</v>
      </c>
      <c r="J48" s="58">
        <v>0</v>
      </c>
      <c r="K48" s="58">
        <v>0</v>
      </c>
      <c r="L48" s="58">
        <v>0</v>
      </c>
      <c r="M48" s="58">
        <v>0</v>
      </c>
      <c r="N48" s="58">
        <v>0</v>
      </c>
      <c r="O48" s="58">
        <v>0</v>
      </c>
      <c r="P48" s="58">
        <v>0</v>
      </c>
      <c r="Q48" s="58">
        <v>0</v>
      </c>
      <c r="R48" s="58">
        <v>0</v>
      </c>
      <c r="S48" s="58">
        <v>0</v>
      </c>
      <c r="T48" s="58">
        <v>0</v>
      </c>
      <c r="U48" s="58">
        <v>0</v>
      </c>
      <c r="V48" s="58">
        <v>0</v>
      </c>
      <c r="W48" s="58">
        <v>0</v>
      </c>
      <c r="X48" s="58">
        <v>0</v>
      </c>
      <c r="Y48" s="58">
        <v>0</v>
      </c>
      <c r="Z48" s="58">
        <v>0</v>
      </c>
      <c r="AA48" s="58">
        <v>0</v>
      </c>
      <c r="AB48" s="58">
        <v>0</v>
      </c>
      <c r="AC48" s="58">
        <v>0</v>
      </c>
      <c r="AD48" s="58">
        <v>0</v>
      </c>
      <c r="AE48" s="58">
        <v>0</v>
      </c>
      <c r="AF48" s="58">
        <v>0</v>
      </c>
      <c r="AG48" s="58">
        <v>0</v>
      </c>
      <c r="AH48" s="58">
        <v>0</v>
      </c>
      <c r="AI48" s="58">
        <v>0</v>
      </c>
      <c r="AJ48" s="58">
        <v>0</v>
      </c>
      <c r="AK48" s="58">
        <v>0</v>
      </c>
      <c r="AL48" s="58">
        <v>0</v>
      </c>
      <c r="AM48" s="58">
        <v>0</v>
      </c>
      <c r="AN48" s="58">
        <v>0</v>
      </c>
      <c r="AO48" s="58">
        <v>0</v>
      </c>
      <c r="AP48" s="58">
        <f>I48</f>
        <v>-169.8156252</v>
      </c>
      <c r="AQ48" s="58">
        <v>0</v>
      </c>
      <c r="AR48" s="58">
        <v>0</v>
      </c>
      <c r="AS48" s="58">
        <v>0</v>
      </c>
      <c r="AT48" s="58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8">
        <v>0</v>
      </c>
      <c r="BA48" s="58">
        <v>0</v>
      </c>
      <c r="BB48" s="58">
        <v>0</v>
      </c>
      <c r="BC48" s="58">
        <v>0</v>
      </c>
      <c r="BD48" s="58">
        <v>0</v>
      </c>
      <c r="BE48" s="58">
        <v>0</v>
      </c>
      <c r="BF48" s="58">
        <v>0</v>
      </c>
      <c r="BG48" s="58">
        <v>0</v>
      </c>
      <c r="BH48" s="58">
        <v>0</v>
      </c>
      <c r="BI48" s="58">
        <v>0</v>
      </c>
      <c r="BJ48" s="58">
        <v>0</v>
      </c>
      <c r="BK48" s="58">
        <v>0</v>
      </c>
      <c r="BL48" s="58">
        <v>0</v>
      </c>
      <c r="BM48" s="58">
        <v>0</v>
      </c>
      <c r="BN48" s="58">
        <v>0</v>
      </c>
      <c r="BO48" s="58">
        <v>0</v>
      </c>
      <c r="BP48" s="58">
        <v>0</v>
      </c>
      <c r="BQ48" s="58">
        <v>0</v>
      </c>
      <c r="BR48" s="58">
        <v>0</v>
      </c>
      <c r="BS48" s="58">
        <v>0</v>
      </c>
      <c r="BT48" s="58">
        <v>0</v>
      </c>
      <c r="BU48" s="58">
        <v>0</v>
      </c>
      <c r="BV48" s="58">
        <v>0</v>
      </c>
      <c r="BW48" s="58">
        <v>0</v>
      </c>
      <c r="BX48" s="58">
        <v>0</v>
      </c>
      <c r="BY48" s="58">
        <v>0</v>
      </c>
      <c r="BZ48" s="58">
        <v>0</v>
      </c>
      <c r="CA48" s="58">
        <v>0</v>
      </c>
      <c r="CB48" s="58">
        <v>0</v>
      </c>
      <c r="CC48" s="58">
        <v>0</v>
      </c>
      <c r="CD48" s="58">
        <v>0</v>
      </c>
      <c r="CE48" s="58">
        <v>0</v>
      </c>
      <c r="CF48" s="58">
        <v>0</v>
      </c>
      <c r="CG48" s="58">
        <v>0</v>
      </c>
      <c r="CH48" s="58">
        <v>0</v>
      </c>
      <c r="CI48" s="58">
        <v>0</v>
      </c>
      <c r="CJ48" s="58">
        <v>0</v>
      </c>
      <c r="CK48" s="58">
        <v>0</v>
      </c>
      <c r="CL48" s="58">
        <v>0</v>
      </c>
      <c r="CM48" s="58">
        <v>0</v>
      </c>
      <c r="CN48" s="58">
        <v>0</v>
      </c>
      <c r="CO48" s="58">
        <v>0</v>
      </c>
      <c r="CP48" s="58">
        <v>0</v>
      </c>
      <c r="CQ48" s="58">
        <v>0</v>
      </c>
      <c r="CR48" s="58">
        <v>0</v>
      </c>
      <c r="CS48" s="58">
        <v>0</v>
      </c>
      <c r="CT48" s="58">
        <v>0</v>
      </c>
      <c r="CU48" s="58">
        <v>0</v>
      </c>
      <c r="CV48" s="58">
        <v>0</v>
      </c>
      <c r="CW48" s="58">
        <v>0</v>
      </c>
      <c r="CX48" s="115"/>
    </row>
    <row r="49" spans="2:102" x14ac:dyDescent="0.25">
      <c r="B49" t="s">
        <v>33</v>
      </c>
      <c r="C49" s="6">
        <v>2.0000000000000001E-4</v>
      </c>
      <c r="D49" s="1">
        <f>F33</f>
        <v>566052.08400000003</v>
      </c>
      <c r="F49" s="1">
        <f>C49*D49</f>
        <v>113.21041680000002</v>
      </c>
      <c r="G49" s="55">
        <v>33</v>
      </c>
      <c r="H49" s="55">
        <v>33</v>
      </c>
      <c r="I49" s="57">
        <f t="shared" si="0"/>
        <v>-113.21041680000002</v>
      </c>
      <c r="J49" s="58">
        <v>0</v>
      </c>
      <c r="K49" s="58">
        <v>0</v>
      </c>
      <c r="L49" s="58">
        <v>0</v>
      </c>
      <c r="M49" s="58">
        <v>0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0</v>
      </c>
      <c r="AE49" s="58">
        <v>0</v>
      </c>
      <c r="AF49" s="58">
        <v>0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0</v>
      </c>
      <c r="AN49" s="58">
        <v>0</v>
      </c>
      <c r="AO49" s="58">
        <v>0</v>
      </c>
      <c r="AP49" s="58">
        <f>I49</f>
        <v>-113.21041680000002</v>
      </c>
      <c r="AQ49" s="58">
        <v>0</v>
      </c>
      <c r="AR49" s="58">
        <v>0</v>
      </c>
      <c r="AS49" s="58">
        <v>0</v>
      </c>
      <c r="AT49" s="58">
        <v>0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8">
        <v>0</v>
      </c>
      <c r="BA49" s="58">
        <v>0</v>
      </c>
      <c r="BB49" s="58">
        <v>0</v>
      </c>
      <c r="BC49" s="58">
        <v>0</v>
      </c>
      <c r="BD49" s="58">
        <v>0</v>
      </c>
      <c r="BE49" s="58">
        <v>0</v>
      </c>
      <c r="BF49" s="58">
        <v>0</v>
      </c>
      <c r="BG49" s="58">
        <v>0</v>
      </c>
      <c r="BH49" s="58">
        <v>0</v>
      </c>
      <c r="BI49" s="58">
        <v>0</v>
      </c>
      <c r="BJ49" s="58">
        <v>0</v>
      </c>
      <c r="BK49" s="58">
        <v>0</v>
      </c>
      <c r="BL49" s="58">
        <v>0</v>
      </c>
      <c r="BM49" s="58">
        <v>0</v>
      </c>
      <c r="BN49" s="58">
        <v>0</v>
      </c>
      <c r="BO49" s="58">
        <v>0</v>
      </c>
      <c r="BP49" s="58">
        <v>0</v>
      </c>
      <c r="BQ49" s="58">
        <v>0</v>
      </c>
      <c r="BR49" s="58">
        <v>0</v>
      </c>
      <c r="BS49" s="58">
        <v>0</v>
      </c>
      <c r="BT49" s="58">
        <v>0</v>
      </c>
      <c r="BU49" s="58">
        <v>0</v>
      </c>
      <c r="BV49" s="58">
        <v>0</v>
      </c>
      <c r="BW49" s="58">
        <v>0</v>
      </c>
      <c r="BX49" s="58">
        <v>0</v>
      </c>
      <c r="BY49" s="58">
        <v>0</v>
      </c>
      <c r="BZ49" s="58">
        <v>0</v>
      </c>
      <c r="CA49" s="58">
        <v>0</v>
      </c>
      <c r="CB49" s="58">
        <v>0</v>
      </c>
      <c r="CC49" s="58">
        <v>0</v>
      </c>
      <c r="CD49" s="58">
        <v>0</v>
      </c>
      <c r="CE49" s="58">
        <v>0</v>
      </c>
      <c r="CF49" s="58">
        <v>0</v>
      </c>
      <c r="CG49" s="58">
        <v>0</v>
      </c>
      <c r="CH49" s="58">
        <v>0</v>
      </c>
      <c r="CI49" s="58">
        <v>0</v>
      </c>
      <c r="CJ49" s="58">
        <v>0</v>
      </c>
      <c r="CK49" s="58">
        <v>0</v>
      </c>
      <c r="CL49" s="58">
        <v>0</v>
      </c>
      <c r="CM49" s="58">
        <v>0</v>
      </c>
      <c r="CN49" s="58">
        <v>0</v>
      </c>
      <c r="CO49" s="58">
        <v>0</v>
      </c>
      <c r="CP49" s="58">
        <v>0</v>
      </c>
      <c r="CQ49" s="58">
        <v>0</v>
      </c>
      <c r="CR49" s="58">
        <v>0</v>
      </c>
      <c r="CS49" s="58">
        <v>0</v>
      </c>
      <c r="CT49" s="58">
        <v>0</v>
      </c>
      <c r="CU49" s="58">
        <v>0</v>
      </c>
      <c r="CV49" s="58">
        <v>0</v>
      </c>
      <c r="CW49" s="58">
        <v>0</v>
      </c>
      <c r="CX49" s="115"/>
    </row>
    <row r="50" spans="2:102" x14ac:dyDescent="0.25">
      <c r="B50" t="s">
        <v>34</v>
      </c>
      <c r="C50">
        <v>1</v>
      </c>
      <c r="D50" s="1">
        <v>250</v>
      </c>
      <c r="F50" s="1">
        <f>C50*D50</f>
        <v>250</v>
      </c>
      <c r="G50" s="55">
        <v>33</v>
      </c>
      <c r="H50" s="55">
        <v>33</v>
      </c>
      <c r="I50" s="57">
        <f t="shared" si="0"/>
        <v>-250</v>
      </c>
      <c r="J50" s="58">
        <v>0</v>
      </c>
      <c r="K50" s="58">
        <v>0</v>
      </c>
      <c r="L50" s="58">
        <v>0</v>
      </c>
      <c r="M50" s="58">
        <v>0</v>
      </c>
      <c r="N50" s="58">
        <v>0</v>
      </c>
      <c r="O50" s="58">
        <v>0</v>
      </c>
      <c r="P50" s="58">
        <v>0</v>
      </c>
      <c r="Q50" s="58">
        <v>0</v>
      </c>
      <c r="R50" s="58">
        <v>0</v>
      </c>
      <c r="S50" s="58">
        <v>0</v>
      </c>
      <c r="T50" s="58">
        <v>0</v>
      </c>
      <c r="U50" s="58">
        <v>0</v>
      </c>
      <c r="V50" s="58">
        <v>0</v>
      </c>
      <c r="W50" s="58">
        <v>0</v>
      </c>
      <c r="X50" s="58">
        <v>0</v>
      </c>
      <c r="Y50" s="58">
        <v>0</v>
      </c>
      <c r="Z50" s="58">
        <v>0</v>
      </c>
      <c r="AA50" s="58">
        <v>0</v>
      </c>
      <c r="AB50" s="58">
        <v>0</v>
      </c>
      <c r="AC50" s="58">
        <v>0</v>
      </c>
      <c r="AD50" s="58">
        <v>0</v>
      </c>
      <c r="AE50" s="58">
        <v>0</v>
      </c>
      <c r="AF50" s="58">
        <v>0</v>
      </c>
      <c r="AG50" s="58">
        <v>0</v>
      </c>
      <c r="AH50" s="58">
        <v>0</v>
      </c>
      <c r="AI50" s="58">
        <v>0</v>
      </c>
      <c r="AJ50" s="58">
        <v>0</v>
      </c>
      <c r="AK50" s="58">
        <v>0</v>
      </c>
      <c r="AL50" s="58">
        <v>0</v>
      </c>
      <c r="AM50" s="58">
        <v>0</v>
      </c>
      <c r="AN50" s="58">
        <v>0</v>
      </c>
      <c r="AO50" s="58">
        <v>0</v>
      </c>
      <c r="AP50" s="58">
        <f>I50</f>
        <v>-250</v>
      </c>
      <c r="AQ50" s="58">
        <v>0</v>
      </c>
      <c r="AR50" s="58">
        <v>0</v>
      </c>
      <c r="AS50" s="58">
        <v>0</v>
      </c>
      <c r="AT50" s="58">
        <v>0</v>
      </c>
      <c r="AU50" s="58">
        <v>0</v>
      </c>
      <c r="AV50" s="58">
        <v>0</v>
      </c>
      <c r="AW50" s="58">
        <v>0</v>
      </c>
      <c r="AX50" s="58">
        <v>0</v>
      </c>
      <c r="AY50" s="58">
        <v>0</v>
      </c>
      <c r="AZ50" s="58">
        <v>0</v>
      </c>
      <c r="BA50" s="58">
        <v>0</v>
      </c>
      <c r="BB50" s="58">
        <v>0</v>
      </c>
      <c r="BC50" s="58">
        <v>0</v>
      </c>
      <c r="BD50" s="58">
        <v>0</v>
      </c>
      <c r="BE50" s="58">
        <v>0</v>
      </c>
      <c r="BF50" s="58">
        <v>0</v>
      </c>
      <c r="BG50" s="58">
        <v>0</v>
      </c>
      <c r="BH50" s="58">
        <v>0</v>
      </c>
      <c r="BI50" s="58">
        <v>0</v>
      </c>
      <c r="BJ50" s="58">
        <v>0</v>
      </c>
      <c r="BK50" s="58">
        <v>0</v>
      </c>
      <c r="BL50" s="58">
        <v>0</v>
      </c>
      <c r="BM50" s="58">
        <v>0</v>
      </c>
      <c r="BN50" s="58">
        <v>0</v>
      </c>
      <c r="BO50" s="58">
        <v>0</v>
      </c>
      <c r="BP50" s="58">
        <v>0</v>
      </c>
      <c r="BQ50" s="58">
        <v>0</v>
      </c>
      <c r="BR50" s="58">
        <v>0</v>
      </c>
      <c r="BS50" s="58">
        <v>0</v>
      </c>
      <c r="BT50" s="58">
        <v>0</v>
      </c>
      <c r="BU50" s="58">
        <v>0</v>
      </c>
      <c r="BV50" s="58">
        <v>0</v>
      </c>
      <c r="BW50" s="58">
        <v>0</v>
      </c>
      <c r="BX50" s="58">
        <v>0</v>
      </c>
      <c r="BY50" s="58">
        <v>0</v>
      </c>
      <c r="BZ50" s="58">
        <v>0</v>
      </c>
      <c r="CA50" s="58">
        <v>0</v>
      </c>
      <c r="CB50" s="58">
        <v>0</v>
      </c>
      <c r="CC50" s="58">
        <v>0</v>
      </c>
      <c r="CD50" s="58">
        <v>0</v>
      </c>
      <c r="CE50" s="58">
        <v>0</v>
      </c>
      <c r="CF50" s="58">
        <v>0</v>
      </c>
      <c r="CG50" s="58">
        <v>0</v>
      </c>
      <c r="CH50" s="58">
        <v>0</v>
      </c>
      <c r="CI50" s="58">
        <v>0</v>
      </c>
      <c r="CJ50" s="58">
        <v>0</v>
      </c>
      <c r="CK50" s="58">
        <v>0</v>
      </c>
      <c r="CL50" s="58">
        <v>0</v>
      </c>
      <c r="CM50" s="58">
        <v>0</v>
      </c>
      <c r="CN50" s="58">
        <v>0</v>
      </c>
      <c r="CO50" s="58">
        <v>0</v>
      </c>
      <c r="CP50" s="58">
        <v>0</v>
      </c>
      <c r="CQ50" s="58">
        <v>0</v>
      </c>
      <c r="CR50" s="58">
        <v>0</v>
      </c>
      <c r="CS50" s="58">
        <v>0</v>
      </c>
      <c r="CT50" s="58">
        <v>0</v>
      </c>
      <c r="CU50" s="58">
        <v>0</v>
      </c>
      <c r="CV50" s="58">
        <v>0</v>
      </c>
      <c r="CW50" s="58">
        <v>0</v>
      </c>
      <c r="CX50" s="115"/>
    </row>
    <row r="51" spans="2:102" x14ac:dyDescent="0.25">
      <c r="B51" s="7" t="s">
        <v>36</v>
      </c>
      <c r="C51" s="6">
        <v>8.9999999999999993E-3</v>
      </c>
      <c r="D51" s="1">
        <f>F33</f>
        <v>566052.08400000003</v>
      </c>
      <c r="F51" s="1">
        <f>C51*D51</f>
        <v>5094.4687560000002</v>
      </c>
      <c r="G51" s="55">
        <v>17</v>
      </c>
      <c r="H51" s="55">
        <v>32</v>
      </c>
      <c r="I51" s="57">
        <f t="shared" si="0"/>
        <v>-5094.4687560000002</v>
      </c>
      <c r="J51" s="58">
        <v>0</v>
      </c>
      <c r="K51" s="58">
        <v>0</v>
      </c>
      <c r="L51" s="58">
        <v>0</v>
      </c>
      <c r="M51" s="58">
        <v>0</v>
      </c>
      <c r="N51" s="58">
        <v>0</v>
      </c>
      <c r="O51" s="58">
        <v>0</v>
      </c>
      <c r="P51" s="58">
        <v>0</v>
      </c>
      <c r="Q51" s="58">
        <v>0</v>
      </c>
      <c r="R51" s="58">
        <v>0</v>
      </c>
      <c r="S51" s="58">
        <v>0</v>
      </c>
      <c r="T51" s="58">
        <v>0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8">
        <f>$I$51/16</f>
        <v>-318.40429725000001</v>
      </c>
      <c r="AA51" s="58">
        <f t="shared" ref="AA51:AO51" si="11">$I$51/16</f>
        <v>-318.40429725000001</v>
      </c>
      <c r="AB51" s="58">
        <f t="shared" si="11"/>
        <v>-318.40429725000001</v>
      </c>
      <c r="AC51" s="58">
        <f t="shared" si="11"/>
        <v>-318.40429725000001</v>
      </c>
      <c r="AD51" s="58">
        <f t="shared" si="11"/>
        <v>-318.40429725000001</v>
      </c>
      <c r="AE51" s="58">
        <f t="shared" si="11"/>
        <v>-318.40429725000001</v>
      </c>
      <c r="AF51" s="58">
        <f t="shared" si="11"/>
        <v>-318.40429725000001</v>
      </c>
      <c r="AG51" s="58">
        <f t="shared" si="11"/>
        <v>-318.40429725000001</v>
      </c>
      <c r="AH51" s="58">
        <f t="shared" si="11"/>
        <v>-318.40429725000001</v>
      </c>
      <c r="AI51" s="58">
        <f t="shared" si="11"/>
        <v>-318.40429725000001</v>
      </c>
      <c r="AJ51" s="58">
        <f t="shared" si="11"/>
        <v>-318.40429725000001</v>
      </c>
      <c r="AK51" s="58">
        <f t="shared" si="11"/>
        <v>-318.40429725000001</v>
      </c>
      <c r="AL51" s="58">
        <f t="shared" si="11"/>
        <v>-318.40429725000001</v>
      </c>
      <c r="AM51" s="58">
        <f t="shared" si="11"/>
        <v>-318.40429725000001</v>
      </c>
      <c r="AN51" s="58">
        <f t="shared" si="11"/>
        <v>-318.40429725000001</v>
      </c>
      <c r="AO51" s="58">
        <f t="shared" si="11"/>
        <v>-318.40429725000001</v>
      </c>
      <c r="AP51" s="58">
        <v>0</v>
      </c>
      <c r="AQ51" s="58">
        <v>0</v>
      </c>
      <c r="AR51" s="58">
        <v>0</v>
      </c>
      <c r="AS51" s="58">
        <v>0</v>
      </c>
      <c r="AT51" s="58">
        <v>0</v>
      </c>
      <c r="AU51" s="58">
        <v>0</v>
      </c>
      <c r="AV51" s="58">
        <v>0</v>
      </c>
      <c r="AW51" s="58">
        <v>0</v>
      </c>
      <c r="AX51" s="58">
        <v>0</v>
      </c>
      <c r="AY51" s="58">
        <v>0</v>
      </c>
      <c r="AZ51" s="58">
        <v>0</v>
      </c>
      <c r="BA51" s="58">
        <v>0</v>
      </c>
      <c r="BB51" s="58">
        <v>0</v>
      </c>
      <c r="BC51" s="58">
        <v>0</v>
      </c>
      <c r="BD51" s="58">
        <v>0</v>
      </c>
      <c r="BE51" s="58">
        <v>0</v>
      </c>
      <c r="BF51" s="58">
        <v>0</v>
      </c>
      <c r="BG51" s="58">
        <v>0</v>
      </c>
      <c r="BH51" s="58">
        <v>0</v>
      </c>
      <c r="BI51" s="58">
        <v>0</v>
      </c>
      <c r="BJ51" s="58">
        <v>0</v>
      </c>
      <c r="BK51" s="58">
        <v>0</v>
      </c>
      <c r="BL51" s="58">
        <v>0</v>
      </c>
      <c r="BM51" s="58">
        <v>0</v>
      </c>
      <c r="BN51" s="58">
        <v>0</v>
      </c>
      <c r="BO51" s="58">
        <v>0</v>
      </c>
      <c r="BP51" s="58">
        <v>0</v>
      </c>
      <c r="BQ51" s="58">
        <v>0</v>
      </c>
      <c r="BR51" s="58">
        <v>0</v>
      </c>
      <c r="BS51" s="58">
        <v>0</v>
      </c>
      <c r="BT51" s="58">
        <v>0</v>
      </c>
      <c r="BU51" s="58">
        <v>0</v>
      </c>
      <c r="BV51" s="58">
        <v>0</v>
      </c>
      <c r="BW51" s="58">
        <v>0</v>
      </c>
      <c r="BX51" s="58">
        <v>0</v>
      </c>
      <c r="BY51" s="58">
        <v>0</v>
      </c>
      <c r="BZ51" s="58">
        <v>0</v>
      </c>
      <c r="CA51" s="58">
        <v>0</v>
      </c>
      <c r="CB51" s="58">
        <v>0</v>
      </c>
      <c r="CC51" s="58">
        <v>0</v>
      </c>
      <c r="CD51" s="58">
        <v>0</v>
      </c>
      <c r="CE51" s="58">
        <v>0</v>
      </c>
      <c r="CF51" s="58">
        <v>0</v>
      </c>
      <c r="CG51" s="58">
        <v>0</v>
      </c>
      <c r="CH51" s="58">
        <v>0</v>
      </c>
      <c r="CI51" s="58">
        <v>0</v>
      </c>
      <c r="CJ51" s="58">
        <v>0</v>
      </c>
      <c r="CK51" s="58">
        <v>0</v>
      </c>
      <c r="CL51" s="58">
        <v>0</v>
      </c>
      <c r="CM51" s="58">
        <v>0</v>
      </c>
      <c r="CN51" s="58">
        <v>0</v>
      </c>
      <c r="CO51" s="58">
        <v>0</v>
      </c>
      <c r="CP51" s="58">
        <v>0</v>
      </c>
      <c r="CQ51" s="58">
        <v>0</v>
      </c>
      <c r="CR51" s="58">
        <v>0</v>
      </c>
      <c r="CS51" s="58">
        <v>0</v>
      </c>
      <c r="CT51" s="58">
        <v>0</v>
      </c>
      <c r="CU51" s="58">
        <v>0</v>
      </c>
      <c r="CV51" s="58">
        <v>0</v>
      </c>
      <c r="CW51" s="58">
        <v>0</v>
      </c>
      <c r="CX51" s="115"/>
    </row>
    <row r="52" spans="2:102" x14ac:dyDescent="0.25">
      <c r="B52" s="7" t="s">
        <v>202</v>
      </c>
      <c r="C52" s="6">
        <v>2.5000000000000001E-3</v>
      </c>
      <c r="D52" s="1">
        <f>10*65*1.2*725.71</f>
        <v>566053.80000000005</v>
      </c>
      <c r="F52" s="1">
        <f>C52*D52</f>
        <v>1415.1345000000001</v>
      </c>
      <c r="G52" s="55">
        <v>33</v>
      </c>
      <c r="H52" s="55">
        <v>33</v>
      </c>
      <c r="I52" s="57">
        <f>-F52</f>
        <v>-1415.1345000000001</v>
      </c>
      <c r="J52" s="58">
        <v>0</v>
      </c>
      <c r="K52" s="58">
        <v>0</v>
      </c>
      <c r="L52" s="58">
        <v>0</v>
      </c>
      <c r="M52" s="58">
        <v>0</v>
      </c>
      <c r="N52" s="58">
        <v>0</v>
      </c>
      <c r="O52" s="58">
        <v>0</v>
      </c>
      <c r="P52" s="58">
        <v>0</v>
      </c>
      <c r="Q52" s="58">
        <v>0</v>
      </c>
      <c r="R52" s="58">
        <v>0</v>
      </c>
      <c r="S52" s="58">
        <v>0</v>
      </c>
      <c r="T52" s="58">
        <v>0</v>
      </c>
      <c r="U52" s="58">
        <v>0</v>
      </c>
      <c r="V52" s="58">
        <v>0</v>
      </c>
      <c r="W52" s="58">
        <v>0</v>
      </c>
      <c r="X52" s="58">
        <v>0</v>
      </c>
      <c r="Y52" s="58">
        <v>0</v>
      </c>
      <c r="Z52" s="58">
        <v>0</v>
      </c>
      <c r="AA52" s="58">
        <v>0</v>
      </c>
      <c r="AB52" s="58">
        <v>0</v>
      </c>
      <c r="AC52" s="58">
        <v>0</v>
      </c>
      <c r="AD52" s="58">
        <v>0</v>
      </c>
      <c r="AE52" s="58">
        <v>0</v>
      </c>
      <c r="AF52" s="58">
        <v>0</v>
      </c>
      <c r="AG52" s="58">
        <v>0</v>
      </c>
      <c r="AH52" s="58">
        <v>0</v>
      </c>
      <c r="AI52" s="58">
        <v>0</v>
      </c>
      <c r="AJ52" s="58">
        <v>0</v>
      </c>
      <c r="AK52" s="58">
        <v>0</v>
      </c>
      <c r="AL52" s="58">
        <v>0</v>
      </c>
      <c r="AM52" s="58">
        <v>0</v>
      </c>
      <c r="AN52" s="58">
        <v>0</v>
      </c>
      <c r="AO52" s="58">
        <v>0</v>
      </c>
      <c r="AP52" s="58">
        <f>I52</f>
        <v>-1415.1345000000001</v>
      </c>
      <c r="AQ52" s="58">
        <v>0</v>
      </c>
      <c r="AR52" s="58">
        <v>0</v>
      </c>
      <c r="AS52" s="58">
        <v>0</v>
      </c>
      <c r="AT52" s="58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8">
        <v>0</v>
      </c>
      <c r="BA52" s="58">
        <v>0</v>
      </c>
      <c r="BB52" s="58">
        <v>0</v>
      </c>
      <c r="BC52" s="58">
        <v>0</v>
      </c>
      <c r="BD52" s="58">
        <v>0</v>
      </c>
      <c r="BE52" s="58">
        <v>0</v>
      </c>
      <c r="BF52" s="58">
        <v>0</v>
      </c>
      <c r="BG52" s="58">
        <v>0</v>
      </c>
      <c r="BH52" s="58">
        <v>0</v>
      </c>
      <c r="BI52" s="58">
        <v>0</v>
      </c>
      <c r="BJ52" s="58">
        <v>0</v>
      </c>
      <c r="BK52" s="58">
        <v>0</v>
      </c>
      <c r="BL52" s="58">
        <v>0</v>
      </c>
      <c r="BM52" s="58">
        <v>0</v>
      </c>
      <c r="BN52" s="58">
        <v>0</v>
      </c>
      <c r="BO52" s="58">
        <v>0</v>
      </c>
      <c r="BP52" s="58">
        <v>0</v>
      </c>
      <c r="BQ52" s="58">
        <v>0</v>
      </c>
      <c r="BR52" s="58">
        <v>0</v>
      </c>
      <c r="BS52" s="58">
        <v>0</v>
      </c>
      <c r="BT52" s="58">
        <v>0</v>
      </c>
      <c r="BU52" s="58">
        <v>0</v>
      </c>
      <c r="BV52" s="58">
        <v>0</v>
      </c>
      <c r="BW52" s="58">
        <v>0</v>
      </c>
      <c r="BX52" s="58">
        <v>0</v>
      </c>
      <c r="BY52" s="58">
        <v>0</v>
      </c>
      <c r="BZ52" s="58">
        <v>0</v>
      </c>
      <c r="CA52" s="58">
        <v>0</v>
      </c>
      <c r="CB52" s="58">
        <v>0</v>
      </c>
      <c r="CC52" s="58">
        <v>0</v>
      </c>
      <c r="CD52" s="58">
        <v>0</v>
      </c>
      <c r="CE52" s="58">
        <v>0</v>
      </c>
      <c r="CF52" s="58">
        <v>0</v>
      </c>
      <c r="CG52" s="58">
        <v>0</v>
      </c>
      <c r="CH52" s="58">
        <v>0</v>
      </c>
      <c r="CI52" s="58">
        <v>0</v>
      </c>
      <c r="CJ52" s="58">
        <v>0</v>
      </c>
      <c r="CK52" s="58">
        <v>0</v>
      </c>
      <c r="CL52" s="58">
        <v>0</v>
      </c>
      <c r="CM52" s="58">
        <v>0</v>
      </c>
      <c r="CN52" s="58">
        <v>0</v>
      </c>
      <c r="CO52" s="58">
        <v>0</v>
      </c>
      <c r="CP52" s="58">
        <v>0</v>
      </c>
      <c r="CQ52" s="58">
        <v>0</v>
      </c>
      <c r="CR52" s="58">
        <v>0</v>
      </c>
      <c r="CS52" s="58">
        <v>0</v>
      </c>
      <c r="CT52" s="58">
        <v>0</v>
      </c>
      <c r="CU52" s="58">
        <v>0</v>
      </c>
      <c r="CV52" s="58">
        <v>0</v>
      </c>
      <c r="CW52" s="58">
        <v>0</v>
      </c>
      <c r="CX52" s="115"/>
    </row>
    <row r="53" spans="2:102" x14ac:dyDescent="0.25">
      <c r="G53" s="61"/>
      <c r="H53" s="61"/>
      <c r="I53" s="62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CX53" s="115"/>
    </row>
    <row r="54" spans="2:102" x14ac:dyDescent="0.25">
      <c r="B54" s="15" t="s">
        <v>37</v>
      </c>
      <c r="C54" s="15"/>
      <c r="D54" s="16"/>
      <c r="E54" s="16"/>
      <c r="F54" s="16"/>
      <c r="G54" s="73"/>
      <c r="H54" s="73"/>
      <c r="I54" s="74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CX54" s="115"/>
    </row>
    <row r="55" spans="2:102" x14ac:dyDescent="0.25">
      <c r="B55" s="17" t="s">
        <v>40</v>
      </c>
      <c r="C55" s="17">
        <v>1</v>
      </c>
      <c r="D55" s="19">
        <v>2500</v>
      </c>
      <c r="E55" s="19"/>
      <c r="F55" s="19">
        <f>C55*D55</f>
        <v>2500</v>
      </c>
      <c r="G55" s="67">
        <v>16</v>
      </c>
      <c r="H55" s="67">
        <v>16</v>
      </c>
      <c r="I55" s="68">
        <f t="shared" si="0"/>
        <v>-2500</v>
      </c>
      <c r="J55" s="69">
        <v>0</v>
      </c>
      <c r="K55" s="69">
        <v>0</v>
      </c>
      <c r="L55" s="69">
        <v>0</v>
      </c>
      <c r="M55" s="69">
        <v>0</v>
      </c>
      <c r="N55" s="69">
        <v>0</v>
      </c>
      <c r="O55" s="69">
        <v>0</v>
      </c>
      <c r="P55" s="69">
        <v>0</v>
      </c>
      <c r="Q55" s="69">
        <v>0</v>
      </c>
      <c r="R55" s="69">
        <v>0</v>
      </c>
      <c r="S55" s="69">
        <v>0</v>
      </c>
      <c r="T55" s="69">
        <v>0</v>
      </c>
      <c r="U55" s="69">
        <v>0</v>
      </c>
      <c r="V55" s="69">
        <v>0</v>
      </c>
      <c r="W55" s="69">
        <v>0</v>
      </c>
      <c r="X55" s="114">
        <v>0</v>
      </c>
      <c r="Y55" s="114">
        <f>I55</f>
        <v>-2500</v>
      </c>
      <c r="Z55" s="114">
        <v>0</v>
      </c>
      <c r="AA55" s="114">
        <v>0</v>
      </c>
      <c r="AB55" s="114">
        <v>0</v>
      </c>
      <c r="AC55" s="114">
        <v>0</v>
      </c>
      <c r="AD55" s="114">
        <v>0</v>
      </c>
      <c r="AE55" s="114">
        <v>0</v>
      </c>
      <c r="AF55" s="114">
        <v>0</v>
      </c>
      <c r="AG55" s="114">
        <v>0</v>
      </c>
      <c r="AH55" s="114">
        <v>0</v>
      </c>
      <c r="AI55" s="114">
        <v>0</v>
      </c>
      <c r="AJ55" s="114">
        <v>0</v>
      </c>
      <c r="AK55" s="114">
        <v>0</v>
      </c>
      <c r="AL55" s="114">
        <v>0</v>
      </c>
      <c r="AM55" s="114">
        <v>0</v>
      </c>
      <c r="AN55" s="114">
        <v>0</v>
      </c>
      <c r="AO55" s="114">
        <v>0</v>
      </c>
      <c r="AP55" s="114">
        <v>0</v>
      </c>
      <c r="AQ55" s="114">
        <v>0</v>
      </c>
      <c r="AR55" s="114">
        <v>0</v>
      </c>
      <c r="AS55" s="114">
        <v>0</v>
      </c>
      <c r="AT55" s="114">
        <v>0</v>
      </c>
      <c r="AU55" s="114">
        <v>0</v>
      </c>
      <c r="AV55" s="114">
        <v>0</v>
      </c>
      <c r="AW55" s="114">
        <v>0</v>
      </c>
      <c r="AX55" s="114">
        <v>0</v>
      </c>
      <c r="AY55" s="114">
        <v>0</v>
      </c>
      <c r="AZ55" s="114">
        <v>0</v>
      </c>
      <c r="BA55" s="114">
        <v>0</v>
      </c>
      <c r="BB55" s="114">
        <v>0</v>
      </c>
      <c r="BC55" s="114">
        <v>0</v>
      </c>
      <c r="BD55" s="114">
        <v>0</v>
      </c>
      <c r="BE55" s="114">
        <v>0</v>
      </c>
      <c r="BF55" s="114">
        <v>0</v>
      </c>
      <c r="BG55" s="114">
        <v>0</v>
      </c>
      <c r="BH55" s="114">
        <v>0</v>
      </c>
      <c r="BI55" s="114">
        <v>0</v>
      </c>
      <c r="BJ55" s="114">
        <v>0</v>
      </c>
      <c r="BK55" s="114">
        <v>0</v>
      </c>
      <c r="BL55" s="114">
        <v>0</v>
      </c>
      <c r="BM55" s="114">
        <v>0</v>
      </c>
      <c r="BN55" s="114">
        <v>0</v>
      </c>
      <c r="BO55" s="114">
        <v>0</v>
      </c>
      <c r="BP55" s="114">
        <v>0</v>
      </c>
      <c r="BQ55" s="114">
        <v>0</v>
      </c>
      <c r="BR55" s="114">
        <v>0</v>
      </c>
      <c r="BS55" s="114">
        <v>0</v>
      </c>
      <c r="BT55" s="114">
        <v>0</v>
      </c>
      <c r="BU55" s="114">
        <v>0</v>
      </c>
      <c r="BV55" s="114">
        <v>0</v>
      </c>
      <c r="BW55" s="114">
        <v>0</v>
      </c>
      <c r="BX55" s="114">
        <v>0</v>
      </c>
      <c r="BY55" s="114">
        <v>0</v>
      </c>
      <c r="BZ55" s="114">
        <v>0</v>
      </c>
      <c r="CA55" s="114">
        <v>0</v>
      </c>
      <c r="CB55" s="114">
        <v>0</v>
      </c>
      <c r="CC55" s="114">
        <v>0</v>
      </c>
      <c r="CD55" s="114">
        <v>0</v>
      </c>
      <c r="CE55" s="114">
        <v>0</v>
      </c>
      <c r="CF55" s="114">
        <v>0</v>
      </c>
      <c r="CG55" s="114">
        <v>0</v>
      </c>
      <c r="CH55" s="114">
        <v>0</v>
      </c>
      <c r="CI55" s="114">
        <v>0</v>
      </c>
      <c r="CJ55" s="114">
        <v>0</v>
      </c>
      <c r="CK55" s="114">
        <v>0</v>
      </c>
      <c r="CL55" s="114">
        <v>0</v>
      </c>
      <c r="CM55" s="114">
        <v>0</v>
      </c>
      <c r="CN55" s="114">
        <v>0</v>
      </c>
      <c r="CO55" s="114">
        <v>0</v>
      </c>
      <c r="CP55" s="114">
        <v>0</v>
      </c>
      <c r="CQ55" s="114">
        <v>0</v>
      </c>
      <c r="CR55" s="114">
        <v>0</v>
      </c>
      <c r="CS55" s="114">
        <v>0</v>
      </c>
      <c r="CT55" s="114">
        <v>0</v>
      </c>
      <c r="CU55" s="114">
        <v>0</v>
      </c>
      <c r="CV55" s="114">
        <v>0</v>
      </c>
      <c r="CW55" s="114">
        <v>0</v>
      </c>
      <c r="CX55" s="115"/>
    </row>
    <row r="56" spans="2:102" x14ac:dyDescent="0.25">
      <c r="B56" s="17" t="s">
        <v>34</v>
      </c>
      <c r="C56" s="20">
        <v>2.5000000000000001E-3</v>
      </c>
      <c r="D56" s="19">
        <f>-0.8*SUM(I10:I52,I65:I66)</f>
        <v>2221264.1308191619</v>
      </c>
      <c r="E56" s="19"/>
      <c r="F56" s="19">
        <f>C56*D56</f>
        <v>5553.1603270479045</v>
      </c>
      <c r="G56" s="55">
        <v>16</v>
      </c>
      <c r="H56" s="55">
        <v>16</v>
      </c>
      <c r="I56" s="57">
        <f t="shared" si="0"/>
        <v>-5553.1603270479045</v>
      </c>
      <c r="J56" s="58">
        <v>0</v>
      </c>
      <c r="K56" s="58">
        <v>0</v>
      </c>
      <c r="L56" s="58">
        <v>0</v>
      </c>
      <c r="M56" s="58">
        <v>0</v>
      </c>
      <c r="N56" s="58">
        <v>0</v>
      </c>
      <c r="O56" s="58">
        <v>0</v>
      </c>
      <c r="P56" s="58">
        <v>0</v>
      </c>
      <c r="Q56" s="58">
        <v>0</v>
      </c>
      <c r="R56" s="58">
        <v>0</v>
      </c>
      <c r="S56" s="58">
        <v>0</v>
      </c>
      <c r="T56" s="58">
        <v>0</v>
      </c>
      <c r="U56" s="58">
        <v>0</v>
      </c>
      <c r="V56" s="58">
        <v>0</v>
      </c>
      <c r="W56" s="58">
        <v>0</v>
      </c>
      <c r="X56" s="58">
        <v>0</v>
      </c>
      <c r="Y56" s="58">
        <f>I56</f>
        <v>-5553.1603270479045</v>
      </c>
      <c r="Z56" s="58">
        <v>0</v>
      </c>
      <c r="AA56" s="58">
        <v>0</v>
      </c>
      <c r="AB56" s="58">
        <v>0</v>
      </c>
      <c r="AC56" s="58">
        <v>0</v>
      </c>
      <c r="AD56" s="58">
        <v>0</v>
      </c>
      <c r="AE56" s="58">
        <v>0</v>
      </c>
      <c r="AF56" s="58">
        <v>0</v>
      </c>
      <c r="AG56" s="58">
        <v>0</v>
      </c>
      <c r="AH56" s="58">
        <v>0</v>
      </c>
      <c r="AI56" s="58">
        <v>0</v>
      </c>
      <c r="AJ56" s="58">
        <v>0</v>
      </c>
      <c r="AK56" s="58">
        <v>0</v>
      </c>
      <c r="AL56" s="58">
        <v>0</v>
      </c>
      <c r="AM56" s="58">
        <v>0</v>
      </c>
      <c r="AN56" s="58">
        <v>0</v>
      </c>
      <c r="AO56" s="58">
        <v>0</v>
      </c>
      <c r="AP56" s="58">
        <v>0</v>
      </c>
      <c r="AQ56" s="58">
        <v>0</v>
      </c>
      <c r="AR56" s="58">
        <v>0</v>
      </c>
      <c r="AS56" s="58">
        <v>0</v>
      </c>
      <c r="AT56" s="58">
        <v>0</v>
      </c>
      <c r="AU56" s="58">
        <v>0</v>
      </c>
      <c r="AV56" s="58">
        <v>0</v>
      </c>
      <c r="AW56" s="58">
        <v>0</v>
      </c>
      <c r="AX56" s="58">
        <v>0</v>
      </c>
      <c r="AY56" s="58">
        <v>0</v>
      </c>
      <c r="AZ56" s="58">
        <v>0</v>
      </c>
      <c r="BA56" s="58">
        <v>0</v>
      </c>
      <c r="BB56" s="58">
        <v>0</v>
      </c>
      <c r="BC56" s="58">
        <v>0</v>
      </c>
      <c r="BD56" s="58">
        <v>0</v>
      </c>
      <c r="BE56" s="58">
        <v>0</v>
      </c>
      <c r="BF56" s="58">
        <v>0</v>
      </c>
      <c r="BG56" s="58">
        <v>0</v>
      </c>
      <c r="BH56" s="58">
        <v>0</v>
      </c>
      <c r="BI56" s="58">
        <v>0</v>
      </c>
      <c r="BJ56" s="58">
        <v>0</v>
      </c>
      <c r="BK56" s="58">
        <v>0</v>
      </c>
      <c r="BL56" s="58">
        <v>0</v>
      </c>
      <c r="BM56" s="58">
        <v>0</v>
      </c>
      <c r="BN56" s="58">
        <v>0</v>
      </c>
      <c r="BO56" s="58">
        <v>0</v>
      </c>
      <c r="BP56" s="58">
        <v>0</v>
      </c>
      <c r="BQ56" s="58">
        <v>0</v>
      </c>
      <c r="BR56" s="58">
        <v>0</v>
      </c>
      <c r="BS56" s="58">
        <v>0</v>
      </c>
      <c r="BT56" s="58">
        <v>0</v>
      </c>
      <c r="BU56" s="58">
        <v>0</v>
      </c>
      <c r="BV56" s="58">
        <v>0</v>
      </c>
      <c r="BW56" s="58">
        <v>0</v>
      </c>
      <c r="BX56" s="58">
        <v>0</v>
      </c>
      <c r="BY56" s="58">
        <v>0</v>
      </c>
      <c r="BZ56" s="58">
        <v>0</v>
      </c>
      <c r="CA56" s="58">
        <v>0</v>
      </c>
      <c r="CB56" s="58">
        <v>0</v>
      </c>
      <c r="CC56" s="58">
        <v>0</v>
      </c>
      <c r="CD56" s="58">
        <v>0</v>
      </c>
      <c r="CE56" s="58">
        <v>0</v>
      </c>
      <c r="CF56" s="58">
        <v>0</v>
      </c>
      <c r="CG56" s="58">
        <v>0</v>
      </c>
      <c r="CH56" s="58">
        <v>0</v>
      </c>
      <c r="CI56" s="58">
        <v>0</v>
      </c>
      <c r="CJ56" s="58">
        <v>0</v>
      </c>
      <c r="CK56" s="58">
        <v>0</v>
      </c>
      <c r="CL56" s="58">
        <v>0</v>
      </c>
      <c r="CM56" s="58">
        <v>0</v>
      </c>
      <c r="CN56" s="58">
        <v>0</v>
      </c>
      <c r="CO56" s="58">
        <v>0</v>
      </c>
      <c r="CP56" s="58">
        <v>0</v>
      </c>
      <c r="CQ56" s="58">
        <v>0</v>
      </c>
      <c r="CR56" s="58">
        <v>0</v>
      </c>
      <c r="CS56" s="58">
        <v>0</v>
      </c>
      <c r="CT56" s="58">
        <v>0</v>
      </c>
      <c r="CU56" s="58">
        <v>0</v>
      </c>
      <c r="CV56" s="58">
        <v>0</v>
      </c>
      <c r="CW56" s="58">
        <v>0</v>
      </c>
      <c r="CX56" s="115"/>
    </row>
    <row r="57" spans="2:102" x14ac:dyDescent="0.25">
      <c r="B57" s="17" t="s">
        <v>41</v>
      </c>
      <c r="C57" s="17">
        <v>1</v>
      </c>
      <c r="D57" s="19">
        <v>250</v>
      </c>
      <c r="E57" s="19"/>
      <c r="F57" s="19">
        <f>C57*D57</f>
        <v>250</v>
      </c>
      <c r="G57" s="55">
        <v>16</v>
      </c>
      <c r="H57" s="55">
        <v>16</v>
      </c>
      <c r="I57" s="57">
        <f t="shared" si="0"/>
        <v>-250</v>
      </c>
      <c r="J57" s="58">
        <v>0</v>
      </c>
      <c r="K57" s="58">
        <v>0</v>
      </c>
      <c r="L57" s="58">
        <v>0</v>
      </c>
      <c r="M57" s="58">
        <v>0</v>
      </c>
      <c r="N57" s="58">
        <v>0</v>
      </c>
      <c r="O57" s="58">
        <v>0</v>
      </c>
      <c r="P57" s="58">
        <v>0</v>
      </c>
      <c r="Q57" s="58">
        <v>0</v>
      </c>
      <c r="R57" s="58">
        <v>0</v>
      </c>
      <c r="S57" s="58">
        <v>0</v>
      </c>
      <c r="T57" s="58">
        <v>0</v>
      </c>
      <c r="U57" s="58">
        <v>0</v>
      </c>
      <c r="V57" s="58">
        <v>0</v>
      </c>
      <c r="W57" s="58">
        <v>0</v>
      </c>
      <c r="X57" s="58">
        <v>0</v>
      </c>
      <c r="Y57" s="58">
        <f>I57</f>
        <v>-250</v>
      </c>
      <c r="Z57" s="58">
        <v>0</v>
      </c>
      <c r="AA57" s="58">
        <v>0</v>
      </c>
      <c r="AB57" s="58">
        <v>0</v>
      </c>
      <c r="AC57" s="58">
        <v>0</v>
      </c>
      <c r="AD57" s="58">
        <v>0</v>
      </c>
      <c r="AE57" s="58">
        <v>0</v>
      </c>
      <c r="AF57" s="58">
        <v>0</v>
      </c>
      <c r="AG57" s="58">
        <v>0</v>
      </c>
      <c r="AH57" s="58">
        <v>0</v>
      </c>
      <c r="AI57" s="58">
        <v>0</v>
      </c>
      <c r="AJ57" s="58">
        <v>0</v>
      </c>
      <c r="AK57" s="58">
        <v>0</v>
      </c>
      <c r="AL57" s="58">
        <v>0</v>
      </c>
      <c r="AM57" s="58">
        <v>0</v>
      </c>
      <c r="AN57" s="58">
        <v>0</v>
      </c>
      <c r="AO57" s="58">
        <v>0</v>
      </c>
      <c r="AP57" s="58">
        <v>0</v>
      </c>
      <c r="AQ57" s="58">
        <v>0</v>
      </c>
      <c r="AR57" s="58">
        <v>0</v>
      </c>
      <c r="AS57" s="58">
        <v>0</v>
      </c>
      <c r="AT57" s="58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8">
        <v>0</v>
      </c>
      <c r="BA57" s="58">
        <v>0</v>
      </c>
      <c r="BB57" s="58">
        <v>0</v>
      </c>
      <c r="BC57" s="58">
        <v>0</v>
      </c>
      <c r="BD57" s="58">
        <v>0</v>
      </c>
      <c r="BE57" s="58">
        <v>0</v>
      </c>
      <c r="BF57" s="58">
        <v>0</v>
      </c>
      <c r="BG57" s="58">
        <v>0</v>
      </c>
      <c r="BH57" s="58">
        <v>0</v>
      </c>
      <c r="BI57" s="58">
        <v>0</v>
      </c>
      <c r="BJ57" s="58">
        <v>0</v>
      </c>
      <c r="BK57" s="58">
        <v>0</v>
      </c>
      <c r="BL57" s="58">
        <v>0</v>
      </c>
      <c r="BM57" s="58">
        <v>0</v>
      </c>
      <c r="BN57" s="58">
        <v>0</v>
      </c>
      <c r="BO57" s="58">
        <v>0</v>
      </c>
      <c r="BP57" s="58">
        <v>0</v>
      </c>
      <c r="BQ57" s="58">
        <v>0</v>
      </c>
      <c r="BR57" s="58">
        <v>0</v>
      </c>
      <c r="BS57" s="58">
        <v>0</v>
      </c>
      <c r="BT57" s="58">
        <v>0</v>
      </c>
      <c r="BU57" s="58">
        <v>0</v>
      </c>
      <c r="BV57" s="58">
        <v>0</v>
      </c>
      <c r="BW57" s="58">
        <v>0</v>
      </c>
      <c r="BX57" s="58">
        <v>0</v>
      </c>
      <c r="BY57" s="58">
        <v>0</v>
      </c>
      <c r="BZ57" s="58">
        <v>0</v>
      </c>
      <c r="CA57" s="58">
        <v>0</v>
      </c>
      <c r="CB57" s="58">
        <v>0</v>
      </c>
      <c r="CC57" s="58">
        <v>0</v>
      </c>
      <c r="CD57" s="58">
        <v>0</v>
      </c>
      <c r="CE57" s="58">
        <v>0</v>
      </c>
      <c r="CF57" s="58">
        <v>0</v>
      </c>
      <c r="CG57" s="58">
        <v>0</v>
      </c>
      <c r="CH57" s="58">
        <v>0</v>
      </c>
      <c r="CI57" s="58">
        <v>0</v>
      </c>
      <c r="CJ57" s="58">
        <v>0</v>
      </c>
      <c r="CK57" s="58">
        <v>0</v>
      </c>
      <c r="CL57" s="58">
        <v>0</v>
      </c>
      <c r="CM57" s="58">
        <v>0</v>
      </c>
      <c r="CN57" s="58">
        <v>0</v>
      </c>
      <c r="CO57" s="58">
        <v>0</v>
      </c>
      <c r="CP57" s="58">
        <v>0</v>
      </c>
      <c r="CQ57" s="58">
        <v>0</v>
      </c>
      <c r="CR57" s="58">
        <v>0</v>
      </c>
      <c r="CS57" s="58">
        <v>0</v>
      </c>
      <c r="CT57" s="58">
        <v>0</v>
      </c>
      <c r="CU57" s="58">
        <v>0</v>
      </c>
      <c r="CV57" s="58">
        <v>0</v>
      </c>
      <c r="CW57" s="58">
        <v>0</v>
      </c>
      <c r="CX57" s="115"/>
    </row>
    <row r="58" spans="2:102" x14ac:dyDescent="0.25">
      <c r="B58" s="17" t="s">
        <v>42</v>
      </c>
      <c r="C58" s="20">
        <v>2.5000000000000001E-3</v>
      </c>
      <c r="D58" s="19">
        <f>-0.8*SUM(I10:I52,I65:I66)</f>
        <v>2221264.1308191619</v>
      </c>
      <c r="E58" s="19"/>
      <c r="F58" s="19">
        <f>C58*D58</f>
        <v>5553.1603270479045</v>
      </c>
      <c r="G58" s="55">
        <v>16</v>
      </c>
      <c r="H58" s="55">
        <v>16</v>
      </c>
      <c r="I58" s="57">
        <f t="shared" si="0"/>
        <v>-5553.1603270479045</v>
      </c>
      <c r="J58" s="58">
        <v>0</v>
      </c>
      <c r="K58" s="58">
        <v>0</v>
      </c>
      <c r="L58" s="58">
        <v>0</v>
      </c>
      <c r="M58" s="58">
        <v>0</v>
      </c>
      <c r="N58" s="58">
        <v>0</v>
      </c>
      <c r="O58" s="58">
        <v>0</v>
      </c>
      <c r="P58" s="58">
        <v>0</v>
      </c>
      <c r="Q58" s="58">
        <v>0</v>
      </c>
      <c r="R58" s="58">
        <v>0</v>
      </c>
      <c r="S58" s="58">
        <v>0</v>
      </c>
      <c r="T58" s="58">
        <v>0</v>
      </c>
      <c r="U58" s="58">
        <v>0</v>
      </c>
      <c r="V58" s="58">
        <v>0</v>
      </c>
      <c r="W58" s="58">
        <v>0</v>
      </c>
      <c r="X58" s="58">
        <v>0</v>
      </c>
      <c r="Y58" s="58">
        <f>I58</f>
        <v>-5553.1603270479045</v>
      </c>
      <c r="Z58" s="58">
        <v>0</v>
      </c>
      <c r="AA58" s="58">
        <v>0</v>
      </c>
      <c r="AB58" s="58">
        <v>0</v>
      </c>
      <c r="AC58" s="58">
        <v>0</v>
      </c>
      <c r="AD58" s="58">
        <v>0</v>
      </c>
      <c r="AE58" s="58">
        <v>0</v>
      </c>
      <c r="AF58" s="58">
        <v>0</v>
      </c>
      <c r="AG58" s="58">
        <v>0</v>
      </c>
      <c r="AH58" s="58">
        <v>0</v>
      </c>
      <c r="AI58" s="58">
        <v>0</v>
      </c>
      <c r="AJ58" s="58">
        <v>0</v>
      </c>
      <c r="AK58" s="58">
        <v>0</v>
      </c>
      <c r="AL58" s="58">
        <v>0</v>
      </c>
      <c r="AM58" s="58">
        <v>0</v>
      </c>
      <c r="AN58" s="58">
        <v>0</v>
      </c>
      <c r="AO58" s="58">
        <v>0</v>
      </c>
      <c r="AP58" s="58">
        <v>0</v>
      </c>
      <c r="AQ58" s="58">
        <v>0</v>
      </c>
      <c r="AR58" s="58">
        <v>0</v>
      </c>
      <c r="AS58" s="58">
        <v>0</v>
      </c>
      <c r="AT58" s="58">
        <v>0</v>
      </c>
      <c r="AU58" s="58">
        <v>0</v>
      </c>
      <c r="AV58" s="58">
        <v>0</v>
      </c>
      <c r="AW58" s="58">
        <v>0</v>
      </c>
      <c r="AX58" s="58">
        <v>0</v>
      </c>
      <c r="AY58" s="58">
        <v>0</v>
      </c>
      <c r="AZ58" s="58">
        <v>0</v>
      </c>
      <c r="BA58" s="58">
        <v>0</v>
      </c>
      <c r="BB58" s="58">
        <v>0</v>
      </c>
      <c r="BC58" s="58">
        <v>0</v>
      </c>
      <c r="BD58" s="58">
        <v>0</v>
      </c>
      <c r="BE58" s="58">
        <v>0</v>
      </c>
      <c r="BF58" s="58">
        <v>0</v>
      </c>
      <c r="BG58" s="58">
        <v>0</v>
      </c>
      <c r="BH58" s="58">
        <v>0</v>
      </c>
      <c r="BI58" s="58">
        <v>0</v>
      </c>
      <c r="BJ58" s="58">
        <v>0</v>
      </c>
      <c r="BK58" s="58">
        <v>0</v>
      </c>
      <c r="BL58" s="58">
        <v>0</v>
      </c>
      <c r="BM58" s="58">
        <v>0</v>
      </c>
      <c r="BN58" s="58">
        <v>0</v>
      </c>
      <c r="BO58" s="58">
        <v>0</v>
      </c>
      <c r="BP58" s="58">
        <v>0</v>
      </c>
      <c r="BQ58" s="58">
        <v>0</v>
      </c>
      <c r="BR58" s="58">
        <v>0</v>
      </c>
      <c r="BS58" s="58">
        <v>0</v>
      </c>
      <c r="BT58" s="58">
        <v>0</v>
      </c>
      <c r="BU58" s="58">
        <v>0</v>
      </c>
      <c r="BV58" s="58">
        <v>0</v>
      </c>
      <c r="BW58" s="58">
        <v>0</v>
      </c>
      <c r="BX58" s="58">
        <v>0</v>
      </c>
      <c r="BY58" s="58">
        <v>0</v>
      </c>
      <c r="BZ58" s="58">
        <v>0</v>
      </c>
      <c r="CA58" s="58">
        <v>0</v>
      </c>
      <c r="CB58" s="58">
        <v>0</v>
      </c>
      <c r="CC58" s="58">
        <v>0</v>
      </c>
      <c r="CD58" s="58">
        <v>0</v>
      </c>
      <c r="CE58" s="58">
        <v>0</v>
      </c>
      <c r="CF58" s="58">
        <v>0</v>
      </c>
      <c r="CG58" s="58">
        <v>0</v>
      </c>
      <c r="CH58" s="58">
        <v>0</v>
      </c>
      <c r="CI58" s="58">
        <v>0</v>
      </c>
      <c r="CJ58" s="58">
        <v>0</v>
      </c>
      <c r="CK58" s="58">
        <v>0</v>
      </c>
      <c r="CL58" s="58">
        <v>0</v>
      </c>
      <c r="CM58" s="58">
        <v>0</v>
      </c>
      <c r="CN58" s="58">
        <v>0</v>
      </c>
      <c r="CO58" s="58">
        <v>0</v>
      </c>
      <c r="CP58" s="58">
        <v>0</v>
      </c>
      <c r="CQ58" s="58">
        <v>0</v>
      </c>
      <c r="CR58" s="58">
        <v>0</v>
      </c>
      <c r="CS58" s="58">
        <v>0</v>
      </c>
      <c r="CT58" s="58">
        <v>0</v>
      </c>
      <c r="CU58" s="58">
        <v>0</v>
      </c>
      <c r="CV58" s="58">
        <v>0</v>
      </c>
      <c r="CW58" s="58">
        <v>0</v>
      </c>
      <c r="CX58" s="115"/>
    </row>
    <row r="59" spans="2:102" x14ac:dyDescent="0.25">
      <c r="B59" s="17" t="s">
        <v>38</v>
      </c>
      <c r="C59" s="20">
        <v>1E-3</v>
      </c>
      <c r="D59" s="19">
        <f>-0.8*SUM(I10:I52,I65:I66)</f>
        <v>2221264.1308191619</v>
      </c>
      <c r="E59" s="19"/>
      <c r="F59" s="19">
        <f>C59*D59</f>
        <v>2221.2641308191619</v>
      </c>
      <c r="G59" s="55">
        <v>16</v>
      </c>
      <c r="H59" s="55">
        <v>16</v>
      </c>
      <c r="I59" s="57">
        <f t="shared" si="0"/>
        <v>-2221.2641308191619</v>
      </c>
      <c r="J59" s="58">
        <v>0</v>
      </c>
      <c r="K59" s="58">
        <v>0</v>
      </c>
      <c r="L59" s="58">
        <v>0</v>
      </c>
      <c r="M59" s="58">
        <v>0</v>
      </c>
      <c r="N59" s="58">
        <v>0</v>
      </c>
      <c r="O59" s="58">
        <v>0</v>
      </c>
      <c r="P59" s="58">
        <v>0</v>
      </c>
      <c r="Q59" s="58">
        <v>0</v>
      </c>
      <c r="R59" s="58">
        <v>0</v>
      </c>
      <c r="S59" s="58">
        <v>0</v>
      </c>
      <c r="T59" s="58">
        <v>0</v>
      </c>
      <c r="U59" s="58">
        <v>0</v>
      </c>
      <c r="V59" s="58">
        <v>0</v>
      </c>
      <c r="W59" s="58">
        <v>0</v>
      </c>
      <c r="X59" s="58">
        <v>0</v>
      </c>
      <c r="Y59" s="58">
        <f>I59</f>
        <v>-2221.2641308191619</v>
      </c>
      <c r="Z59" s="58">
        <v>0</v>
      </c>
      <c r="AA59" s="58">
        <v>0</v>
      </c>
      <c r="AB59" s="58">
        <v>0</v>
      </c>
      <c r="AC59" s="58">
        <v>0</v>
      </c>
      <c r="AD59" s="58">
        <v>0</v>
      </c>
      <c r="AE59" s="58">
        <v>0</v>
      </c>
      <c r="AF59" s="58">
        <v>0</v>
      </c>
      <c r="AG59" s="58">
        <v>0</v>
      </c>
      <c r="AH59" s="58">
        <v>0</v>
      </c>
      <c r="AI59" s="58">
        <v>0</v>
      </c>
      <c r="AJ59" s="58">
        <v>0</v>
      </c>
      <c r="AK59" s="58">
        <v>0</v>
      </c>
      <c r="AL59" s="58">
        <v>0</v>
      </c>
      <c r="AM59" s="58">
        <v>0</v>
      </c>
      <c r="AN59" s="58">
        <v>0</v>
      </c>
      <c r="AO59" s="58">
        <v>0</v>
      </c>
      <c r="AP59" s="58">
        <v>0</v>
      </c>
      <c r="AQ59" s="58">
        <v>0</v>
      </c>
      <c r="AR59" s="58">
        <v>0</v>
      </c>
      <c r="AS59" s="58">
        <v>0</v>
      </c>
      <c r="AT59" s="58">
        <v>0</v>
      </c>
      <c r="AU59" s="58">
        <v>0</v>
      </c>
      <c r="AV59" s="58">
        <v>0</v>
      </c>
      <c r="AW59" s="58">
        <v>0</v>
      </c>
      <c r="AX59" s="58">
        <v>0</v>
      </c>
      <c r="AY59" s="58">
        <v>0</v>
      </c>
      <c r="AZ59" s="58">
        <v>0</v>
      </c>
      <c r="BA59" s="58">
        <v>0</v>
      </c>
      <c r="BB59" s="58">
        <v>0</v>
      </c>
      <c r="BC59" s="58">
        <v>0</v>
      </c>
      <c r="BD59" s="58">
        <v>0</v>
      </c>
      <c r="BE59" s="58">
        <v>0</v>
      </c>
      <c r="BF59" s="58">
        <v>0</v>
      </c>
      <c r="BG59" s="58">
        <v>0</v>
      </c>
      <c r="BH59" s="58">
        <v>0</v>
      </c>
      <c r="BI59" s="58">
        <v>0</v>
      </c>
      <c r="BJ59" s="58">
        <v>0</v>
      </c>
      <c r="BK59" s="58">
        <v>0</v>
      </c>
      <c r="BL59" s="58">
        <v>0</v>
      </c>
      <c r="BM59" s="58">
        <v>0</v>
      </c>
      <c r="BN59" s="58">
        <v>0</v>
      </c>
      <c r="BO59" s="58">
        <v>0</v>
      </c>
      <c r="BP59" s="58">
        <v>0</v>
      </c>
      <c r="BQ59" s="58">
        <v>0</v>
      </c>
      <c r="BR59" s="58">
        <v>0</v>
      </c>
      <c r="BS59" s="58">
        <v>0</v>
      </c>
      <c r="BT59" s="58">
        <v>0</v>
      </c>
      <c r="BU59" s="58">
        <v>0</v>
      </c>
      <c r="BV59" s="58">
        <v>0</v>
      </c>
      <c r="BW59" s="58">
        <v>0</v>
      </c>
      <c r="BX59" s="58">
        <v>0</v>
      </c>
      <c r="BY59" s="58">
        <v>0</v>
      </c>
      <c r="BZ59" s="58">
        <v>0</v>
      </c>
      <c r="CA59" s="58">
        <v>0</v>
      </c>
      <c r="CB59" s="58">
        <v>0</v>
      </c>
      <c r="CC59" s="58">
        <v>0</v>
      </c>
      <c r="CD59" s="58">
        <v>0</v>
      </c>
      <c r="CE59" s="58">
        <v>0</v>
      </c>
      <c r="CF59" s="58">
        <v>0</v>
      </c>
      <c r="CG59" s="58">
        <v>0</v>
      </c>
      <c r="CH59" s="58">
        <v>0</v>
      </c>
      <c r="CI59" s="58">
        <v>0</v>
      </c>
      <c r="CJ59" s="58">
        <v>0</v>
      </c>
      <c r="CK59" s="58">
        <v>0</v>
      </c>
      <c r="CL59" s="58">
        <v>0</v>
      </c>
      <c r="CM59" s="58">
        <v>0</v>
      </c>
      <c r="CN59" s="58">
        <v>0</v>
      </c>
      <c r="CO59" s="58">
        <v>0</v>
      </c>
      <c r="CP59" s="58">
        <v>0</v>
      </c>
      <c r="CQ59" s="58">
        <v>0</v>
      </c>
      <c r="CR59" s="58">
        <v>0</v>
      </c>
      <c r="CS59" s="58">
        <v>0</v>
      </c>
      <c r="CT59" s="58">
        <v>0</v>
      </c>
      <c r="CU59" s="58">
        <v>0</v>
      </c>
      <c r="CV59" s="58">
        <v>0</v>
      </c>
      <c r="CW59" s="58">
        <v>0</v>
      </c>
      <c r="CX59" s="115"/>
    </row>
    <row r="60" spans="2:102" x14ac:dyDescent="0.25">
      <c r="B60" s="17" t="s">
        <v>123</v>
      </c>
      <c r="C60" s="20">
        <f>intereses!C5</f>
        <v>3.5000000000000003E-2</v>
      </c>
      <c r="D60" s="19">
        <f>0.8*(F8-F70-F71)</f>
        <v>1552569.2549087324</v>
      </c>
      <c r="E60" s="19"/>
      <c r="F60" s="19">
        <v>142067</v>
      </c>
      <c r="G60" s="55">
        <v>33</v>
      </c>
      <c r="H60" s="55">
        <v>92</v>
      </c>
      <c r="I60" s="57"/>
      <c r="J60" s="58">
        <v>0</v>
      </c>
      <c r="K60" s="58">
        <v>0</v>
      </c>
      <c r="L60" s="58">
        <v>0</v>
      </c>
      <c r="M60" s="58">
        <v>0</v>
      </c>
      <c r="N60" s="58">
        <v>0</v>
      </c>
      <c r="O60" s="58">
        <v>0</v>
      </c>
      <c r="P60" s="58">
        <v>0</v>
      </c>
      <c r="Q60" s="58">
        <v>0</v>
      </c>
      <c r="R60" s="58">
        <v>0</v>
      </c>
      <c r="S60" s="58">
        <v>0</v>
      </c>
      <c r="T60" s="58">
        <v>0</v>
      </c>
      <c r="U60" s="58">
        <v>0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0</v>
      </c>
      <c r="AB60" s="58">
        <v>0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0</v>
      </c>
      <c r="AK60" s="58">
        <v>0</v>
      </c>
      <c r="AL60" s="58">
        <v>0</v>
      </c>
      <c r="AM60" s="58">
        <v>0</v>
      </c>
      <c r="AN60" s="58">
        <v>0</v>
      </c>
      <c r="AO60" s="58">
        <v>0</v>
      </c>
      <c r="AP60" s="58">
        <v>-4528.3269791666671</v>
      </c>
      <c r="AQ60" s="58">
        <v>-4459.1564299756374</v>
      </c>
      <c r="AR60" s="58">
        <v>-4389.7841333494689</v>
      </c>
      <c r="AS60" s="58">
        <v>-4320.20950085814</v>
      </c>
      <c r="AT60" s="58">
        <v>-4250.4319423553779</v>
      </c>
      <c r="AU60" s="58">
        <v>-4180.4508659736503</v>
      </c>
      <c r="AV60" s="58">
        <v>-4110.2656781191408</v>
      </c>
      <c r="AW60" s="58">
        <v>-4039.8757834667235</v>
      </c>
      <c r="AX60" s="58">
        <v>-3969.2805849549031</v>
      </c>
      <c r="AY60" s="58">
        <v>-3898.4794837807572</v>
      </c>
      <c r="AZ60" s="58">
        <v>-3827.4718793948518</v>
      </c>
      <c r="BA60" s="58">
        <v>-3756.2571694961562</v>
      </c>
      <c r="BB60" s="58">
        <v>-3684.8347500269215</v>
      </c>
      <c r="BC60" s="58">
        <v>-3613.2040151675687</v>
      </c>
      <c r="BD60" s="58">
        <v>-3541.3643573315421</v>
      </c>
      <c r="BE60" s="58">
        <v>-3469.3151671601609</v>
      </c>
      <c r="BF60" s="113">
        <v>-3397.0558335174464</v>
      </c>
      <c r="BG60" s="113">
        <v>-3324.5857434849413</v>
      </c>
      <c r="BH60" s="113">
        <v>-3251.9042823565069</v>
      </c>
      <c r="BI60" s="113">
        <v>-3179.0108336331155</v>
      </c>
      <c r="BJ60" s="113">
        <v>-3105.9047790176128</v>
      </c>
      <c r="BK60" s="113">
        <v>-3032.5854984094826</v>
      </c>
      <c r="BL60" s="113">
        <v>-2959.0523698995789</v>
      </c>
      <c r="BM60" s="113">
        <v>-2885.3047697648544</v>
      </c>
      <c r="BN60" s="113">
        <v>-2811.342072463071</v>
      </c>
      <c r="BO60" s="113">
        <v>-2737.1636506274899</v>
      </c>
      <c r="BP60" s="113">
        <v>-2662.7688750615553</v>
      </c>
      <c r="BQ60" s="113">
        <v>-2588.157114733553</v>
      </c>
      <c r="BR60" s="113">
        <v>-2513.3277367712617</v>
      </c>
      <c r="BS60" s="113">
        <v>-2438.2801064565788</v>
      </c>
      <c r="BT60" s="113">
        <v>-2363.0135872201458</v>
      </c>
      <c r="BU60" s="113">
        <v>-2287.5275406359397</v>
      </c>
      <c r="BV60" s="113">
        <v>-2211.821326415863</v>
      </c>
      <c r="BW60" s="113">
        <v>-2135.894302404311</v>
      </c>
      <c r="BX60" s="113">
        <v>-2059.7458245727253</v>
      </c>
      <c r="BY60" s="113">
        <v>-1983.375247014131</v>
      </c>
      <c r="BZ60" s="113">
        <v>-1906.7819219376572</v>
      </c>
      <c r="CA60" s="113">
        <v>-1829.9651996630437</v>
      </c>
      <c r="CB60" s="113">
        <v>-1752.9244286151295</v>
      </c>
      <c r="CC60" s="113">
        <v>-1675.6589553183248</v>
      </c>
      <c r="CD60" s="113">
        <v>-1598.1681243910718</v>
      </c>
      <c r="CE60" s="113">
        <v>-1520.4512785402812</v>
      </c>
      <c r="CF60" s="113">
        <v>-1442.5077585557588</v>
      </c>
      <c r="CG60" s="113">
        <v>-1364.3369033046147</v>
      </c>
      <c r="CH60" s="113">
        <v>-1285.9380497256548</v>
      </c>
      <c r="CI60" s="113">
        <v>-1207.3105328237566</v>
      </c>
      <c r="CJ60" s="113">
        <v>-1128.4536856642276</v>
      </c>
      <c r="CK60" s="113">
        <v>-1049.3668393671499</v>
      </c>
      <c r="CL60" s="113">
        <v>-970.04932310170614</v>
      </c>
      <c r="CM60" s="113">
        <v>-890.50046408048775</v>
      </c>
      <c r="CN60" s="113">
        <v>-810.71958755379103</v>
      </c>
      <c r="CO60" s="113">
        <v>-730.7060168038912</v>
      </c>
      <c r="CP60" s="113">
        <v>-650.45907313930434</v>
      </c>
      <c r="CQ60" s="113">
        <v>-569.97807588902913</v>
      </c>
      <c r="CR60" s="113">
        <v>-489.26234239677387</v>
      </c>
      <c r="CS60" s="113">
        <v>-408.31118801516612</v>
      </c>
      <c r="CT60" s="113">
        <v>-327.12392609994549</v>
      </c>
      <c r="CU60" s="113">
        <v>-245.69986800413881</v>
      </c>
      <c r="CV60" s="113">
        <v>-164.03832307221933</v>
      </c>
      <c r="CW60" s="113">
        <v>-82.138598634248339</v>
      </c>
      <c r="CX60" s="115"/>
    </row>
    <row r="61" spans="2:102" x14ac:dyDescent="0.25">
      <c r="B61" s="17" t="s">
        <v>54</v>
      </c>
      <c r="C61" s="21">
        <f>intereses!E5</f>
        <v>0.05</v>
      </c>
      <c r="D61" s="19">
        <f>-0.8*SUM(I10:I52,I65:I66)</f>
        <v>2221264.1308191619</v>
      </c>
      <c r="E61" s="19"/>
      <c r="F61" s="19">
        <v>80433.66</v>
      </c>
      <c r="G61" s="55">
        <v>17</v>
      </c>
      <c r="H61" s="55">
        <v>32</v>
      </c>
      <c r="I61" s="57"/>
      <c r="J61" s="58">
        <v>0</v>
      </c>
      <c r="K61" s="58">
        <v>0</v>
      </c>
      <c r="L61" s="58">
        <v>0</v>
      </c>
      <c r="M61" s="58">
        <v>0</v>
      </c>
      <c r="N61" s="58">
        <v>0</v>
      </c>
      <c r="O61" s="58">
        <v>0</v>
      </c>
      <c r="P61" s="58">
        <v>0</v>
      </c>
      <c r="Q61" s="58">
        <v>0</v>
      </c>
      <c r="R61" s="58">
        <v>0</v>
      </c>
      <c r="S61" s="58">
        <v>0</v>
      </c>
      <c r="T61" s="58">
        <v>0</v>
      </c>
      <c r="U61" s="58">
        <v>0</v>
      </c>
      <c r="V61" s="58">
        <v>0</v>
      </c>
      <c r="W61" s="58">
        <v>0</v>
      </c>
      <c r="X61" s="58">
        <v>0</v>
      </c>
      <c r="Y61" s="58">
        <v>0</v>
      </c>
      <c r="Z61" s="58">
        <v>-9255.2672083333327</v>
      </c>
      <c r="AA61" s="58">
        <v>-8701.8303609425202</v>
      </c>
      <c r="AB61" s="58">
        <v>-8146.0875266875782</v>
      </c>
      <c r="AC61" s="58">
        <v>-7588.0290972899083</v>
      </c>
      <c r="AD61" s="58">
        <v>-7027.645424436414</v>
      </c>
      <c r="AE61" s="58">
        <v>-6464.9268196126977</v>
      </c>
      <c r="AF61" s="58">
        <v>-5899.8635539355473</v>
      </c>
      <c r="AG61" s="58">
        <v>-5332.4458579847442</v>
      </c>
      <c r="AH61" s="58">
        <v>-4762.6639216341455</v>
      </c>
      <c r="AI61" s="58">
        <v>-4190.5078938820843</v>
      </c>
      <c r="AJ61" s="58">
        <v>-3615.9678826810582</v>
      </c>
      <c r="AK61" s="58">
        <v>-3039.033954766694</v>
      </c>
      <c r="AL61" s="58">
        <v>-2459.6961354860196</v>
      </c>
      <c r="AM61" s="58">
        <v>-1877.9444086250087</v>
      </c>
      <c r="AN61" s="58">
        <v>-1293.7687162354109</v>
      </c>
      <c r="AO61" s="58">
        <v>-707.15895846085618</v>
      </c>
      <c r="AP61" s="58">
        <v>0</v>
      </c>
      <c r="AQ61" s="58">
        <v>0</v>
      </c>
      <c r="AR61" s="58">
        <v>0</v>
      </c>
      <c r="AS61" s="58">
        <v>0</v>
      </c>
      <c r="AT61" s="58">
        <v>0</v>
      </c>
      <c r="AU61" s="58">
        <v>0</v>
      </c>
      <c r="AV61" s="58">
        <v>0</v>
      </c>
      <c r="AW61" s="58">
        <v>0</v>
      </c>
      <c r="AX61" s="58">
        <v>0</v>
      </c>
      <c r="AY61" s="58">
        <v>0</v>
      </c>
      <c r="AZ61" s="58">
        <v>0</v>
      </c>
      <c r="BA61" s="58">
        <v>0</v>
      </c>
      <c r="BB61" s="58">
        <v>0</v>
      </c>
      <c r="BC61" s="58">
        <v>0</v>
      </c>
      <c r="BD61" s="58">
        <v>0</v>
      </c>
      <c r="BE61" s="58">
        <v>0</v>
      </c>
      <c r="BF61" s="58">
        <v>0</v>
      </c>
      <c r="BG61" s="58">
        <v>0</v>
      </c>
      <c r="BH61" s="58">
        <v>0</v>
      </c>
      <c r="BI61" s="58">
        <v>0</v>
      </c>
      <c r="BJ61" s="58">
        <v>0</v>
      </c>
      <c r="BK61" s="58">
        <v>0</v>
      </c>
      <c r="BL61" s="58">
        <v>0</v>
      </c>
      <c r="BM61" s="58">
        <v>0</v>
      </c>
      <c r="BN61" s="58">
        <v>0</v>
      </c>
      <c r="BO61" s="58">
        <v>0</v>
      </c>
      <c r="BP61" s="58">
        <v>0</v>
      </c>
      <c r="BQ61" s="58">
        <v>0</v>
      </c>
      <c r="BR61" s="58">
        <v>0</v>
      </c>
      <c r="BS61" s="58">
        <v>0</v>
      </c>
      <c r="BT61" s="58">
        <v>0</v>
      </c>
      <c r="BU61" s="58">
        <v>0</v>
      </c>
      <c r="BV61" s="58">
        <v>0</v>
      </c>
      <c r="BW61" s="58">
        <v>0</v>
      </c>
      <c r="BX61" s="58">
        <v>0</v>
      </c>
      <c r="BY61" s="58">
        <v>0</v>
      </c>
      <c r="BZ61" s="58">
        <v>0</v>
      </c>
      <c r="CA61" s="58">
        <v>0</v>
      </c>
      <c r="CB61" s="58">
        <v>0</v>
      </c>
      <c r="CC61" s="58">
        <v>0</v>
      </c>
      <c r="CD61" s="58">
        <v>0</v>
      </c>
      <c r="CE61" s="58">
        <v>0</v>
      </c>
      <c r="CF61" s="58">
        <v>0</v>
      </c>
      <c r="CG61" s="58">
        <v>0</v>
      </c>
      <c r="CH61" s="58">
        <v>0</v>
      </c>
      <c r="CI61" s="58">
        <v>0</v>
      </c>
      <c r="CJ61" s="58">
        <v>0</v>
      </c>
      <c r="CK61" s="58">
        <v>0</v>
      </c>
      <c r="CL61" s="58">
        <v>0</v>
      </c>
      <c r="CM61" s="58">
        <v>0</v>
      </c>
      <c r="CN61" s="58">
        <v>0</v>
      </c>
      <c r="CO61" s="58">
        <v>0</v>
      </c>
      <c r="CP61" s="58">
        <v>0</v>
      </c>
      <c r="CQ61" s="58">
        <v>0</v>
      </c>
      <c r="CR61" s="58">
        <v>0</v>
      </c>
      <c r="CS61" s="58">
        <v>0</v>
      </c>
      <c r="CT61" s="58">
        <v>0</v>
      </c>
      <c r="CU61" s="58">
        <v>0</v>
      </c>
      <c r="CV61" s="58">
        <v>0</v>
      </c>
      <c r="CW61" s="58">
        <v>0</v>
      </c>
      <c r="CX61" s="115"/>
    </row>
    <row r="62" spans="2:102" x14ac:dyDescent="0.25">
      <c r="B62" s="17" t="s">
        <v>39</v>
      </c>
      <c r="C62" s="20">
        <v>2.5000000000000001E-3</v>
      </c>
      <c r="D62" s="19">
        <f>-0.8*SUM(I10:I52,I65:I66)</f>
        <v>2221264.1308191619</v>
      </c>
      <c r="E62" s="19"/>
      <c r="F62" s="19">
        <f>C62*D62</f>
        <v>5553.1603270479045</v>
      </c>
      <c r="G62" s="55">
        <v>32</v>
      </c>
      <c r="H62" s="55">
        <v>33</v>
      </c>
      <c r="I62" s="57">
        <f t="shared" si="0"/>
        <v>-5553.1603270479045</v>
      </c>
      <c r="J62" s="58">
        <v>0</v>
      </c>
      <c r="K62" s="58">
        <v>0</v>
      </c>
      <c r="L62" s="58">
        <v>0</v>
      </c>
      <c r="M62" s="58">
        <v>0</v>
      </c>
      <c r="N62" s="58">
        <v>0</v>
      </c>
      <c r="O62" s="58">
        <v>0</v>
      </c>
      <c r="P62" s="58">
        <v>0</v>
      </c>
      <c r="Q62" s="58">
        <v>0</v>
      </c>
      <c r="R62" s="58">
        <v>0</v>
      </c>
      <c r="S62" s="58">
        <v>0</v>
      </c>
      <c r="T62" s="58">
        <v>0</v>
      </c>
      <c r="U62" s="58">
        <v>0</v>
      </c>
      <c r="V62" s="58">
        <v>0</v>
      </c>
      <c r="W62" s="58">
        <v>0</v>
      </c>
      <c r="X62" s="58">
        <v>0</v>
      </c>
      <c r="Y62" s="58">
        <v>0</v>
      </c>
      <c r="Z62" s="58">
        <v>0</v>
      </c>
      <c r="AA62" s="58">
        <v>0</v>
      </c>
      <c r="AB62" s="58">
        <v>0</v>
      </c>
      <c r="AC62" s="58">
        <v>0</v>
      </c>
      <c r="AD62" s="58">
        <v>0</v>
      </c>
      <c r="AE62" s="58">
        <v>0</v>
      </c>
      <c r="AF62" s="58">
        <v>0</v>
      </c>
      <c r="AG62" s="58">
        <v>0</v>
      </c>
      <c r="AH62" s="58">
        <v>0</v>
      </c>
      <c r="AI62" s="58">
        <v>0</v>
      </c>
      <c r="AJ62" s="58">
        <v>0</v>
      </c>
      <c r="AK62" s="58">
        <v>0</v>
      </c>
      <c r="AL62" s="58">
        <v>0</v>
      </c>
      <c r="AM62" s="58">
        <v>0</v>
      </c>
      <c r="AN62" s="58">
        <v>0</v>
      </c>
      <c r="AO62" s="58">
        <v>0</v>
      </c>
      <c r="AP62" s="58">
        <v>0</v>
      </c>
      <c r="AQ62" s="58">
        <v>0</v>
      </c>
      <c r="AR62" s="58">
        <v>0</v>
      </c>
      <c r="AS62" s="58">
        <v>0</v>
      </c>
      <c r="AT62" s="58">
        <v>0</v>
      </c>
      <c r="AU62" s="58">
        <v>0</v>
      </c>
      <c r="AV62" s="58">
        <v>0</v>
      </c>
      <c r="AW62" s="58">
        <v>0</v>
      </c>
      <c r="AX62" s="58">
        <v>0</v>
      </c>
      <c r="AY62" s="58">
        <v>0</v>
      </c>
      <c r="AZ62" s="58">
        <v>0</v>
      </c>
      <c r="BA62" s="58">
        <v>0</v>
      </c>
      <c r="BB62" s="58">
        <v>0</v>
      </c>
      <c r="BC62" s="58">
        <v>0</v>
      </c>
      <c r="BD62" s="58">
        <v>0</v>
      </c>
      <c r="BE62" s="58">
        <v>0</v>
      </c>
      <c r="BF62" s="58">
        <v>0</v>
      </c>
      <c r="BG62" s="58">
        <v>0</v>
      </c>
      <c r="BH62" s="58">
        <v>0</v>
      </c>
      <c r="BI62" s="58">
        <v>0</v>
      </c>
      <c r="BJ62" s="58">
        <v>0</v>
      </c>
      <c r="BK62" s="58">
        <v>0</v>
      </c>
      <c r="BL62" s="58">
        <v>0</v>
      </c>
      <c r="BM62" s="58">
        <v>0</v>
      </c>
      <c r="BN62" s="58">
        <v>0</v>
      </c>
      <c r="BO62" s="58">
        <v>0</v>
      </c>
      <c r="BP62" s="58">
        <v>0</v>
      </c>
      <c r="BQ62" s="58">
        <v>0</v>
      </c>
      <c r="BR62" s="58">
        <v>0</v>
      </c>
      <c r="BS62" s="58">
        <v>0</v>
      </c>
      <c r="BT62" s="58">
        <v>0</v>
      </c>
      <c r="BU62" s="58">
        <v>0</v>
      </c>
      <c r="BV62" s="58">
        <v>0</v>
      </c>
      <c r="BW62" s="58">
        <v>0</v>
      </c>
      <c r="BX62" s="58">
        <v>0</v>
      </c>
      <c r="BY62" s="58">
        <v>0</v>
      </c>
      <c r="BZ62" s="58">
        <v>0</v>
      </c>
      <c r="CA62" s="58">
        <v>0</v>
      </c>
      <c r="CB62" s="58">
        <v>0</v>
      </c>
      <c r="CC62" s="58">
        <v>0</v>
      </c>
      <c r="CD62" s="58">
        <v>0</v>
      </c>
      <c r="CE62" s="58">
        <v>0</v>
      </c>
      <c r="CF62" s="58">
        <v>0</v>
      </c>
      <c r="CG62" s="58">
        <v>0</v>
      </c>
      <c r="CH62" s="58">
        <v>0</v>
      </c>
      <c r="CI62" s="58">
        <v>0</v>
      </c>
      <c r="CJ62" s="58">
        <v>0</v>
      </c>
      <c r="CK62" s="58">
        <v>0</v>
      </c>
      <c r="CL62" s="58">
        <v>0</v>
      </c>
      <c r="CM62" s="58">
        <v>0</v>
      </c>
      <c r="CN62" s="58">
        <v>0</v>
      </c>
      <c r="CO62" s="58">
        <v>0</v>
      </c>
      <c r="CP62" s="58">
        <v>0</v>
      </c>
      <c r="CQ62" s="58">
        <v>0</v>
      </c>
      <c r="CR62" s="58">
        <v>0</v>
      </c>
      <c r="CS62" s="58">
        <v>0</v>
      </c>
      <c r="CT62" s="58">
        <v>0</v>
      </c>
      <c r="CU62" s="58">
        <v>0</v>
      </c>
      <c r="CV62" s="58">
        <v>0</v>
      </c>
      <c r="CW62" s="58">
        <f>I62</f>
        <v>-5553.1603270479045</v>
      </c>
      <c r="CX62" s="115"/>
    </row>
    <row r="63" spans="2:102" x14ac:dyDescent="0.25">
      <c r="G63" s="61"/>
      <c r="H63" s="61"/>
      <c r="I63" s="62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CX63" s="115"/>
    </row>
    <row r="64" spans="2:102" x14ac:dyDescent="0.25">
      <c r="B64" s="15" t="s">
        <v>3</v>
      </c>
      <c r="C64" s="15"/>
      <c r="D64" s="16"/>
      <c r="E64" s="16"/>
      <c r="F64" s="16"/>
      <c r="G64" s="64"/>
      <c r="H64" s="64"/>
      <c r="I64" s="65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CX64" s="115"/>
    </row>
    <row r="65" spans="2:102" x14ac:dyDescent="0.25">
      <c r="B65" s="17" t="s">
        <v>30</v>
      </c>
      <c r="C65">
        <v>10</v>
      </c>
      <c r="D65" s="1">
        <v>8</v>
      </c>
      <c r="E65" s="1">
        <v>700</v>
      </c>
      <c r="F65" s="1">
        <f>C65*D65*E65</f>
        <v>56000</v>
      </c>
      <c r="G65" s="70">
        <v>17</v>
      </c>
      <c r="H65" s="70">
        <v>32</v>
      </c>
      <c r="I65" s="71">
        <f t="shared" si="0"/>
        <v>-56000</v>
      </c>
      <c r="J65" s="72">
        <v>0</v>
      </c>
      <c r="K65" s="72">
        <v>0</v>
      </c>
      <c r="L65" s="72">
        <v>0</v>
      </c>
      <c r="M65" s="72">
        <v>0</v>
      </c>
      <c r="N65" s="72">
        <v>0</v>
      </c>
      <c r="O65" s="72">
        <v>0</v>
      </c>
      <c r="P65" s="72">
        <v>0</v>
      </c>
      <c r="Q65" s="72">
        <v>0</v>
      </c>
      <c r="R65" s="72">
        <v>0</v>
      </c>
      <c r="S65" s="72">
        <v>0</v>
      </c>
      <c r="T65" s="72">
        <v>0</v>
      </c>
      <c r="U65" s="72">
        <v>0</v>
      </c>
      <c r="V65" s="72">
        <v>0</v>
      </c>
      <c r="W65" s="72">
        <v>0</v>
      </c>
      <c r="X65" s="72">
        <v>0</v>
      </c>
      <c r="Y65" s="72">
        <v>0</v>
      </c>
      <c r="Z65" s="72">
        <f>$I$65/16</f>
        <v>-3500</v>
      </c>
      <c r="AA65" s="72">
        <f t="shared" ref="AA65:AO65" si="12">$I$65/16</f>
        <v>-3500</v>
      </c>
      <c r="AB65" s="72">
        <f t="shared" si="12"/>
        <v>-3500</v>
      </c>
      <c r="AC65" s="72">
        <f t="shared" si="12"/>
        <v>-3500</v>
      </c>
      <c r="AD65" s="72">
        <f t="shared" si="12"/>
        <v>-3500</v>
      </c>
      <c r="AE65" s="72">
        <f t="shared" si="12"/>
        <v>-3500</v>
      </c>
      <c r="AF65" s="72">
        <f t="shared" si="12"/>
        <v>-3500</v>
      </c>
      <c r="AG65" s="72">
        <f t="shared" si="12"/>
        <v>-3500</v>
      </c>
      <c r="AH65" s="72">
        <f t="shared" si="12"/>
        <v>-3500</v>
      </c>
      <c r="AI65" s="72">
        <f t="shared" si="12"/>
        <v>-3500</v>
      </c>
      <c r="AJ65" s="72">
        <f t="shared" si="12"/>
        <v>-3500</v>
      </c>
      <c r="AK65" s="72">
        <f t="shared" si="12"/>
        <v>-3500</v>
      </c>
      <c r="AL65" s="72">
        <f t="shared" si="12"/>
        <v>-3500</v>
      </c>
      <c r="AM65" s="72">
        <f t="shared" si="12"/>
        <v>-3500</v>
      </c>
      <c r="AN65" s="72">
        <f t="shared" si="12"/>
        <v>-3500</v>
      </c>
      <c r="AO65" s="72">
        <f t="shared" si="12"/>
        <v>-3500</v>
      </c>
      <c r="AP65" s="72">
        <v>0</v>
      </c>
      <c r="AQ65" s="72">
        <v>0</v>
      </c>
      <c r="AR65" s="72">
        <v>0</v>
      </c>
      <c r="AS65" s="72">
        <v>0</v>
      </c>
      <c r="AT65" s="72">
        <v>0</v>
      </c>
      <c r="AU65" s="72">
        <v>0</v>
      </c>
      <c r="AV65" s="72">
        <v>0</v>
      </c>
      <c r="AW65" s="72">
        <v>0</v>
      </c>
      <c r="AX65" s="72">
        <v>0</v>
      </c>
      <c r="AY65" s="72">
        <v>0</v>
      </c>
      <c r="AZ65" s="72">
        <v>0</v>
      </c>
      <c r="BA65" s="72">
        <v>0</v>
      </c>
      <c r="BB65" s="72">
        <v>0</v>
      </c>
      <c r="BC65" s="72">
        <v>0</v>
      </c>
      <c r="BD65" s="72">
        <v>0</v>
      </c>
      <c r="BE65" s="72">
        <v>0</v>
      </c>
      <c r="BF65" s="72">
        <v>0</v>
      </c>
      <c r="BG65" s="72">
        <v>0</v>
      </c>
      <c r="BH65" s="72">
        <v>0</v>
      </c>
      <c r="BI65" s="72">
        <v>0</v>
      </c>
      <c r="BJ65" s="72">
        <v>0</v>
      </c>
      <c r="BK65" s="72">
        <v>0</v>
      </c>
      <c r="BL65" s="72">
        <v>0</v>
      </c>
      <c r="BM65" s="72">
        <v>0</v>
      </c>
      <c r="BN65" s="72">
        <v>0</v>
      </c>
      <c r="BO65" s="72">
        <v>0</v>
      </c>
      <c r="BP65" s="72">
        <v>0</v>
      </c>
      <c r="BQ65" s="72">
        <v>0</v>
      </c>
      <c r="BR65" s="72">
        <v>0</v>
      </c>
      <c r="BS65" s="72">
        <v>0</v>
      </c>
      <c r="BT65" s="72">
        <v>0</v>
      </c>
      <c r="BU65" s="72">
        <v>0</v>
      </c>
      <c r="BV65" s="72">
        <v>0</v>
      </c>
      <c r="BW65" s="72">
        <v>0</v>
      </c>
      <c r="BX65" s="72">
        <v>0</v>
      </c>
      <c r="BY65" s="72">
        <v>0</v>
      </c>
      <c r="BZ65" s="72">
        <v>0</v>
      </c>
      <c r="CA65" s="72">
        <v>0</v>
      </c>
      <c r="CB65" s="72">
        <v>0</v>
      </c>
      <c r="CC65" s="72">
        <v>0</v>
      </c>
      <c r="CD65" s="72">
        <v>0</v>
      </c>
      <c r="CE65" s="72">
        <v>0</v>
      </c>
      <c r="CF65" s="72">
        <v>0</v>
      </c>
      <c r="CG65" s="72">
        <v>0</v>
      </c>
      <c r="CH65" s="72">
        <v>0</v>
      </c>
      <c r="CI65" s="72">
        <v>0</v>
      </c>
      <c r="CJ65" s="72">
        <v>0</v>
      </c>
      <c r="CK65" s="72">
        <v>0</v>
      </c>
      <c r="CL65" s="72">
        <v>0</v>
      </c>
      <c r="CM65" s="72">
        <v>0</v>
      </c>
      <c r="CN65" s="72">
        <v>0</v>
      </c>
      <c r="CO65" s="72">
        <v>0</v>
      </c>
      <c r="CP65" s="72">
        <v>0</v>
      </c>
      <c r="CQ65" s="72">
        <v>0</v>
      </c>
      <c r="CR65" s="72">
        <v>0</v>
      </c>
      <c r="CS65" s="72">
        <v>0</v>
      </c>
      <c r="CT65" s="72">
        <v>0</v>
      </c>
      <c r="CU65" s="72">
        <v>0</v>
      </c>
      <c r="CV65" s="72">
        <v>0</v>
      </c>
      <c r="CW65" s="72">
        <v>0</v>
      </c>
      <c r="CX65" s="115"/>
    </row>
    <row r="66" spans="2:102" x14ac:dyDescent="0.25">
      <c r="B66" t="s">
        <v>23</v>
      </c>
      <c r="C66">
        <v>10</v>
      </c>
      <c r="D66" s="1">
        <v>8</v>
      </c>
      <c r="E66" s="1">
        <v>200</v>
      </c>
      <c r="F66" s="1">
        <f>C66*D66*E66</f>
        <v>16000</v>
      </c>
      <c r="G66" s="55">
        <v>17</v>
      </c>
      <c r="H66" s="55">
        <v>32</v>
      </c>
      <c r="I66" s="57">
        <f>-$F$66</f>
        <v>-16000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58">
        <v>0</v>
      </c>
      <c r="P66" s="58">
        <v>0</v>
      </c>
      <c r="Q66" s="58">
        <v>0</v>
      </c>
      <c r="R66" s="58">
        <v>0</v>
      </c>
      <c r="S66" s="58">
        <v>0</v>
      </c>
      <c r="T66" s="58">
        <v>0</v>
      </c>
      <c r="U66" s="58">
        <v>0</v>
      </c>
      <c r="V66" s="58">
        <v>0</v>
      </c>
      <c r="W66" s="58">
        <v>0</v>
      </c>
      <c r="X66" s="58">
        <v>0</v>
      </c>
      <c r="Y66" s="58">
        <v>0</v>
      </c>
      <c r="Z66" s="58">
        <f>$I$66/16</f>
        <v>-1000</v>
      </c>
      <c r="AA66" s="58">
        <f t="shared" ref="AA66:AO66" si="13">$I$66/16</f>
        <v>-1000</v>
      </c>
      <c r="AB66" s="58">
        <f t="shared" si="13"/>
        <v>-1000</v>
      </c>
      <c r="AC66" s="58">
        <f t="shared" si="13"/>
        <v>-1000</v>
      </c>
      <c r="AD66" s="58">
        <f t="shared" si="13"/>
        <v>-1000</v>
      </c>
      <c r="AE66" s="58">
        <f t="shared" si="13"/>
        <v>-1000</v>
      </c>
      <c r="AF66" s="58">
        <f t="shared" si="13"/>
        <v>-1000</v>
      </c>
      <c r="AG66" s="58">
        <f t="shared" si="13"/>
        <v>-1000</v>
      </c>
      <c r="AH66" s="58">
        <f t="shared" si="13"/>
        <v>-1000</v>
      </c>
      <c r="AI66" s="58">
        <f t="shared" si="13"/>
        <v>-1000</v>
      </c>
      <c r="AJ66" s="58">
        <f t="shared" si="13"/>
        <v>-1000</v>
      </c>
      <c r="AK66" s="58">
        <f t="shared" si="13"/>
        <v>-1000</v>
      </c>
      <c r="AL66" s="58">
        <f t="shared" si="13"/>
        <v>-1000</v>
      </c>
      <c r="AM66" s="58">
        <f t="shared" si="13"/>
        <v>-1000</v>
      </c>
      <c r="AN66" s="58">
        <f t="shared" si="13"/>
        <v>-1000</v>
      </c>
      <c r="AO66" s="58">
        <f t="shared" si="13"/>
        <v>-1000</v>
      </c>
      <c r="AP66" s="58">
        <v>0</v>
      </c>
      <c r="AQ66" s="58">
        <v>0</v>
      </c>
      <c r="AR66" s="58">
        <v>0</v>
      </c>
      <c r="AS66" s="58">
        <v>0</v>
      </c>
      <c r="AT66" s="58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8">
        <v>0</v>
      </c>
      <c r="BA66" s="58">
        <v>0</v>
      </c>
      <c r="BB66" s="58">
        <v>0</v>
      </c>
      <c r="BC66" s="58">
        <v>0</v>
      </c>
      <c r="BD66" s="58">
        <v>0</v>
      </c>
      <c r="BE66" s="58">
        <v>0</v>
      </c>
      <c r="BF66" s="58">
        <v>0</v>
      </c>
      <c r="BG66" s="58">
        <v>0</v>
      </c>
      <c r="BH66" s="58">
        <v>0</v>
      </c>
      <c r="BI66" s="58">
        <v>0</v>
      </c>
      <c r="BJ66" s="58">
        <v>0</v>
      </c>
      <c r="BK66" s="58">
        <v>0</v>
      </c>
      <c r="BL66" s="58">
        <v>0</v>
      </c>
      <c r="BM66" s="58">
        <v>0</v>
      </c>
      <c r="BN66" s="58">
        <v>0</v>
      </c>
      <c r="BO66" s="58">
        <v>0</v>
      </c>
      <c r="BP66" s="58">
        <v>0</v>
      </c>
      <c r="BQ66" s="58">
        <v>0</v>
      </c>
      <c r="BR66" s="58">
        <v>0</v>
      </c>
      <c r="BS66" s="58">
        <v>0</v>
      </c>
      <c r="BT66" s="58">
        <v>0</v>
      </c>
      <c r="BU66" s="58">
        <v>0</v>
      </c>
      <c r="BV66" s="58">
        <v>0</v>
      </c>
      <c r="BW66" s="58">
        <v>0</v>
      </c>
      <c r="BX66" s="58">
        <v>0</v>
      </c>
      <c r="BY66" s="58">
        <v>0</v>
      </c>
      <c r="BZ66" s="58">
        <v>0</v>
      </c>
      <c r="CA66" s="58">
        <v>0</v>
      </c>
      <c r="CB66" s="58">
        <v>0</v>
      </c>
      <c r="CC66" s="58">
        <v>0</v>
      </c>
      <c r="CD66" s="58">
        <v>0</v>
      </c>
      <c r="CE66" s="58">
        <v>0</v>
      </c>
      <c r="CF66" s="58">
        <v>0</v>
      </c>
      <c r="CG66" s="58">
        <v>0</v>
      </c>
      <c r="CH66" s="58">
        <v>0</v>
      </c>
      <c r="CI66" s="58">
        <v>0</v>
      </c>
      <c r="CJ66" s="58">
        <v>0</v>
      </c>
      <c r="CK66" s="58">
        <v>0</v>
      </c>
      <c r="CL66" s="58">
        <v>0</v>
      </c>
      <c r="CM66" s="58">
        <v>0</v>
      </c>
      <c r="CN66" s="58">
        <v>0</v>
      </c>
      <c r="CO66" s="58">
        <v>0</v>
      </c>
      <c r="CP66" s="58">
        <v>0</v>
      </c>
      <c r="CQ66" s="58">
        <v>0</v>
      </c>
      <c r="CR66" s="58">
        <v>0</v>
      </c>
      <c r="CS66" s="58">
        <v>0</v>
      </c>
      <c r="CT66" s="58">
        <v>0</v>
      </c>
      <c r="CU66" s="58">
        <v>0</v>
      </c>
      <c r="CV66" s="58">
        <v>0</v>
      </c>
      <c r="CW66" s="58">
        <v>0</v>
      </c>
      <c r="CX66" s="115"/>
    </row>
    <row r="67" spans="2:102" x14ac:dyDescent="0.25">
      <c r="G67" s="61"/>
      <c r="H67" s="61"/>
      <c r="I67" s="62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CX67" s="115"/>
    </row>
    <row r="68" spans="2:102" x14ac:dyDescent="0.25">
      <c r="B68" s="27" t="s">
        <v>9</v>
      </c>
      <c r="C68" s="24"/>
      <c r="D68" s="25"/>
      <c r="E68" s="25"/>
      <c r="F68" s="25">
        <f>SUM(F69:F72)</f>
        <v>2768976</v>
      </c>
      <c r="G68" s="81"/>
      <c r="H68" s="81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2"/>
      <c r="BH68" s="82"/>
      <c r="BI68" s="82"/>
      <c r="BJ68" s="82"/>
      <c r="BK68" s="82"/>
      <c r="BL68" s="82"/>
      <c r="BM68" s="82"/>
      <c r="BN68" s="82"/>
      <c r="BO68" s="82"/>
      <c r="BP68" s="82"/>
      <c r="BQ68" s="82"/>
      <c r="BR68" s="82"/>
      <c r="BS68" s="82"/>
      <c r="BT68" s="82"/>
      <c r="BU68" s="82"/>
      <c r="BV68" s="82"/>
      <c r="BW68" s="82"/>
      <c r="BX68" s="82"/>
      <c r="BY68" s="82"/>
      <c r="BZ68" s="82"/>
      <c r="CA68" s="82"/>
      <c r="CB68" s="82"/>
      <c r="CC68" s="82"/>
      <c r="CD68" s="82"/>
      <c r="CE68" s="82"/>
      <c r="CF68" s="82"/>
      <c r="CG68" s="82"/>
      <c r="CH68" s="82"/>
      <c r="CI68" s="82"/>
      <c r="CJ68" s="82"/>
      <c r="CK68" s="82"/>
      <c r="CL68" s="82"/>
      <c r="CM68" s="82"/>
      <c r="CN68" s="82"/>
      <c r="CO68" s="82"/>
      <c r="CP68" s="82"/>
      <c r="CQ68" s="82"/>
      <c r="CR68" s="82"/>
      <c r="CS68" s="82"/>
      <c r="CT68" s="82"/>
      <c r="CU68" s="82"/>
      <c r="CV68" s="82"/>
      <c r="CW68" s="82"/>
      <c r="CX68" s="115"/>
    </row>
    <row r="69" spans="2:102" x14ac:dyDescent="0.25">
      <c r="B69" t="s">
        <v>203</v>
      </c>
      <c r="C69">
        <v>10</v>
      </c>
      <c r="D69" s="1">
        <f>65*2183.04</f>
        <v>141897.60000000001</v>
      </c>
      <c r="F69" s="1">
        <f>C69*D69</f>
        <v>1418976</v>
      </c>
      <c r="G69" s="55">
        <v>92</v>
      </c>
      <c r="H69" s="55">
        <v>92</v>
      </c>
      <c r="I69" s="57">
        <f>F69</f>
        <v>1418976</v>
      </c>
      <c r="J69" s="58">
        <v>0</v>
      </c>
      <c r="K69" s="58">
        <v>0</v>
      </c>
      <c r="L69" s="58">
        <v>0</v>
      </c>
      <c r="M69" s="58">
        <v>0</v>
      </c>
      <c r="N69" s="58">
        <v>0</v>
      </c>
      <c r="O69" s="58">
        <v>0</v>
      </c>
      <c r="P69" s="58">
        <v>0</v>
      </c>
      <c r="Q69" s="58">
        <v>0</v>
      </c>
      <c r="R69" s="58">
        <v>0</v>
      </c>
      <c r="S69" s="58">
        <v>0</v>
      </c>
      <c r="T69" s="58">
        <v>0</v>
      </c>
      <c r="U69" s="58">
        <v>0</v>
      </c>
      <c r="V69" s="58">
        <v>0</v>
      </c>
      <c r="W69" s="58">
        <v>0</v>
      </c>
      <c r="X69" s="58">
        <v>0</v>
      </c>
      <c r="Y69" s="58">
        <v>0</v>
      </c>
      <c r="Z69" s="58">
        <v>0</v>
      </c>
      <c r="AA69" s="58">
        <v>0</v>
      </c>
      <c r="AB69" s="58">
        <v>0</v>
      </c>
      <c r="AC69" s="58">
        <v>0</v>
      </c>
      <c r="AD69" s="58">
        <v>0</v>
      </c>
      <c r="AE69" s="58">
        <v>0</v>
      </c>
      <c r="AF69" s="58">
        <v>0</v>
      </c>
      <c r="AG69" s="58">
        <v>0</v>
      </c>
      <c r="AH69" s="58">
        <v>0</v>
      </c>
      <c r="AI69" s="58">
        <v>0</v>
      </c>
      <c r="AJ69" s="58">
        <v>0</v>
      </c>
      <c r="AK69" s="58">
        <v>0</v>
      </c>
      <c r="AL69" s="58">
        <v>0</v>
      </c>
      <c r="AM69" s="58">
        <v>0</v>
      </c>
      <c r="AN69" s="58">
        <v>0</v>
      </c>
      <c r="AO69" s="58">
        <v>0</v>
      </c>
      <c r="AP69" s="58">
        <v>0</v>
      </c>
      <c r="AQ69" s="58">
        <v>0</v>
      </c>
      <c r="AR69" s="58">
        <v>0</v>
      </c>
      <c r="AS69" s="58">
        <v>0</v>
      </c>
      <c r="AT69" s="58">
        <v>0</v>
      </c>
      <c r="AU69" s="58">
        <v>0</v>
      </c>
      <c r="AV69" s="58">
        <v>0</v>
      </c>
      <c r="AW69" s="58">
        <v>0</v>
      </c>
      <c r="AX69" s="58">
        <v>0</v>
      </c>
      <c r="AY69" s="58">
        <v>0</v>
      </c>
      <c r="AZ69" s="58">
        <v>0</v>
      </c>
      <c r="BA69" s="58">
        <v>0</v>
      </c>
      <c r="BB69" s="58">
        <v>0</v>
      </c>
      <c r="BC69" s="58">
        <v>0</v>
      </c>
      <c r="BD69" s="58">
        <v>0</v>
      </c>
      <c r="BE69" s="58">
        <v>0</v>
      </c>
      <c r="BF69" s="58">
        <v>0</v>
      </c>
      <c r="BG69" s="58">
        <v>0</v>
      </c>
      <c r="BH69" s="58">
        <v>0</v>
      </c>
      <c r="BI69" s="58">
        <v>0</v>
      </c>
      <c r="BJ69" s="58">
        <v>0</v>
      </c>
      <c r="BK69" s="58">
        <v>0</v>
      </c>
      <c r="BL69" s="58">
        <v>0</v>
      </c>
      <c r="BM69" s="58">
        <v>0</v>
      </c>
      <c r="BN69" s="58">
        <v>0</v>
      </c>
      <c r="BO69" s="58">
        <v>0</v>
      </c>
      <c r="BP69" s="58">
        <v>0</v>
      </c>
      <c r="BQ69" s="58">
        <v>0</v>
      </c>
      <c r="BR69" s="58">
        <v>0</v>
      </c>
      <c r="BS69" s="58">
        <v>0</v>
      </c>
      <c r="BT69" s="58">
        <v>0</v>
      </c>
      <c r="BU69" s="58">
        <v>0</v>
      </c>
      <c r="BV69" s="58">
        <v>0</v>
      </c>
      <c r="BW69" s="58">
        <v>0</v>
      </c>
      <c r="BX69" s="58">
        <v>0</v>
      </c>
      <c r="BY69" s="58">
        <v>0</v>
      </c>
      <c r="BZ69" s="58">
        <v>0</v>
      </c>
      <c r="CA69" s="58">
        <v>0</v>
      </c>
      <c r="CB69" s="58">
        <v>0</v>
      </c>
      <c r="CC69" s="58">
        <v>0</v>
      </c>
      <c r="CD69" s="58">
        <v>0</v>
      </c>
      <c r="CE69" s="58">
        <v>0</v>
      </c>
      <c r="CF69" s="58">
        <v>0</v>
      </c>
      <c r="CG69" s="58">
        <v>0</v>
      </c>
      <c r="CH69" s="58">
        <v>0</v>
      </c>
      <c r="CI69" s="58">
        <v>0</v>
      </c>
      <c r="CJ69" s="58">
        <v>0</v>
      </c>
      <c r="CK69" s="58">
        <v>0</v>
      </c>
      <c r="CL69" s="58">
        <v>0</v>
      </c>
      <c r="CM69" s="58">
        <v>0</v>
      </c>
      <c r="CN69" s="58">
        <v>0</v>
      </c>
      <c r="CO69" s="58">
        <v>0</v>
      </c>
      <c r="CP69" s="58">
        <v>0</v>
      </c>
      <c r="CQ69" s="58">
        <v>0</v>
      </c>
      <c r="CR69" s="58">
        <v>0</v>
      </c>
      <c r="CS69" s="58">
        <v>0</v>
      </c>
      <c r="CT69" s="58">
        <v>0</v>
      </c>
      <c r="CU69" s="58">
        <v>0</v>
      </c>
      <c r="CV69" s="58">
        <v>0</v>
      </c>
      <c r="CW69" s="58">
        <f>I69</f>
        <v>1418976</v>
      </c>
      <c r="CX69" s="115"/>
    </row>
    <row r="70" spans="2:102" x14ac:dyDescent="0.25">
      <c r="B70" t="s">
        <v>220</v>
      </c>
      <c r="C70">
        <v>40</v>
      </c>
      <c r="D70" s="11">
        <v>16000</v>
      </c>
      <c r="F70" s="1">
        <f>C70*D70</f>
        <v>640000</v>
      </c>
      <c r="G70" s="55">
        <v>33</v>
      </c>
      <c r="H70" s="55">
        <v>33</v>
      </c>
      <c r="I70" s="57">
        <f>F70</f>
        <v>640000</v>
      </c>
      <c r="J70" s="58">
        <v>0</v>
      </c>
      <c r="K70" s="58">
        <v>0</v>
      </c>
      <c r="L70" s="58">
        <v>0</v>
      </c>
      <c r="M70" s="58">
        <v>0</v>
      </c>
      <c r="N70" s="58">
        <v>0</v>
      </c>
      <c r="O70" s="58">
        <v>0</v>
      </c>
      <c r="P70" s="58">
        <v>0</v>
      </c>
      <c r="Q70" s="58">
        <v>0</v>
      </c>
      <c r="R70" s="58">
        <v>0</v>
      </c>
      <c r="S70" s="58">
        <v>0</v>
      </c>
      <c r="T70" s="58">
        <v>0</v>
      </c>
      <c r="U70" s="58">
        <v>0</v>
      </c>
      <c r="V70" s="58">
        <v>0</v>
      </c>
      <c r="W70" s="58">
        <v>0</v>
      </c>
      <c r="X70" s="58">
        <v>0</v>
      </c>
      <c r="Y70" s="58">
        <v>0</v>
      </c>
      <c r="Z70" s="58">
        <v>0</v>
      </c>
      <c r="AA70" s="58">
        <v>0</v>
      </c>
      <c r="AB70" s="58">
        <v>0</v>
      </c>
      <c r="AC70" s="58">
        <v>0</v>
      </c>
      <c r="AD70" s="58">
        <v>0</v>
      </c>
      <c r="AE70" s="58">
        <v>0</v>
      </c>
      <c r="AF70" s="58">
        <v>0</v>
      </c>
      <c r="AG70" s="58">
        <v>0</v>
      </c>
      <c r="AH70" s="58">
        <v>0</v>
      </c>
      <c r="AI70" s="58">
        <v>0</v>
      </c>
      <c r="AJ70" s="58">
        <v>0</v>
      </c>
      <c r="AK70" s="58">
        <v>0</v>
      </c>
      <c r="AL70" s="58">
        <v>0</v>
      </c>
      <c r="AM70" s="58">
        <v>0</v>
      </c>
      <c r="AN70" s="58">
        <v>0</v>
      </c>
      <c r="AO70" s="58">
        <v>0</v>
      </c>
      <c r="AP70" s="58">
        <f>I70</f>
        <v>640000</v>
      </c>
      <c r="AQ70" s="58">
        <v>0</v>
      </c>
      <c r="AR70" s="58">
        <v>0</v>
      </c>
      <c r="AS70" s="58">
        <v>0</v>
      </c>
      <c r="AT70" s="58">
        <v>0</v>
      </c>
      <c r="AU70" s="58">
        <v>0</v>
      </c>
      <c r="AV70" s="58">
        <v>0</v>
      </c>
      <c r="AW70" s="58">
        <v>0</v>
      </c>
      <c r="AX70" s="58">
        <v>0</v>
      </c>
      <c r="AY70" s="58">
        <v>0</v>
      </c>
      <c r="AZ70" s="58">
        <v>0</v>
      </c>
      <c r="BA70" s="58">
        <v>0</v>
      </c>
      <c r="BB70" s="58">
        <v>0</v>
      </c>
      <c r="BC70" s="58">
        <v>0</v>
      </c>
      <c r="BD70" s="58">
        <v>0</v>
      </c>
      <c r="BE70" s="58">
        <v>0</v>
      </c>
      <c r="BF70" s="58">
        <v>0</v>
      </c>
      <c r="BG70" s="58">
        <v>0</v>
      </c>
      <c r="BH70" s="58">
        <v>0</v>
      </c>
      <c r="BI70" s="58">
        <v>0</v>
      </c>
      <c r="BJ70" s="58">
        <v>0</v>
      </c>
      <c r="BK70" s="58">
        <v>0</v>
      </c>
      <c r="BL70" s="58">
        <v>0</v>
      </c>
      <c r="BM70" s="58">
        <v>0</v>
      </c>
      <c r="BN70" s="58">
        <v>0</v>
      </c>
      <c r="BO70" s="58">
        <v>0</v>
      </c>
      <c r="BP70" s="58">
        <v>0</v>
      </c>
      <c r="BQ70" s="58">
        <v>0</v>
      </c>
      <c r="BR70" s="58">
        <v>0</v>
      </c>
      <c r="BS70" s="58">
        <v>0</v>
      </c>
      <c r="BT70" s="58">
        <v>0</v>
      </c>
      <c r="BU70" s="58">
        <v>0</v>
      </c>
      <c r="BV70" s="58">
        <v>0</v>
      </c>
      <c r="BW70" s="58">
        <v>0</v>
      </c>
      <c r="BX70" s="58">
        <v>0</v>
      </c>
      <c r="BY70" s="58">
        <v>0</v>
      </c>
      <c r="BZ70" s="58">
        <v>0</v>
      </c>
      <c r="CA70" s="58">
        <v>0</v>
      </c>
      <c r="CB70" s="58">
        <v>0</v>
      </c>
      <c r="CC70" s="58">
        <v>0</v>
      </c>
      <c r="CD70" s="58">
        <v>0</v>
      </c>
      <c r="CE70" s="58">
        <v>0</v>
      </c>
      <c r="CF70" s="58">
        <v>0</v>
      </c>
      <c r="CG70" s="58">
        <v>0</v>
      </c>
      <c r="CH70" s="58">
        <v>0</v>
      </c>
      <c r="CI70" s="58">
        <v>0</v>
      </c>
      <c r="CJ70" s="58">
        <v>0</v>
      </c>
      <c r="CK70" s="58">
        <v>0</v>
      </c>
      <c r="CL70" s="58">
        <v>0</v>
      </c>
      <c r="CM70" s="58">
        <v>0</v>
      </c>
      <c r="CN70" s="58">
        <v>0</v>
      </c>
      <c r="CO70" s="58">
        <v>0</v>
      </c>
      <c r="CP70" s="58">
        <v>0</v>
      </c>
      <c r="CQ70" s="58">
        <v>0</v>
      </c>
      <c r="CR70" s="58">
        <v>0</v>
      </c>
      <c r="CS70" s="58">
        <v>0</v>
      </c>
      <c r="CT70" s="58">
        <v>0</v>
      </c>
      <c r="CU70" s="58">
        <v>0</v>
      </c>
      <c r="CV70" s="58">
        <v>0</v>
      </c>
      <c r="CW70" s="58">
        <v>0</v>
      </c>
      <c r="CX70" s="115"/>
    </row>
    <row r="71" spans="2:102" x14ac:dyDescent="0.25">
      <c r="B71" t="s">
        <v>221</v>
      </c>
      <c r="C71">
        <v>40</v>
      </c>
      <c r="D71" s="1">
        <v>11000</v>
      </c>
      <c r="F71" s="1">
        <f>C71*D71</f>
        <v>440000</v>
      </c>
      <c r="G71" s="55">
        <v>33</v>
      </c>
      <c r="H71" s="55">
        <v>33</v>
      </c>
      <c r="I71" s="57">
        <f>F71</f>
        <v>440000</v>
      </c>
      <c r="J71" s="58">
        <v>0</v>
      </c>
      <c r="K71" s="58">
        <v>0</v>
      </c>
      <c r="L71" s="58">
        <v>0</v>
      </c>
      <c r="M71" s="58">
        <v>0</v>
      </c>
      <c r="N71" s="58">
        <v>0</v>
      </c>
      <c r="O71" s="58">
        <v>0</v>
      </c>
      <c r="P71" s="58">
        <v>0</v>
      </c>
      <c r="Q71" s="58">
        <v>0</v>
      </c>
      <c r="R71" s="58">
        <v>0</v>
      </c>
      <c r="S71" s="58">
        <v>0</v>
      </c>
      <c r="T71" s="58">
        <v>0</v>
      </c>
      <c r="U71" s="58">
        <v>0</v>
      </c>
      <c r="V71" s="58">
        <v>0</v>
      </c>
      <c r="W71" s="58">
        <v>0</v>
      </c>
      <c r="X71" s="58">
        <v>0</v>
      </c>
      <c r="Y71" s="58">
        <v>0</v>
      </c>
      <c r="Z71" s="58">
        <v>0</v>
      </c>
      <c r="AA71" s="58">
        <v>0</v>
      </c>
      <c r="AB71" s="58">
        <v>0</v>
      </c>
      <c r="AC71" s="58">
        <v>0</v>
      </c>
      <c r="AD71" s="58">
        <v>0</v>
      </c>
      <c r="AE71" s="58">
        <v>0</v>
      </c>
      <c r="AF71" s="58">
        <v>0</v>
      </c>
      <c r="AG71" s="58">
        <v>0</v>
      </c>
      <c r="AH71" s="58">
        <v>0</v>
      </c>
      <c r="AI71" s="58">
        <v>0</v>
      </c>
      <c r="AJ71" s="58">
        <v>0</v>
      </c>
      <c r="AK71" s="58">
        <v>0</v>
      </c>
      <c r="AL71" s="58">
        <v>0</v>
      </c>
      <c r="AM71" s="58">
        <v>0</v>
      </c>
      <c r="AN71" s="58">
        <v>0</v>
      </c>
      <c r="AO71" s="58">
        <v>0</v>
      </c>
      <c r="AP71" s="58">
        <f>I71</f>
        <v>440000</v>
      </c>
      <c r="AQ71" s="58">
        <v>0</v>
      </c>
      <c r="AR71" s="58">
        <v>0</v>
      </c>
      <c r="AS71" s="58">
        <v>0</v>
      </c>
      <c r="AT71" s="58">
        <v>0</v>
      </c>
      <c r="AU71" s="58">
        <v>0</v>
      </c>
      <c r="AV71" s="58">
        <v>0</v>
      </c>
      <c r="AW71" s="58">
        <v>0</v>
      </c>
      <c r="AX71" s="58">
        <v>0</v>
      </c>
      <c r="AY71" s="58">
        <v>0</v>
      </c>
      <c r="AZ71" s="58">
        <v>0</v>
      </c>
      <c r="BA71" s="58">
        <v>0</v>
      </c>
      <c r="BB71" s="58">
        <v>0</v>
      </c>
      <c r="BC71" s="58">
        <v>0</v>
      </c>
      <c r="BD71" s="58">
        <v>0</v>
      </c>
      <c r="BE71" s="58">
        <v>0</v>
      </c>
      <c r="BF71" s="58">
        <v>0</v>
      </c>
      <c r="BG71" s="58">
        <v>0</v>
      </c>
      <c r="BH71" s="58">
        <v>0</v>
      </c>
      <c r="BI71" s="58">
        <v>0</v>
      </c>
      <c r="BJ71" s="58">
        <v>0</v>
      </c>
      <c r="BK71" s="58">
        <v>0</v>
      </c>
      <c r="BL71" s="58">
        <v>0</v>
      </c>
      <c r="BM71" s="58">
        <v>0</v>
      </c>
      <c r="BN71" s="58">
        <v>0</v>
      </c>
      <c r="BO71" s="58">
        <v>0</v>
      </c>
      <c r="BP71" s="58">
        <v>0</v>
      </c>
      <c r="BQ71" s="58">
        <v>0</v>
      </c>
      <c r="BR71" s="58">
        <v>0</v>
      </c>
      <c r="BS71" s="58">
        <v>0</v>
      </c>
      <c r="BT71" s="58">
        <v>0</v>
      </c>
      <c r="BU71" s="58">
        <v>0</v>
      </c>
      <c r="BV71" s="58">
        <v>0</v>
      </c>
      <c r="BW71" s="58">
        <v>0</v>
      </c>
      <c r="BX71" s="58">
        <v>0</v>
      </c>
      <c r="BY71" s="58">
        <v>0</v>
      </c>
      <c r="BZ71" s="58">
        <v>0</v>
      </c>
      <c r="CA71" s="58">
        <v>0</v>
      </c>
      <c r="CB71" s="58">
        <v>0</v>
      </c>
      <c r="CC71" s="58">
        <v>0</v>
      </c>
      <c r="CD71" s="58">
        <v>0</v>
      </c>
      <c r="CE71" s="58">
        <v>0</v>
      </c>
      <c r="CF71" s="58">
        <v>0</v>
      </c>
      <c r="CG71" s="58">
        <v>0</v>
      </c>
      <c r="CH71" s="58">
        <v>0</v>
      </c>
      <c r="CI71" s="58">
        <v>0</v>
      </c>
      <c r="CJ71" s="58">
        <v>0</v>
      </c>
      <c r="CK71" s="58">
        <v>0</v>
      </c>
      <c r="CL71" s="58">
        <v>0</v>
      </c>
      <c r="CM71" s="58">
        <v>0</v>
      </c>
      <c r="CN71" s="58">
        <v>0</v>
      </c>
      <c r="CO71" s="58">
        <v>0</v>
      </c>
      <c r="CP71" s="58">
        <v>0</v>
      </c>
      <c r="CQ71" s="58">
        <v>0</v>
      </c>
      <c r="CR71" s="58">
        <v>0</v>
      </c>
      <c r="CS71" s="58">
        <v>0</v>
      </c>
      <c r="CT71" s="58">
        <v>0</v>
      </c>
      <c r="CU71" s="58">
        <v>0</v>
      </c>
      <c r="CV71" s="58">
        <v>0</v>
      </c>
      <c r="CW71" s="58">
        <v>0</v>
      </c>
      <c r="CX71" s="115"/>
    </row>
    <row r="72" spans="2:102" x14ac:dyDescent="0.25">
      <c r="B72" t="s">
        <v>209</v>
      </c>
      <c r="C72">
        <v>10</v>
      </c>
      <c r="D72" s="1">
        <f>5*12</f>
        <v>60</v>
      </c>
      <c r="E72" s="1">
        <v>450</v>
      </c>
      <c r="F72" s="1">
        <f>C72*D72*E72</f>
        <v>270000</v>
      </c>
      <c r="G72" s="55">
        <v>33</v>
      </c>
      <c r="H72" s="55">
        <v>92</v>
      </c>
      <c r="I72" s="57">
        <f>F72</f>
        <v>270000</v>
      </c>
      <c r="J72" s="58">
        <v>0</v>
      </c>
      <c r="K72" s="58">
        <v>0</v>
      </c>
      <c r="L72" s="58">
        <v>0</v>
      </c>
      <c r="M72" s="58">
        <v>0</v>
      </c>
      <c r="N72" s="58">
        <v>0</v>
      </c>
      <c r="O72" s="58">
        <v>0</v>
      </c>
      <c r="P72" s="58">
        <v>0</v>
      </c>
      <c r="Q72" s="58">
        <v>0</v>
      </c>
      <c r="R72" s="58">
        <v>0</v>
      </c>
      <c r="S72" s="58">
        <v>0</v>
      </c>
      <c r="T72" s="58">
        <v>0</v>
      </c>
      <c r="U72" s="58">
        <v>0</v>
      </c>
      <c r="V72" s="58">
        <v>0</v>
      </c>
      <c r="W72" s="58">
        <v>0</v>
      </c>
      <c r="X72" s="58">
        <v>0</v>
      </c>
      <c r="Y72" s="58">
        <v>0</v>
      </c>
      <c r="Z72" s="58">
        <v>0</v>
      </c>
      <c r="AA72" s="58">
        <v>0</v>
      </c>
      <c r="AB72" s="58">
        <v>0</v>
      </c>
      <c r="AC72" s="58">
        <v>0</v>
      </c>
      <c r="AD72" s="58">
        <v>0</v>
      </c>
      <c r="AE72" s="58">
        <v>0</v>
      </c>
      <c r="AF72" s="58">
        <v>0</v>
      </c>
      <c r="AG72" s="58">
        <v>0</v>
      </c>
      <c r="AH72" s="58">
        <v>0</v>
      </c>
      <c r="AI72" s="58">
        <v>0</v>
      </c>
      <c r="AJ72" s="58">
        <v>0</v>
      </c>
      <c r="AK72" s="58">
        <v>0</v>
      </c>
      <c r="AL72" s="58">
        <v>0</v>
      </c>
      <c r="AM72" s="58">
        <v>0</v>
      </c>
      <c r="AN72" s="58">
        <v>0</v>
      </c>
      <c r="AO72" s="58">
        <v>0</v>
      </c>
      <c r="AP72" s="58">
        <f>$C$72*$E$72</f>
        <v>4500</v>
      </c>
      <c r="AQ72" s="58">
        <f t="shared" ref="AQ72:CV72" si="14">$C$72*$E$72</f>
        <v>4500</v>
      </c>
      <c r="AR72" s="58">
        <f t="shared" si="14"/>
        <v>4500</v>
      </c>
      <c r="AS72" s="58">
        <f t="shared" si="14"/>
        <v>4500</v>
      </c>
      <c r="AT72" s="58">
        <f t="shared" si="14"/>
        <v>4500</v>
      </c>
      <c r="AU72" s="58">
        <f t="shared" si="14"/>
        <v>4500</v>
      </c>
      <c r="AV72" s="58">
        <f t="shared" si="14"/>
        <v>4500</v>
      </c>
      <c r="AW72" s="58">
        <f t="shared" si="14"/>
        <v>4500</v>
      </c>
      <c r="AX72" s="58">
        <f t="shared" si="14"/>
        <v>4500</v>
      </c>
      <c r="AY72" s="58">
        <f t="shared" si="14"/>
        <v>4500</v>
      </c>
      <c r="AZ72" s="58">
        <f t="shared" si="14"/>
        <v>4500</v>
      </c>
      <c r="BA72" s="58">
        <f t="shared" si="14"/>
        <v>4500</v>
      </c>
      <c r="BB72" s="58">
        <f t="shared" si="14"/>
        <v>4500</v>
      </c>
      <c r="BC72" s="58">
        <f t="shared" si="14"/>
        <v>4500</v>
      </c>
      <c r="BD72" s="58">
        <f t="shared" si="14"/>
        <v>4500</v>
      </c>
      <c r="BE72" s="58">
        <f t="shared" si="14"/>
        <v>4500</v>
      </c>
      <c r="BF72" s="58">
        <f t="shared" si="14"/>
        <v>4500</v>
      </c>
      <c r="BG72" s="58">
        <f t="shared" si="14"/>
        <v>4500</v>
      </c>
      <c r="BH72" s="58">
        <f t="shared" si="14"/>
        <v>4500</v>
      </c>
      <c r="BI72" s="58">
        <f t="shared" si="14"/>
        <v>4500</v>
      </c>
      <c r="BJ72" s="58">
        <f t="shared" si="14"/>
        <v>4500</v>
      </c>
      <c r="BK72" s="58">
        <f t="shared" si="14"/>
        <v>4500</v>
      </c>
      <c r="BL72" s="58">
        <f t="shared" si="14"/>
        <v>4500</v>
      </c>
      <c r="BM72" s="58">
        <f t="shared" si="14"/>
        <v>4500</v>
      </c>
      <c r="BN72" s="58">
        <f t="shared" si="14"/>
        <v>4500</v>
      </c>
      <c r="BO72" s="58">
        <f t="shared" si="14"/>
        <v>4500</v>
      </c>
      <c r="BP72" s="58">
        <f t="shared" si="14"/>
        <v>4500</v>
      </c>
      <c r="BQ72" s="58">
        <f t="shared" si="14"/>
        <v>4500</v>
      </c>
      <c r="BR72" s="58">
        <f t="shared" si="14"/>
        <v>4500</v>
      </c>
      <c r="BS72" s="58">
        <f t="shared" si="14"/>
        <v>4500</v>
      </c>
      <c r="BT72" s="58">
        <f t="shared" si="14"/>
        <v>4500</v>
      </c>
      <c r="BU72" s="58">
        <f t="shared" si="14"/>
        <v>4500</v>
      </c>
      <c r="BV72" s="58">
        <f t="shared" si="14"/>
        <v>4500</v>
      </c>
      <c r="BW72" s="58">
        <f t="shared" si="14"/>
        <v>4500</v>
      </c>
      <c r="BX72" s="58">
        <f t="shared" si="14"/>
        <v>4500</v>
      </c>
      <c r="BY72" s="58">
        <f t="shared" si="14"/>
        <v>4500</v>
      </c>
      <c r="BZ72" s="58">
        <f t="shared" si="14"/>
        <v>4500</v>
      </c>
      <c r="CA72" s="58">
        <f t="shared" si="14"/>
        <v>4500</v>
      </c>
      <c r="CB72" s="58">
        <f t="shared" si="14"/>
        <v>4500</v>
      </c>
      <c r="CC72" s="58">
        <f t="shared" si="14"/>
        <v>4500</v>
      </c>
      <c r="CD72" s="58">
        <f t="shared" si="14"/>
        <v>4500</v>
      </c>
      <c r="CE72" s="58">
        <f t="shared" si="14"/>
        <v>4500</v>
      </c>
      <c r="CF72" s="58">
        <f t="shared" si="14"/>
        <v>4500</v>
      </c>
      <c r="CG72" s="58">
        <f t="shared" si="14"/>
        <v>4500</v>
      </c>
      <c r="CH72" s="58">
        <f t="shared" si="14"/>
        <v>4500</v>
      </c>
      <c r="CI72" s="58">
        <f t="shared" si="14"/>
        <v>4500</v>
      </c>
      <c r="CJ72" s="58">
        <f t="shared" si="14"/>
        <v>4500</v>
      </c>
      <c r="CK72" s="58">
        <f t="shared" si="14"/>
        <v>4500</v>
      </c>
      <c r="CL72" s="58">
        <f t="shared" si="14"/>
        <v>4500</v>
      </c>
      <c r="CM72" s="58">
        <f t="shared" si="14"/>
        <v>4500</v>
      </c>
      <c r="CN72" s="58">
        <f t="shared" si="14"/>
        <v>4500</v>
      </c>
      <c r="CO72" s="58">
        <f t="shared" si="14"/>
        <v>4500</v>
      </c>
      <c r="CP72" s="58">
        <f t="shared" si="14"/>
        <v>4500</v>
      </c>
      <c r="CQ72" s="58">
        <f t="shared" si="14"/>
        <v>4500</v>
      </c>
      <c r="CR72" s="58">
        <f t="shared" si="14"/>
        <v>4500</v>
      </c>
      <c r="CS72" s="58">
        <f t="shared" si="14"/>
        <v>4500</v>
      </c>
      <c r="CT72" s="58">
        <f t="shared" si="14"/>
        <v>4500</v>
      </c>
      <c r="CU72" s="58">
        <f t="shared" si="14"/>
        <v>4500</v>
      </c>
      <c r="CV72" s="58">
        <f t="shared" si="14"/>
        <v>4500</v>
      </c>
      <c r="CW72" s="58">
        <f>$C$72*$E$72</f>
        <v>4500</v>
      </c>
      <c r="CX72" s="115"/>
    </row>
    <row r="73" spans="2:102" x14ac:dyDescent="0.25">
      <c r="G73" s="64"/>
      <c r="H73" s="64"/>
      <c r="I73" s="65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  <c r="BF73" s="66"/>
      <c r="BG73" s="66"/>
      <c r="BH73" s="66"/>
      <c r="BI73" s="66"/>
      <c r="BJ73" s="66"/>
      <c r="BK73" s="66"/>
      <c r="BL73" s="66"/>
      <c r="BM73" s="66"/>
      <c r="BN73" s="66"/>
      <c r="BO73" s="66"/>
      <c r="BP73" s="66"/>
      <c r="BQ73" s="66"/>
      <c r="BR73" s="66"/>
      <c r="BS73" s="66"/>
      <c r="BT73" s="66"/>
      <c r="BU73" s="66"/>
      <c r="BV73" s="66"/>
      <c r="BW73" s="66"/>
      <c r="BX73" s="66"/>
      <c r="BY73" s="66"/>
      <c r="BZ73" s="66"/>
      <c r="CA73" s="66"/>
      <c r="CB73" s="66"/>
      <c r="CC73" s="66"/>
      <c r="CD73" s="66"/>
      <c r="CE73" s="66"/>
      <c r="CF73" s="66"/>
      <c r="CG73" s="66"/>
      <c r="CH73" s="66"/>
      <c r="CI73" s="66"/>
      <c r="CJ73" s="66"/>
      <c r="CK73" s="66"/>
      <c r="CL73" s="66"/>
      <c r="CM73" s="66"/>
      <c r="CN73" s="66"/>
      <c r="CO73" s="66"/>
      <c r="CP73" s="66"/>
      <c r="CQ73" s="66"/>
      <c r="CR73" s="66"/>
      <c r="CS73" s="66"/>
      <c r="CT73" s="66"/>
      <c r="CU73" s="66"/>
      <c r="CV73" s="66"/>
      <c r="CW73" s="66"/>
    </row>
    <row r="74" spans="2:102" x14ac:dyDescent="0.25">
      <c r="B74" s="26" t="s">
        <v>10</v>
      </c>
      <c r="C74" s="2"/>
      <c r="D74" s="3"/>
      <c r="E74" s="3"/>
      <c r="F74" s="3">
        <f>F68-F8</f>
        <v>-251735.56863591541</v>
      </c>
      <c r="G74" s="64"/>
      <c r="H74" s="64"/>
      <c r="I74" s="65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</row>
    <row r="75" spans="2:102" x14ac:dyDescent="0.25">
      <c r="G75" s="64"/>
      <c r="H75" s="64"/>
      <c r="I75" s="65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</row>
    <row r="76" spans="2:102" x14ac:dyDescent="0.25">
      <c r="B76" t="s">
        <v>171</v>
      </c>
      <c r="F76" s="1">
        <f>F74/40</f>
        <v>-6293.3892158978852</v>
      </c>
      <c r="G76" s="64"/>
      <c r="H76" s="64"/>
      <c r="I76" s="65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</row>
    <row r="77" spans="2:102" x14ac:dyDescent="0.25">
      <c r="B77" t="s">
        <v>172</v>
      </c>
      <c r="F77" s="1">
        <f>(-F8+F69)/40</f>
        <v>-40043.389215897885</v>
      </c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</row>
    <row r="79" spans="2:102" x14ac:dyDescent="0.25">
      <c r="G79" s="40"/>
      <c r="H79" s="40"/>
      <c r="I79" s="59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</row>
    <row r="80" spans="2:102" x14ac:dyDescent="0.25">
      <c r="G80" s="36"/>
      <c r="H80" s="36"/>
      <c r="I80" s="60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</row>
    <row r="81" spans="5:101" x14ac:dyDescent="0.25">
      <c r="E81" s="103" t="s">
        <v>9</v>
      </c>
      <c r="F81" s="104"/>
      <c r="G81" s="116"/>
      <c r="H81" s="117"/>
      <c r="I81" s="106">
        <f>F68</f>
        <v>2768976</v>
      </c>
      <c r="J81" s="43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</row>
    <row r="82" spans="5:101" x14ac:dyDescent="0.25">
      <c r="E82" s="103" t="s">
        <v>112</v>
      </c>
      <c r="F82" s="104"/>
      <c r="G82" s="116"/>
      <c r="H82" s="117"/>
      <c r="I82" s="106">
        <f>-F8</f>
        <v>-3020711.5686359154</v>
      </c>
      <c r="J82" s="43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</row>
    <row r="83" spans="5:101" x14ac:dyDescent="0.25">
      <c r="E83" s="103" t="s">
        <v>113</v>
      </c>
      <c r="F83" s="104"/>
      <c r="G83" s="116"/>
      <c r="H83" s="117"/>
      <c r="I83" s="106">
        <f>SUM(I81:I82)</f>
        <v>-251735.56863591541</v>
      </c>
      <c r="J83" s="43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</row>
    <row r="84" spans="5:101" x14ac:dyDescent="0.25">
      <c r="E84" s="110"/>
      <c r="F84" s="111"/>
      <c r="G84"/>
      <c r="H84"/>
      <c r="I84" s="112">
        <f>I83/-I82</f>
        <v>-8.3336512909636534E-2</v>
      </c>
      <c r="J84" s="43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</row>
    <row r="85" spans="5:101" x14ac:dyDescent="0.25">
      <c r="E85" s="45"/>
      <c r="F85" s="45"/>
      <c r="G85" s="45"/>
      <c r="H85" s="46"/>
      <c r="I85" s="45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</row>
    <row r="86" spans="5:101" x14ac:dyDescent="0.25">
      <c r="E86" s="107" t="s">
        <v>114</v>
      </c>
      <c r="F86" s="108"/>
      <c r="G86" s="116"/>
      <c r="H86" s="116"/>
      <c r="I86" s="118"/>
      <c r="J86" s="49">
        <f>SUM(J10:J76)</f>
        <v>0</v>
      </c>
      <c r="K86" s="49">
        <f t="shared" ref="K86:BV86" si="15">SUM(K10:K76)</f>
        <v>-7018</v>
      </c>
      <c r="L86" s="49">
        <f t="shared" si="15"/>
        <v>0</v>
      </c>
      <c r="M86" s="49">
        <f t="shared" si="15"/>
        <v>-9368.1069684400009</v>
      </c>
      <c r="N86" s="49">
        <f>SUM(N10:N76)</f>
        <v>0</v>
      </c>
      <c r="O86" s="49">
        <f t="shared" si="15"/>
        <v>-56740.5441639696</v>
      </c>
      <c r="P86" s="49">
        <f t="shared" si="15"/>
        <v>-316.46160000000003</v>
      </c>
      <c r="Q86" s="49">
        <f t="shared" si="15"/>
        <v>0</v>
      </c>
      <c r="R86" s="49">
        <f t="shared" si="15"/>
        <v>-90567.724070834389</v>
      </c>
      <c r="S86" s="49">
        <f t="shared" si="15"/>
        <v>-20105.910040000002</v>
      </c>
      <c r="T86" s="49">
        <f t="shared" si="15"/>
        <v>-2471.1069684399999</v>
      </c>
      <c r="U86" s="49">
        <f t="shared" si="15"/>
        <v>0</v>
      </c>
      <c r="V86" s="49">
        <f t="shared" si="15"/>
        <v>-80423.64016000001</v>
      </c>
      <c r="W86" s="49">
        <f t="shared" si="15"/>
        <v>0</v>
      </c>
      <c r="X86" s="49">
        <f t="shared" si="15"/>
        <v>0</v>
      </c>
      <c r="Y86" s="49">
        <f t="shared" si="15"/>
        <v>-16077.58478491497</v>
      </c>
      <c r="Z86" s="49">
        <f t="shared" si="15"/>
        <v>-32482.527432951334</v>
      </c>
      <c r="AA86" s="49">
        <f t="shared" si="15"/>
        <v>-40534.69537224852</v>
      </c>
      <c r="AB86" s="49">
        <f t="shared" si="15"/>
        <v>-34411.531398814433</v>
      </c>
      <c r="AC86" s="49">
        <f t="shared" si="15"/>
        <v>-49743.401089416766</v>
      </c>
      <c r="AD86" s="49">
        <f t="shared" si="15"/>
        <v>-87318.844904563273</v>
      </c>
      <c r="AE86" s="49">
        <f t="shared" si="15"/>
        <v>-82783.644269739554</v>
      </c>
      <c r="AF86" s="49">
        <f t="shared" si="15"/>
        <v>-94136.027094062389</v>
      </c>
      <c r="AG86" s="49">
        <f t="shared" si="15"/>
        <v>-190903.4723641116</v>
      </c>
      <c r="AH86" s="49">
        <f t="shared" si="15"/>
        <v>-233107.09802776101</v>
      </c>
      <c r="AI86" s="49">
        <f t="shared" si="15"/>
        <v>-205948.54804720895</v>
      </c>
      <c r="AJ86" s="49">
        <f t="shared" si="15"/>
        <v>-297062.51458080788</v>
      </c>
      <c r="AK86" s="49">
        <f t="shared" si="15"/>
        <v>-311599.11882889352</v>
      </c>
      <c r="AL86" s="49">
        <f t="shared" si="15"/>
        <v>-382801.36065961281</v>
      </c>
      <c r="AM86" s="49">
        <f t="shared" si="15"/>
        <v>-241078.22772995188</v>
      </c>
      <c r="AN86" s="49">
        <f t="shared" si="15"/>
        <v>-235132.90254716226</v>
      </c>
      <c r="AO86" s="49">
        <f t="shared" si="15"/>
        <v>-62969.971011387715</v>
      </c>
      <c r="AP86" s="49">
        <f>SUM(AP10:AP76)</f>
        <v>1072054.0511062653</v>
      </c>
      <c r="AQ86" s="49">
        <f t="shared" si="15"/>
        <v>40.843570024362634</v>
      </c>
      <c r="AR86" s="49">
        <f t="shared" si="15"/>
        <v>110.2158666505311</v>
      </c>
      <c r="AS86" s="49">
        <f t="shared" si="15"/>
        <v>179.79049914185998</v>
      </c>
      <c r="AT86" s="49">
        <f t="shared" si="15"/>
        <v>249.56805764462206</v>
      </c>
      <c r="AU86" s="49">
        <f t="shared" si="15"/>
        <v>319.54913402634975</v>
      </c>
      <c r="AV86" s="49">
        <f t="shared" si="15"/>
        <v>389.73432188085917</v>
      </c>
      <c r="AW86" s="49">
        <f t="shared" si="15"/>
        <v>460.12421653327647</v>
      </c>
      <c r="AX86" s="49">
        <f t="shared" si="15"/>
        <v>530.71941504509687</v>
      </c>
      <c r="AY86" s="49">
        <f t="shared" si="15"/>
        <v>601.52051621924284</v>
      </c>
      <c r="AZ86" s="49">
        <f t="shared" si="15"/>
        <v>672.52812060514816</v>
      </c>
      <c r="BA86" s="49">
        <f t="shared" si="15"/>
        <v>743.74283050384383</v>
      </c>
      <c r="BB86" s="49">
        <f t="shared" si="15"/>
        <v>815.16524997307852</v>
      </c>
      <c r="BC86" s="49">
        <f t="shared" si="15"/>
        <v>886.79598483243126</v>
      </c>
      <c r="BD86" s="49">
        <f t="shared" si="15"/>
        <v>958.63564266845788</v>
      </c>
      <c r="BE86" s="49">
        <f t="shared" si="15"/>
        <v>1030.6848328398391</v>
      </c>
      <c r="BF86" s="49">
        <f t="shared" si="15"/>
        <v>1102.9441664825536</v>
      </c>
      <c r="BG86" s="49">
        <f t="shared" si="15"/>
        <v>1175.4142565150587</v>
      </c>
      <c r="BH86" s="49">
        <f t="shared" si="15"/>
        <v>1248.0957176434931</v>
      </c>
      <c r="BI86" s="49">
        <f t="shared" si="15"/>
        <v>1320.9891663668845</v>
      </c>
      <c r="BJ86" s="49">
        <f t="shared" si="15"/>
        <v>1394.0952209823872</v>
      </c>
      <c r="BK86" s="49">
        <f t="shared" si="15"/>
        <v>1467.4145015905174</v>
      </c>
      <c r="BL86" s="49">
        <f t="shared" si="15"/>
        <v>1540.9476301004211</v>
      </c>
      <c r="BM86" s="49">
        <f t="shared" si="15"/>
        <v>1614.6952302351456</v>
      </c>
      <c r="BN86" s="49">
        <f t="shared" si="15"/>
        <v>1688.657927536929</v>
      </c>
      <c r="BO86" s="49">
        <f t="shared" si="15"/>
        <v>1762.8363493725101</v>
      </c>
      <c r="BP86" s="49">
        <f t="shared" si="15"/>
        <v>1837.2311249384447</v>
      </c>
      <c r="BQ86" s="49">
        <f t="shared" si="15"/>
        <v>1911.842885266447</v>
      </c>
      <c r="BR86" s="49">
        <f t="shared" si="15"/>
        <v>1986.6722632287383</v>
      </c>
      <c r="BS86" s="49">
        <f t="shared" si="15"/>
        <v>2061.7198935434212</v>
      </c>
      <c r="BT86" s="49">
        <f t="shared" si="15"/>
        <v>2136.9864127798542</v>
      </c>
      <c r="BU86" s="49">
        <f t="shared" si="15"/>
        <v>2212.4724593640603</v>
      </c>
      <c r="BV86" s="49">
        <f t="shared" si="15"/>
        <v>2288.178673584137</v>
      </c>
      <c r="BW86" s="49">
        <f t="shared" ref="BW86:CW86" si="16">SUM(BW10:BW76)</f>
        <v>2364.105697595689</v>
      </c>
      <c r="BX86" s="49">
        <f t="shared" si="16"/>
        <v>2440.2541754272747</v>
      </c>
      <c r="BY86" s="49">
        <f t="shared" si="16"/>
        <v>2516.6247529858692</v>
      </c>
      <c r="BZ86" s="49">
        <f t="shared" si="16"/>
        <v>2593.218078062343</v>
      </c>
      <c r="CA86" s="49">
        <f t="shared" si="16"/>
        <v>2670.0348003369563</v>
      </c>
      <c r="CB86" s="49">
        <f t="shared" si="16"/>
        <v>2747.0755713848703</v>
      </c>
      <c r="CC86" s="49">
        <f t="shared" si="16"/>
        <v>2824.3410446816752</v>
      </c>
      <c r="CD86" s="49">
        <f t="shared" si="16"/>
        <v>2901.8318756089284</v>
      </c>
      <c r="CE86" s="49">
        <f t="shared" si="16"/>
        <v>2979.5487214597188</v>
      </c>
      <c r="CF86" s="49">
        <f t="shared" si="16"/>
        <v>3057.4922414442412</v>
      </c>
      <c r="CG86" s="49">
        <f t="shared" si="16"/>
        <v>3135.6630966953853</v>
      </c>
      <c r="CH86" s="49">
        <f t="shared" si="16"/>
        <v>3214.0619502743452</v>
      </c>
      <c r="CI86" s="49">
        <f t="shared" si="16"/>
        <v>3292.6894671762434</v>
      </c>
      <c r="CJ86" s="49">
        <f t="shared" si="16"/>
        <v>3371.5463143357724</v>
      </c>
      <c r="CK86" s="49">
        <f t="shared" si="16"/>
        <v>3450.6331606328504</v>
      </c>
      <c r="CL86" s="49">
        <f t="shared" si="16"/>
        <v>3529.9506768982938</v>
      </c>
      <c r="CM86" s="49">
        <f t="shared" si="16"/>
        <v>3609.4995359195123</v>
      </c>
      <c r="CN86" s="49">
        <f t="shared" si="16"/>
        <v>3689.2804124462091</v>
      </c>
      <c r="CO86" s="49">
        <f t="shared" si="16"/>
        <v>3769.2939831961089</v>
      </c>
      <c r="CP86" s="49">
        <f t="shared" si="16"/>
        <v>3849.5409268606954</v>
      </c>
      <c r="CQ86" s="49">
        <f t="shared" si="16"/>
        <v>3930.0219241109708</v>
      </c>
      <c r="CR86" s="49">
        <f t="shared" si="16"/>
        <v>4010.7376576032261</v>
      </c>
      <c r="CS86" s="49">
        <f t="shared" si="16"/>
        <v>4091.688811984834</v>
      </c>
      <c r="CT86" s="49">
        <f t="shared" si="16"/>
        <v>4172.8760739000545</v>
      </c>
      <c r="CU86" s="49">
        <f t="shared" si="16"/>
        <v>4254.3001319958612</v>
      </c>
      <c r="CV86" s="49">
        <f t="shared" si="16"/>
        <v>4335.9616769277809</v>
      </c>
      <c r="CW86" s="49">
        <f t="shared" si="16"/>
        <v>1417840.7010743178</v>
      </c>
    </row>
    <row r="87" spans="5:101" x14ac:dyDescent="0.25">
      <c r="E87" s="103" t="s">
        <v>115</v>
      </c>
      <c r="F87" s="104"/>
      <c r="G87" s="116"/>
      <c r="H87" s="116"/>
      <c r="I87" s="109">
        <f>SUM(J86:CW86)</f>
        <v>-251665.12703664438</v>
      </c>
      <c r="J87" s="137">
        <f>SUM(J86:U86)</f>
        <v>-186587.85381168401</v>
      </c>
      <c r="K87" s="138"/>
      <c r="L87" s="138"/>
      <c r="M87" s="138"/>
      <c r="N87" s="138"/>
      <c r="O87" s="138"/>
      <c r="P87" s="138"/>
      <c r="Q87" s="138"/>
      <c r="R87" s="138"/>
      <c r="S87" s="138"/>
      <c r="T87" s="138"/>
      <c r="U87" s="138"/>
      <c r="V87" s="137">
        <f>SUM(V86:AG86)</f>
        <v>-708815.36887082283</v>
      </c>
      <c r="W87" s="138"/>
      <c r="X87" s="138"/>
      <c r="Y87" s="138"/>
      <c r="Z87" s="138"/>
      <c r="AA87" s="138"/>
      <c r="AB87" s="138"/>
      <c r="AC87" s="138"/>
      <c r="AD87" s="138"/>
      <c r="AE87" s="138"/>
      <c r="AF87" s="138"/>
      <c r="AG87" s="138"/>
      <c r="AH87" s="137">
        <f>SUM(AH86:AS86)</f>
        <v>-897314.84039070411</v>
      </c>
      <c r="AI87" s="138"/>
      <c r="AJ87" s="138"/>
      <c r="AK87" s="138"/>
      <c r="AL87" s="138"/>
      <c r="AM87" s="138"/>
      <c r="AN87" s="138"/>
      <c r="AO87" s="138"/>
      <c r="AP87" s="138"/>
      <c r="AQ87" s="138"/>
      <c r="AR87" s="138"/>
      <c r="AS87" s="138"/>
      <c r="AT87" s="137">
        <f>SUM(AT86:BE86)</f>
        <v>7658.7683227722464</v>
      </c>
      <c r="AU87" s="138"/>
      <c r="AV87" s="138"/>
      <c r="AW87" s="138"/>
      <c r="AX87" s="138"/>
      <c r="AY87" s="138"/>
      <c r="AZ87" s="138"/>
      <c r="BA87" s="138"/>
      <c r="BB87" s="138"/>
      <c r="BC87" s="138"/>
      <c r="BD87" s="138"/>
      <c r="BE87" s="138"/>
      <c r="BF87" s="137">
        <f>SUM(BF86:BQ86)</f>
        <v>18065.164177030794</v>
      </c>
      <c r="BG87" s="138"/>
      <c r="BH87" s="138"/>
      <c r="BI87" s="138"/>
      <c r="BJ87" s="138"/>
      <c r="BK87" s="138"/>
      <c r="BL87" s="138"/>
      <c r="BM87" s="138"/>
      <c r="BN87" s="138"/>
      <c r="BO87" s="138"/>
      <c r="BP87" s="138"/>
      <c r="BQ87" s="138"/>
      <c r="BR87" s="137">
        <f>SUM(BR86:CC86)</f>
        <v>28841.683822974886</v>
      </c>
      <c r="BS87" s="138"/>
      <c r="BT87" s="138"/>
      <c r="BU87" s="138"/>
      <c r="BV87" s="138"/>
      <c r="BW87" s="138"/>
      <c r="BX87" s="138"/>
      <c r="BY87" s="138"/>
      <c r="BZ87" s="138"/>
      <c r="CA87" s="138"/>
      <c r="CB87" s="138"/>
      <c r="CC87" s="138"/>
      <c r="CD87" s="137">
        <f>SUM(CD86:CO86)</f>
        <v>40001.491436087614</v>
      </c>
      <c r="CE87" s="138"/>
      <c r="CF87" s="138"/>
      <c r="CG87" s="138"/>
      <c r="CH87" s="138"/>
      <c r="CI87" s="138"/>
      <c r="CJ87" s="138"/>
      <c r="CK87" s="138"/>
      <c r="CL87" s="138"/>
      <c r="CM87" s="138"/>
      <c r="CN87" s="138"/>
      <c r="CO87" s="138"/>
      <c r="CP87" s="138">
        <f>SUM(CP86:CW86)</f>
        <v>1446485.8282777013</v>
      </c>
      <c r="CQ87" s="139"/>
      <c r="CR87" s="139"/>
      <c r="CS87" s="139"/>
      <c r="CT87" s="139"/>
      <c r="CU87" s="139"/>
      <c r="CV87" s="139"/>
      <c r="CW87" s="140"/>
    </row>
    <row r="88" spans="5:101" x14ac:dyDescent="0.25">
      <c r="E88" s="35"/>
      <c r="F88" s="35"/>
      <c r="G88" s="39"/>
      <c r="H88" s="38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</row>
    <row r="89" spans="5:101" x14ac:dyDescent="0.25">
      <c r="E89" s="35"/>
      <c r="F89" s="35"/>
      <c r="G89" s="119"/>
      <c r="H89" s="120"/>
      <c r="I89" s="37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</row>
    <row r="90" spans="5:101" x14ac:dyDescent="0.25">
      <c r="E90" s="103" t="s">
        <v>116</v>
      </c>
      <c r="F90" s="104"/>
      <c r="G90" s="121"/>
      <c r="H90" s="122"/>
      <c r="I90" s="105">
        <v>0.06</v>
      </c>
      <c r="J90" s="43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</row>
    <row r="91" spans="5:101" x14ac:dyDescent="0.25">
      <c r="E91" s="103" t="s">
        <v>117</v>
      </c>
      <c r="F91" s="104"/>
      <c r="G91" s="121"/>
      <c r="H91" s="122"/>
      <c r="I91" s="105">
        <f xml:space="preserve"> (1+I90)^(1/12)-1</f>
        <v>4.8675505653430484E-3</v>
      </c>
      <c r="J91" s="43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</row>
    <row r="92" spans="5:101" x14ac:dyDescent="0.25">
      <c r="E92" s="103" t="s">
        <v>118</v>
      </c>
      <c r="F92" s="104"/>
      <c r="G92" s="121"/>
      <c r="H92" s="122"/>
      <c r="I92" s="105">
        <v>5.0000000000000001E-4</v>
      </c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</row>
    <row r="93" spans="5:101" x14ac:dyDescent="0.25">
      <c r="E93" s="103" t="s">
        <v>119</v>
      </c>
      <c r="F93" s="104"/>
      <c r="G93" s="121"/>
      <c r="H93" s="122"/>
      <c r="I93" s="106">
        <f>NPV(I91,S86:CW86)+SUM(J86:R86)</f>
        <v>-658099.29390821524</v>
      </c>
      <c r="J93" s="123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  <c r="AI93" s="124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</row>
    <row r="94" spans="5:101" x14ac:dyDescent="0.25">
      <c r="E94" s="154" t="s">
        <v>120</v>
      </c>
      <c r="F94" s="155"/>
      <c r="G94" s="121"/>
      <c r="H94" s="122"/>
      <c r="I94" s="105">
        <f>CW94</f>
        <v>5.7036448143077401E-4</v>
      </c>
      <c r="J94" s="125"/>
      <c r="K94" s="125">
        <f>MIRR(J86:K86,I92,I91)</f>
        <v>-1</v>
      </c>
      <c r="L94" s="125">
        <f>MIRR($J$86:L86,$I$92,$I$91)</f>
        <v>-1</v>
      </c>
      <c r="M94" s="125">
        <f>MIRR($J$86:M86,$I$92,$I$91)</f>
        <v>-1</v>
      </c>
      <c r="N94" s="125">
        <f>MIRR($J$86:N86,$I$92,$I$91)</f>
        <v>-1</v>
      </c>
      <c r="O94" s="125">
        <f>MIRR($J$86:O86,$I$92,$I$91)</f>
        <v>-1</v>
      </c>
      <c r="P94" s="125">
        <f>MIRR($J$86:P86,$I$92,$I$91)</f>
        <v>-1</v>
      </c>
      <c r="Q94" s="125">
        <f>MIRR($J$86:Q86,$I$92,$I$91)</f>
        <v>-1</v>
      </c>
      <c r="R94" s="125">
        <f>MIRR($J$86:R86,$I$92,$I$91)</f>
        <v>-1</v>
      </c>
      <c r="S94" s="125">
        <f>MIRR($J$86:S86,$I$92,$I$91)</f>
        <v>-1</v>
      </c>
      <c r="T94" s="125">
        <f>MIRR($J$86:T86,$I$92,$I$91)</f>
        <v>-1</v>
      </c>
      <c r="U94" s="125">
        <f>MIRR($J$86:U86,$I$92,$I$91)</f>
        <v>-1</v>
      </c>
      <c r="V94" s="125">
        <f>MIRR($J$86:V86,$I$92,$I$91)</f>
        <v>-1</v>
      </c>
      <c r="W94" s="125">
        <f>MIRR($J$86:W86,$I$92,$I$91)</f>
        <v>-1</v>
      </c>
      <c r="X94" s="125">
        <f>MIRR($J$86:X86,$I$92,$I$91)</f>
        <v>-1</v>
      </c>
      <c r="Y94" s="125">
        <f>MIRR($J$86:Y86,$I$92,$I$91)</f>
        <v>-1</v>
      </c>
      <c r="Z94" s="125">
        <f>MIRR($J$86:Z86,$I$92,$I$91)</f>
        <v>-1</v>
      </c>
      <c r="AA94" s="125">
        <f>MIRR($J$86:AA86,$I$92,$I$91)</f>
        <v>-1</v>
      </c>
      <c r="AB94" s="125">
        <f>MIRR($J$86:AB86,$I$92,$I$91)</f>
        <v>-1</v>
      </c>
      <c r="AC94" s="125">
        <f>MIRR($J$86:AC86,$I$92,$I$91)</f>
        <v>-1</v>
      </c>
      <c r="AD94" s="125">
        <f>MIRR($J$86:AD86,$I$92,$I$91)</f>
        <v>-1</v>
      </c>
      <c r="AE94" s="125">
        <f>MIRR($J$86:AE86,$I$92,$I$91)</f>
        <v>-1</v>
      </c>
      <c r="AF94" s="125">
        <f>MIRR($J$86:AF86,$I$92,$I$91)</f>
        <v>-1</v>
      </c>
      <c r="AG94" s="125">
        <f>MIRR($J$86:AG86,$I$92,$I$91)</f>
        <v>-1</v>
      </c>
      <c r="AH94" s="125">
        <f>MIRR($J$86:AH86,$I$92,$I$91)</f>
        <v>-1</v>
      </c>
      <c r="AI94" s="125">
        <f>MIRR($J$86:AI86,$I$92,$I$91)</f>
        <v>-1</v>
      </c>
      <c r="AJ94" s="125">
        <f>MIRR($J$86:AJ86,$I$92,$I$91)</f>
        <v>-1</v>
      </c>
      <c r="AK94" s="125">
        <f>MIRR($J$86:AK86,$I$92,$I$91)</f>
        <v>-1</v>
      </c>
      <c r="AL94" s="125">
        <f>MIRR($J$86:AL86,$I$92,$I$91)</f>
        <v>-1</v>
      </c>
      <c r="AM94" s="125">
        <f>MIRR($J$86:AM86,$I$92,$I$91)</f>
        <v>-1</v>
      </c>
      <c r="AN94" s="125">
        <f>MIRR($J$86:AN86,$I$92,$I$91)</f>
        <v>-1</v>
      </c>
      <c r="AO94" s="125">
        <f>MIRR($J$86:AO86,$I$92,$I$91)</f>
        <v>-1</v>
      </c>
      <c r="AP94" s="125">
        <f>MIRR($J$86:AP86,$I$92,$I$91)</f>
        <v>-2.9889019348522172E-2</v>
      </c>
      <c r="AQ94" s="125">
        <f>MIRR($J$86:AQ86,$I$92,$I$91)</f>
        <v>-2.8852550496659135E-2</v>
      </c>
      <c r="AR94" s="125">
        <f>MIRR($J$86:AR86,$I$92,$I$91)</f>
        <v>-2.7874212045262192E-2</v>
      </c>
      <c r="AS94" s="125">
        <f>MIRR($J$86:AS86,$I$92,$I$91)</f>
        <v>-2.6949112257129926E-2</v>
      </c>
      <c r="AT94" s="125">
        <f>MIRR($J$86:AT86,$I$92,$I$91)</f>
        <v>-2.6072894844272776E-2</v>
      </c>
      <c r="AU94" s="125">
        <f>MIRR($J$86:AU86,$I$92,$I$91)</f>
        <v>-2.5241667688776004E-2</v>
      </c>
      <c r="AV94" s="125">
        <f>MIRR($J$86:AV86,$I$92,$I$91)</f>
        <v>-2.4451942652782166E-2</v>
      </c>
      <c r="AW94" s="125">
        <f>MIRR($J$86:AW86,$I$92,$I$91)</f>
        <v>-2.3700584515898071E-2</v>
      </c>
      <c r="AX94" s="125">
        <f>MIRR($J$86:AX86,$I$92,$I$91)</f>
        <v>-2.2984767465136779E-2</v>
      </c>
      <c r="AY94" s="125">
        <f>MIRR($J$86:AY86,$I$92,$I$91)</f>
        <v>-2.2301937865575661E-2</v>
      </c>
      <c r="AZ94" s="125">
        <f>MIRR($J$86:AZ86,$I$92,$I$91)</f>
        <v>-2.1649782278910346E-2</v>
      </c>
      <c r="BA94" s="125">
        <f>MIRR($J$86:BA86,$I$92,$I$91)</f>
        <v>-2.102619988672505E-2</v>
      </c>
      <c r="BB94" s="125">
        <f>MIRR($J$86:BB86,$I$92,$I$91)</f>
        <v>-2.0429278626643899E-2</v>
      </c>
      <c r="BC94" s="125">
        <f>MIRR($J$86:BC86,$I$92,$I$91)</f>
        <v>-1.9857274470984509E-2</v>
      </c>
      <c r="BD94" s="125">
        <f>MIRR($J$86:BD86,$I$92,$I$91)</f>
        <v>-1.9308593375522709E-2</v>
      </c>
      <c r="BE94" s="125">
        <f>MIRR($J$86:BE86,$I$92,$I$91)</f>
        <v>-1.8781775505421261E-2</v>
      </c>
      <c r="BF94" s="125">
        <f>MIRR($J$86:BF86,$I$92,$I$91)</f>
        <v>-1.82754814101036E-2</v>
      </c>
      <c r="BG94" s="125">
        <f>MIRR($J$86:BG86,$I$92,$I$91)</f>
        <v>-1.7788479871827301E-2</v>
      </c>
      <c r="BH94" s="125">
        <f>MIRR($J$86:BH86,$I$92,$I$91)</f>
        <v>-1.7319637196255955E-2</v>
      </c>
      <c r="BI94" s="125">
        <f>MIRR($J$86:BI86,$I$92,$I$91)</f>
        <v>-1.6867907749277267E-2</v>
      </c>
      <c r="BJ94" s="125">
        <f>MIRR($J$86:BJ86,$I$92,$I$91)</f>
        <v>-1.6432325574104567E-2</v>
      </c>
      <c r="BK94" s="125">
        <f>MIRR($J$86:BK86,$I$92,$I$91)</f>
        <v>-1.6011996947486007E-2</v>
      </c>
      <c r="BL94" s="125">
        <f>MIRR($J$86:BL86,$I$92,$I$91)</f>
        <v>-1.5606093754545025E-2</v>
      </c>
      <c r="BM94" s="125">
        <f>MIRR($J$86:BM86,$I$92,$I$91)</f>
        <v>-1.5213847579120587E-2</v>
      </c>
      <c r="BN94" s="125">
        <f>MIRR($J$86:BN86,$I$92,$I$91)</f>
        <v>-1.4834544421061246E-2</v>
      </c>
      <c r="BO94" s="125">
        <f>MIRR($J$86:BO86,$I$92,$I$91)</f>
        <v>-1.4467519964234676E-2</v>
      </c>
      <c r="BP94" s="125">
        <f>MIRR($J$86:BP86,$I$92,$I$91)</f>
        <v>-1.4112155329425446E-2</v>
      </c>
      <c r="BQ94" s="125">
        <f>MIRR($J$86:BQ86,$I$92,$I$91)</f>
        <v>-1.376787325513984E-2</v>
      </c>
      <c r="BR94" s="125">
        <f>MIRR($J$86:BR86,$I$92,$I$91)</f>
        <v>-1.3434134656856944E-2</v>
      </c>
      <c r="BS94" s="125">
        <f>MIRR($J$86:BS86,$I$92,$I$91)</f>
        <v>-1.3110435521699992E-2</v>
      </c>
      <c r="BT94" s="125">
        <f>MIRR($J$86:BT86,$I$92,$I$91)</f>
        <v>-1.2796304100995526E-2</v>
      </c>
      <c r="BU94" s="125">
        <f>MIRR($J$86:BU86,$I$92,$I$91)</f>
        <v>-1.2491298367919734E-2</v>
      </c>
      <c r="BV94" s="125">
        <f>MIRR($J$86:BV86,$I$92,$I$91)</f>
        <v>-1.2195003711489516E-2</v>
      </c>
      <c r="BW94" s="125">
        <f>MIRR($J$86:BW86,$I$92,$I$91)</f>
        <v>-1.190703084166489E-2</v>
      </c>
      <c r="BX94" s="125">
        <f>MIRR($J$86:BX86,$I$92,$I$91)</f>
        <v>-1.1627013883364734E-2</v>
      </c>
      <c r="BY94" s="125">
        <f>MIRR($J$86:BY86,$I$92,$I$91)</f>
        <v>-1.1354608639821406E-2</v>
      </c>
      <c r="BZ94" s="125">
        <f>MIRR($J$86:BZ86,$I$92,$I$91)</f>
        <v>-1.1089491007986729E-2</v>
      </c>
      <c r="CA94" s="125">
        <f>MIRR($J$86:CA86,$I$92,$I$91)</f>
        <v>-1.083135553069059E-2</v>
      </c>
      <c r="CB94" s="125">
        <f>MIRR($J$86:CB86,$I$92,$I$91)</f>
        <v>-1.0579914071985219E-2</v>
      </c>
      <c r="CC94" s="125">
        <f>MIRR($J$86:CC86,$I$92,$I$91)</f>
        <v>-1.0334894603626132E-2</v>
      </c>
      <c r="CD94" s="125">
        <f>MIRR($J$86:CD86,$I$92,$I$91)</f>
        <v>-1.0096040091970293E-2</v>
      </c>
      <c r="CE94" s="125">
        <f>MIRR($J$86:CE86,$I$92,$I$91)</f>
        <v>-9.8631074757357107E-3</v>
      </c>
      <c r="CF94" s="125">
        <f>MIRR($J$86:CF86,$I$92,$I$91)</f>
        <v>-9.6358667260916242E-3</v>
      </c>
      <c r="CG94" s="125">
        <f>MIRR($J$86:CG86,$I$92,$I$91)</f>
        <v>-9.4140999814554815E-3</v>
      </c>
      <c r="CH94" s="125">
        <f>MIRR($J$86:CH86,$I$92,$I$91)</f>
        <v>-9.1976007501637369E-3</v>
      </c>
      <c r="CI94" s="125">
        <f>MIRR($J$86:CI86,$I$92,$I$91)</f>
        <v>-8.9861731748920315E-3</v>
      </c>
      <c r="CJ94" s="125">
        <f>MIRR($J$86:CJ86,$I$92,$I$91)</f>
        <v>-8.7796313533244907E-3</v>
      </c>
      <c r="CK94" s="125">
        <f>MIRR($J$86:CK86,$I$92,$I$91)</f>
        <v>-8.5777987101200992E-3</v>
      </c>
      <c r="CL94" s="125">
        <f>MIRR($J$86:CL86,$I$92,$I$91)</f>
        <v>-8.3805074157223824E-3</v>
      </c>
      <c r="CM94" s="125">
        <f>MIRR($J$86:CM86,$I$92,$I$91)</f>
        <v>-8.1875978479898359E-3</v>
      </c>
      <c r="CN94" s="125">
        <f>MIRR($J$86:CN86,$I$92,$I$91)</f>
        <v>-7.9989180930166714E-3</v>
      </c>
      <c r="CO94" s="125">
        <f>MIRR($J$86:CO86,$I$92,$I$91)</f>
        <v>-7.8143234818623952E-3</v>
      </c>
      <c r="CP94" s="125">
        <f>MIRR($J$86:CP86,$I$92,$I$91)</f>
        <v>-7.6336761602152636E-3</v>
      </c>
      <c r="CQ94" s="125">
        <f>MIRR($J$86:CQ86,$I$92,$I$91)</f>
        <v>-7.4568446882958828E-3</v>
      </c>
      <c r="CR94" s="125">
        <f>MIRR($J$86:CR86,$I$92,$I$91)</f>
        <v>-7.2837036685562406E-3</v>
      </c>
      <c r="CS94" s="125">
        <f>MIRR($J$86:CS86,$I$92,$I$91)</f>
        <v>-7.1141333989498401E-3</v>
      </c>
      <c r="CT94" s="125">
        <f>MIRR($J$86:CT86,$I$92,$I$91)</f>
        <v>-6.9480195497525488E-3</v>
      </c>
      <c r="CU94" s="125">
        <f>MIRR($J$86:CU86,$I$92,$I$91)</f>
        <v>-6.7852528620928609E-3</v>
      </c>
      <c r="CV94" s="125">
        <f>MIRR($J$86:CV86,$I$92,$I$91)</f>
        <v>-6.6257288665130254E-3</v>
      </c>
      <c r="CW94" s="125">
        <f>MIRR($J$86:CW86,$I$92,$I$91)</f>
        <v>5.7036448143077401E-4</v>
      </c>
    </row>
    <row r="95" spans="5:101" x14ac:dyDescent="0.25">
      <c r="E95" s="156"/>
      <c r="F95" s="157"/>
      <c r="G95" s="121"/>
      <c r="H95" s="122"/>
      <c r="I95" s="105"/>
      <c r="J95" s="51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</row>
  </sheetData>
  <sheetProtection algorithmName="SHA-512" hashValue="L1ks0O5hT1PiOGJt8TYOuZrbT8e0DJKdp2DTTL0fsYC638E9t14OTP/e2iMyssxc7urISBgIdJaSmfz5fHMT2Q==" saltValue="DvP/FLhvFmIayA6wEWuWVQ==" spinCount="100000" sheet="1" objects="1" scenarios="1"/>
  <mergeCells count="18">
    <mergeCell ref="E94:F94"/>
    <mergeCell ref="E95:F95"/>
    <mergeCell ref="AT6:BE6"/>
    <mergeCell ref="BF6:BQ6"/>
    <mergeCell ref="BR6:CC6"/>
    <mergeCell ref="CP6:CW6"/>
    <mergeCell ref="J87:U87"/>
    <mergeCell ref="V87:AG87"/>
    <mergeCell ref="AH87:AS87"/>
    <mergeCell ref="AT87:BE87"/>
    <mergeCell ref="BF87:BQ87"/>
    <mergeCell ref="BR87:CC87"/>
    <mergeCell ref="CD87:CO87"/>
    <mergeCell ref="CP87:CW87"/>
    <mergeCell ref="J6:U6"/>
    <mergeCell ref="V6:AG6"/>
    <mergeCell ref="AH6:AS6"/>
    <mergeCell ref="CD6:CO6"/>
  </mergeCells>
  <conditionalFormatting sqref="AI34 AI38 AL34 AL38 AO34 AO38 AR34 AR38 AI54 AL54 AO54 AR54 AI63 AI67 AL63 AL67 AO63 AO67 AR63 AR67 AI76 AL76 AO76 AR76">
    <cfRule type="cellIs" dxfId="22" priority="1" stopIfTrue="1" operator="equal">
      <formula>#REF!</formula>
    </cfRule>
  </conditionalFormatting>
  <conditionalFormatting sqref="AA34:AH34 AA38:AH38 J32:AR33 J39:AR40 AJ34:AK34 AJ38:AK38 AM34:AN34 AM38:AN38 AP34:AQ34 AP38:AQ38 J34:T34 J38:T38 AA54:AH54 J53:AR53 AJ54:AK54 AM54:AN54 AP54:AQ54 J54:T54 AA63:AH63 AA67:AH67 AJ63:AK63 AJ67:AK67 AM63:AN63 AM67:AN67 AP63:AQ63 AP67:AQ67 J63:T63 J67:T67 J68:AR68 AA76:AH76 J74:AR75 AJ76:AK76 AM76:AN76 AP76:AQ76 J76:T76 J35:AR37 BF36:CW38 BF29:CW29 BF68:CW68 AS74:BE76 J64:AR64 AS67:BE68 J65:CW66 J55:X61 Y55:CW58 Y60:BE60 AS63:BE64 Y61:CW61 J62:CW62 AS53:BE54 P42:T42 J41:O42 J43:CW52 P41:CW41 J30:Y31 BF32:CW34 AS32:BE40 AA30:CW30 Z31:CW31 J16:Y22 AA17:AO17 Z18:AO18 Z16:AO16 AB19:AO19 AP16:CW19 J27:BE29 Z19:AA22 AB20:CW22 J23:CW26 J69:CW73 J10:CW15">
    <cfRule type="cellIs" dxfId="21" priority="3" stopIfTrue="1" operator="equal">
      <formula>#REF!</formula>
    </cfRule>
  </conditionalFormatting>
  <conditionalFormatting sqref="Z17 Z30 U34:Z34 U38:Z38 U54:Z54 U63:Z63 U67:Z67 U76:Z76 Y59:CW59 U42:CW42">
    <cfRule type="cellIs" dxfId="20" priority="2" stopIfTrue="1" operator="equal">
      <formula>#REF!</formula>
    </cfRule>
  </conditionalFormatting>
  <pageMargins left="0.7" right="0.7" top="0.75" bottom="0.75" header="0.3" footer="0.3"/>
  <pageSetup paperSize="9" orientation="portrait" r:id="rId1"/>
  <ignoredErrors>
    <ignoredError sqref="F12" formula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B4E73-DEB8-4E80-8A5D-F5DB3146AAC2}">
  <sheetPr codeName="Hoja3"/>
  <dimension ref="A2:CX95"/>
  <sheetViews>
    <sheetView showGridLines="0" zoomScale="85" zoomScaleNormal="85" workbookViewId="0">
      <pane xSplit="9" ySplit="8" topLeftCell="J9" activePane="bottomRight" state="frozen"/>
      <selection pane="topRight" activeCell="J1" sqref="J1"/>
      <selection pane="bottomLeft" activeCell="A9" sqref="A9"/>
      <selection pane="bottomRight" activeCell="CP88" sqref="CP88"/>
    </sheetView>
  </sheetViews>
  <sheetFormatPr baseColWidth="10" defaultColWidth="10.7109375" defaultRowHeight="15" x14ac:dyDescent="0.25"/>
  <cols>
    <col min="2" max="2" width="58.5703125" bestFit="1" customWidth="1"/>
    <col min="4" max="4" width="14" style="1" customWidth="1"/>
    <col min="5" max="5" width="10.7109375" style="1"/>
    <col min="6" max="6" width="18" style="1" customWidth="1"/>
    <col min="7" max="8" width="10.7109375" style="8"/>
    <col min="9" max="9" width="18.28515625" style="8" bestFit="1" customWidth="1"/>
    <col min="10" max="17" width="10.7109375" style="8"/>
    <col min="18" max="18" width="11.42578125" style="8" bestFit="1" customWidth="1"/>
    <col min="19" max="21" width="10.7109375" style="8"/>
    <col min="22" max="22" width="11.42578125" style="8" bestFit="1" customWidth="1"/>
    <col min="23" max="25" width="10.7109375" style="8"/>
    <col min="26" max="27" width="11.42578125" style="8" bestFit="1" customWidth="1"/>
    <col min="28" max="29" width="10.7109375" style="8"/>
    <col min="30" max="41" width="11.42578125" style="8" bestFit="1" customWidth="1"/>
    <col min="42" max="42" width="12.28515625" style="8" bestFit="1" customWidth="1"/>
    <col min="43" max="57" width="10.7109375" style="8"/>
    <col min="102" max="102" width="12.85546875" bestFit="1" customWidth="1"/>
  </cols>
  <sheetData>
    <row r="2" spans="2:102" ht="21" x14ac:dyDescent="0.35">
      <c r="B2" s="4" t="s">
        <v>179</v>
      </c>
    </row>
    <row r="4" spans="2:102" x14ac:dyDescent="0.25">
      <c r="B4" t="s">
        <v>121</v>
      </c>
    </row>
    <row r="5" spans="2:102" x14ac:dyDescent="0.25">
      <c r="F5" s="9"/>
    </row>
    <row r="6" spans="2:102" x14ac:dyDescent="0.25">
      <c r="F6" s="9"/>
      <c r="G6" s="53"/>
      <c r="H6" s="53"/>
      <c r="I6" s="54"/>
      <c r="J6" s="141" t="s">
        <v>56</v>
      </c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3"/>
      <c r="V6" s="144" t="s">
        <v>57</v>
      </c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6"/>
      <c r="AH6" s="147" t="s">
        <v>58</v>
      </c>
      <c r="AI6" s="148"/>
      <c r="AJ6" s="148"/>
      <c r="AK6" s="148"/>
      <c r="AL6" s="148"/>
      <c r="AM6" s="148"/>
      <c r="AN6" s="148"/>
      <c r="AO6" s="148"/>
      <c r="AP6" s="148"/>
      <c r="AQ6" s="148"/>
      <c r="AR6" s="148"/>
      <c r="AS6" s="149"/>
      <c r="AT6" s="150" t="s">
        <v>59</v>
      </c>
      <c r="AU6" s="151"/>
      <c r="AV6" s="151"/>
      <c r="AW6" s="151"/>
      <c r="AX6" s="151"/>
      <c r="AY6" s="151"/>
      <c r="AZ6" s="151"/>
      <c r="BA6" s="151"/>
      <c r="BB6" s="151"/>
      <c r="BC6" s="151"/>
      <c r="BD6" s="151"/>
      <c r="BE6" s="152"/>
      <c r="BF6" s="153" t="s">
        <v>60</v>
      </c>
      <c r="BG6" s="135"/>
      <c r="BH6" s="135"/>
      <c r="BI6" s="135"/>
      <c r="BJ6" s="135"/>
      <c r="BK6" s="135"/>
      <c r="BL6" s="135"/>
      <c r="BM6" s="135"/>
      <c r="BN6" s="135"/>
      <c r="BO6" s="135"/>
      <c r="BP6" s="135"/>
      <c r="BQ6" s="135"/>
      <c r="BR6" s="136" t="s">
        <v>168</v>
      </c>
      <c r="BS6" s="136"/>
      <c r="BT6" s="136"/>
      <c r="BU6" s="136"/>
      <c r="BV6" s="136"/>
      <c r="BW6" s="136"/>
      <c r="BX6" s="136"/>
      <c r="BY6" s="136"/>
      <c r="BZ6" s="136"/>
      <c r="CA6" s="136"/>
      <c r="CB6" s="136"/>
      <c r="CC6" s="136"/>
      <c r="CD6" s="135" t="s">
        <v>169</v>
      </c>
      <c r="CE6" s="135"/>
      <c r="CF6" s="135"/>
      <c r="CG6" s="135"/>
      <c r="CH6" s="135"/>
      <c r="CI6" s="135"/>
      <c r="CJ6" s="135"/>
      <c r="CK6" s="135"/>
      <c r="CL6" s="135"/>
      <c r="CM6" s="135"/>
      <c r="CN6" s="135"/>
      <c r="CO6" s="135"/>
      <c r="CP6" s="136" t="s">
        <v>170</v>
      </c>
      <c r="CQ6" s="136"/>
      <c r="CR6" s="136"/>
      <c r="CS6" s="136"/>
      <c r="CT6" s="136"/>
      <c r="CU6" s="136"/>
      <c r="CV6" s="136"/>
      <c r="CW6" s="136"/>
    </row>
    <row r="7" spans="2:102" x14ac:dyDescent="0.25">
      <c r="F7" s="9"/>
      <c r="G7" s="79" t="s">
        <v>61</v>
      </c>
      <c r="H7" s="79" t="s">
        <v>62</v>
      </c>
      <c r="I7" s="79" t="s">
        <v>63</v>
      </c>
      <c r="J7" s="79" t="s">
        <v>64</v>
      </c>
      <c r="K7" s="79" t="s">
        <v>65</v>
      </c>
      <c r="L7" s="79" t="s">
        <v>66</v>
      </c>
      <c r="M7" s="79" t="s">
        <v>67</v>
      </c>
      <c r="N7" s="79" t="s">
        <v>68</v>
      </c>
      <c r="O7" s="79" t="s">
        <v>69</v>
      </c>
      <c r="P7" s="79" t="s">
        <v>70</v>
      </c>
      <c r="Q7" s="79" t="s">
        <v>71</v>
      </c>
      <c r="R7" s="79" t="s">
        <v>72</v>
      </c>
      <c r="S7" s="79" t="s">
        <v>73</v>
      </c>
      <c r="T7" s="79" t="s">
        <v>74</v>
      </c>
      <c r="U7" s="79" t="s">
        <v>75</v>
      </c>
      <c r="V7" s="79" t="s">
        <v>76</v>
      </c>
      <c r="W7" s="79" t="s">
        <v>77</v>
      </c>
      <c r="X7" s="79" t="s">
        <v>78</v>
      </c>
      <c r="Y7" s="79" t="s">
        <v>79</v>
      </c>
      <c r="Z7" s="79" t="s">
        <v>80</v>
      </c>
      <c r="AA7" s="79" t="s">
        <v>81</v>
      </c>
      <c r="AB7" s="79" t="s">
        <v>82</v>
      </c>
      <c r="AC7" s="79" t="s">
        <v>83</v>
      </c>
      <c r="AD7" s="79" t="s">
        <v>84</v>
      </c>
      <c r="AE7" s="79" t="s">
        <v>85</v>
      </c>
      <c r="AF7" s="79" t="s">
        <v>86</v>
      </c>
      <c r="AG7" s="79" t="s">
        <v>87</v>
      </c>
      <c r="AH7" s="79" t="s">
        <v>88</v>
      </c>
      <c r="AI7" s="79" t="s">
        <v>89</v>
      </c>
      <c r="AJ7" s="79" t="s">
        <v>90</v>
      </c>
      <c r="AK7" s="79" t="s">
        <v>91</v>
      </c>
      <c r="AL7" s="79" t="s">
        <v>92</v>
      </c>
      <c r="AM7" s="79" t="s">
        <v>93</v>
      </c>
      <c r="AN7" s="79" t="s">
        <v>94</v>
      </c>
      <c r="AO7" s="79" t="s">
        <v>95</v>
      </c>
      <c r="AP7" s="79" t="s">
        <v>96</v>
      </c>
      <c r="AQ7" s="79" t="s">
        <v>97</v>
      </c>
      <c r="AR7" s="79" t="s">
        <v>98</v>
      </c>
      <c r="AS7" s="79" t="s">
        <v>99</v>
      </c>
      <c r="AT7" s="79" t="s">
        <v>100</v>
      </c>
      <c r="AU7" s="79" t="s">
        <v>101</v>
      </c>
      <c r="AV7" s="79" t="s">
        <v>102</v>
      </c>
      <c r="AW7" s="79" t="s">
        <v>103</v>
      </c>
      <c r="AX7" s="79" t="s">
        <v>104</v>
      </c>
      <c r="AY7" s="79" t="s">
        <v>105</v>
      </c>
      <c r="AZ7" s="79" t="s">
        <v>106</v>
      </c>
      <c r="BA7" s="79" t="s">
        <v>107</v>
      </c>
      <c r="BB7" s="79" t="s">
        <v>108</v>
      </c>
      <c r="BC7" s="79" t="s">
        <v>109</v>
      </c>
      <c r="BD7" s="79" t="s">
        <v>110</v>
      </c>
      <c r="BE7" s="79" t="s">
        <v>111</v>
      </c>
      <c r="BF7" s="79" t="s">
        <v>124</v>
      </c>
      <c r="BG7" s="79" t="s">
        <v>125</v>
      </c>
      <c r="BH7" s="79" t="s">
        <v>126</v>
      </c>
      <c r="BI7" s="79" t="s">
        <v>127</v>
      </c>
      <c r="BJ7" s="79" t="s">
        <v>128</v>
      </c>
      <c r="BK7" s="79" t="s">
        <v>129</v>
      </c>
      <c r="BL7" s="79" t="s">
        <v>130</v>
      </c>
      <c r="BM7" s="79" t="s">
        <v>131</v>
      </c>
      <c r="BN7" s="79" t="s">
        <v>132</v>
      </c>
      <c r="BO7" s="79" t="s">
        <v>133</v>
      </c>
      <c r="BP7" s="79" t="s">
        <v>134</v>
      </c>
      <c r="BQ7" s="79" t="s">
        <v>135</v>
      </c>
      <c r="BR7" s="79" t="s">
        <v>136</v>
      </c>
      <c r="BS7" s="79" t="s">
        <v>137</v>
      </c>
      <c r="BT7" s="79" t="s">
        <v>138</v>
      </c>
      <c r="BU7" s="79" t="s">
        <v>139</v>
      </c>
      <c r="BV7" s="79" t="s">
        <v>140</v>
      </c>
      <c r="BW7" s="79" t="s">
        <v>141</v>
      </c>
      <c r="BX7" s="79" t="s">
        <v>142</v>
      </c>
      <c r="BY7" s="79" t="s">
        <v>143</v>
      </c>
      <c r="BZ7" s="79" t="s">
        <v>144</v>
      </c>
      <c r="CA7" s="79" t="s">
        <v>145</v>
      </c>
      <c r="CB7" s="79" t="s">
        <v>146</v>
      </c>
      <c r="CC7" s="79" t="s">
        <v>147</v>
      </c>
      <c r="CD7" s="79" t="s">
        <v>148</v>
      </c>
      <c r="CE7" s="79" t="s">
        <v>149</v>
      </c>
      <c r="CF7" s="79" t="s">
        <v>150</v>
      </c>
      <c r="CG7" s="79" t="s">
        <v>151</v>
      </c>
      <c r="CH7" s="79" t="s">
        <v>152</v>
      </c>
      <c r="CI7" s="79" t="s">
        <v>153</v>
      </c>
      <c r="CJ7" s="79" t="s">
        <v>154</v>
      </c>
      <c r="CK7" s="79" t="s">
        <v>155</v>
      </c>
      <c r="CL7" s="79" t="s">
        <v>156</v>
      </c>
      <c r="CM7" s="79" t="s">
        <v>157</v>
      </c>
      <c r="CN7" s="79" t="s">
        <v>158</v>
      </c>
      <c r="CO7" s="79" t="s">
        <v>159</v>
      </c>
      <c r="CP7" s="79" t="s">
        <v>160</v>
      </c>
      <c r="CQ7" s="79" t="s">
        <v>161</v>
      </c>
      <c r="CR7" s="79" t="s">
        <v>162</v>
      </c>
      <c r="CS7" s="79" t="s">
        <v>163</v>
      </c>
      <c r="CT7" s="79" t="s">
        <v>164</v>
      </c>
      <c r="CU7" s="79" t="s">
        <v>165</v>
      </c>
      <c r="CV7" s="79" t="s">
        <v>166</v>
      </c>
      <c r="CW7" s="79" t="s">
        <v>167</v>
      </c>
    </row>
    <row r="8" spans="2:102" x14ac:dyDescent="0.25">
      <c r="B8" s="22" t="s">
        <v>8</v>
      </c>
      <c r="C8" s="22"/>
      <c r="D8" s="23"/>
      <c r="E8" s="23"/>
      <c r="F8" s="23">
        <f>(SUM(F10:F66))</f>
        <v>4176928.0774091422</v>
      </c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</row>
    <row r="9" spans="2:102" x14ac:dyDescent="0.25">
      <c r="B9" s="13" t="s">
        <v>25</v>
      </c>
      <c r="C9" s="13"/>
      <c r="D9" s="14"/>
      <c r="E9" s="14"/>
      <c r="F9" s="14"/>
      <c r="G9" s="76"/>
      <c r="H9" s="76"/>
      <c r="I9" s="77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</row>
    <row r="10" spans="2:102" x14ac:dyDescent="0.25">
      <c r="B10" s="17" t="s">
        <v>46</v>
      </c>
      <c r="C10" s="17">
        <v>1</v>
      </c>
      <c r="D10" s="29">
        <v>5800</v>
      </c>
      <c r="E10" s="29"/>
      <c r="F10" s="11">
        <f>C10*D10</f>
        <v>5800</v>
      </c>
      <c r="G10" s="70">
        <v>1</v>
      </c>
      <c r="H10" s="70">
        <v>2</v>
      </c>
      <c r="I10" s="71">
        <v>-5800</v>
      </c>
      <c r="J10" s="72">
        <v>0</v>
      </c>
      <c r="K10" s="72">
        <f>I10</f>
        <v>-5800</v>
      </c>
      <c r="L10" s="72">
        <v>0</v>
      </c>
      <c r="M10" s="72">
        <v>0</v>
      </c>
      <c r="N10" s="72">
        <v>0</v>
      </c>
      <c r="O10" s="72">
        <v>0</v>
      </c>
      <c r="P10" s="72">
        <v>0</v>
      </c>
      <c r="Q10" s="72">
        <v>0</v>
      </c>
      <c r="R10" s="72">
        <v>0</v>
      </c>
      <c r="S10" s="72">
        <v>0</v>
      </c>
      <c r="T10" s="72">
        <v>0</v>
      </c>
      <c r="U10" s="72">
        <v>0</v>
      </c>
      <c r="V10" s="72">
        <v>0</v>
      </c>
      <c r="W10" s="72">
        <v>0</v>
      </c>
      <c r="X10" s="72">
        <v>0</v>
      </c>
      <c r="Y10" s="72">
        <v>0</v>
      </c>
      <c r="Z10" s="72">
        <v>0</v>
      </c>
      <c r="AA10" s="72">
        <v>0</v>
      </c>
      <c r="AB10" s="72">
        <v>0</v>
      </c>
      <c r="AC10" s="72">
        <v>0</v>
      </c>
      <c r="AD10" s="72">
        <v>0</v>
      </c>
      <c r="AE10" s="72">
        <v>0</v>
      </c>
      <c r="AF10" s="72">
        <v>0</v>
      </c>
      <c r="AG10" s="72">
        <v>0</v>
      </c>
      <c r="AH10" s="72">
        <v>0</v>
      </c>
      <c r="AI10" s="72">
        <v>0</v>
      </c>
      <c r="AJ10" s="72">
        <v>0</v>
      </c>
      <c r="AK10" s="72">
        <v>0</v>
      </c>
      <c r="AL10" s="72">
        <v>0</v>
      </c>
      <c r="AM10" s="72">
        <v>0</v>
      </c>
      <c r="AN10" s="72">
        <v>0</v>
      </c>
      <c r="AO10" s="72">
        <v>0</v>
      </c>
      <c r="AP10" s="72">
        <v>0</v>
      </c>
      <c r="AQ10" s="72">
        <v>0</v>
      </c>
      <c r="AR10" s="72">
        <v>0</v>
      </c>
      <c r="AS10" s="72">
        <v>0</v>
      </c>
      <c r="AT10" s="72">
        <v>0</v>
      </c>
      <c r="AU10" s="72">
        <v>0</v>
      </c>
      <c r="AV10" s="72">
        <v>0</v>
      </c>
      <c r="AW10" s="72">
        <v>0</v>
      </c>
      <c r="AX10" s="72">
        <v>0</v>
      </c>
      <c r="AY10" s="72">
        <v>0</v>
      </c>
      <c r="AZ10" s="72">
        <v>0</v>
      </c>
      <c r="BA10" s="72">
        <v>0</v>
      </c>
      <c r="BB10" s="72">
        <v>0</v>
      </c>
      <c r="BC10" s="72">
        <v>0</v>
      </c>
      <c r="BD10" s="72">
        <v>0</v>
      </c>
      <c r="BE10" s="72">
        <v>0</v>
      </c>
      <c r="BF10" s="72">
        <v>0</v>
      </c>
      <c r="BG10" s="72">
        <v>0</v>
      </c>
      <c r="BH10" s="72">
        <v>0</v>
      </c>
      <c r="BI10" s="72">
        <v>0</v>
      </c>
      <c r="BJ10" s="72">
        <v>0</v>
      </c>
      <c r="BK10" s="72">
        <v>0</v>
      </c>
      <c r="BL10" s="72">
        <v>0</v>
      </c>
      <c r="BM10" s="72">
        <v>0</v>
      </c>
      <c r="BN10" s="72">
        <v>0</v>
      </c>
      <c r="BO10" s="72">
        <v>0</v>
      </c>
      <c r="BP10" s="72">
        <v>0</v>
      </c>
      <c r="BQ10" s="72">
        <v>0</v>
      </c>
      <c r="BR10" s="72">
        <v>0</v>
      </c>
      <c r="BS10" s="72">
        <v>0</v>
      </c>
      <c r="BT10" s="72">
        <v>0</v>
      </c>
      <c r="BU10" s="72">
        <v>0</v>
      </c>
      <c r="BV10" s="72">
        <v>0</v>
      </c>
      <c r="BW10" s="72">
        <v>0</v>
      </c>
      <c r="BX10" s="72">
        <v>0</v>
      </c>
      <c r="BY10" s="72">
        <v>0</v>
      </c>
      <c r="BZ10" s="72">
        <v>0</v>
      </c>
      <c r="CA10" s="72">
        <v>0</v>
      </c>
      <c r="CB10" s="72">
        <v>0</v>
      </c>
      <c r="CC10" s="72">
        <v>0</v>
      </c>
      <c r="CD10" s="72">
        <v>0</v>
      </c>
      <c r="CE10" s="72">
        <v>0</v>
      </c>
      <c r="CF10" s="72">
        <v>0</v>
      </c>
      <c r="CG10" s="72">
        <v>0</v>
      </c>
      <c r="CH10" s="72">
        <v>0</v>
      </c>
      <c r="CI10" s="72">
        <v>0</v>
      </c>
      <c r="CJ10" s="72">
        <v>0</v>
      </c>
      <c r="CK10" s="72">
        <v>0</v>
      </c>
      <c r="CL10" s="72">
        <v>0</v>
      </c>
      <c r="CM10" s="72">
        <v>0</v>
      </c>
      <c r="CN10" s="72">
        <v>0</v>
      </c>
      <c r="CO10" s="72">
        <v>0</v>
      </c>
      <c r="CP10" s="72">
        <v>0</v>
      </c>
      <c r="CQ10" s="72">
        <v>0</v>
      </c>
      <c r="CR10" s="72">
        <v>0</v>
      </c>
      <c r="CS10" s="72">
        <v>0</v>
      </c>
      <c r="CT10" s="72">
        <v>0</v>
      </c>
      <c r="CU10" s="72">
        <v>0</v>
      </c>
      <c r="CV10" s="72">
        <v>0</v>
      </c>
      <c r="CW10" s="72">
        <v>0</v>
      </c>
      <c r="CX10" s="115"/>
    </row>
    <row r="11" spans="2:102" x14ac:dyDescent="0.25">
      <c r="B11" s="10" t="s">
        <v>26</v>
      </c>
      <c r="C11" s="10">
        <v>1</v>
      </c>
      <c r="D11" s="11">
        <v>1200</v>
      </c>
      <c r="E11" s="11"/>
      <c r="F11" s="11">
        <f>C11*D11</f>
        <v>1200</v>
      </c>
      <c r="G11" s="55">
        <v>4</v>
      </c>
      <c r="H11" s="55">
        <v>4</v>
      </c>
      <c r="I11" s="57">
        <v>-1200</v>
      </c>
      <c r="J11" s="58">
        <v>0</v>
      </c>
      <c r="K11" s="58">
        <v>0</v>
      </c>
      <c r="L11" s="58">
        <v>0</v>
      </c>
      <c r="M11" s="58">
        <f>I11</f>
        <v>-1200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8">
        <v>0</v>
      </c>
      <c r="Y11" s="58">
        <v>0</v>
      </c>
      <c r="Z11" s="58">
        <v>0</v>
      </c>
      <c r="AA11" s="58">
        <v>0</v>
      </c>
      <c r="AB11" s="58">
        <v>0</v>
      </c>
      <c r="AC11" s="58">
        <v>0</v>
      </c>
      <c r="AD11" s="58">
        <v>0</v>
      </c>
      <c r="AE11" s="58">
        <v>0</v>
      </c>
      <c r="AF11" s="58">
        <v>0</v>
      </c>
      <c r="AG11" s="58">
        <v>0</v>
      </c>
      <c r="AH11" s="58">
        <v>0</v>
      </c>
      <c r="AI11" s="58">
        <v>0</v>
      </c>
      <c r="AJ11" s="58">
        <v>0</v>
      </c>
      <c r="AK11" s="58">
        <v>0</v>
      </c>
      <c r="AL11" s="58">
        <v>0</v>
      </c>
      <c r="AM11" s="58">
        <v>0</v>
      </c>
      <c r="AN11" s="58">
        <v>0</v>
      </c>
      <c r="AO11" s="58">
        <v>0</v>
      </c>
      <c r="AP11" s="58">
        <v>0</v>
      </c>
      <c r="AQ11" s="58">
        <v>0</v>
      </c>
      <c r="AR11" s="58">
        <v>0</v>
      </c>
      <c r="AS11" s="58">
        <v>0</v>
      </c>
      <c r="AT11" s="58">
        <v>0</v>
      </c>
      <c r="AU11" s="58">
        <v>0</v>
      </c>
      <c r="AV11" s="58">
        <v>0</v>
      </c>
      <c r="AW11" s="58">
        <v>0</v>
      </c>
      <c r="AX11" s="58">
        <v>0</v>
      </c>
      <c r="AY11" s="58">
        <v>0</v>
      </c>
      <c r="AZ11" s="58">
        <v>0</v>
      </c>
      <c r="BA11" s="58">
        <v>0</v>
      </c>
      <c r="BB11" s="58">
        <v>0</v>
      </c>
      <c r="BC11" s="58">
        <v>0</v>
      </c>
      <c r="BD11" s="58">
        <v>0</v>
      </c>
      <c r="BE11" s="58">
        <v>0</v>
      </c>
      <c r="BF11" s="58">
        <v>0</v>
      </c>
      <c r="BG11" s="58">
        <v>0</v>
      </c>
      <c r="BH11" s="58">
        <v>0</v>
      </c>
      <c r="BI11" s="58">
        <v>0</v>
      </c>
      <c r="BJ11" s="58">
        <v>0</v>
      </c>
      <c r="BK11" s="58">
        <v>0</v>
      </c>
      <c r="BL11" s="58">
        <v>0</v>
      </c>
      <c r="BM11" s="58">
        <v>0</v>
      </c>
      <c r="BN11" s="58">
        <v>0</v>
      </c>
      <c r="BO11" s="58">
        <v>0</v>
      </c>
      <c r="BP11" s="58">
        <v>0</v>
      </c>
      <c r="BQ11" s="58">
        <v>0</v>
      </c>
      <c r="BR11" s="58">
        <v>0</v>
      </c>
      <c r="BS11" s="58">
        <v>0</v>
      </c>
      <c r="BT11" s="58">
        <v>0</v>
      </c>
      <c r="BU11" s="58">
        <v>0</v>
      </c>
      <c r="BV11" s="58">
        <v>0</v>
      </c>
      <c r="BW11" s="58">
        <v>0</v>
      </c>
      <c r="BX11" s="58">
        <v>0</v>
      </c>
      <c r="BY11" s="58">
        <v>0</v>
      </c>
      <c r="BZ11" s="58">
        <v>0</v>
      </c>
      <c r="CA11" s="58">
        <v>0</v>
      </c>
      <c r="CB11" s="58">
        <v>0</v>
      </c>
      <c r="CC11" s="58">
        <v>0</v>
      </c>
      <c r="CD11" s="58">
        <v>0</v>
      </c>
      <c r="CE11" s="58">
        <v>0</v>
      </c>
      <c r="CF11" s="58">
        <v>0</v>
      </c>
      <c r="CG11" s="58">
        <v>0</v>
      </c>
      <c r="CH11" s="58">
        <v>0</v>
      </c>
      <c r="CI11" s="58">
        <v>0</v>
      </c>
      <c r="CJ11" s="58">
        <v>0</v>
      </c>
      <c r="CK11" s="58">
        <v>0</v>
      </c>
      <c r="CL11" s="58">
        <v>0</v>
      </c>
      <c r="CM11" s="58">
        <v>0</v>
      </c>
      <c r="CN11" s="58">
        <v>0</v>
      </c>
      <c r="CO11" s="58">
        <v>0</v>
      </c>
      <c r="CP11" s="58">
        <v>0</v>
      </c>
      <c r="CQ11" s="58">
        <v>0</v>
      </c>
      <c r="CR11" s="58">
        <v>0</v>
      </c>
      <c r="CS11" s="58">
        <v>0</v>
      </c>
      <c r="CT11" s="58">
        <v>0</v>
      </c>
      <c r="CU11" s="58">
        <v>0</v>
      </c>
      <c r="CV11" s="58">
        <v>0</v>
      </c>
      <c r="CW11" s="58">
        <v>0</v>
      </c>
      <c r="CX11" s="115"/>
    </row>
    <row r="12" spans="2:102" x14ac:dyDescent="0.25">
      <c r="B12" s="10" t="s">
        <v>27</v>
      </c>
      <c r="C12" s="10">
        <v>1</v>
      </c>
      <c r="D12" s="11">
        <v>4500</v>
      </c>
      <c r="E12" s="11"/>
      <c r="F12" s="11">
        <f>D12*C12</f>
        <v>4500</v>
      </c>
      <c r="G12" s="55">
        <v>4</v>
      </c>
      <c r="H12" s="55">
        <v>4</v>
      </c>
      <c r="I12" s="57">
        <v>-4500</v>
      </c>
      <c r="J12" s="58">
        <v>0</v>
      </c>
      <c r="K12" s="58">
        <v>0</v>
      </c>
      <c r="L12" s="58">
        <v>0</v>
      </c>
      <c r="M12" s="58">
        <f>I12</f>
        <v>-4500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58">
        <v>0</v>
      </c>
      <c r="X12" s="58">
        <v>0</v>
      </c>
      <c r="Y12" s="58">
        <v>0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58">
        <v>0</v>
      </c>
      <c r="AF12" s="58">
        <v>0</v>
      </c>
      <c r="AG12" s="58">
        <v>0</v>
      </c>
      <c r="AH12" s="58">
        <v>0</v>
      </c>
      <c r="AI12" s="58">
        <v>0</v>
      </c>
      <c r="AJ12" s="58">
        <v>0</v>
      </c>
      <c r="AK12" s="58">
        <v>0</v>
      </c>
      <c r="AL12" s="58">
        <v>0</v>
      </c>
      <c r="AM12" s="58">
        <v>0</v>
      </c>
      <c r="AN12" s="58">
        <v>0</v>
      </c>
      <c r="AO12" s="58">
        <v>0</v>
      </c>
      <c r="AP12" s="58">
        <v>0</v>
      </c>
      <c r="AQ12" s="58">
        <v>0</v>
      </c>
      <c r="AR12" s="58">
        <v>0</v>
      </c>
      <c r="AS12" s="58">
        <v>0</v>
      </c>
      <c r="AT12" s="58">
        <v>0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8">
        <v>0</v>
      </c>
      <c r="BA12" s="58">
        <v>0</v>
      </c>
      <c r="BB12" s="58">
        <v>0</v>
      </c>
      <c r="BC12" s="58">
        <v>0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58">
        <v>0</v>
      </c>
      <c r="BU12" s="58">
        <v>0</v>
      </c>
      <c r="BV12" s="58">
        <v>0</v>
      </c>
      <c r="BW12" s="58">
        <v>0</v>
      </c>
      <c r="BX12" s="58">
        <v>0</v>
      </c>
      <c r="BY12" s="58">
        <v>0</v>
      </c>
      <c r="BZ12" s="58">
        <v>0</v>
      </c>
      <c r="CA12" s="58">
        <v>0</v>
      </c>
      <c r="CB12" s="58">
        <v>0</v>
      </c>
      <c r="CC12" s="58">
        <v>0</v>
      </c>
      <c r="CD12" s="58">
        <v>0</v>
      </c>
      <c r="CE12" s="58">
        <v>0</v>
      </c>
      <c r="CF12" s="58">
        <v>0</v>
      </c>
      <c r="CG12" s="58">
        <v>0</v>
      </c>
      <c r="CH12" s="58">
        <v>0</v>
      </c>
      <c r="CI12" s="58">
        <v>0</v>
      </c>
      <c r="CJ12" s="58">
        <v>0</v>
      </c>
      <c r="CK12" s="58">
        <v>0</v>
      </c>
      <c r="CL12" s="58">
        <v>0</v>
      </c>
      <c r="CM12" s="58">
        <v>0</v>
      </c>
      <c r="CN12" s="58">
        <v>0</v>
      </c>
      <c r="CO12" s="58">
        <v>0</v>
      </c>
      <c r="CP12" s="58">
        <v>0</v>
      </c>
      <c r="CQ12" s="58">
        <v>0</v>
      </c>
      <c r="CR12" s="58">
        <v>0</v>
      </c>
      <c r="CS12" s="58">
        <v>0</v>
      </c>
      <c r="CT12" s="58">
        <v>0</v>
      </c>
      <c r="CU12" s="58">
        <v>0</v>
      </c>
      <c r="CV12" s="58">
        <v>0</v>
      </c>
      <c r="CW12" s="58">
        <v>0</v>
      </c>
      <c r="CX12" s="115"/>
    </row>
    <row r="13" spans="2:102" x14ac:dyDescent="0.25">
      <c r="B13" s="10" t="s">
        <v>14</v>
      </c>
      <c r="C13" s="12">
        <v>0.21</v>
      </c>
      <c r="D13" s="11">
        <f>F11+F12+F10</f>
        <v>11500</v>
      </c>
      <c r="E13" s="11"/>
      <c r="F13" s="11">
        <f>C13*D13</f>
        <v>2415</v>
      </c>
      <c r="G13" s="55">
        <v>1</v>
      </c>
      <c r="H13" s="55">
        <v>4</v>
      </c>
      <c r="I13" s="57">
        <f>(I10+I11+I12)*0.21</f>
        <v>-2415</v>
      </c>
      <c r="J13" s="58">
        <f>(J10+J11+J12)*0.21</f>
        <v>0</v>
      </c>
      <c r="K13" s="58">
        <f>(K10+K11+K12)*0.21</f>
        <v>-1218</v>
      </c>
      <c r="L13" s="58">
        <v>0</v>
      </c>
      <c r="M13" s="58">
        <f>(M10+M11+M12)*0.21</f>
        <v>-1197</v>
      </c>
      <c r="N13" s="58">
        <v>0</v>
      </c>
      <c r="O13" s="58">
        <v>0</v>
      </c>
      <c r="P13" s="58">
        <v>0</v>
      </c>
      <c r="Q13" s="58">
        <v>0</v>
      </c>
      <c r="R13" s="58">
        <v>0</v>
      </c>
      <c r="S13" s="58">
        <v>0</v>
      </c>
      <c r="T13" s="58">
        <v>0</v>
      </c>
      <c r="U13" s="58">
        <v>0</v>
      </c>
      <c r="V13" s="58">
        <v>0</v>
      </c>
      <c r="W13" s="58">
        <v>0</v>
      </c>
      <c r="X13" s="58">
        <v>0</v>
      </c>
      <c r="Y13" s="58">
        <v>0</v>
      </c>
      <c r="Z13" s="58">
        <v>0</v>
      </c>
      <c r="AA13" s="58">
        <v>0</v>
      </c>
      <c r="AB13" s="58">
        <v>0</v>
      </c>
      <c r="AC13" s="58">
        <v>0</v>
      </c>
      <c r="AD13" s="58">
        <v>0</v>
      </c>
      <c r="AE13" s="58">
        <v>0</v>
      </c>
      <c r="AF13" s="58">
        <v>0</v>
      </c>
      <c r="AG13" s="58">
        <v>0</v>
      </c>
      <c r="AH13" s="58">
        <v>0</v>
      </c>
      <c r="AI13" s="58">
        <v>0</v>
      </c>
      <c r="AJ13" s="58">
        <v>0</v>
      </c>
      <c r="AK13" s="58">
        <v>0</v>
      </c>
      <c r="AL13" s="58">
        <v>0</v>
      </c>
      <c r="AM13" s="58">
        <v>0</v>
      </c>
      <c r="AN13" s="58">
        <v>0</v>
      </c>
      <c r="AO13" s="58">
        <v>0</v>
      </c>
      <c r="AP13" s="58">
        <v>0</v>
      </c>
      <c r="AQ13" s="58">
        <v>0</v>
      </c>
      <c r="AR13" s="58">
        <v>0</v>
      </c>
      <c r="AS13" s="58">
        <v>0</v>
      </c>
      <c r="AT13" s="58">
        <v>0</v>
      </c>
      <c r="AU13" s="58">
        <v>0</v>
      </c>
      <c r="AV13" s="58">
        <v>0</v>
      </c>
      <c r="AW13" s="58">
        <v>0</v>
      </c>
      <c r="AX13" s="58">
        <v>0</v>
      </c>
      <c r="AY13" s="58">
        <v>0</v>
      </c>
      <c r="AZ13" s="58">
        <v>0</v>
      </c>
      <c r="BA13" s="58">
        <v>0</v>
      </c>
      <c r="BB13" s="58">
        <v>0</v>
      </c>
      <c r="BC13" s="58">
        <v>0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8">
        <v>0</v>
      </c>
      <c r="BQ13" s="58">
        <v>0</v>
      </c>
      <c r="BR13" s="58">
        <v>0</v>
      </c>
      <c r="BS13" s="58">
        <v>0</v>
      </c>
      <c r="BT13" s="58">
        <v>0</v>
      </c>
      <c r="BU13" s="58">
        <v>0</v>
      </c>
      <c r="BV13" s="58">
        <v>0</v>
      </c>
      <c r="BW13" s="58">
        <v>0</v>
      </c>
      <c r="BX13" s="58">
        <v>0</v>
      </c>
      <c r="BY13" s="58">
        <v>0</v>
      </c>
      <c r="BZ13" s="58">
        <v>0</v>
      </c>
      <c r="CA13" s="58">
        <v>0</v>
      </c>
      <c r="CB13" s="58">
        <v>0</v>
      </c>
      <c r="CC13" s="58">
        <v>0</v>
      </c>
      <c r="CD13" s="58">
        <v>0</v>
      </c>
      <c r="CE13" s="58">
        <v>0</v>
      </c>
      <c r="CF13" s="58">
        <v>0</v>
      </c>
      <c r="CG13" s="58">
        <v>0</v>
      </c>
      <c r="CH13" s="58">
        <v>0</v>
      </c>
      <c r="CI13" s="58">
        <v>0</v>
      </c>
      <c r="CJ13" s="58">
        <v>0</v>
      </c>
      <c r="CK13" s="58">
        <v>0</v>
      </c>
      <c r="CL13" s="58">
        <v>0</v>
      </c>
      <c r="CM13" s="58">
        <v>0</v>
      </c>
      <c r="CN13" s="58">
        <v>0</v>
      </c>
      <c r="CO13" s="58">
        <v>0</v>
      </c>
      <c r="CP13" s="58">
        <v>0</v>
      </c>
      <c r="CQ13" s="58">
        <v>0</v>
      </c>
      <c r="CR13" s="58">
        <v>0</v>
      </c>
      <c r="CS13" s="58">
        <v>0</v>
      </c>
      <c r="CT13" s="58">
        <v>0</v>
      </c>
      <c r="CU13" s="58">
        <v>0</v>
      </c>
      <c r="CV13" s="58">
        <v>0</v>
      </c>
      <c r="CW13" s="58">
        <v>0</v>
      </c>
      <c r="CX13" s="115"/>
    </row>
    <row r="14" spans="2:102" x14ac:dyDescent="0.25">
      <c r="B14" s="10"/>
      <c r="C14" s="12"/>
      <c r="D14" s="11"/>
      <c r="E14" s="11"/>
      <c r="F14" s="11"/>
      <c r="G14" s="61"/>
      <c r="H14" s="61"/>
      <c r="I14" s="62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115"/>
    </row>
    <row r="15" spans="2:102" x14ac:dyDescent="0.25">
      <c r="B15" s="15" t="s">
        <v>1</v>
      </c>
      <c r="C15" s="15"/>
      <c r="D15" s="16"/>
      <c r="E15" s="16"/>
      <c r="F15" s="16"/>
      <c r="G15" s="64"/>
      <c r="H15" s="64"/>
      <c r="I15" s="65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115"/>
    </row>
    <row r="16" spans="2:102" x14ac:dyDescent="0.25">
      <c r="B16" t="s">
        <v>21</v>
      </c>
      <c r="C16" s="6">
        <v>5.6099999999999997E-2</v>
      </c>
      <c r="D16" s="1">
        <f>F30</f>
        <v>158230.80000000002</v>
      </c>
      <c r="F16" s="1">
        <f>D16*C16</f>
        <v>8876.7478800000008</v>
      </c>
      <c r="G16" s="70">
        <v>6</v>
      </c>
      <c r="H16" s="70">
        <v>6</v>
      </c>
      <c r="I16" s="71">
        <f t="shared" ref="I16:I65" si="0">-F16</f>
        <v>-8876.7478800000008</v>
      </c>
      <c r="J16" s="72">
        <v>0</v>
      </c>
      <c r="K16" s="72">
        <v>0</v>
      </c>
      <c r="L16" s="72">
        <v>0</v>
      </c>
      <c r="M16" s="72">
        <v>0</v>
      </c>
      <c r="N16" s="72">
        <v>0</v>
      </c>
      <c r="O16" s="72">
        <f>I16</f>
        <v>-8876.7478800000008</v>
      </c>
      <c r="P16" s="72">
        <v>0</v>
      </c>
      <c r="Q16" s="72">
        <v>0</v>
      </c>
      <c r="R16" s="72">
        <v>0</v>
      </c>
      <c r="S16" s="72">
        <v>0</v>
      </c>
      <c r="T16" s="72">
        <v>0</v>
      </c>
      <c r="U16" s="72">
        <v>0</v>
      </c>
      <c r="V16" s="72">
        <v>0</v>
      </c>
      <c r="W16" s="72">
        <v>0</v>
      </c>
      <c r="X16" s="72">
        <v>0</v>
      </c>
      <c r="Y16" s="72">
        <v>0</v>
      </c>
      <c r="Z16" s="72">
        <v>0</v>
      </c>
      <c r="AA16" s="72">
        <v>0</v>
      </c>
      <c r="AB16" s="72">
        <v>0</v>
      </c>
      <c r="AC16" s="72">
        <v>0</v>
      </c>
      <c r="AD16" s="72">
        <v>0</v>
      </c>
      <c r="AE16" s="72">
        <v>0</v>
      </c>
      <c r="AF16" s="72">
        <v>0</v>
      </c>
      <c r="AG16" s="72">
        <v>0</v>
      </c>
      <c r="AH16" s="72">
        <v>0</v>
      </c>
      <c r="AI16" s="72">
        <v>0</v>
      </c>
      <c r="AJ16" s="72">
        <v>0</v>
      </c>
      <c r="AK16" s="72">
        <v>0</v>
      </c>
      <c r="AL16" s="72">
        <v>0</v>
      </c>
      <c r="AM16" s="72">
        <v>0</v>
      </c>
      <c r="AN16" s="72">
        <v>0</v>
      </c>
      <c r="AO16" s="72">
        <v>0</v>
      </c>
      <c r="AP16" s="72">
        <v>0</v>
      </c>
      <c r="AQ16" s="72">
        <v>0</v>
      </c>
      <c r="AR16" s="72">
        <v>0</v>
      </c>
      <c r="AS16" s="72">
        <v>0</v>
      </c>
      <c r="AT16" s="72">
        <v>0</v>
      </c>
      <c r="AU16" s="72">
        <v>0</v>
      </c>
      <c r="AV16" s="72">
        <v>0</v>
      </c>
      <c r="AW16" s="72">
        <v>0</v>
      </c>
      <c r="AX16" s="72">
        <v>0</v>
      </c>
      <c r="AY16" s="72">
        <v>0</v>
      </c>
      <c r="AZ16" s="72">
        <v>0</v>
      </c>
      <c r="BA16" s="72">
        <v>0</v>
      </c>
      <c r="BB16" s="72">
        <v>0</v>
      </c>
      <c r="BC16" s="72">
        <v>0</v>
      </c>
      <c r="BD16" s="72">
        <v>0</v>
      </c>
      <c r="BE16" s="72">
        <v>0</v>
      </c>
      <c r="BF16" s="72">
        <v>0</v>
      </c>
      <c r="BG16" s="72">
        <v>0</v>
      </c>
      <c r="BH16" s="72">
        <v>0</v>
      </c>
      <c r="BI16" s="72">
        <v>0</v>
      </c>
      <c r="BJ16" s="72">
        <v>0</v>
      </c>
      <c r="BK16" s="72">
        <v>0</v>
      </c>
      <c r="BL16" s="72">
        <v>0</v>
      </c>
      <c r="BM16" s="72">
        <v>0</v>
      </c>
      <c r="BN16" s="72">
        <v>0</v>
      </c>
      <c r="BO16" s="72">
        <v>0</v>
      </c>
      <c r="BP16" s="72">
        <v>0</v>
      </c>
      <c r="BQ16" s="72">
        <v>0</v>
      </c>
      <c r="BR16" s="72">
        <v>0</v>
      </c>
      <c r="BS16" s="72">
        <v>0</v>
      </c>
      <c r="BT16" s="72">
        <v>0</v>
      </c>
      <c r="BU16" s="72">
        <v>0</v>
      </c>
      <c r="BV16" s="72">
        <v>0</v>
      </c>
      <c r="BW16" s="72">
        <v>0</v>
      </c>
      <c r="BX16" s="72">
        <v>0</v>
      </c>
      <c r="BY16" s="72">
        <v>0</v>
      </c>
      <c r="BZ16" s="72">
        <v>0</v>
      </c>
      <c r="CA16" s="72">
        <v>0</v>
      </c>
      <c r="CB16" s="72">
        <v>0</v>
      </c>
      <c r="CC16" s="72">
        <v>0</v>
      </c>
      <c r="CD16" s="72">
        <v>0</v>
      </c>
      <c r="CE16" s="72">
        <v>0</v>
      </c>
      <c r="CF16" s="72">
        <v>0</v>
      </c>
      <c r="CG16" s="72">
        <v>0</v>
      </c>
      <c r="CH16" s="72">
        <v>0</v>
      </c>
      <c r="CI16" s="72">
        <v>0</v>
      </c>
      <c r="CJ16" s="72">
        <v>0</v>
      </c>
      <c r="CK16" s="72">
        <v>0</v>
      </c>
      <c r="CL16" s="72">
        <v>0</v>
      </c>
      <c r="CM16" s="72">
        <v>0</v>
      </c>
      <c r="CN16" s="72">
        <v>0</v>
      </c>
      <c r="CO16" s="72">
        <v>0</v>
      </c>
      <c r="CP16" s="72">
        <v>0</v>
      </c>
      <c r="CQ16" s="72">
        <v>0</v>
      </c>
      <c r="CR16" s="72">
        <v>0</v>
      </c>
      <c r="CS16" s="72">
        <v>0</v>
      </c>
      <c r="CT16" s="72">
        <v>0</v>
      </c>
      <c r="CU16" s="72">
        <v>0</v>
      </c>
      <c r="CV16" s="72">
        <v>0</v>
      </c>
      <c r="CW16" s="72">
        <v>0</v>
      </c>
      <c r="CX16" s="115"/>
    </row>
    <row r="17" spans="2:102" x14ac:dyDescent="0.25">
      <c r="B17" t="s">
        <v>22</v>
      </c>
      <c r="C17" s="6">
        <v>4.7699999999999999E-2</v>
      </c>
      <c r="D17" s="1">
        <f>F30</f>
        <v>158230.80000000002</v>
      </c>
      <c r="F17" s="1">
        <f>D17*C17</f>
        <v>7547.6091600000009</v>
      </c>
      <c r="G17" s="55">
        <v>17</v>
      </c>
      <c r="H17" s="55">
        <v>18</v>
      </c>
      <c r="I17" s="57">
        <f t="shared" si="0"/>
        <v>-7547.6091600000009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8">
        <v>0</v>
      </c>
      <c r="P17" s="58">
        <v>0</v>
      </c>
      <c r="Q17" s="58">
        <v>0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0</v>
      </c>
      <c r="X17" s="58">
        <v>0</v>
      </c>
      <c r="Y17" s="58">
        <v>0</v>
      </c>
      <c r="Z17" s="58">
        <f>I17*0.3</f>
        <v>-2264.2827480000001</v>
      </c>
      <c r="AA17" s="58">
        <f>0.7*I17</f>
        <v>-5283.3264120000003</v>
      </c>
      <c r="AB17" s="58">
        <v>0</v>
      </c>
      <c r="AC17" s="58">
        <v>0</v>
      </c>
      <c r="AD17" s="58">
        <v>0</v>
      </c>
      <c r="AE17" s="58">
        <v>0</v>
      </c>
      <c r="AF17" s="58">
        <v>0</v>
      </c>
      <c r="AG17" s="58">
        <v>0</v>
      </c>
      <c r="AH17" s="58">
        <v>0</v>
      </c>
      <c r="AI17" s="58">
        <v>0</v>
      </c>
      <c r="AJ17" s="58">
        <v>0</v>
      </c>
      <c r="AK17" s="58">
        <v>0</v>
      </c>
      <c r="AL17" s="58">
        <v>0</v>
      </c>
      <c r="AM17" s="58">
        <v>0</v>
      </c>
      <c r="AN17" s="58">
        <v>0</v>
      </c>
      <c r="AO17" s="58">
        <v>0</v>
      </c>
      <c r="AP17" s="58">
        <v>0</v>
      </c>
      <c r="AQ17" s="58">
        <v>0</v>
      </c>
      <c r="AR17" s="58">
        <v>0</v>
      </c>
      <c r="AS17" s="58">
        <v>0</v>
      </c>
      <c r="AT17" s="58">
        <v>0</v>
      </c>
      <c r="AU17" s="58">
        <v>0</v>
      </c>
      <c r="AV17" s="58">
        <v>0</v>
      </c>
      <c r="AW17" s="58">
        <v>0</v>
      </c>
      <c r="AX17" s="58">
        <v>0</v>
      </c>
      <c r="AY17" s="58">
        <v>0</v>
      </c>
      <c r="AZ17" s="58">
        <v>0</v>
      </c>
      <c r="BA17" s="58">
        <v>0</v>
      </c>
      <c r="BB17" s="58">
        <v>0</v>
      </c>
      <c r="BC17" s="58">
        <v>0</v>
      </c>
      <c r="BD17" s="58">
        <v>0</v>
      </c>
      <c r="BE17" s="58">
        <v>0</v>
      </c>
      <c r="BF17" s="58">
        <v>0</v>
      </c>
      <c r="BG17" s="58">
        <v>0</v>
      </c>
      <c r="BH17" s="58">
        <v>0</v>
      </c>
      <c r="BI17" s="58">
        <v>0</v>
      </c>
      <c r="BJ17" s="58">
        <v>0</v>
      </c>
      <c r="BK17" s="58">
        <v>0</v>
      </c>
      <c r="BL17" s="58">
        <v>0</v>
      </c>
      <c r="BM17" s="58">
        <v>0</v>
      </c>
      <c r="BN17" s="58">
        <v>0</v>
      </c>
      <c r="BO17" s="58">
        <v>0</v>
      </c>
      <c r="BP17" s="58">
        <v>0</v>
      </c>
      <c r="BQ17" s="58">
        <v>0</v>
      </c>
      <c r="BR17" s="58">
        <v>0</v>
      </c>
      <c r="BS17" s="58">
        <v>0</v>
      </c>
      <c r="BT17" s="58">
        <v>0</v>
      </c>
      <c r="BU17" s="58">
        <v>0</v>
      </c>
      <c r="BV17" s="58">
        <v>0</v>
      </c>
      <c r="BW17" s="58">
        <v>0</v>
      </c>
      <c r="BX17" s="58">
        <v>0</v>
      </c>
      <c r="BY17" s="58">
        <v>0</v>
      </c>
      <c r="BZ17" s="58">
        <v>0</v>
      </c>
      <c r="CA17" s="58">
        <v>0</v>
      </c>
      <c r="CB17" s="58">
        <v>0</v>
      </c>
      <c r="CC17" s="58">
        <v>0</v>
      </c>
      <c r="CD17" s="58">
        <v>0</v>
      </c>
      <c r="CE17" s="58">
        <v>0</v>
      </c>
      <c r="CF17" s="58">
        <v>0</v>
      </c>
      <c r="CG17" s="58">
        <v>0</v>
      </c>
      <c r="CH17" s="58">
        <v>0</v>
      </c>
      <c r="CI17" s="58">
        <v>0</v>
      </c>
      <c r="CJ17" s="58">
        <v>0</v>
      </c>
      <c r="CK17" s="58">
        <v>0</v>
      </c>
      <c r="CL17" s="58">
        <v>0</v>
      </c>
      <c r="CM17" s="58">
        <v>0</v>
      </c>
      <c r="CN17" s="58">
        <v>0</v>
      </c>
      <c r="CO17" s="58">
        <v>0</v>
      </c>
      <c r="CP17" s="58">
        <v>0</v>
      </c>
      <c r="CQ17" s="58">
        <v>0</v>
      </c>
      <c r="CR17" s="58">
        <v>0</v>
      </c>
      <c r="CS17" s="58">
        <v>0</v>
      </c>
      <c r="CT17" s="58">
        <v>0</v>
      </c>
      <c r="CU17" s="58">
        <v>0</v>
      </c>
      <c r="CV17" s="58">
        <v>0</v>
      </c>
      <c r="CW17" s="58">
        <v>0</v>
      </c>
      <c r="CX17" s="115"/>
    </row>
    <row r="18" spans="2:102" x14ac:dyDescent="0.25">
      <c r="B18" t="s">
        <v>24</v>
      </c>
      <c r="C18" s="6">
        <v>7.0000000000000001E-3</v>
      </c>
      <c r="D18" s="1">
        <f>F30</f>
        <v>158230.80000000002</v>
      </c>
      <c r="F18" s="1">
        <f>C18*D18</f>
        <v>1107.6156000000001</v>
      </c>
      <c r="G18" s="55">
        <v>17</v>
      </c>
      <c r="H18" s="55">
        <v>18</v>
      </c>
      <c r="I18" s="57">
        <f t="shared" si="0"/>
        <v>-1107.6156000000001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8">
        <v>0</v>
      </c>
      <c r="P18" s="58">
        <v>0</v>
      </c>
      <c r="Q18" s="58">
        <v>0</v>
      </c>
      <c r="R18" s="58">
        <v>0</v>
      </c>
      <c r="S18" s="58">
        <v>0</v>
      </c>
      <c r="T18" s="58">
        <v>0</v>
      </c>
      <c r="U18" s="58">
        <v>0</v>
      </c>
      <c r="V18" s="58">
        <v>0</v>
      </c>
      <c r="W18" s="58">
        <v>0</v>
      </c>
      <c r="X18" s="58">
        <v>0</v>
      </c>
      <c r="Y18" s="58">
        <v>0</v>
      </c>
      <c r="Z18" s="58">
        <f>I18*0.5</f>
        <v>-553.80780000000004</v>
      </c>
      <c r="AA18" s="58">
        <f>I18*0.5</f>
        <v>-553.80780000000004</v>
      </c>
      <c r="AB18" s="58">
        <v>0</v>
      </c>
      <c r="AC18" s="58">
        <v>0</v>
      </c>
      <c r="AD18" s="58">
        <v>0</v>
      </c>
      <c r="AE18" s="58">
        <v>0</v>
      </c>
      <c r="AF18" s="58">
        <v>0</v>
      </c>
      <c r="AG18" s="58">
        <v>0</v>
      </c>
      <c r="AH18" s="58">
        <v>0</v>
      </c>
      <c r="AI18" s="58">
        <v>0</v>
      </c>
      <c r="AJ18" s="58">
        <v>0</v>
      </c>
      <c r="AK18" s="58">
        <v>0</v>
      </c>
      <c r="AL18" s="58">
        <v>0</v>
      </c>
      <c r="AM18" s="58">
        <v>0</v>
      </c>
      <c r="AN18" s="58">
        <v>0</v>
      </c>
      <c r="AO18" s="58">
        <v>0</v>
      </c>
      <c r="AP18" s="58">
        <v>0</v>
      </c>
      <c r="AQ18" s="58">
        <v>0</v>
      </c>
      <c r="AR18" s="58">
        <v>0</v>
      </c>
      <c r="AS18" s="58">
        <v>0</v>
      </c>
      <c r="AT18" s="58">
        <v>0</v>
      </c>
      <c r="AU18" s="58">
        <v>0</v>
      </c>
      <c r="AV18" s="58">
        <v>0</v>
      </c>
      <c r="AW18" s="58">
        <v>0</v>
      </c>
      <c r="AX18" s="58">
        <v>0</v>
      </c>
      <c r="AY18" s="58">
        <v>0</v>
      </c>
      <c r="AZ18" s="58">
        <v>0</v>
      </c>
      <c r="BA18" s="58">
        <v>0</v>
      </c>
      <c r="BB18" s="58">
        <v>0</v>
      </c>
      <c r="BC18" s="58">
        <v>0</v>
      </c>
      <c r="BD18" s="58">
        <v>0</v>
      </c>
      <c r="BE18" s="58">
        <v>0</v>
      </c>
      <c r="BF18" s="58">
        <v>0</v>
      </c>
      <c r="BG18" s="58">
        <v>0</v>
      </c>
      <c r="BH18" s="58">
        <v>0</v>
      </c>
      <c r="BI18" s="58">
        <v>0</v>
      </c>
      <c r="BJ18" s="58">
        <v>0</v>
      </c>
      <c r="BK18" s="58">
        <v>0</v>
      </c>
      <c r="BL18" s="58">
        <v>0</v>
      </c>
      <c r="BM18" s="58">
        <v>0</v>
      </c>
      <c r="BN18" s="58">
        <v>0</v>
      </c>
      <c r="BO18" s="58">
        <v>0</v>
      </c>
      <c r="BP18" s="58">
        <v>0</v>
      </c>
      <c r="BQ18" s="58">
        <v>0</v>
      </c>
      <c r="BR18" s="58">
        <v>0</v>
      </c>
      <c r="BS18" s="58">
        <v>0</v>
      </c>
      <c r="BT18" s="58">
        <v>0</v>
      </c>
      <c r="BU18" s="58">
        <v>0</v>
      </c>
      <c r="BV18" s="58">
        <v>0</v>
      </c>
      <c r="BW18" s="58">
        <v>0</v>
      </c>
      <c r="BX18" s="58">
        <v>0</v>
      </c>
      <c r="BY18" s="58">
        <v>0</v>
      </c>
      <c r="BZ18" s="58">
        <v>0</v>
      </c>
      <c r="CA18" s="58">
        <v>0</v>
      </c>
      <c r="CB18" s="58">
        <v>0</v>
      </c>
      <c r="CC18" s="58">
        <v>0</v>
      </c>
      <c r="CD18" s="58">
        <v>0</v>
      </c>
      <c r="CE18" s="58">
        <v>0</v>
      </c>
      <c r="CF18" s="58">
        <v>0</v>
      </c>
      <c r="CG18" s="58">
        <v>0</v>
      </c>
      <c r="CH18" s="58">
        <v>0</v>
      </c>
      <c r="CI18" s="58">
        <v>0</v>
      </c>
      <c r="CJ18" s="58">
        <v>0</v>
      </c>
      <c r="CK18" s="58">
        <v>0</v>
      </c>
      <c r="CL18" s="58">
        <v>0</v>
      </c>
      <c r="CM18" s="58">
        <v>0</v>
      </c>
      <c r="CN18" s="58">
        <v>0</v>
      </c>
      <c r="CO18" s="58">
        <v>0</v>
      </c>
      <c r="CP18" s="58">
        <v>0</v>
      </c>
      <c r="CQ18" s="58">
        <v>0</v>
      </c>
      <c r="CR18" s="58">
        <v>0</v>
      </c>
      <c r="CS18" s="58">
        <v>0</v>
      </c>
      <c r="CT18" s="58">
        <v>0</v>
      </c>
      <c r="CU18" s="58">
        <v>0</v>
      </c>
      <c r="CV18" s="58">
        <v>0</v>
      </c>
      <c r="CW18" s="58">
        <v>0</v>
      </c>
      <c r="CX18" s="115"/>
    </row>
    <row r="19" spans="2:102" x14ac:dyDescent="0.25">
      <c r="B19" s="6" t="s">
        <v>19</v>
      </c>
      <c r="C19" s="6">
        <v>5.6099999999999997E-2</v>
      </c>
      <c r="D19" s="1">
        <f>F33+F34</f>
        <v>2264208.3360000001</v>
      </c>
      <c r="F19" s="1">
        <f>C19*D19</f>
        <v>127022.0876496</v>
      </c>
      <c r="G19" s="55">
        <v>6</v>
      </c>
      <c r="H19" s="55">
        <v>9</v>
      </c>
      <c r="I19" s="57">
        <f t="shared" si="0"/>
        <v>-127022.0876496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f>I19*0.4</f>
        <v>-50808.835059839999</v>
      </c>
      <c r="P19" s="58">
        <v>0</v>
      </c>
      <c r="Q19" s="58">
        <v>0</v>
      </c>
      <c r="R19" s="58">
        <f>I19*0.6</f>
        <v>-76213.252589759999</v>
      </c>
      <c r="S19" s="58">
        <v>0</v>
      </c>
      <c r="T19" s="58">
        <v>0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58">
        <v>0</v>
      </c>
      <c r="AB19" s="58">
        <v>0</v>
      </c>
      <c r="AC19" s="58">
        <v>0</v>
      </c>
      <c r="AD19" s="58">
        <v>0</v>
      </c>
      <c r="AE19" s="58">
        <v>0</v>
      </c>
      <c r="AF19" s="58">
        <v>0</v>
      </c>
      <c r="AG19" s="58">
        <v>0</v>
      </c>
      <c r="AH19" s="58">
        <v>0</v>
      </c>
      <c r="AI19" s="58">
        <v>0</v>
      </c>
      <c r="AJ19" s="58">
        <v>0</v>
      </c>
      <c r="AK19" s="58">
        <v>0</v>
      </c>
      <c r="AL19" s="58">
        <v>0</v>
      </c>
      <c r="AM19" s="58">
        <v>0</v>
      </c>
      <c r="AN19" s="58">
        <v>0</v>
      </c>
      <c r="AO19" s="58">
        <v>0</v>
      </c>
      <c r="AP19" s="58">
        <v>0</v>
      </c>
      <c r="AQ19" s="58">
        <v>0</v>
      </c>
      <c r="AR19" s="58">
        <v>0</v>
      </c>
      <c r="AS19" s="58">
        <v>0</v>
      </c>
      <c r="AT19" s="58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8">
        <v>0</v>
      </c>
      <c r="BA19" s="58">
        <v>0</v>
      </c>
      <c r="BB19" s="58">
        <v>0</v>
      </c>
      <c r="BC19" s="58">
        <v>0</v>
      </c>
      <c r="BD19" s="58">
        <v>0</v>
      </c>
      <c r="BE19" s="58">
        <v>0</v>
      </c>
      <c r="BF19" s="58">
        <v>0</v>
      </c>
      <c r="BG19" s="58">
        <v>0</v>
      </c>
      <c r="BH19" s="58">
        <v>0</v>
      </c>
      <c r="BI19" s="58">
        <v>0</v>
      </c>
      <c r="BJ19" s="58">
        <v>0</v>
      </c>
      <c r="BK19" s="58">
        <v>0</v>
      </c>
      <c r="BL19" s="58">
        <v>0</v>
      </c>
      <c r="BM19" s="58">
        <v>0</v>
      </c>
      <c r="BN19" s="58">
        <v>0</v>
      </c>
      <c r="BO19" s="58">
        <v>0</v>
      </c>
      <c r="BP19" s="58">
        <v>0</v>
      </c>
      <c r="BQ19" s="58">
        <v>0</v>
      </c>
      <c r="BR19" s="58">
        <v>0</v>
      </c>
      <c r="BS19" s="58">
        <v>0</v>
      </c>
      <c r="BT19" s="58">
        <v>0</v>
      </c>
      <c r="BU19" s="58">
        <v>0</v>
      </c>
      <c r="BV19" s="58">
        <v>0</v>
      </c>
      <c r="BW19" s="58">
        <v>0</v>
      </c>
      <c r="BX19" s="58">
        <v>0</v>
      </c>
      <c r="BY19" s="58">
        <v>0</v>
      </c>
      <c r="BZ19" s="58">
        <v>0</v>
      </c>
      <c r="CA19" s="58">
        <v>0</v>
      </c>
      <c r="CB19" s="58">
        <v>0</v>
      </c>
      <c r="CC19" s="58">
        <v>0</v>
      </c>
      <c r="CD19" s="58">
        <v>0</v>
      </c>
      <c r="CE19" s="58">
        <v>0</v>
      </c>
      <c r="CF19" s="58">
        <v>0</v>
      </c>
      <c r="CG19" s="58">
        <v>0</v>
      </c>
      <c r="CH19" s="58">
        <v>0</v>
      </c>
      <c r="CI19" s="58">
        <v>0</v>
      </c>
      <c r="CJ19" s="58">
        <v>0</v>
      </c>
      <c r="CK19" s="58">
        <v>0</v>
      </c>
      <c r="CL19" s="58">
        <v>0</v>
      </c>
      <c r="CM19" s="58">
        <v>0</v>
      </c>
      <c r="CN19" s="58">
        <v>0</v>
      </c>
      <c r="CO19" s="58">
        <v>0</v>
      </c>
      <c r="CP19" s="58">
        <v>0</v>
      </c>
      <c r="CQ19" s="58">
        <v>0</v>
      </c>
      <c r="CR19" s="58">
        <v>0</v>
      </c>
      <c r="CS19" s="58">
        <v>0</v>
      </c>
      <c r="CT19" s="58">
        <v>0</v>
      </c>
      <c r="CU19" s="58">
        <v>0</v>
      </c>
      <c r="CV19" s="58">
        <v>0</v>
      </c>
      <c r="CW19" s="58">
        <v>0</v>
      </c>
      <c r="CX19" s="115"/>
    </row>
    <row r="20" spans="2:102" x14ac:dyDescent="0.25">
      <c r="B20" s="6" t="s">
        <v>20</v>
      </c>
      <c r="C20" s="6">
        <v>4.7699999999999999E-2</v>
      </c>
      <c r="D20" s="1">
        <f>F33+F34</f>
        <v>2264208.3360000001</v>
      </c>
      <c r="F20" s="1">
        <f>C20*D20</f>
        <v>108002.73762720001</v>
      </c>
      <c r="G20" s="55">
        <v>19</v>
      </c>
      <c r="H20" s="55">
        <v>32</v>
      </c>
      <c r="I20" s="57">
        <f t="shared" si="0"/>
        <v>-108002.73762720001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f>$I20/14</f>
        <v>-7714.4812590857155</v>
      </c>
      <c r="AC20" s="58">
        <f t="shared" ref="AC20:AO20" si="1">$I20/14</f>
        <v>-7714.4812590857155</v>
      </c>
      <c r="AD20" s="58">
        <f t="shared" si="1"/>
        <v>-7714.4812590857155</v>
      </c>
      <c r="AE20" s="58">
        <f t="shared" si="1"/>
        <v>-7714.4812590857155</v>
      </c>
      <c r="AF20" s="58">
        <f t="shared" si="1"/>
        <v>-7714.4812590857155</v>
      </c>
      <c r="AG20" s="58">
        <f t="shared" si="1"/>
        <v>-7714.4812590857155</v>
      </c>
      <c r="AH20" s="58">
        <f t="shared" si="1"/>
        <v>-7714.4812590857155</v>
      </c>
      <c r="AI20" s="58">
        <f t="shared" si="1"/>
        <v>-7714.4812590857155</v>
      </c>
      <c r="AJ20" s="58">
        <f t="shared" si="1"/>
        <v>-7714.4812590857155</v>
      </c>
      <c r="AK20" s="58">
        <f t="shared" si="1"/>
        <v>-7714.4812590857155</v>
      </c>
      <c r="AL20" s="58">
        <f t="shared" si="1"/>
        <v>-7714.4812590857155</v>
      </c>
      <c r="AM20" s="58">
        <f t="shared" si="1"/>
        <v>-7714.4812590857155</v>
      </c>
      <c r="AN20" s="58">
        <f t="shared" si="1"/>
        <v>-7714.4812590857155</v>
      </c>
      <c r="AO20" s="58">
        <f t="shared" si="1"/>
        <v>-7714.4812590857155</v>
      </c>
      <c r="AP20" s="58">
        <v>0</v>
      </c>
      <c r="AQ20" s="58">
        <v>0</v>
      </c>
      <c r="AR20" s="58">
        <v>0</v>
      </c>
      <c r="AS20" s="58">
        <v>0</v>
      </c>
      <c r="AT20" s="58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8">
        <v>0</v>
      </c>
      <c r="BA20" s="58">
        <v>0</v>
      </c>
      <c r="BB20" s="58">
        <v>0</v>
      </c>
      <c r="BC20" s="58">
        <v>0</v>
      </c>
      <c r="BD20" s="58">
        <v>0</v>
      </c>
      <c r="BE20" s="58">
        <v>0</v>
      </c>
      <c r="BF20" s="58">
        <v>0</v>
      </c>
      <c r="BG20" s="58">
        <v>0</v>
      </c>
      <c r="BH20" s="58">
        <v>0</v>
      </c>
      <c r="BI20" s="58">
        <v>0</v>
      </c>
      <c r="BJ20" s="58">
        <v>0</v>
      </c>
      <c r="BK20" s="58">
        <v>0</v>
      </c>
      <c r="BL20" s="58">
        <v>0</v>
      </c>
      <c r="BM20" s="58">
        <v>0</v>
      </c>
      <c r="BN20" s="58">
        <v>0</v>
      </c>
      <c r="BO20" s="58">
        <v>0</v>
      </c>
      <c r="BP20" s="58">
        <v>0</v>
      </c>
      <c r="BQ20" s="58">
        <v>0</v>
      </c>
      <c r="BR20" s="58">
        <v>0</v>
      </c>
      <c r="BS20" s="58">
        <v>0</v>
      </c>
      <c r="BT20" s="58">
        <v>0</v>
      </c>
      <c r="BU20" s="58">
        <v>0</v>
      </c>
      <c r="BV20" s="58">
        <v>0</v>
      </c>
      <c r="BW20" s="58">
        <v>0</v>
      </c>
      <c r="BX20" s="58">
        <v>0</v>
      </c>
      <c r="BY20" s="58">
        <v>0</v>
      </c>
      <c r="BZ20" s="58">
        <v>0</v>
      </c>
      <c r="CA20" s="58">
        <v>0</v>
      </c>
      <c r="CB20" s="58">
        <v>0</v>
      </c>
      <c r="CC20" s="58">
        <v>0</v>
      </c>
      <c r="CD20" s="58">
        <v>0</v>
      </c>
      <c r="CE20" s="58">
        <v>0</v>
      </c>
      <c r="CF20" s="58">
        <v>0</v>
      </c>
      <c r="CG20" s="58">
        <v>0</v>
      </c>
      <c r="CH20" s="58">
        <v>0</v>
      </c>
      <c r="CI20" s="58">
        <v>0</v>
      </c>
      <c r="CJ20" s="58">
        <v>0</v>
      </c>
      <c r="CK20" s="58">
        <v>0</v>
      </c>
      <c r="CL20" s="58">
        <v>0</v>
      </c>
      <c r="CM20" s="58">
        <v>0</v>
      </c>
      <c r="CN20" s="58">
        <v>0</v>
      </c>
      <c r="CO20" s="58">
        <v>0</v>
      </c>
      <c r="CP20" s="58">
        <v>0</v>
      </c>
      <c r="CQ20" s="58">
        <v>0</v>
      </c>
      <c r="CR20" s="58">
        <v>0</v>
      </c>
      <c r="CS20" s="58">
        <v>0</v>
      </c>
      <c r="CT20" s="58">
        <v>0</v>
      </c>
      <c r="CU20" s="58">
        <v>0</v>
      </c>
      <c r="CV20" s="58">
        <v>0</v>
      </c>
      <c r="CW20" s="58">
        <v>0</v>
      </c>
      <c r="CX20" s="115"/>
    </row>
    <row r="21" spans="2:102" x14ac:dyDescent="0.25">
      <c r="B21" s="6" t="s">
        <v>24</v>
      </c>
      <c r="C21" s="6">
        <v>7.0000000000000001E-3</v>
      </c>
      <c r="D21" s="1">
        <f>F33+F34</f>
        <v>2264208.3360000001</v>
      </c>
      <c r="F21" s="1">
        <f>C21*D21</f>
        <v>15849.458352000001</v>
      </c>
      <c r="G21" s="55">
        <v>19</v>
      </c>
      <c r="H21" s="55">
        <v>32</v>
      </c>
      <c r="I21" s="57">
        <f t="shared" si="0"/>
        <v>-15849.458352000001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8">
        <v>0</v>
      </c>
      <c r="P21" s="58">
        <v>0</v>
      </c>
      <c r="Q21" s="58">
        <v>0</v>
      </c>
      <c r="R21" s="58">
        <v>0</v>
      </c>
      <c r="S21" s="58">
        <v>0</v>
      </c>
      <c r="T21" s="58">
        <v>0</v>
      </c>
      <c r="U21" s="58">
        <v>0</v>
      </c>
      <c r="V21" s="58">
        <v>0</v>
      </c>
      <c r="W21" s="58">
        <v>0</v>
      </c>
      <c r="X21" s="58">
        <v>0</v>
      </c>
      <c r="Y21" s="58">
        <v>0</v>
      </c>
      <c r="Z21" s="58">
        <v>0</v>
      </c>
      <c r="AA21" s="58">
        <v>0</v>
      </c>
      <c r="AB21" s="58">
        <f>$I$21/14</f>
        <v>-1132.1041680000001</v>
      </c>
      <c r="AC21" s="58">
        <f t="shared" ref="AC21:AO21" si="2">$I$21/14</f>
        <v>-1132.1041680000001</v>
      </c>
      <c r="AD21" s="58">
        <f t="shared" si="2"/>
        <v>-1132.1041680000001</v>
      </c>
      <c r="AE21" s="58">
        <f t="shared" si="2"/>
        <v>-1132.1041680000001</v>
      </c>
      <c r="AF21" s="58">
        <f t="shared" si="2"/>
        <v>-1132.1041680000001</v>
      </c>
      <c r="AG21" s="58">
        <f t="shared" si="2"/>
        <v>-1132.1041680000001</v>
      </c>
      <c r="AH21" s="58">
        <f t="shared" si="2"/>
        <v>-1132.1041680000001</v>
      </c>
      <c r="AI21" s="58">
        <f t="shared" si="2"/>
        <v>-1132.1041680000001</v>
      </c>
      <c r="AJ21" s="58">
        <f t="shared" si="2"/>
        <v>-1132.1041680000001</v>
      </c>
      <c r="AK21" s="58">
        <f t="shared" si="2"/>
        <v>-1132.1041680000001</v>
      </c>
      <c r="AL21" s="58">
        <f t="shared" si="2"/>
        <v>-1132.1041680000001</v>
      </c>
      <c r="AM21" s="58">
        <f t="shared" si="2"/>
        <v>-1132.1041680000001</v>
      </c>
      <c r="AN21" s="58">
        <f t="shared" si="2"/>
        <v>-1132.1041680000001</v>
      </c>
      <c r="AO21" s="58">
        <f t="shared" si="2"/>
        <v>-1132.1041680000001</v>
      </c>
      <c r="AP21" s="58">
        <v>0</v>
      </c>
      <c r="AQ21" s="58">
        <v>0</v>
      </c>
      <c r="AR21" s="58">
        <v>0</v>
      </c>
      <c r="AS21" s="58">
        <v>0</v>
      </c>
      <c r="AT21" s="58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8">
        <v>0</v>
      </c>
      <c r="BA21" s="58">
        <v>0</v>
      </c>
      <c r="BB21" s="58">
        <v>0</v>
      </c>
      <c r="BC21" s="58">
        <v>0</v>
      </c>
      <c r="BD21" s="58">
        <v>0</v>
      </c>
      <c r="BE21" s="58">
        <v>0</v>
      </c>
      <c r="BF21" s="58">
        <v>0</v>
      </c>
      <c r="BG21" s="58">
        <v>0</v>
      </c>
      <c r="BH21" s="58">
        <v>0</v>
      </c>
      <c r="BI21" s="58">
        <v>0</v>
      </c>
      <c r="BJ21" s="58">
        <v>0</v>
      </c>
      <c r="BK21" s="58">
        <v>0</v>
      </c>
      <c r="BL21" s="58">
        <v>0</v>
      </c>
      <c r="BM21" s="58">
        <v>0</v>
      </c>
      <c r="BN21" s="58">
        <v>0</v>
      </c>
      <c r="BO21" s="58">
        <v>0</v>
      </c>
      <c r="BP21" s="58">
        <v>0</v>
      </c>
      <c r="BQ21" s="58">
        <v>0</v>
      </c>
      <c r="BR21" s="58">
        <v>0</v>
      </c>
      <c r="BS21" s="58">
        <v>0</v>
      </c>
      <c r="BT21" s="58">
        <v>0</v>
      </c>
      <c r="BU21" s="58">
        <v>0</v>
      </c>
      <c r="BV21" s="58">
        <v>0</v>
      </c>
      <c r="BW21" s="58">
        <v>0</v>
      </c>
      <c r="BX21" s="58">
        <v>0</v>
      </c>
      <c r="BY21" s="58">
        <v>0</v>
      </c>
      <c r="BZ21" s="58">
        <v>0</v>
      </c>
      <c r="CA21" s="58">
        <v>0</v>
      </c>
      <c r="CB21" s="58">
        <v>0</v>
      </c>
      <c r="CC21" s="58">
        <v>0</v>
      </c>
      <c r="CD21" s="58">
        <v>0</v>
      </c>
      <c r="CE21" s="58">
        <v>0</v>
      </c>
      <c r="CF21" s="58">
        <v>0</v>
      </c>
      <c r="CG21" s="58">
        <v>0</v>
      </c>
      <c r="CH21" s="58">
        <v>0</v>
      </c>
      <c r="CI21" s="58">
        <v>0</v>
      </c>
      <c r="CJ21" s="58">
        <v>0</v>
      </c>
      <c r="CK21" s="58">
        <v>0</v>
      </c>
      <c r="CL21" s="58">
        <v>0</v>
      </c>
      <c r="CM21" s="58">
        <v>0</v>
      </c>
      <c r="CN21" s="58">
        <v>0</v>
      </c>
      <c r="CO21" s="58">
        <v>0</v>
      </c>
      <c r="CP21" s="58">
        <v>0</v>
      </c>
      <c r="CQ21" s="58">
        <v>0</v>
      </c>
      <c r="CR21" s="58">
        <v>0</v>
      </c>
      <c r="CS21" s="58">
        <v>0</v>
      </c>
      <c r="CT21" s="58">
        <v>0</v>
      </c>
      <c r="CU21" s="58">
        <v>0</v>
      </c>
      <c r="CV21" s="58">
        <v>0</v>
      </c>
      <c r="CW21" s="58">
        <v>0</v>
      </c>
      <c r="CX21" s="115"/>
    </row>
    <row r="22" spans="2:102" x14ac:dyDescent="0.25">
      <c r="B22" s="6" t="s">
        <v>173</v>
      </c>
      <c r="C22" s="6">
        <v>0.02</v>
      </c>
      <c r="D22" s="1">
        <f>F34+F33+F30</f>
        <v>2422439.1359999999</v>
      </c>
      <c r="F22" s="1">
        <f>C22*D22</f>
        <v>48448.782720000003</v>
      </c>
      <c r="G22" s="55">
        <v>1</v>
      </c>
      <c r="H22" s="55">
        <v>33</v>
      </c>
      <c r="I22" s="57">
        <f>-F22</f>
        <v>-48448.782720000003</v>
      </c>
      <c r="J22" s="58">
        <v>0</v>
      </c>
      <c r="K22" s="58">
        <v>0</v>
      </c>
      <c r="L22" s="58">
        <v>0</v>
      </c>
      <c r="M22" s="58">
        <f>I22*0.05</f>
        <v>-2422.4391360000004</v>
      </c>
      <c r="N22" s="58">
        <v>0</v>
      </c>
      <c r="O22" s="58">
        <v>0</v>
      </c>
      <c r="P22" s="58">
        <v>0</v>
      </c>
      <c r="Q22" s="58">
        <v>0</v>
      </c>
      <c r="R22" s="58">
        <f>I22*0.15</f>
        <v>-7267.3174079999999</v>
      </c>
      <c r="S22" s="58">
        <v>0</v>
      </c>
      <c r="T22" s="58">
        <f>I22*0.05</f>
        <v>-2422.4391360000004</v>
      </c>
      <c r="U22" s="58">
        <v>0</v>
      </c>
      <c r="V22" s="58">
        <v>0</v>
      </c>
      <c r="W22" s="58">
        <v>0</v>
      </c>
      <c r="X22" s="58">
        <v>0</v>
      </c>
      <c r="Y22" s="58">
        <v>0</v>
      </c>
      <c r="Z22" s="58">
        <f t="shared" ref="Z22:AN22" si="3">$I$22*0.04</f>
        <v>-1937.9513088000001</v>
      </c>
      <c r="AA22" s="58">
        <f t="shared" si="3"/>
        <v>-1937.9513088000001</v>
      </c>
      <c r="AB22" s="58">
        <f t="shared" si="3"/>
        <v>-1937.9513088000001</v>
      </c>
      <c r="AC22" s="58">
        <f t="shared" si="3"/>
        <v>-1937.9513088000001</v>
      </c>
      <c r="AD22" s="58">
        <f t="shared" si="3"/>
        <v>-1937.9513088000001</v>
      </c>
      <c r="AE22" s="58">
        <f t="shared" si="3"/>
        <v>-1937.9513088000001</v>
      </c>
      <c r="AF22" s="58">
        <f t="shared" si="3"/>
        <v>-1937.9513088000001</v>
      </c>
      <c r="AG22" s="58">
        <f t="shared" si="3"/>
        <v>-1937.9513088000001</v>
      </c>
      <c r="AH22" s="58">
        <f t="shared" si="3"/>
        <v>-1937.9513088000001</v>
      </c>
      <c r="AI22" s="58">
        <f t="shared" si="3"/>
        <v>-1937.9513088000001</v>
      </c>
      <c r="AJ22" s="58">
        <f t="shared" si="3"/>
        <v>-1937.9513088000001</v>
      </c>
      <c r="AK22" s="58">
        <f t="shared" si="3"/>
        <v>-1937.9513088000001</v>
      </c>
      <c r="AL22" s="58">
        <f t="shared" si="3"/>
        <v>-1937.9513088000001</v>
      </c>
      <c r="AM22" s="58">
        <f t="shared" si="3"/>
        <v>-1937.9513088000001</v>
      </c>
      <c r="AN22" s="58">
        <f t="shared" si="3"/>
        <v>-1937.9513088000001</v>
      </c>
      <c r="AO22" s="58">
        <f>$I$22*0.04</f>
        <v>-1937.9513088000001</v>
      </c>
      <c r="AP22" s="58">
        <f>I22*0.11</f>
        <v>-5329.3660992000005</v>
      </c>
      <c r="AQ22" s="58">
        <v>0</v>
      </c>
      <c r="AR22" s="58">
        <v>0</v>
      </c>
      <c r="AS22" s="58">
        <v>0</v>
      </c>
      <c r="AT22" s="58">
        <v>0</v>
      </c>
      <c r="AU22" s="58">
        <v>0</v>
      </c>
      <c r="AV22" s="58">
        <v>0</v>
      </c>
      <c r="AW22" s="58">
        <v>0</v>
      </c>
      <c r="AX22" s="58">
        <v>0</v>
      </c>
      <c r="AY22" s="58">
        <v>0</v>
      </c>
      <c r="AZ22" s="58">
        <v>0</v>
      </c>
      <c r="BA22" s="58">
        <v>0</v>
      </c>
      <c r="BB22" s="58">
        <v>0</v>
      </c>
      <c r="BC22" s="58">
        <v>0</v>
      </c>
      <c r="BD22" s="58">
        <v>0</v>
      </c>
      <c r="BE22" s="58">
        <v>0</v>
      </c>
      <c r="BF22" s="58">
        <v>0</v>
      </c>
      <c r="BG22" s="58">
        <v>0</v>
      </c>
      <c r="BH22" s="58">
        <v>0</v>
      </c>
      <c r="BI22" s="58">
        <v>0</v>
      </c>
      <c r="BJ22" s="58">
        <v>0</v>
      </c>
      <c r="BK22" s="58">
        <v>0</v>
      </c>
      <c r="BL22" s="58">
        <v>0</v>
      </c>
      <c r="BM22" s="58">
        <v>0</v>
      </c>
      <c r="BN22" s="58">
        <v>0</v>
      </c>
      <c r="BO22" s="58">
        <v>0</v>
      </c>
      <c r="BP22" s="58">
        <v>0</v>
      </c>
      <c r="BQ22" s="58">
        <v>0</v>
      </c>
      <c r="BR22" s="58">
        <v>0</v>
      </c>
      <c r="BS22" s="58">
        <v>0</v>
      </c>
      <c r="BT22" s="58">
        <v>0</v>
      </c>
      <c r="BU22" s="58">
        <v>0</v>
      </c>
      <c r="BV22" s="58">
        <v>0</v>
      </c>
      <c r="BW22" s="58">
        <v>0</v>
      </c>
      <c r="BX22" s="58">
        <v>0</v>
      </c>
      <c r="BY22" s="58">
        <v>0</v>
      </c>
      <c r="BZ22" s="58">
        <v>0</v>
      </c>
      <c r="CA22" s="58">
        <v>0</v>
      </c>
      <c r="CB22" s="58">
        <v>0</v>
      </c>
      <c r="CC22" s="58">
        <v>0</v>
      </c>
      <c r="CD22" s="58">
        <v>0</v>
      </c>
      <c r="CE22" s="58">
        <v>0</v>
      </c>
      <c r="CF22" s="58">
        <v>0</v>
      </c>
      <c r="CG22" s="58">
        <v>0</v>
      </c>
      <c r="CH22" s="58">
        <v>0</v>
      </c>
      <c r="CI22" s="58">
        <v>0</v>
      </c>
      <c r="CJ22" s="58">
        <v>0</v>
      </c>
      <c r="CK22" s="58">
        <v>0</v>
      </c>
      <c r="CL22" s="58">
        <v>0</v>
      </c>
      <c r="CM22" s="58">
        <v>0</v>
      </c>
      <c r="CN22" s="58">
        <v>0</v>
      </c>
      <c r="CO22" s="58">
        <v>0</v>
      </c>
      <c r="CP22" s="58">
        <v>0</v>
      </c>
      <c r="CQ22" s="58">
        <v>0</v>
      </c>
      <c r="CR22" s="58">
        <v>0</v>
      </c>
      <c r="CS22" s="58">
        <v>0</v>
      </c>
      <c r="CT22" s="58">
        <v>0</v>
      </c>
      <c r="CU22" s="58">
        <v>0</v>
      </c>
      <c r="CV22" s="58">
        <v>0</v>
      </c>
      <c r="CW22" s="58">
        <v>0</v>
      </c>
      <c r="CX22" s="115"/>
    </row>
    <row r="23" spans="2:102" x14ac:dyDescent="0.25">
      <c r="B23" s="28" t="s">
        <v>17</v>
      </c>
      <c r="G23" s="90"/>
      <c r="H23" s="90"/>
      <c r="I23" s="91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115"/>
    </row>
    <row r="24" spans="2:102" x14ac:dyDescent="0.25">
      <c r="B24" s="5" t="s">
        <v>43</v>
      </c>
      <c r="C24" s="5">
        <v>0.21</v>
      </c>
      <c r="D24" s="1">
        <f>F16+F17+F18</f>
        <v>17531.972640000004</v>
      </c>
      <c r="F24" s="1">
        <f>C24*D24</f>
        <v>3681.7142544000008</v>
      </c>
      <c r="G24" s="55">
        <v>6</v>
      </c>
      <c r="H24" s="55">
        <v>18</v>
      </c>
      <c r="I24" s="57">
        <f t="shared" si="0"/>
        <v>-3681.7142544000008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58">
        <f>SUM(O16:O18)*0.21</f>
        <v>-1864.1170548</v>
      </c>
      <c r="P24" s="58">
        <v>0</v>
      </c>
      <c r="Q24" s="58">
        <v>0</v>
      </c>
      <c r="R24" s="58">
        <v>0</v>
      </c>
      <c r="S24" s="58">
        <v>0</v>
      </c>
      <c r="T24" s="58">
        <v>0</v>
      </c>
      <c r="U24" s="58">
        <v>0</v>
      </c>
      <c r="V24" s="58">
        <v>0</v>
      </c>
      <c r="W24" s="58">
        <v>0</v>
      </c>
      <c r="X24" s="58">
        <v>0</v>
      </c>
      <c r="Y24" s="58">
        <v>0</v>
      </c>
      <c r="Z24" s="58">
        <f>(Z17+Z18)*0.21</f>
        <v>-591.79901508</v>
      </c>
      <c r="AA24" s="58">
        <f>(AA17+AA18)*0.21</f>
        <v>-1225.7981845200002</v>
      </c>
      <c r="AB24" s="58">
        <v>0</v>
      </c>
      <c r="AC24" s="58">
        <v>0</v>
      </c>
      <c r="AD24" s="58">
        <v>0</v>
      </c>
      <c r="AE24" s="58">
        <v>0</v>
      </c>
      <c r="AF24" s="58">
        <v>0</v>
      </c>
      <c r="AG24" s="58">
        <v>0</v>
      </c>
      <c r="AH24" s="58">
        <v>0</v>
      </c>
      <c r="AI24" s="58">
        <v>0</v>
      </c>
      <c r="AJ24" s="58">
        <v>0</v>
      </c>
      <c r="AK24" s="58">
        <v>0</v>
      </c>
      <c r="AL24" s="58">
        <v>0</v>
      </c>
      <c r="AM24" s="58">
        <v>0</v>
      </c>
      <c r="AN24" s="58">
        <v>0</v>
      </c>
      <c r="AO24" s="58">
        <v>0</v>
      </c>
      <c r="AP24" s="58">
        <v>0</v>
      </c>
      <c r="AQ24" s="58">
        <v>0</v>
      </c>
      <c r="AR24" s="58">
        <v>0</v>
      </c>
      <c r="AS24" s="58">
        <v>0</v>
      </c>
      <c r="AT24" s="58">
        <v>0</v>
      </c>
      <c r="AU24" s="58">
        <v>0</v>
      </c>
      <c r="AV24" s="58">
        <v>0</v>
      </c>
      <c r="AW24" s="58">
        <v>0</v>
      </c>
      <c r="AX24" s="58">
        <v>0</v>
      </c>
      <c r="AY24" s="58">
        <v>0</v>
      </c>
      <c r="AZ24" s="58">
        <v>0</v>
      </c>
      <c r="BA24" s="58">
        <v>0</v>
      </c>
      <c r="BB24" s="58">
        <v>0</v>
      </c>
      <c r="BC24" s="58">
        <v>0</v>
      </c>
      <c r="BD24" s="58">
        <v>0</v>
      </c>
      <c r="BE24" s="58">
        <v>0</v>
      </c>
      <c r="BF24" s="58">
        <v>0</v>
      </c>
      <c r="BG24" s="58">
        <v>0</v>
      </c>
      <c r="BH24" s="58">
        <v>0</v>
      </c>
      <c r="BI24" s="58">
        <v>0</v>
      </c>
      <c r="BJ24" s="58">
        <v>0</v>
      </c>
      <c r="BK24" s="58">
        <v>0</v>
      </c>
      <c r="BL24" s="58">
        <v>0</v>
      </c>
      <c r="BM24" s="58">
        <v>0</v>
      </c>
      <c r="BN24" s="58">
        <v>0</v>
      </c>
      <c r="BO24" s="58">
        <v>0</v>
      </c>
      <c r="BP24" s="58">
        <v>0</v>
      </c>
      <c r="BQ24" s="58">
        <v>0</v>
      </c>
      <c r="BR24" s="58">
        <v>0</v>
      </c>
      <c r="BS24" s="58">
        <v>0</v>
      </c>
      <c r="BT24" s="58">
        <v>0</v>
      </c>
      <c r="BU24" s="58">
        <v>0</v>
      </c>
      <c r="BV24" s="58">
        <v>0</v>
      </c>
      <c r="BW24" s="58">
        <v>0</v>
      </c>
      <c r="BX24" s="58">
        <v>0</v>
      </c>
      <c r="BY24" s="58">
        <v>0</v>
      </c>
      <c r="BZ24" s="58">
        <v>0</v>
      </c>
      <c r="CA24" s="58">
        <v>0</v>
      </c>
      <c r="CB24" s="58">
        <v>0</v>
      </c>
      <c r="CC24" s="58">
        <v>0</v>
      </c>
      <c r="CD24" s="58">
        <v>0</v>
      </c>
      <c r="CE24" s="58">
        <v>0</v>
      </c>
      <c r="CF24" s="58">
        <v>0</v>
      </c>
      <c r="CG24" s="58">
        <v>0</v>
      </c>
      <c r="CH24" s="58">
        <v>0</v>
      </c>
      <c r="CI24" s="58">
        <v>0</v>
      </c>
      <c r="CJ24" s="58">
        <v>0</v>
      </c>
      <c r="CK24" s="58">
        <v>0</v>
      </c>
      <c r="CL24" s="58">
        <v>0</v>
      </c>
      <c r="CM24" s="58">
        <v>0</v>
      </c>
      <c r="CN24" s="58">
        <v>0</v>
      </c>
      <c r="CO24" s="58">
        <v>0</v>
      </c>
      <c r="CP24" s="58">
        <v>0</v>
      </c>
      <c r="CQ24" s="58">
        <v>0</v>
      </c>
      <c r="CR24" s="58">
        <v>0</v>
      </c>
      <c r="CS24" s="58">
        <v>0</v>
      </c>
      <c r="CT24" s="58">
        <v>0</v>
      </c>
      <c r="CU24" s="58">
        <v>0</v>
      </c>
      <c r="CV24" s="58">
        <v>0</v>
      </c>
      <c r="CW24" s="58">
        <v>0</v>
      </c>
      <c r="CX24" s="115"/>
    </row>
    <row r="25" spans="2:102" x14ac:dyDescent="0.25">
      <c r="B25" s="5" t="s">
        <v>174</v>
      </c>
      <c r="C25" s="5">
        <v>0.21</v>
      </c>
      <c r="D25" s="1">
        <f>F19+F20+F21+F22</f>
        <v>299323.06634880003</v>
      </c>
      <c r="F25" s="1">
        <f>C25*D25</f>
        <v>62857.843933248005</v>
      </c>
      <c r="G25" s="55">
        <v>6</v>
      </c>
      <c r="H25" s="55">
        <v>32</v>
      </c>
      <c r="I25" s="57">
        <f t="shared" si="0"/>
        <v>-62857.843933248005</v>
      </c>
      <c r="J25" s="58">
        <v>0</v>
      </c>
      <c r="K25" s="58">
        <v>0</v>
      </c>
      <c r="L25" s="58">
        <v>0</v>
      </c>
      <c r="M25" s="58">
        <f>SUM(M19:M22)*0.21</f>
        <v>-508.71221856000005</v>
      </c>
      <c r="N25" s="58">
        <v>0</v>
      </c>
      <c r="O25" s="58">
        <f>SUM(O19:O22)*0.21</f>
        <v>-10669.855362566399</v>
      </c>
      <c r="P25" s="58">
        <v>0</v>
      </c>
      <c r="Q25" s="58">
        <v>0</v>
      </c>
      <c r="R25" s="58">
        <f>SUM(R19:R22)*0.21</f>
        <v>-17530.919699529601</v>
      </c>
      <c r="S25" s="58">
        <v>0</v>
      </c>
      <c r="T25" s="58">
        <f>SUM(T19:T22)*0.21</f>
        <v>-508.71221856000005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8">
        <f t="shared" ref="Z25:AP25" si="4">SUM(Z19:Z22)*0.21</f>
        <v>-406.96977484799999</v>
      </c>
      <c r="AA25" s="58">
        <f t="shared" si="4"/>
        <v>-406.96977484799999</v>
      </c>
      <c r="AB25" s="58">
        <f t="shared" si="4"/>
        <v>-2264.7527145360004</v>
      </c>
      <c r="AC25" s="58">
        <f t="shared" si="4"/>
        <v>-2264.7527145360004</v>
      </c>
      <c r="AD25" s="58">
        <f t="shared" si="4"/>
        <v>-2264.7527145360004</v>
      </c>
      <c r="AE25" s="58">
        <f t="shared" si="4"/>
        <v>-2264.7527145360004</v>
      </c>
      <c r="AF25" s="58">
        <f t="shared" si="4"/>
        <v>-2264.7527145360004</v>
      </c>
      <c r="AG25" s="58">
        <f t="shared" si="4"/>
        <v>-2264.7527145360004</v>
      </c>
      <c r="AH25" s="58">
        <f t="shared" si="4"/>
        <v>-2264.7527145360004</v>
      </c>
      <c r="AI25" s="58">
        <f t="shared" si="4"/>
        <v>-2264.7527145360004</v>
      </c>
      <c r="AJ25" s="58">
        <f t="shared" si="4"/>
        <v>-2264.7527145360004</v>
      </c>
      <c r="AK25" s="58">
        <f t="shared" si="4"/>
        <v>-2264.7527145360004</v>
      </c>
      <c r="AL25" s="58">
        <f t="shared" si="4"/>
        <v>-2264.7527145360004</v>
      </c>
      <c r="AM25" s="58">
        <f t="shared" si="4"/>
        <v>-2264.7527145360004</v>
      </c>
      <c r="AN25" s="58">
        <f t="shared" si="4"/>
        <v>-2264.7527145360004</v>
      </c>
      <c r="AO25" s="58">
        <f t="shared" si="4"/>
        <v>-2264.7527145360004</v>
      </c>
      <c r="AP25" s="58">
        <f t="shared" si="4"/>
        <v>-1119.1668808320001</v>
      </c>
      <c r="AQ25" s="58">
        <v>0</v>
      </c>
      <c r="AR25" s="58">
        <v>0</v>
      </c>
      <c r="AS25" s="58">
        <v>0</v>
      </c>
      <c r="AT25" s="58">
        <v>0</v>
      </c>
      <c r="AU25" s="58">
        <v>0</v>
      </c>
      <c r="AV25" s="58">
        <v>0</v>
      </c>
      <c r="AW25" s="58">
        <v>0</v>
      </c>
      <c r="AX25" s="58">
        <v>0</v>
      </c>
      <c r="AY25" s="58">
        <v>0</v>
      </c>
      <c r="AZ25" s="58">
        <v>0</v>
      </c>
      <c r="BA25" s="58">
        <v>0</v>
      </c>
      <c r="BB25" s="58">
        <v>0</v>
      </c>
      <c r="BC25" s="58">
        <v>0</v>
      </c>
      <c r="BD25" s="58">
        <v>0</v>
      </c>
      <c r="BE25" s="58">
        <v>0</v>
      </c>
      <c r="BF25" s="58">
        <v>0</v>
      </c>
      <c r="BG25" s="58">
        <v>0</v>
      </c>
      <c r="BH25" s="58">
        <v>0</v>
      </c>
      <c r="BI25" s="58">
        <v>0</v>
      </c>
      <c r="BJ25" s="58">
        <v>0</v>
      </c>
      <c r="BK25" s="58">
        <v>0</v>
      </c>
      <c r="BL25" s="58">
        <v>0</v>
      </c>
      <c r="BM25" s="58">
        <v>0</v>
      </c>
      <c r="BN25" s="58">
        <v>0</v>
      </c>
      <c r="BO25" s="58">
        <v>0</v>
      </c>
      <c r="BP25" s="58">
        <v>0</v>
      </c>
      <c r="BQ25" s="58">
        <v>0</v>
      </c>
      <c r="BR25" s="58">
        <v>0</v>
      </c>
      <c r="BS25" s="58">
        <v>0</v>
      </c>
      <c r="BT25" s="58">
        <v>0</v>
      </c>
      <c r="BU25" s="58">
        <v>0</v>
      </c>
      <c r="BV25" s="58">
        <v>0</v>
      </c>
      <c r="BW25" s="58">
        <v>0</v>
      </c>
      <c r="BX25" s="58">
        <v>0</v>
      </c>
      <c r="BY25" s="58">
        <v>0</v>
      </c>
      <c r="BZ25" s="58">
        <v>0</v>
      </c>
      <c r="CA25" s="58">
        <v>0</v>
      </c>
      <c r="CB25" s="58">
        <v>0</v>
      </c>
      <c r="CC25" s="58">
        <v>0</v>
      </c>
      <c r="CD25" s="58">
        <v>0</v>
      </c>
      <c r="CE25" s="58">
        <v>0</v>
      </c>
      <c r="CF25" s="58">
        <v>0</v>
      </c>
      <c r="CG25" s="58">
        <v>0</v>
      </c>
      <c r="CH25" s="58">
        <v>0</v>
      </c>
      <c r="CI25" s="58">
        <v>0</v>
      </c>
      <c r="CJ25" s="58">
        <v>0</v>
      </c>
      <c r="CK25" s="58">
        <v>0</v>
      </c>
      <c r="CL25" s="58">
        <v>0</v>
      </c>
      <c r="CM25" s="58">
        <v>0</v>
      </c>
      <c r="CN25" s="58">
        <v>0</v>
      </c>
      <c r="CO25" s="58">
        <v>0</v>
      </c>
      <c r="CP25" s="58">
        <v>0</v>
      </c>
      <c r="CQ25" s="58">
        <v>0</v>
      </c>
      <c r="CR25" s="58">
        <v>0</v>
      </c>
      <c r="CS25" s="58">
        <v>0</v>
      </c>
      <c r="CT25" s="58">
        <v>0</v>
      </c>
      <c r="CU25" s="58">
        <v>0</v>
      </c>
      <c r="CV25" s="58">
        <v>0</v>
      </c>
      <c r="CW25" s="58">
        <v>0</v>
      </c>
      <c r="CX25" s="115"/>
    </row>
    <row r="26" spans="2:102" x14ac:dyDescent="0.25">
      <c r="B26" s="5" t="s">
        <v>28</v>
      </c>
      <c r="C26" s="6">
        <v>3.0000000000000001E-3</v>
      </c>
      <c r="D26" s="1">
        <f>F33+F34</f>
        <v>2264208.3360000001</v>
      </c>
      <c r="F26" s="1">
        <f>C26*D26</f>
        <v>6792.6250080000009</v>
      </c>
      <c r="G26" s="55">
        <v>19</v>
      </c>
      <c r="H26" s="55">
        <v>32</v>
      </c>
      <c r="I26" s="57">
        <f t="shared" si="0"/>
        <v>-6792.6250080000009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>
        <v>0</v>
      </c>
      <c r="Y26" s="58">
        <v>0</v>
      </c>
      <c r="Z26" s="58">
        <v>0</v>
      </c>
      <c r="AA26" s="58">
        <v>0</v>
      </c>
      <c r="AB26" s="58">
        <f>$I$26/14</f>
        <v>-485.18750057142864</v>
      </c>
      <c r="AC26" s="58">
        <f t="shared" ref="AC26:AO26" si="5">$I$26/14</f>
        <v>-485.18750057142864</v>
      </c>
      <c r="AD26" s="58">
        <f t="shared" si="5"/>
        <v>-485.18750057142864</v>
      </c>
      <c r="AE26" s="58">
        <f t="shared" si="5"/>
        <v>-485.18750057142864</v>
      </c>
      <c r="AF26" s="58">
        <f t="shared" si="5"/>
        <v>-485.18750057142864</v>
      </c>
      <c r="AG26" s="58">
        <f t="shared" si="5"/>
        <v>-485.18750057142864</v>
      </c>
      <c r="AH26" s="58">
        <f t="shared" si="5"/>
        <v>-485.18750057142864</v>
      </c>
      <c r="AI26" s="58">
        <f t="shared" si="5"/>
        <v>-485.18750057142864</v>
      </c>
      <c r="AJ26" s="58">
        <f t="shared" si="5"/>
        <v>-485.18750057142864</v>
      </c>
      <c r="AK26" s="58">
        <f t="shared" si="5"/>
        <v>-485.18750057142864</v>
      </c>
      <c r="AL26" s="58">
        <f t="shared" si="5"/>
        <v>-485.18750057142864</v>
      </c>
      <c r="AM26" s="58">
        <f t="shared" si="5"/>
        <v>-485.18750057142864</v>
      </c>
      <c r="AN26" s="58">
        <f t="shared" si="5"/>
        <v>-485.18750057142864</v>
      </c>
      <c r="AO26" s="58">
        <f t="shared" si="5"/>
        <v>-485.18750057142864</v>
      </c>
      <c r="AP26" s="58">
        <v>0</v>
      </c>
      <c r="AQ26" s="58">
        <v>0</v>
      </c>
      <c r="AR26" s="58">
        <v>0</v>
      </c>
      <c r="AS26" s="58">
        <v>0</v>
      </c>
      <c r="AT26" s="58">
        <v>0</v>
      </c>
      <c r="AU26" s="58">
        <v>0</v>
      </c>
      <c r="AV26" s="58">
        <v>0</v>
      </c>
      <c r="AW26" s="58">
        <v>0</v>
      </c>
      <c r="AX26" s="58">
        <v>0</v>
      </c>
      <c r="AY26" s="58">
        <v>0</v>
      </c>
      <c r="AZ26" s="58">
        <v>0</v>
      </c>
      <c r="BA26" s="58">
        <v>0</v>
      </c>
      <c r="BB26" s="58">
        <v>0</v>
      </c>
      <c r="BC26" s="58">
        <v>0</v>
      </c>
      <c r="BD26" s="58">
        <v>0</v>
      </c>
      <c r="BE26" s="58">
        <v>0</v>
      </c>
      <c r="BF26" s="58">
        <v>0</v>
      </c>
      <c r="BG26" s="58">
        <v>0</v>
      </c>
      <c r="BH26" s="58">
        <v>0</v>
      </c>
      <c r="BI26" s="58">
        <v>0</v>
      </c>
      <c r="BJ26" s="58">
        <v>0</v>
      </c>
      <c r="BK26" s="58">
        <v>0</v>
      </c>
      <c r="BL26" s="58">
        <v>0</v>
      </c>
      <c r="BM26" s="58">
        <v>0</v>
      </c>
      <c r="BN26" s="58">
        <v>0</v>
      </c>
      <c r="BO26" s="58">
        <v>0</v>
      </c>
      <c r="BP26" s="58">
        <v>0</v>
      </c>
      <c r="BQ26" s="58">
        <v>0</v>
      </c>
      <c r="BR26" s="58">
        <v>0</v>
      </c>
      <c r="BS26" s="58">
        <v>0</v>
      </c>
      <c r="BT26" s="58">
        <v>0</v>
      </c>
      <c r="BU26" s="58">
        <v>0</v>
      </c>
      <c r="BV26" s="58">
        <v>0</v>
      </c>
      <c r="BW26" s="58">
        <v>0</v>
      </c>
      <c r="BX26" s="58">
        <v>0</v>
      </c>
      <c r="BY26" s="58">
        <v>0</v>
      </c>
      <c r="BZ26" s="58">
        <v>0</v>
      </c>
      <c r="CA26" s="58">
        <v>0</v>
      </c>
      <c r="CB26" s="58">
        <v>0</v>
      </c>
      <c r="CC26" s="58">
        <v>0</v>
      </c>
      <c r="CD26" s="58">
        <v>0</v>
      </c>
      <c r="CE26" s="58">
        <v>0</v>
      </c>
      <c r="CF26" s="58">
        <v>0</v>
      </c>
      <c r="CG26" s="58">
        <v>0</v>
      </c>
      <c r="CH26" s="58">
        <v>0</v>
      </c>
      <c r="CI26" s="58">
        <v>0</v>
      </c>
      <c r="CJ26" s="58">
        <v>0</v>
      </c>
      <c r="CK26" s="58">
        <v>0</v>
      </c>
      <c r="CL26" s="58">
        <v>0</v>
      </c>
      <c r="CM26" s="58">
        <v>0</v>
      </c>
      <c r="CN26" s="58">
        <v>0</v>
      </c>
      <c r="CO26" s="58">
        <v>0</v>
      </c>
      <c r="CP26" s="58">
        <v>0</v>
      </c>
      <c r="CQ26" s="58">
        <v>0</v>
      </c>
      <c r="CR26" s="58">
        <v>0</v>
      </c>
      <c r="CS26" s="58">
        <v>0</v>
      </c>
      <c r="CT26" s="58">
        <v>0</v>
      </c>
      <c r="CU26" s="58">
        <v>0</v>
      </c>
      <c r="CV26" s="58">
        <v>0</v>
      </c>
      <c r="CW26" s="58">
        <v>0</v>
      </c>
      <c r="CX26" s="115"/>
    </row>
    <row r="27" spans="2:102" x14ac:dyDescent="0.25">
      <c r="B27" s="5"/>
      <c r="C27" s="6"/>
      <c r="G27" s="61"/>
      <c r="H27" s="61"/>
      <c r="I27" s="62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CX27" s="115"/>
    </row>
    <row r="28" spans="2:102" x14ac:dyDescent="0.25">
      <c r="B28" s="15" t="s">
        <v>0</v>
      </c>
      <c r="C28" s="15" t="s">
        <v>45</v>
      </c>
      <c r="D28" s="16"/>
      <c r="E28" s="16"/>
      <c r="F28" s="16"/>
      <c r="G28" s="73"/>
      <c r="H28" s="73"/>
      <c r="I28" s="74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66"/>
      <c r="AX28" s="66"/>
      <c r="AY28" s="66"/>
      <c r="AZ28" s="66"/>
      <c r="BA28" s="66"/>
      <c r="BB28" s="66"/>
      <c r="BC28" s="66"/>
      <c r="BD28" s="66"/>
      <c r="BE28" s="66"/>
      <c r="CX28" s="115"/>
    </row>
    <row r="29" spans="2:102" x14ac:dyDescent="0.25">
      <c r="B29" s="7" t="s">
        <v>4</v>
      </c>
      <c r="F29" s="128"/>
      <c r="G29" s="129"/>
      <c r="H29" s="129"/>
      <c r="I29" s="130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126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6"/>
      <c r="CI29" s="126"/>
      <c r="CJ29" s="126"/>
      <c r="CK29" s="126"/>
      <c r="CL29" s="126"/>
      <c r="CM29" s="126"/>
      <c r="CN29" s="126"/>
      <c r="CO29" s="126"/>
      <c r="CP29" s="126"/>
      <c r="CQ29" s="126"/>
      <c r="CR29" s="126"/>
      <c r="CS29" s="126"/>
      <c r="CT29" s="126"/>
      <c r="CU29" s="126"/>
      <c r="CV29" s="126"/>
      <c r="CW29" s="127"/>
      <c r="CX29" s="115"/>
    </row>
    <row r="30" spans="2:102" x14ac:dyDescent="0.25">
      <c r="B30" s="8" t="s">
        <v>13</v>
      </c>
      <c r="C30" s="1">
        <f>(8.4*44.5*15)+(8.4*15.3*15)</f>
        <v>7534.8</v>
      </c>
      <c r="D30" s="1">
        <v>21</v>
      </c>
      <c r="F30" s="1">
        <f>C30*D30</f>
        <v>158230.80000000002</v>
      </c>
      <c r="G30" s="55">
        <v>17</v>
      </c>
      <c r="H30" s="55">
        <v>18</v>
      </c>
      <c r="I30" s="57">
        <f t="shared" si="0"/>
        <v>-158230.80000000002</v>
      </c>
      <c r="J30" s="58">
        <v>0</v>
      </c>
      <c r="K30" s="58">
        <v>0</v>
      </c>
      <c r="L30" s="58">
        <v>0</v>
      </c>
      <c r="M30" s="58">
        <v>0</v>
      </c>
      <c r="N30" s="58">
        <v>0</v>
      </c>
      <c r="O30" s="58">
        <v>0</v>
      </c>
      <c r="P30" s="58">
        <v>0</v>
      </c>
      <c r="Q30" s="58">
        <v>0</v>
      </c>
      <c r="R30" s="58">
        <v>0</v>
      </c>
      <c r="S30" s="58">
        <v>0</v>
      </c>
      <c r="T30" s="58">
        <v>0</v>
      </c>
      <c r="U30" s="58">
        <v>0</v>
      </c>
      <c r="V30" s="58">
        <v>0</v>
      </c>
      <c r="W30" s="58">
        <v>0</v>
      </c>
      <c r="X30" s="58">
        <v>0</v>
      </c>
      <c r="Y30" s="58">
        <v>0</v>
      </c>
      <c r="Z30" s="58">
        <f>I30*0.4</f>
        <v>-63292.320000000007</v>
      </c>
      <c r="AA30" s="58">
        <f>I30*0.6</f>
        <v>-94938.48000000001</v>
      </c>
      <c r="AB30" s="58">
        <v>0</v>
      </c>
      <c r="AC30" s="58">
        <v>0</v>
      </c>
      <c r="AD30" s="58">
        <v>0</v>
      </c>
      <c r="AE30" s="58">
        <v>0</v>
      </c>
      <c r="AF30" s="58">
        <v>0</v>
      </c>
      <c r="AG30" s="58">
        <v>0</v>
      </c>
      <c r="AH30" s="58">
        <v>0</v>
      </c>
      <c r="AI30" s="58">
        <v>0</v>
      </c>
      <c r="AJ30" s="58">
        <v>0</v>
      </c>
      <c r="AK30" s="58">
        <v>0</v>
      </c>
      <c r="AL30" s="58">
        <v>0</v>
      </c>
      <c r="AM30" s="58">
        <v>0</v>
      </c>
      <c r="AN30" s="58">
        <v>0</v>
      </c>
      <c r="AO30" s="58">
        <v>0</v>
      </c>
      <c r="AP30" s="58">
        <v>0</v>
      </c>
      <c r="AQ30" s="58">
        <v>0</v>
      </c>
      <c r="AR30" s="58">
        <v>0</v>
      </c>
      <c r="AS30" s="58">
        <v>0</v>
      </c>
      <c r="AT30" s="58">
        <v>0</v>
      </c>
      <c r="AU30" s="58">
        <v>0</v>
      </c>
      <c r="AV30" s="58">
        <v>0</v>
      </c>
      <c r="AW30" s="58">
        <v>0</v>
      </c>
      <c r="AX30" s="58">
        <v>0</v>
      </c>
      <c r="AY30" s="58">
        <v>0</v>
      </c>
      <c r="AZ30" s="58">
        <v>0</v>
      </c>
      <c r="BA30" s="58">
        <v>0</v>
      </c>
      <c r="BB30" s="58">
        <v>0</v>
      </c>
      <c r="BC30" s="58">
        <v>0</v>
      </c>
      <c r="BD30" s="58">
        <v>0</v>
      </c>
      <c r="BE30" s="58">
        <v>0</v>
      </c>
      <c r="BF30" s="58">
        <v>0</v>
      </c>
      <c r="BG30" s="58">
        <v>0</v>
      </c>
      <c r="BH30" s="58">
        <v>0</v>
      </c>
      <c r="BI30" s="58">
        <v>0</v>
      </c>
      <c r="BJ30" s="58">
        <v>0</v>
      </c>
      <c r="BK30" s="58">
        <v>0</v>
      </c>
      <c r="BL30" s="58">
        <v>0</v>
      </c>
      <c r="BM30" s="58">
        <v>0</v>
      </c>
      <c r="BN30" s="58">
        <v>0</v>
      </c>
      <c r="BO30" s="58">
        <v>0</v>
      </c>
      <c r="BP30" s="58">
        <v>0</v>
      </c>
      <c r="BQ30" s="58">
        <v>0</v>
      </c>
      <c r="BR30" s="58">
        <v>0</v>
      </c>
      <c r="BS30" s="58">
        <v>0</v>
      </c>
      <c r="BT30" s="58">
        <v>0</v>
      </c>
      <c r="BU30" s="58">
        <v>0</v>
      </c>
      <c r="BV30" s="58">
        <v>0</v>
      </c>
      <c r="BW30" s="58">
        <v>0</v>
      </c>
      <c r="BX30" s="58">
        <v>0</v>
      </c>
      <c r="BY30" s="58">
        <v>0</v>
      </c>
      <c r="BZ30" s="58">
        <v>0</v>
      </c>
      <c r="CA30" s="58">
        <v>0</v>
      </c>
      <c r="CB30" s="58">
        <v>0</v>
      </c>
      <c r="CC30" s="58">
        <v>0</v>
      </c>
      <c r="CD30" s="58">
        <v>0</v>
      </c>
      <c r="CE30" s="58">
        <v>0</v>
      </c>
      <c r="CF30" s="58">
        <v>0</v>
      </c>
      <c r="CG30" s="58">
        <v>0</v>
      </c>
      <c r="CH30" s="58">
        <v>0</v>
      </c>
      <c r="CI30" s="58">
        <v>0</v>
      </c>
      <c r="CJ30" s="58">
        <v>0</v>
      </c>
      <c r="CK30" s="58">
        <v>0</v>
      </c>
      <c r="CL30" s="58">
        <v>0</v>
      </c>
      <c r="CM30" s="58">
        <v>0</v>
      </c>
      <c r="CN30" s="58">
        <v>0</v>
      </c>
      <c r="CO30" s="58">
        <v>0</v>
      </c>
      <c r="CP30" s="58">
        <v>0</v>
      </c>
      <c r="CQ30" s="58">
        <v>0</v>
      </c>
      <c r="CR30" s="58">
        <v>0</v>
      </c>
      <c r="CS30" s="58">
        <v>0</v>
      </c>
      <c r="CT30" s="58">
        <v>0</v>
      </c>
      <c r="CU30" s="58">
        <v>0</v>
      </c>
      <c r="CV30" s="58">
        <v>0</v>
      </c>
      <c r="CW30" s="58">
        <v>0</v>
      </c>
      <c r="CX30" s="115"/>
    </row>
    <row r="31" spans="2:102" x14ac:dyDescent="0.25">
      <c r="B31" s="8" t="s">
        <v>18</v>
      </c>
      <c r="C31" s="11">
        <v>4507</v>
      </c>
      <c r="D31" s="1">
        <v>5.75</v>
      </c>
      <c r="F31" s="1">
        <f>C31*D31</f>
        <v>25915.25</v>
      </c>
      <c r="G31" s="55">
        <v>17</v>
      </c>
      <c r="H31" s="55">
        <v>18</v>
      </c>
      <c r="I31" s="57">
        <f t="shared" si="0"/>
        <v>-25915.25</v>
      </c>
      <c r="J31" s="58">
        <v>0</v>
      </c>
      <c r="K31" s="58">
        <v>0</v>
      </c>
      <c r="L31" s="58">
        <v>0</v>
      </c>
      <c r="M31" s="58">
        <v>0</v>
      </c>
      <c r="N31" s="58">
        <v>0</v>
      </c>
      <c r="O31" s="58">
        <v>0</v>
      </c>
      <c r="P31" s="58">
        <v>0</v>
      </c>
      <c r="Q31" s="58">
        <v>0</v>
      </c>
      <c r="R31" s="58">
        <v>0</v>
      </c>
      <c r="S31" s="58">
        <v>0</v>
      </c>
      <c r="T31" s="58">
        <v>0</v>
      </c>
      <c r="U31" s="58">
        <v>0</v>
      </c>
      <c r="V31" s="58">
        <v>0</v>
      </c>
      <c r="W31" s="58">
        <v>0</v>
      </c>
      <c r="X31" s="58">
        <v>0</v>
      </c>
      <c r="Y31" s="58">
        <v>0</v>
      </c>
      <c r="Z31" s="58">
        <f>I31*0.4</f>
        <v>-10366.1</v>
      </c>
      <c r="AA31" s="58">
        <f>I31*0.6</f>
        <v>-15549.15</v>
      </c>
      <c r="AB31" s="58">
        <v>0</v>
      </c>
      <c r="AC31" s="58">
        <v>0</v>
      </c>
      <c r="AD31" s="58">
        <v>0</v>
      </c>
      <c r="AE31" s="58">
        <v>0</v>
      </c>
      <c r="AF31" s="58">
        <v>0</v>
      </c>
      <c r="AG31" s="58">
        <v>0</v>
      </c>
      <c r="AH31" s="58">
        <v>0</v>
      </c>
      <c r="AI31" s="58">
        <v>0</v>
      </c>
      <c r="AJ31" s="58">
        <v>0</v>
      </c>
      <c r="AK31" s="58">
        <v>0</v>
      </c>
      <c r="AL31" s="58">
        <v>0</v>
      </c>
      <c r="AM31" s="58">
        <v>0</v>
      </c>
      <c r="AN31" s="58">
        <v>0</v>
      </c>
      <c r="AO31" s="58">
        <v>0</v>
      </c>
      <c r="AP31" s="58">
        <v>0</v>
      </c>
      <c r="AQ31" s="58">
        <v>0</v>
      </c>
      <c r="AR31" s="58">
        <v>0</v>
      </c>
      <c r="AS31" s="58">
        <v>0</v>
      </c>
      <c r="AT31" s="58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8">
        <v>0</v>
      </c>
      <c r="BA31" s="58">
        <v>0</v>
      </c>
      <c r="BB31" s="58">
        <v>0</v>
      </c>
      <c r="BC31" s="58">
        <v>0</v>
      </c>
      <c r="BD31" s="58">
        <v>0</v>
      </c>
      <c r="BE31" s="58">
        <v>0</v>
      </c>
      <c r="BF31" s="58">
        <v>0</v>
      </c>
      <c r="BG31" s="58">
        <v>0</v>
      </c>
      <c r="BH31" s="58">
        <v>0</v>
      </c>
      <c r="BI31" s="58">
        <v>0</v>
      </c>
      <c r="BJ31" s="58">
        <v>0</v>
      </c>
      <c r="BK31" s="58">
        <v>0</v>
      </c>
      <c r="BL31" s="58">
        <v>0</v>
      </c>
      <c r="BM31" s="58">
        <v>0</v>
      </c>
      <c r="BN31" s="58">
        <v>0</v>
      </c>
      <c r="BO31" s="58">
        <v>0</v>
      </c>
      <c r="BP31" s="58">
        <v>0</v>
      </c>
      <c r="BQ31" s="58">
        <v>0</v>
      </c>
      <c r="BR31" s="58">
        <v>0</v>
      </c>
      <c r="BS31" s="58">
        <v>0</v>
      </c>
      <c r="BT31" s="58">
        <v>0</v>
      </c>
      <c r="BU31" s="58">
        <v>0</v>
      </c>
      <c r="BV31" s="58">
        <v>0</v>
      </c>
      <c r="BW31" s="58">
        <v>0</v>
      </c>
      <c r="BX31" s="58">
        <v>0</v>
      </c>
      <c r="BY31" s="58">
        <v>0</v>
      </c>
      <c r="BZ31" s="58">
        <v>0</v>
      </c>
      <c r="CA31" s="58">
        <v>0</v>
      </c>
      <c r="CB31" s="58">
        <v>0</v>
      </c>
      <c r="CC31" s="58">
        <v>0</v>
      </c>
      <c r="CD31" s="58">
        <v>0</v>
      </c>
      <c r="CE31" s="58">
        <v>0</v>
      </c>
      <c r="CF31" s="58">
        <v>0</v>
      </c>
      <c r="CG31" s="58">
        <v>0</v>
      </c>
      <c r="CH31" s="58">
        <v>0</v>
      </c>
      <c r="CI31" s="58">
        <v>0</v>
      </c>
      <c r="CJ31" s="58">
        <v>0</v>
      </c>
      <c r="CK31" s="58">
        <v>0</v>
      </c>
      <c r="CL31" s="58">
        <v>0</v>
      </c>
      <c r="CM31" s="58">
        <v>0</v>
      </c>
      <c r="CN31" s="58">
        <v>0</v>
      </c>
      <c r="CO31" s="58">
        <v>0</v>
      </c>
      <c r="CP31" s="58">
        <v>0</v>
      </c>
      <c r="CQ31" s="58">
        <v>0</v>
      </c>
      <c r="CR31" s="58">
        <v>0</v>
      </c>
      <c r="CS31" s="58">
        <v>0</v>
      </c>
      <c r="CT31" s="58">
        <v>0</v>
      </c>
      <c r="CU31" s="58">
        <v>0</v>
      </c>
      <c r="CV31" s="58">
        <v>0</v>
      </c>
      <c r="CW31" s="58">
        <v>0</v>
      </c>
      <c r="CX31" s="115"/>
    </row>
    <row r="32" spans="2:102" x14ac:dyDescent="0.25">
      <c r="B32" s="7" t="s">
        <v>5</v>
      </c>
      <c r="C32" s="1"/>
      <c r="G32" s="90"/>
      <c r="H32" s="90"/>
      <c r="I32" s="91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115"/>
    </row>
    <row r="33" spans="1:102" x14ac:dyDescent="0.25">
      <c r="B33" t="s">
        <v>6</v>
      </c>
      <c r="C33" s="1">
        <f>40*65*1.2</f>
        <v>3120</v>
      </c>
      <c r="D33" s="1">
        <f>684.63*1.06</f>
        <v>725.70780000000002</v>
      </c>
      <c r="F33" s="1">
        <f>C33*D33</f>
        <v>2264208.3360000001</v>
      </c>
      <c r="G33" s="55">
        <v>19</v>
      </c>
      <c r="H33" s="55">
        <v>32</v>
      </c>
      <c r="I33" s="57">
        <f t="shared" si="0"/>
        <v>-2264208.3360000001</v>
      </c>
      <c r="J33" s="58">
        <v>0</v>
      </c>
      <c r="K33" s="58">
        <f>IF(K$1&lt;$C33,0,IF(K$1&lt;=$D33,$F33,0))</f>
        <v>0</v>
      </c>
      <c r="L33" s="58">
        <f>IF(L$1&lt;$C33,0,IF(L$1&lt;=$D33,$F33,0))</f>
        <v>0</v>
      </c>
      <c r="M33" s="58">
        <v>0</v>
      </c>
      <c r="N33" s="58">
        <f t="shared" ref="N33:AA33" si="6">IF(N$1&lt;$C33,0,IF(N$1&lt;=$D33,$F33,0))</f>
        <v>0</v>
      </c>
      <c r="O33" s="58">
        <f t="shared" si="6"/>
        <v>0</v>
      </c>
      <c r="P33" s="58">
        <f t="shared" si="6"/>
        <v>0</v>
      </c>
      <c r="Q33" s="58">
        <f t="shared" si="6"/>
        <v>0</v>
      </c>
      <c r="R33" s="58">
        <f t="shared" si="6"/>
        <v>0</v>
      </c>
      <c r="S33" s="58">
        <f t="shared" si="6"/>
        <v>0</v>
      </c>
      <c r="T33" s="58">
        <f t="shared" si="6"/>
        <v>0</v>
      </c>
      <c r="U33" s="58">
        <f t="shared" si="6"/>
        <v>0</v>
      </c>
      <c r="V33" s="58">
        <f t="shared" si="6"/>
        <v>0</v>
      </c>
      <c r="W33" s="58">
        <f t="shared" si="6"/>
        <v>0</v>
      </c>
      <c r="X33" s="58">
        <f t="shared" si="6"/>
        <v>0</v>
      </c>
      <c r="Y33" s="58">
        <f t="shared" si="6"/>
        <v>0</v>
      </c>
      <c r="Z33" s="58">
        <f t="shared" si="6"/>
        <v>0</v>
      </c>
      <c r="AA33" s="58">
        <f t="shared" si="6"/>
        <v>0</v>
      </c>
      <c r="AB33" s="58">
        <f>'evolucion certificaciones nuevo'!E21</f>
        <v>-22642.083360000001</v>
      </c>
      <c r="AC33" s="58">
        <f>'evolucion certificaciones nuevo'!F21</f>
        <v>-56605.208400000003</v>
      </c>
      <c r="AD33" s="58">
        <f>'evolucion certificaciones nuevo'!G21</f>
        <v>-83775.708431999999</v>
      </c>
      <c r="AE33" s="58">
        <f>'evolucion certificaciones nuevo'!H21</f>
        <v>-131324.083488</v>
      </c>
      <c r="AF33" s="58">
        <f>'evolucion certificaciones nuevo'!I21</f>
        <v>-140380.91683200002</v>
      </c>
      <c r="AG33" s="58">
        <f>'evolucion certificaciones nuevo'!J21</f>
        <v>-140380.91683200002</v>
      </c>
      <c r="AH33" s="58">
        <f>'evolucion certificaciones nuevo'!K21</f>
        <v>-135852.50016</v>
      </c>
      <c r="AI33" s="58">
        <f>'evolucion certificaciones nuevo'!L21</f>
        <v>-138116.70849600001</v>
      </c>
      <c r="AJ33" s="58">
        <f>'evolucion certificaciones nuevo'!M21</f>
        <v>-165287.20852799999</v>
      </c>
      <c r="AK33" s="58">
        <f>'evolucion certificaciones nuevo'!N21</f>
        <v>-283026.04200000002</v>
      </c>
      <c r="AL33" s="58">
        <f>'evolucion certificaciones nuevo'!O21</f>
        <v>-373594.37544000003</v>
      </c>
      <c r="AM33" s="58">
        <f>'evolucion certificaciones nuevo'!P21</f>
        <v>-273969.20865600003</v>
      </c>
      <c r="AN33" s="58">
        <f>'evolucion certificaciones nuevo'!Q21</f>
        <v>-185665.08355200003</v>
      </c>
      <c r="AO33" s="58">
        <f>'evolucion certificaciones nuevo'!R21</f>
        <v>-133588.29182400001</v>
      </c>
      <c r="AP33" s="58">
        <f t="shared" ref="AP33:BD33" si="7">IF(AP$1&lt;$C33,0,IF(AP$1&lt;=$D33,$F33,0))</f>
        <v>0</v>
      </c>
      <c r="AQ33" s="58">
        <f t="shared" si="7"/>
        <v>0</v>
      </c>
      <c r="AR33" s="58">
        <f t="shared" si="7"/>
        <v>0</v>
      </c>
      <c r="AS33" s="58">
        <f t="shared" si="7"/>
        <v>0</v>
      </c>
      <c r="AT33" s="58">
        <f t="shared" si="7"/>
        <v>0</v>
      </c>
      <c r="AU33" s="58">
        <f t="shared" si="7"/>
        <v>0</v>
      </c>
      <c r="AV33" s="58">
        <f t="shared" si="7"/>
        <v>0</v>
      </c>
      <c r="AW33" s="58">
        <f t="shared" si="7"/>
        <v>0</v>
      </c>
      <c r="AX33" s="58">
        <f t="shared" si="7"/>
        <v>0</v>
      </c>
      <c r="AY33" s="58">
        <f t="shared" si="7"/>
        <v>0</v>
      </c>
      <c r="AZ33" s="58">
        <f t="shared" si="7"/>
        <v>0</v>
      </c>
      <c r="BA33" s="58">
        <f t="shared" si="7"/>
        <v>0</v>
      </c>
      <c r="BB33" s="58">
        <f t="shared" si="7"/>
        <v>0</v>
      </c>
      <c r="BC33" s="58">
        <f t="shared" si="7"/>
        <v>0</v>
      </c>
      <c r="BD33" s="58">
        <f t="shared" si="7"/>
        <v>0</v>
      </c>
      <c r="BE33" s="58">
        <v>0</v>
      </c>
      <c r="BF33" s="58">
        <v>0</v>
      </c>
      <c r="BG33" s="58">
        <v>0</v>
      </c>
      <c r="BH33" s="58">
        <v>0</v>
      </c>
      <c r="BI33" s="58">
        <v>0</v>
      </c>
      <c r="BJ33" s="58">
        <v>0</v>
      </c>
      <c r="BK33" s="58">
        <v>0</v>
      </c>
      <c r="BL33" s="58">
        <v>0</v>
      </c>
      <c r="BM33" s="58">
        <v>0</v>
      </c>
      <c r="BN33" s="58">
        <v>0</v>
      </c>
      <c r="BO33" s="58">
        <v>0</v>
      </c>
      <c r="BP33" s="58">
        <v>0</v>
      </c>
      <c r="BQ33" s="58">
        <v>0</v>
      </c>
      <c r="BR33" s="58">
        <v>0</v>
      </c>
      <c r="BS33" s="58">
        <v>0</v>
      </c>
      <c r="BT33" s="58">
        <v>0</v>
      </c>
      <c r="BU33" s="58">
        <v>0</v>
      </c>
      <c r="BV33" s="58">
        <v>0</v>
      </c>
      <c r="BW33" s="58">
        <v>0</v>
      </c>
      <c r="BX33" s="58">
        <v>0</v>
      </c>
      <c r="BY33" s="58">
        <v>0</v>
      </c>
      <c r="BZ33" s="58">
        <v>0</v>
      </c>
      <c r="CA33" s="58">
        <v>0</v>
      </c>
      <c r="CB33" s="58">
        <v>0</v>
      </c>
      <c r="CC33" s="58">
        <v>0</v>
      </c>
      <c r="CD33" s="58">
        <v>0</v>
      </c>
      <c r="CE33" s="58">
        <v>0</v>
      </c>
      <c r="CF33" s="58">
        <v>0</v>
      </c>
      <c r="CG33" s="58">
        <v>0</v>
      </c>
      <c r="CH33" s="58">
        <v>0</v>
      </c>
      <c r="CI33" s="58">
        <v>0</v>
      </c>
      <c r="CJ33" s="58">
        <v>0</v>
      </c>
      <c r="CK33" s="58">
        <v>0</v>
      </c>
      <c r="CL33" s="58">
        <v>0</v>
      </c>
      <c r="CM33" s="58">
        <v>0</v>
      </c>
      <c r="CN33" s="58">
        <v>0</v>
      </c>
      <c r="CO33" s="58">
        <v>0</v>
      </c>
      <c r="CP33" s="58">
        <v>0</v>
      </c>
      <c r="CQ33" s="58">
        <v>0</v>
      </c>
      <c r="CR33" s="58">
        <v>0</v>
      </c>
      <c r="CS33" s="58">
        <v>0</v>
      </c>
      <c r="CT33" s="58">
        <v>0</v>
      </c>
      <c r="CU33" s="58">
        <v>0</v>
      </c>
      <c r="CV33" s="58">
        <v>0</v>
      </c>
      <c r="CW33" s="58">
        <v>0</v>
      </c>
      <c r="CX33" s="115"/>
    </row>
    <row r="34" spans="1:102" x14ac:dyDescent="0.25">
      <c r="A34" s="1"/>
      <c r="B34" t="s">
        <v>7</v>
      </c>
      <c r="C34" s="1">
        <v>0</v>
      </c>
      <c r="D34" s="1">
        <f>359.43*1.06</f>
        <v>380.99580000000003</v>
      </c>
      <c r="F34" s="1">
        <f>C34*D34</f>
        <v>0</v>
      </c>
      <c r="G34" s="55">
        <v>19</v>
      </c>
      <c r="H34" s="55">
        <v>23</v>
      </c>
      <c r="I34" s="57">
        <f>-F34</f>
        <v>0</v>
      </c>
      <c r="J34" s="58">
        <v>0</v>
      </c>
      <c r="K34" s="58">
        <f>(K31+K32+K33)*0.16</f>
        <v>0</v>
      </c>
      <c r="L34" s="58">
        <f>(L31+L32+L33)*0.16</f>
        <v>0</v>
      </c>
      <c r="M34" s="58">
        <v>0</v>
      </c>
      <c r="N34" s="58">
        <v>0</v>
      </c>
      <c r="O34" s="58">
        <v>0</v>
      </c>
      <c r="P34" s="58">
        <v>0</v>
      </c>
      <c r="Q34" s="58">
        <v>0</v>
      </c>
      <c r="R34" s="58">
        <v>0</v>
      </c>
      <c r="S34" s="58">
        <v>0</v>
      </c>
      <c r="T34" s="58">
        <v>0</v>
      </c>
      <c r="U34" s="58">
        <v>0</v>
      </c>
      <c r="V34" s="58">
        <v>0</v>
      </c>
      <c r="W34" s="58">
        <v>0</v>
      </c>
      <c r="X34" s="58">
        <v>0</v>
      </c>
      <c r="Y34" s="58">
        <v>0</v>
      </c>
      <c r="Z34" s="58">
        <v>0</v>
      </c>
      <c r="AA34" s="58">
        <v>0</v>
      </c>
      <c r="AB34" s="58">
        <v>0</v>
      </c>
      <c r="AC34" s="58">
        <v>0</v>
      </c>
      <c r="AD34" s="58">
        <v>0</v>
      </c>
      <c r="AE34" s="58">
        <v>0</v>
      </c>
      <c r="AF34" s="58">
        <v>0</v>
      </c>
      <c r="AG34" s="58">
        <v>0</v>
      </c>
      <c r="AH34" s="58">
        <v>0</v>
      </c>
      <c r="AI34" s="58">
        <v>0</v>
      </c>
      <c r="AJ34" s="58">
        <v>0</v>
      </c>
      <c r="AK34" s="58">
        <v>0</v>
      </c>
      <c r="AL34" s="58">
        <v>0</v>
      </c>
      <c r="AM34" s="58">
        <v>0</v>
      </c>
      <c r="AN34" s="58">
        <v>0</v>
      </c>
      <c r="AO34" s="58">
        <v>0</v>
      </c>
      <c r="AP34" s="58">
        <v>0</v>
      </c>
      <c r="AQ34" s="58">
        <v>0</v>
      </c>
      <c r="AR34" s="58">
        <v>0</v>
      </c>
      <c r="AS34" s="58">
        <v>0</v>
      </c>
      <c r="AT34" s="58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8">
        <v>0</v>
      </c>
      <c r="BA34" s="58">
        <v>0</v>
      </c>
      <c r="BB34" s="58">
        <v>0</v>
      </c>
      <c r="BC34" s="58">
        <v>0</v>
      </c>
      <c r="BD34" s="58">
        <v>0</v>
      </c>
      <c r="BE34" s="58">
        <v>0</v>
      </c>
      <c r="BF34" s="58">
        <v>0</v>
      </c>
      <c r="BG34" s="58">
        <v>0</v>
      </c>
      <c r="BH34" s="58">
        <v>0</v>
      </c>
      <c r="BI34" s="58">
        <v>0</v>
      </c>
      <c r="BJ34" s="58">
        <v>0</v>
      </c>
      <c r="BK34" s="58">
        <v>0</v>
      </c>
      <c r="BL34" s="58">
        <v>0</v>
      </c>
      <c r="BM34" s="58">
        <v>0</v>
      </c>
      <c r="BN34" s="58">
        <v>0</v>
      </c>
      <c r="BO34" s="58">
        <v>0</v>
      </c>
      <c r="BP34" s="58">
        <v>0</v>
      </c>
      <c r="BQ34" s="58">
        <v>0</v>
      </c>
      <c r="BR34" s="58">
        <v>0</v>
      </c>
      <c r="BS34" s="58">
        <v>0</v>
      </c>
      <c r="BT34" s="58">
        <v>0</v>
      </c>
      <c r="BU34" s="58">
        <v>0</v>
      </c>
      <c r="BV34" s="58">
        <v>0</v>
      </c>
      <c r="BW34" s="58">
        <v>0</v>
      </c>
      <c r="BX34" s="58">
        <v>0</v>
      </c>
      <c r="BY34" s="58">
        <v>0</v>
      </c>
      <c r="BZ34" s="58">
        <v>0</v>
      </c>
      <c r="CA34" s="58">
        <v>0</v>
      </c>
      <c r="CB34" s="58">
        <v>0</v>
      </c>
      <c r="CC34" s="58">
        <v>0</v>
      </c>
      <c r="CD34" s="58">
        <v>0</v>
      </c>
      <c r="CE34" s="58">
        <v>0</v>
      </c>
      <c r="CF34" s="58">
        <v>0</v>
      </c>
      <c r="CG34" s="58">
        <v>0</v>
      </c>
      <c r="CH34" s="58">
        <v>0</v>
      </c>
      <c r="CI34" s="58">
        <v>0</v>
      </c>
      <c r="CJ34" s="58">
        <v>0</v>
      </c>
      <c r="CK34" s="58">
        <v>0</v>
      </c>
      <c r="CL34" s="58">
        <v>0</v>
      </c>
      <c r="CM34" s="58">
        <v>0</v>
      </c>
      <c r="CN34" s="58">
        <v>0</v>
      </c>
      <c r="CO34" s="58">
        <v>0</v>
      </c>
      <c r="CP34" s="58">
        <v>0</v>
      </c>
      <c r="CQ34" s="58">
        <v>0</v>
      </c>
      <c r="CR34" s="58">
        <v>0</v>
      </c>
      <c r="CS34" s="58">
        <v>0</v>
      </c>
      <c r="CT34" s="58">
        <v>0</v>
      </c>
      <c r="CU34" s="58">
        <v>0</v>
      </c>
      <c r="CV34" s="58">
        <v>0</v>
      </c>
      <c r="CW34" s="58">
        <v>0</v>
      </c>
      <c r="CX34" s="115"/>
    </row>
    <row r="35" spans="1:102" x14ac:dyDescent="0.25">
      <c r="B35" s="7" t="s">
        <v>17</v>
      </c>
      <c r="G35" s="90"/>
      <c r="H35" s="90"/>
      <c r="I35" s="91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18"/>
      <c r="CX35" s="115"/>
    </row>
    <row r="36" spans="1:102" x14ac:dyDescent="0.25">
      <c r="B36" t="s">
        <v>16</v>
      </c>
      <c r="C36" s="5">
        <v>0.21</v>
      </c>
      <c r="D36" s="1">
        <f>F30</f>
        <v>158230.80000000002</v>
      </c>
      <c r="F36" s="1">
        <f>D36*C36</f>
        <v>33228.468000000001</v>
      </c>
      <c r="G36" s="55">
        <v>16</v>
      </c>
      <c r="H36" s="55">
        <v>18</v>
      </c>
      <c r="I36" s="57">
        <f t="shared" si="0"/>
        <v>-33228.468000000001</v>
      </c>
      <c r="J36" s="58">
        <v>0</v>
      </c>
      <c r="K36" s="58">
        <f>IF(K$1&lt;$C36,0,IF(K$1&lt;=$D36,$F36,0))</f>
        <v>0</v>
      </c>
      <c r="L36" s="58">
        <f>IF(L$1&lt;$C36,0,IF(L$1&lt;=$D36,$F36,0))</f>
        <v>0</v>
      </c>
      <c r="M36" s="58">
        <v>0</v>
      </c>
      <c r="N36" s="58">
        <f t="shared" ref="N36:X37" si="8">IF(N$1&lt;$C36,0,IF(N$1&lt;=$D36,$F36,0))</f>
        <v>0</v>
      </c>
      <c r="O36" s="58">
        <f t="shared" si="8"/>
        <v>0</v>
      </c>
      <c r="P36" s="58">
        <f t="shared" si="8"/>
        <v>0</v>
      </c>
      <c r="Q36" s="58">
        <f t="shared" si="8"/>
        <v>0</v>
      </c>
      <c r="R36" s="58">
        <f t="shared" si="8"/>
        <v>0</v>
      </c>
      <c r="S36" s="58">
        <f t="shared" si="8"/>
        <v>0</v>
      </c>
      <c r="T36" s="58">
        <f t="shared" si="8"/>
        <v>0</v>
      </c>
      <c r="U36" s="58">
        <f t="shared" si="8"/>
        <v>0</v>
      </c>
      <c r="V36" s="58">
        <f t="shared" si="8"/>
        <v>0</v>
      </c>
      <c r="W36" s="58">
        <f t="shared" si="8"/>
        <v>0</v>
      </c>
      <c r="X36" s="58">
        <f t="shared" si="8"/>
        <v>0</v>
      </c>
      <c r="Y36" s="58">
        <f>Y30*0.21</f>
        <v>0</v>
      </c>
      <c r="Z36" s="58">
        <f>Z30*0.21</f>
        <v>-13291.387200000001</v>
      </c>
      <c r="AA36" s="58">
        <f>AA30*0.21</f>
        <v>-19937.0808</v>
      </c>
      <c r="AB36" s="58">
        <f t="shared" ref="AB36:BD37" si="9">IF(AB$1&lt;$C36,0,IF(AB$1&lt;=$D36,$F36,0))</f>
        <v>0</v>
      </c>
      <c r="AC36" s="58">
        <f t="shared" si="9"/>
        <v>0</v>
      </c>
      <c r="AD36" s="58">
        <f t="shared" si="9"/>
        <v>0</v>
      </c>
      <c r="AE36" s="58">
        <f t="shared" si="9"/>
        <v>0</v>
      </c>
      <c r="AF36" s="58">
        <f t="shared" si="9"/>
        <v>0</v>
      </c>
      <c r="AG36" s="58">
        <f t="shared" si="9"/>
        <v>0</v>
      </c>
      <c r="AH36" s="58">
        <f t="shared" si="9"/>
        <v>0</v>
      </c>
      <c r="AI36" s="58">
        <f t="shared" si="9"/>
        <v>0</v>
      </c>
      <c r="AJ36" s="58">
        <f t="shared" si="9"/>
        <v>0</v>
      </c>
      <c r="AK36" s="58">
        <f t="shared" si="9"/>
        <v>0</v>
      </c>
      <c r="AL36" s="58">
        <f t="shared" si="9"/>
        <v>0</v>
      </c>
      <c r="AM36" s="58">
        <f t="shared" si="9"/>
        <v>0</v>
      </c>
      <c r="AN36" s="58">
        <f t="shared" si="9"/>
        <v>0</v>
      </c>
      <c r="AO36" s="58">
        <f t="shared" si="9"/>
        <v>0</v>
      </c>
      <c r="AP36" s="58">
        <f t="shared" si="9"/>
        <v>0</v>
      </c>
      <c r="AQ36" s="58">
        <f t="shared" si="9"/>
        <v>0</v>
      </c>
      <c r="AR36" s="58">
        <f t="shared" si="9"/>
        <v>0</v>
      </c>
      <c r="AS36" s="58">
        <f t="shared" si="9"/>
        <v>0</v>
      </c>
      <c r="AT36" s="58">
        <f t="shared" si="9"/>
        <v>0</v>
      </c>
      <c r="AU36" s="58">
        <f t="shared" si="9"/>
        <v>0</v>
      </c>
      <c r="AV36" s="58">
        <f t="shared" si="9"/>
        <v>0</v>
      </c>
      <c r="AW36" s="58">
        <f t="shared" si="9"/>
        <v>0</v>
      </c>
      <c r="AX36" s="58">
        <f t="shared" si="9"/>
        <v>0</v>
      </c>
      <c r="AY36" s="58">
        <f t="shared" si="9"/>
        <v>0</v>
      </c>
      <c r="AZ36" s="58">
        <f t="shared" si="9"/>
        <v>0</v>
      </c>
      <c r="BA36" s="58">
        <f t="shared" si="9"/>
        <v>0</v>
      </c>
      <c r="BB36" s="58">
        <f t="shared" si="9"/>
        <v>0</v>
      </c>
      <c r="BC36" s="58">
        <f t="shared" si="9"/>
        <v>0</v>
      </c>
      <c r="BD36" s="58">
        <f t="shared" si="9"/>
        <v>0</v>
      </c>
      <c r="BE36" s="58">
        <v>0</v>
      </c>
      <c r="BF36" s="58">
        <v>0</v>
      </c>
      <c r="BG36" s="58">
        <v>0</v>
      </c>
      <c r="BH36" s="58">
        <v>0</v>
      </c>
      <c r="BI36" s="58">
        <v>0</v>
      </c>
      <c r="BJ36" s="58">
        <v>0</v>
      </c>
      <c r="BK36" s="58">
        <v>0</v>
      </c>
      <c r="BL36" s="58">
        <v>0</v>
      </c>
      <c r="BM36" s="58">
        <v>0</v>
      </c>
      <c r="BN36" s="58">
        <v>0</v>
      </c>
      <c r="BO36" s="58">
        <v>0</v>
      </c>
      <c r="BP36" s="58">
        <v>0</v>
      </c>
      <c r="BQ36" s="58">
        <v>0</v>
      </c>
      <c r="BR36" s="58">
        <v>0</v>
      </c>
      <c r="BS36" s="58">
        <v>0</v>
      </c>
      <c r="BT36" s="58">
        <v>0</v>
      </c>
      <c r="BU36" s="58">
        <v>0</v>
      </c>
      <c r="BV36" s="58">
        <v>0</v>
      </c>
      <c r="BW36" s="58">
        <v>0</v>
      </c>
      <c r="BX36" s="58">
        <v>0</v>
      </c>
      <c r="BY36" s="58">
        <v>0</v>
      </c>
      <c r="BZ36" s="58">
        <v>0</v>
      </c>
      <c r="CA36" s="58">
        <v>0</v>
      </c>
      <c r="CB36" s="58">
        <v>0</v>
      </c>
      <c r="CC36" s="58">
        <v>0</v>
      </c>
      <c r="CD36" s="58">
        <v>0</v>
      </c>
      <c r="CE36" s="58">
        <v>0</v>
      </c>
      <c r="CF36" s="58">
        <v>0</v>
      </c>
      <c r="CG36" s="58">
        <v>0</v>
      </c>
      <c r="CH36" s="58">
        <v>0</v>
      </c>
      <c r="CI36" s="58">
        <v>0</v>
      </c>
      <c r="CJ36" s="58">
        <v>0</v>
      </c>
      <c r="CK36" s="58">
        <v>0</v>
      </c>
      <c r="CL36" s="58">
        <v>0</v>
      </c>
      <c r="CM36" s="58">
        <v>0</v>
      </c>
      <c r="CN36" s="58">
        <v>0</v>
      </c>
      <c r="CO36" s="58">
        <v>0</v>
      </c>
      <c r="CP36" s="58">
        <v>0</v>
      </c>
      <c r="CQ36" s="58">
        <v>0</v>
      </c>
      <c r="CR36" s="58">
        <v>0</v>
      </c>
      <c r="CS36" s="58">
        <v>0</v>
      </c>
      <c r="CT36" s="58">
        <v>0</v>
      </c>
      <c r="CU36" s="58">
        <v>0</v>
      </c>
      <c r="CV36" s="58">
        <v>0</v>
      </c>
      <c r="CW36" s="58">
        <v>0</v>
      </c>
      <c r="CX36" s="115"/>
    </row>
    <row r="37" spans="1:102" x14ac:dyDescent="0.25">
      <c r="B37" t="s">
        <v>15</v>
      </c>
      <c r="C37" s="5">
        <v>0.1</v>
      </c>
      <c r="D37" s="1">
        <f>F33+F34</f>
        <v>2264208.3360000001</v>
      </c>
      <c r="F37" s="1">
        <f>D37*C37</f>
        <v>226420.83360000001</v>
      </c>
      <c r="G37" s="55">
        <v>19</v>
      </c>
      <c r="H37" s="55">
        <v>32</v>
      </c>
      <c r="I37" s="57">
        <f t="shared" si="0"/>
        <v>-226420.83360000001</v>
      </c>
      <c r="J37" s="58">
        <v>0</v>
      </c>
      <c r="K37" s="58">
        <f>IF(K$1&lt;$C37,0,IF(K$1&lt;=$D37,$F37,0))</f>
        <v>0</v>
      </c>
      <c r="L37" s="58">
        <f>IF(L$1&lt;$C37,0,IF(L$1&lt;=$D37,$F37,0))</f>
        <v>0</v>
      </c>
      <c r="M37" s="58">
        <v>0</v>
      </c>
      <c r="N37" s="58">
        <f t="shared" si="8"/>
        <v>0</v>
      </c>
      <c r="O37" s="58">
        <f t="shared" si="8"/>
        <v>0</v>
      </c>
      <c r="P37" s="58">
        <f t="shared" si="8"/>
        <v>0</v>
      </c>
      <c r="Q37" s="58">
        <f t="shared" si="8"/>
        <v>0</v>
      </c>
      <c r="R37" s="58">
        <f t="shared" si="8"/>
        <v>0</v>
      </c>
      <c r="S37" s="58">
        <f t="shared" si="8"/>
        <v>0</v>
      </c>
      <c r="T37" s="58">
        <f t="shared" si="8"/>
        <v>0</v>
      </c>
      <c r="U37" s="58">
        <f t="shared" si="8"/>
        <v>0</v>
      </c>
      <c r="V37" s="58">
        <f t="shared" si="8"/>
        <v>0</v>
      </c>
      <c r="W37" s="58">
        <f t="shared" si="8"/>
        <v>0</v>
      </c>
      <c r="X37" s="58">
        <f t="shared" si="8"/>
        <v>0</v>
      </c>
      <c r="Y37" s="58">
        <f>IF(Y$1&lt;$C37,0,IF(Y$1&lt;=$D37,$F37,0))</f>
        <v>0</v>
      </c>
      <c r="Z37" s="58">
        <f>IF(Z$1&lt;$C37,0,IF(Z$1&lt;=$D37,$F37,0))</f>
        <v>0</v>
      </c>
      <c r="AA37" s="58">
        <f>IF(AA$1&lt;$C37,0,IF(AA$1&lt;=$D37,$F37,0))</f>
        <v>0</v>
      </c>
      <c r="AB37" s="58">
        <f t="shared" ref="AB37:AO37" si="10">(AB33+AB34)*0.1</f>
        <v>-2264.2083360000001</v>
      </c>
      <c r="AC37" s="58">
        <f t="shared" si="10"/>
        <v>-5660.520840000001</v>
      </c>
      <c r="AD37" s="58">
        <f t="shared" si="10"/>
        <v>-8377.570843200001</v>
      </c>
      <c r="AE37" s="58">
        <f t="shared" si="10"/>
        <v>-13132.408348800001</v>
      </c>
      <c r="AF37" s="58">
        <f t="shared" si="10"/>
        <v>-14038.091683200002</v>
      </c>
      <c r="AG37" s="58">
        <f t="shared" si="10"/>
        <v>-14038.091683200002</v>
      </c>
      <c r="AH37" s="58">
        <f t="shared" si="10"/>
        <v>-13585.250016</v>
      </c>
      <c r="AI37" s="58">
        <f t="shared" si="10"/>
        <v>-13811.670849600001</v>
      </c>
      <c r="AJ37" s="58">
        <f t="shared" si="10"/>
        <v>-16528.720852800001</v>
      </c>
      <c r="AK37" s="58">
        <f t="shared" si="10"/>
        <v>-28302.604200000002</v>
      </c>
      <c r="AL37" s="58">
        <f t="shared" si="10"/>
        <v>-37359.437544000008</v>
      </c>
      <c r="AM37" s="58">
        <f t="shared" si="10"/>
        <v>-27396.920865600005</v>
      </c>
      <c r="AN37" s="58">
        <f t="shared" si="10"/>
        <v>-18566.508355200003</v>
      </c>
      <c r="AO37" s="58">
        <f t="shared" si="10"/>
        <v>-13358.829182400003</v>
      </c>
      <c r="AP37" s="58">
        <f t="shared" si="9"/>
        <v>0</v>
      </c>
      <c r="AQ37" s="58">
        <f t="shared" si="9"/>
        <v>0</v>
      </c>
      <c r="AR37" s="58">
        <f t="shared" si="9"/>
        <v>0</v>
      </c>
      <c r="AS37" s="58">
        <f t="shared" si="9"/>
        <v>0</v>
      </c>
      <c r="AT37" s="58">
        <f t="shared" si="9"/>
        <v>0</v>
      </c>
      <c r="AU37" s="58">
        <f t="shared" si="9"/>
        <v>0</v>
      </c>
      <c r="AV37" s="58">
        <f t="shared" si="9"/>
        <v>0</v>
      </c>
      <c r="AW37" s="58">
        <f t="shared" si="9"/>
        <v>0</v>
      </c>
      <c r="AX37" s="58">
        <f t="shared" si="9"/>
        <v>0</v>
      </c>
      <c r="AY37" s="58">
        <f t="shared" si="9"/>
        <v>0</v>
      </c>
      <c r="AZ37" s="58">
        <f t="shared" si="9"/>
        <v>0</v>
      </c>
      <c r="BA37" s="58">
        <f t="shared" si="9"/>
        <v>0</v>
      </c>
      <c r="BB37" s="58">
        <f t="shared" si="9"/>
        <v>0</v>
      </c>
      <c r="BC37" s="58">
        <f t="shared" si="9"/>
        <v>0</v>
      </c>
      <c r="BD37" s="58">
        <f t="shared" si="9"/>
        <v>0</v>
      </c>
      <c r="BE37" s="58">
        <v>0</v>
      </c>
      <c r="BF37" s="58">
        <v>0</v>
      </c>
      <c r="BG37" s="58">
        <v>0</v>
      </c>
      <c r="BH37" s="58">
        <v>0</v>
      </c>
      <c r="BI37" s="58">
        <v>0</v>
      </c>
      <c r="BJ37" s="58">
        <v>0</v>
      </c>
      <c r="BK37" s="58">
        <v>0</v>
      </c>
      <c r="BL37" s="58">
        <v>0</v>
      </c>
      <c r="BM37" s="58">
        <v>0</v>
      </c>
      <c r="BN37" s="58">
        <v>0</v>
      </c>
      <c r="BO37" s="58">
        <v>0</v>
      </c>
      <c r="BP37" s="58">
        <v>0</v>
      </c>
      <c r="BQ37" s="58">
        <v>0</v>
      </c>
      <c r="BR37" s="58">
        <v>0</v>
      </c>
      <c r="BS37" s="58">
        <v>0</v>
      </c>
      <c r="BT37" s="58">
        <v>0</v>
      </c>
      <c r="BU37" s="58">
        <v>0</v>
      </c>
      <c r="BV37" s="58">
        <v>0</v>
      </c>
      <c r="BW37" s="58">
        <v>0</v>
      </c>
      <c r="BX37" s="58">
        <v>0</v>
      </c>
      <c r="BY37" s="58">
        <v>0</v>
      </c>
      <c r="BZ37" s="58">
        <v>0</v>
      </c>
      <c r="CA37" s="58">
        <v>0</v>
      </c>
      <c r="CB37" s="58">
        <v>0</v>
      </c>
      <c r="CC37" s="58">
        <v>0</v>
      </c>
      <c r="CD37" s="58">
        <v>0</v>
      </c>
      <c r="CE37" s="58">
        <v>0</v>
      </c>
      <c r="CF37" s="58">
        <v>0</v>
      </c>
      <c r="CG37" s="58">
        <v>0</v>
      </c>
      <c r="CH37" s="58">
        <v>0</v>
      </c>
      <c r="CI37" s="58">
        <v>0</v>
      </c>
      <c r="CJ37" s="58">
        <v>0</v>
      </c>
      <c r="CK37" s="58">
        <v>0</v>
      </c>
      <c r="CL37" s="58">
        <v>0</v>
      </c>
      <c r="CM37" s="58">
        <v>0</v>
      </c>
      <c r="CN37" s="58">
        <v>0</v>
      </c>
      <c r="CO37" s="58">
        <v>0</v>
      </c>
      <c r="CP37" s="58">
        <v>0</v>
      </c>
      <c r="CQ37" s="58">
        <v>0</v>
      </c>
      <c r="CR37" s="58">
        <v>0</v>
      </c>
      <c r="CS37" s="58">
        <v>0</v>
      </c>
      <c r="CT37" s="58">
        <v>0</v>
      </c>
      <c r="CU37" s="58">
        <v>0</v>
      </c>
      <c r="CV37" s="58">
        <v>0</v>
      </c>
      <c r="CW37" s="58">
        <v>0</v>
      </c>
      <c r="CX37" s="115"/>
    </row>
    <row r="38" spans="1:102" x14ac:dyDescent="0.25">
      <c r="B38" t="s">
        <v>29</v>
      </c>
      <c r="C38">
        <v>1</v>
      </c>
      <c r="D38" s="1">
        <v>700</v>
      </c>
      <c r="F38" s="1">
        <f>C38*D38</f>
        <v>700</v>
      </c>
      <c r="G38" s="55"/>
      <c r="H38" s="55"/>
      <c r="I38" s="57">
        <f t="shared" si="0"/>
        <v>-700</v>
      </c>
      <c r="J38" s="58">
        <v>0</v>
      </c>
      <c r="K38" s="58">
        <f>(K35+K36+K37)*0.16</f>
        <v>0</v>
      </c>
      <c r="L38" s="58">
        <f>(L35+L36+L37)*0.16</f>
        <v>0</v>
      </c>
      <c r="M38" s="58">
        <v>0</v>
      </c>
      <c r="N38" s="58">
        <v>0</v>
      </c>
      <c r="O38" s="58">
        <v>0</v>
      </c>
      <c r="P38" s="58">
        <v>0</v>
      </c>
      <c r="Q38" s="58">
        <v>0</v>
      </c>
      <c r="R38" s="58">
        <v>0</v>
      </c>
      <c r="S38" s="58">
        <v>0</v>
      </c>
      <c r="T38" s="58">
        <v>0</v>
      </c>
      <c r="U38" s="58">
        <v>0</v>
      </c>
      <c r="V38" s="58">
        <v>0</v>
      </c>
      <c r="W38" s="58">
        <v>0</v>
      </c>
      <c r="X38" s="58">
        <v>0</v>
      </c>
      <c r="Y38" s="58">
        <v>0</v>
      </c>
      <c r="Z38" s="58">
        <v>0</v>
      </c>
      <c r="AA38" s="58">
        <v>0</v>
      </c>
      <c r="AB38" s="58">
        <v>0</v>
      </c>
      <c r="AC38" s="58">
        <v>0</v>
      </c>
      <c r="AD38" s="58">
        <v>0</v>
      </c>
      <c r="AE38" s="58">
        <v>0</v>
      </c>
      <c r="AF38" s="58">
        <v>0</v>
      </c>
      <c r="AG38" s="58">
        <v>0</v>
      </c>
      <c r="AH38" s="58">
        <v>0</v>
      </c>
      <c r="AI38" s="58">
        <v>0</v>
      </c>
      <c r="AJ38" s="58">
        <v>0</v>
      </c>
      <c r="AK38" s="58">
        <v>0</v>
      </c>
      <c r="AL38" s="58">
        <v>0</v>
      </c>
      <c r="AM38" s="58">
        <v>0</v>
      </c>
      <c r="AN38" s="58">
        <v>0</v>
      </c>
      <c r="AO38" s="58">
        <f>I38</f>
        <v>-700</v>
      </c>
      <c r="AP38" s="58">
        <v>0</v>
      </c>
      <c r="AQ38" s="58">
        <v>0</v>
      </c>
      <c r="AR38" s="58">
        <v>0</v>
      </c>
      <c r="AS38" s="58">
        <v>0</v>
      </c>
      <c r="AT38" s="58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0</v>
      </c>
      <c r="AZ38" s="58">
        <v>0</v>
      </c>
      <c r="BA38" s="58">
        <v>0</v>
      </c>
      <c r="BB38" s="58">
        <v>0</v>
      </c>
      <c r="BC38" s="58">
        <v>0</v>
      </c>
      <c r="BD38" s="58">
        <v>0</v>
      </c>
      <c r="BE38" s="58">
        <v>0</v>
      </c>
      <c r="BF38" s="58">
        <v>0</v>
      </c>
      <c r="BG38" s="58">
        <v>0</v>
      </c>
      <c r="BH38" s="58">
        <v>0</v>
      </c>
      <c r="BI38" s="58">
        <v>0</v>
      </c>
      <c r="BJ38" s="58">
        <v>0</v>
      </c>
      <c r="BK38" s="58">
        <v>0</v>
      </c>
      <c r="BL38" s="58">
        <v>0</v>
      </c>
      <c r="BM38" s="58">
        <v>0</v>
      </c>
      <c r="BN38" s="58">
        <v>0</v>
      </c>
      <c r="BO38" s="58">
        <v>0</v>
      </c>
      <c r="BP38" s="58">
        <v>0</v>
      </c>
      <c r="BQ38" s="58">
        <v>0</v>
      </c>
      <c r="BR38" s="58">
        <v>0</v>
      </c>
      <c r="BS38" s="58">
        <v>0</v>
      </c>
      <c r="BT38" s="58">
        <v>0</v>
      </c>
      <c r="BU38" s="58">
        <v>0</v>
      </c>
      <c r="BV38" s="58">
        <v>0</v>
      </c>
      <c r="BW38" s="58">
        <v>0</v>
      </c>
      <c r="BX38" s="58">
        <v>0</v>
      </c>
      <c r="BY38" s="58">
        <v>0</v>
      </c>
      <c r="BZ38" s="58">
        <v>0</v>
      </c>
      <c r="CA38" s="58">
        <v>0</v>
      </c>
      <c r="CB38" s="58">
        <v>0</v>
      </c>
      <c r="CC38" s="58">
        <v>0</v>
      </c>
      <c r="CD38" s="58">
        <v>0</v>
      </c>
      <c r="CE38" s="58">
        <v>0</v>
      </c>
      <c r="CF38" s="58">
        <v>0</v>
      </c>
      <c r="CG38" s="58">
        <v>0</v>
      </c>
      <c r="CH38" s="58">
        <v>0</v>
      </c>
      <c r="CI38" s="58">
        <v>0</v>
      </c>
      <c r="CJ38" s="58">
        <v>0</v>
      </c>
      <c r="CK38" s="58">
        <v>0</v>
      </c>
      <c r="CL38" s="58">
        <v>0</v>
      </c>
      <c r="CM38" s="58">
        <v>0</v>
      </c>
      <c r="CN38" s="58">
        <v>0</v>
      </c>
      <c r="CO38" s="58">
        <v>0</v>
      </c>
      <c r="CP38" s="58">
        <v>0</v>
      </c>
      <c r="CQ38" s="58">
        <v>0</v>
      </c>
      <c r="CR38" s="58">
        <v>0</v>
      </c>
      <c r="CS38" s="58">
        <v>0</v>
      </c>
      <c r="CT38" s="58">
        <v>0</v>
      </c>
      <c r="CU38" s="58">
        <v>0</v>
      </c>
      <c r="CV38" s="58">
        <v>0</v>
      </c>
      <c r="CW38" s="58">
        <v>0</v>
      </c>
      <c r="CX38" s="115"/>
    </row>
    <row r="39" spans="1:102" x14ac:dyDescent="0.25">
      <c r="G39" s="61"/>
      <c r="H39" s="61"/>
      <c r="I39" s="62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CX39" s="115"/>
    </row>
    <row r="40" spans="1:102" x14ac:dyDescent="0.25">
      <c r="B40" s="15" t="s">
        <v>2</v>
      </c>
      <c r="C40" s="15"/>
      <c r="D40" s="16"/>
      <c r="E40" s="16"/>
      <c r="F40" s="16"/>
      <c r="G40" s="64"/>
      <c r="H40" s="64"/>
      <c r="I40" s="65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CX40" s="115"/>
    </row>
    <row r="41" spans="1:102" x14ac:dyDescent="0.25">
      <c r="B41" s="7" t="s">
        <v>12</v>
      </c>
      <c r="C41">
        <f>5%</f>
        <v>0.05</v>
      </c>
      <c r="D41" s="1">
        <f>(F33+F34)</f>
        <v>2264208.3360000001</v>
      </c>
      <c r="F41" s="1">
        <f>C41*D41</f>
        <v>113210.41680000001</v>
      </c>
      <c r="G41" s="70">
        <v>10</v>
      </c>
      <c r="H41" s="70">
        <v>14</v>
      </c>
      <c r="I41" s="71">
        <f t="shared" si="0"/>
        <v>-113210.41680000001</v>
      </c>
      <c r="J41" s="72">
        <v>0</v>
      </c>
      <c r="K41" s="72">
        <v>0</v>
      </c>
      <c r="L41" s="72">
        <v>0</v>
      </c>
      <c r="M41" s="72">
        <v>0</v>
      </c>
      <c r="N41" s="72">
        <v>0</v>
      </c>
      <c r="O41" s="72">
        <v>0</v>
      </c>
      <c r="P41" s="72">
        <v>0</v>
      </c>
      <c r="Q41" s="72">
        <v>0</v>
      </c>
      <c r="R41" s="72">
        <v>0</v>
      </c>
      <c r="S41" s="72">
        <f>I41*0.2</f>
        <v>-22642.083360000004</v>
      </c>
      <c r="T41" s="72">
        <v>0</v>
      </c>
      <c r="U41" s="72">
        <v>0</v>
      </c>
      <c r="V41" s="72">
        <f>I41*0.8</f>
        <v>-90568.333440000017</v>
      </c>
      <c r="W41" s="72">
        <v>0</v>
      </c>
      <c r="X41" s="72">
        <v>0</v>
      </c>
      <c r="Y41" s="72">
        <v>0</v>
      </c>
      <c r="Z41" s="72">
        <v>0</v>
      </c>
      <c r="AA41" s="72">
        <v>0</v>
      </c>
      <c r="AB41" s="72">
        <v>0</v>
      </c>
      <c r="AC41" s="72">
        <v>0</v>
      </c>
      <c r="AD41" s="72">
        <v>0</v>
      </c>
      <c r="AE41" s="72">
        <v>0</v>
      </c>
      <c r="AF41" s="72">
        <v>0</v>
      </c>
      <c r="AG41" s="72">
        <v>0</v>
      </c>
      <c r="AH41" s="72">
        <v>0</v>
      </c>
      <c r="AI41" s="72">
        <v>0</v>
      </c>
      <c r="AJ41" s="72">
        <v>0</v>
      </c>
      <c r="AK41" s="72">
        <v>0</v>
      </c>
      <c r="AL41" s="72">
        <v>0</v>
      </c>
      <c r="AM41" s="72">
        <v>0</v>
      </c>
      <c r="AN41" s="72">
        <v>0</v>
      </c>
      <c r="AO41" s="72">
        <v>0</v>
      </c>
      <c r="AP41" s="72">
        <v>0</v>
      </c>
      <c r="AQ41" s="72">
        <v>0</v>
      </c>
      <c r="AR41" s="72">
        <v>0</v>
      </c>
      <c r="AS41" s="72">
        <v>0</v>
      </c>
      <c r="AT41" s="72">
        <v>0</v>
      </c>
      <c r="AU41" s="72">
        <v>0</v>
      </c>
      <c r="AV41" s="72">
        <v>0</v>
      </c>
      <c r="AW41" s="72">
        <v>0</v>
      </c>
      <c r="AX41" s="72">
        <v>0</v>
      </c>
      <c r="AY41" s="72">
        <v>0</v>
      </c>
      <c r="AZ41" s="72">
        <v>0</v>
      </c>
      <c r="BA41" s="72">
        <v>0</v>
      </c>
      <c r="BB41" s="72">
        <v>0</v>
      </c>
      <c r="BC41" s="72">
        <v>0</v>
      </c>
      <c r="BD41" s="72">
        <v>0</v>
      </c>
      <c r="BE41" s="72">
        <v>0</v>
      </c>
      <c r="BF41" s="72">
        <v>0</v>
      </c>
      <c r="BG41" s="72">
        <v>0</v>
      </c>
      <c r="BH41" s="72">
        <v>0</v>
      </c>
      <c r="BI41" s="72">
        <v>0</v>
      </c>
      <c r="BJ41" s="72">
        <v>0</v>
      </c>
      <c r="BK41" s="72">
        <v>0</v>
      </c>
      <c r="BL41" s="72">
        <v>0</v>
      </c>
      <c r="BM41" s="72">
        <v>0</v>
      </c>
      <c r="BN41" s="72">
        <v>0</v>
      </c>
      <c r="BO41" s="72">
        <v>0</v>
      </c>
      <c r="BP41" s="72">
        <v>0</v>
      </c>
      <c r="BQ41" s="72">
        <v>0</v>
      </c>
      <c r="BR41" s="72">
        <v>0</v>
      </c>
      <c r="BS41" s="72">
        <v>0</v>
      </c>
      <c r="BT41" s="72">
        <v>0</v>
      </c>
      <c r="BU41" s="72">
        <v>0</v>
      </c>
      <c r="BV41" s="72">
        <v>0</v>
      </c>
      <c r="BW41" s="72">
        <v>0</v>
      </c>
      <c r="BX41" s="72">
        <v>0</v>
      </c>
      <c r="BY41" s="72">
        <v>0</v>
      </c>
      <c r="BZ41" s="72">
        <v>0</v>
      </c>
      <c r="CA41" s="72">
        <v>0</v>
      </c>
      <c r="CB41" s="72">
        <v>0</v>
      </c>
      <c r="CC41" s="72">
        <v>0</v>
      </c>
      <c r="CD41" s="72">
        <v>0</v>
      </c>
      <c r="CE41" s="72">
        <v>0</v>
      </c>
      <c r="CF41" s="72">
        <v>0</v>
      </c>
      <c r="CG41" s="72">
        <v>0</v>
      </c>
      <c r="CH41" s="72">
        <v>0</v>
      </c>
      <c r="CI41" s="72">
        <v>0</v>
      </c>
      <c r="CJ41" s="72">
        <v>0</v>
      </c>
      <c r="CK41" s="72">
        <v>0</v>
      </c>
      <c r="CL41" s="72">
        <v>0</v>
      </c>
      <c r="CM41" s="72">
        <v>0</v>
      </c>
      <c r="CN41" s="72">
        <v>0</v>
      </c>
      <c r="CO41" s="72">
        <v>0</v>
      </c>
      <c r="CP41" s="72">
        <v>0</v>
      </c>
      <c r="CQ41" s="72">
        <v>0</v>
      </c>
      <c r="CR41" s="72">
        <v>0</v>
      </c>
      <c r="CS41" s="72">
        <v>0</v>
      </c>
      <c r="CT41" s="72">
        <v>0</v>
      </c>
      <c r="CU41" s="72">
        <v>0</v>
      </c>
      <c r="CV41" s="72">
        <v>0</v>
      </c>
      <c r="CW41" s="72">
        <v>0</v>
      </c>
      <c r="CX41" s="115"/>
    </row>
    <row r="42" spans="1:102" x14ac:dyDescent="0.25">
      <c r="B42" s="7" t="s">
        <v>11</v>
      </c>
      <c r="C42">
        <f>5%</f>
        <v>0.05</v>
      </c>
      <c r="D42" s="1">
        <f>F30</f>
        <v>158230.80000000002</v>
      </c>
      <c r="F42" s="1">
        <f>C42*D42</f>
        <v>7911.5400000000009</v>
      </c>
      <c r="G42" s="55">
        <v>7</v>
      </c>
      <c r="H42" s="55">
        <v>9</v>
      </c>
      <c r="I42" s="57">
        <f t="shared" si="0"/>
        <v>-7911.5400000000009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58">
        <f>I42*0.2</f>
        <v>-1582.3080000000002</v>
      </c>
      <c r="Q42" s="58">
        <v>0</v>
      </c>
      <c r="R42" s="58">
        <f>I42*0.8</f>
        <v>-6329.2320000000009</v>
      </c>
      <c r="S42" s="58">
        <v>0</v>
      </c>
      <c r="T42" s="58">
        <v>0</v>
      </c>
      <c r="U42" s="58">
        <v>0</v>
      </c>
      <c r="V42" s="58">
        <v>0</v>
      </c>
      <c r="W42" s="58">
        <v>0</v>
      </c>
      <c r="X42" s="58">
        <v>0</v>
      </c>
      <c r="Y42" s="58">
        <v>0</v>
      </c>
      <c r="Z42" s="58">
        <v>0</v>
      </c>
      <c r="AA42" s="58">
        <v>0</v>
      </c>
      <c r="AB42" s="58">
        <v>0</v>
      </c>
      <c r="AC42" s="58">
        <v>0</v>
      </c>
      <c r="AD42" s="58">
        <v>0</v>
      </c>
      <c r="AE42" s="58">
        <v>0</v>
      </c>
      <c r="AF42" s="58">
        <v>0</v>
      </c>
      <c r="AG42" s="58">
        <v>0</v>
      </c>
      <c r="AH42" s="58">
        <v>0</v>
      </c>
      <c r="AI42" s="58">
        <v>0</v>
      </c>
      <c r="AJ42" s="58">
        <v>0</v>
      </c>
      <c r="AK42" s="58">
        <v>0</v>
      </c>
      <c r="AL42" s="58">
        <v>0</v>
      </c>
      <c r="AM42" s="58">
        <v>0</v>
      </c>
      <c r="AN42" s="58">
        <v>0</v>
      </c>
      <c r="AO42" s="58">
        <v>0</v>
      </c>
      <c r="AP42" s="58">
        <v>0</v>
      </c>
      <c r="AQ42" s="58">
        <v>0</v>
      </c>
      <c r="AR42" s="58">
        <v>0</v>
      </c>
      <c r="AS42" s="58">
        <v>0</v>
      </c>
      <c r="AT42" s="58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8">
        <v>0</v>
      </c>
      <c r="BA42" s="58">
        <v>0</v>
      </c>
      <c r="BB42" s="58">
        <v>0</v>
      </c>
      <c r="BC42" s="58">
        <v>0</v>
      </c>
      <c r="BD42" s="58">
        <v>0</v>
      </c>
      <c r="BE42" s="58">
        <v>0</v>
      </c>
      <c r="BF42" s="58">
        <v>0</v>
      </c>
      <c r="BG42" s="58">
        <v>0</v>
      </c>
      <c r="BH42" s="58">
        <v>0</v>
      </c>
      <c r="BI42" s="58">
        <v>0</v>
      </c>
      <c r="BJ42" s="58">
        <v>0</v>
      </c>
      <c r="BK42" s="58">
        <v>0</v>
      </c>
      <c r="BL42" s="58">
        <v>0</v>
      </c>
      <c r="BM42" s="58">
        <v>0</v>
      </c>
      <c r="BN42" s="58">
        <v>0</v>
      </c>
      <c r="BO42" s="58">
        <v>0</v>
      </c>
      <c r="BP42" s="58">
        <v>0</v>
      </c>
      <c r="BQ42" s="58">
        <v>0</v>
      </c>
      <c r="BR42" s="58">
        <v>0</v>
      </c>
      <c r="BS42" s="58">
        <v>0</v>
      </c>
      <c r="BT42" s="58">
        <v>0</v>
      </c>
      <c r="BU42" s="58">
        <v>0</v>
      </c>
      <c r="BV42" s="58">
        <v>0</v>
      </c>
      <c r="BW42" s="58">
        <v>0</v>
      </c>
      <c r="BX42" s="58">
        <v>0</v>
      </c>
      <c r="BY42" s="58">
        <v>0</v>
      </c>
      <c r="BZ42" s="58">
        <v>0</v>
      </c>
      <c r="CA42" s="58">
        <v>0</v>
      </c>
      <c r="CB42" s="58">
        <v>0</v>
      </c>
      <c r="CC42" s="58">
        <v>0</v>
      </c>
      <c r="CD42" s="58">
        <v>0</v>
      </c>
      <c r="CE42" s="58">
        <v>0</v>
      </c>
      <c r="CF42" s="58">
        <v>0</v>
      </c>
      <c r="CG42" s="58">
        <v>0</v>
      </c>
      <c r="CH42" s="58">
        <v>0</v>
      </c>
      <c r="CI42" s="58">
        <v>0</v>
      </c>
      <c r="CJ42" s="58">
        <v>0</v>
      </c>
      <c r="CK42" s="58">
        <v>0</v>
      </c>
      <c r="CL42" s="58">
        <v>0</v>
      </c>
      <c r="CM42" s="58">
        <v>0</v>
      </c>
      <c r="CN42" s="58">
        <v>0</v>
      </c>
      <c r="CO42" s="58">
        <v>0</v>
      </c>
      <c r="CP42" s="58">
        <v>0</v>
      </c>
      <c r="CQ42" s="58">
        <v>0</v>
      </c>
      <c r="CR42" s="58">
        <v>0</v>
      </c>
      <c r="CS42" s="58">
        <v>0</v>
      </c>
      <c r="CT42" s="58">
        <v>0</v>
      </c>
      <c r="CU42" s="58">
        <v>0</v>
      </c>
      <c r="CV42" s="58">
        <v>0</v>
      </c>
      <c r="CW42" s="58">
        <v>0</v>
      </c>
      <c r="CX42" s="115"/>
    </row>
    <row r="43" spans="1:102" x14ac:dyDescent="0.25">
      <c r="B43" s="7" t="s">
        <v>31</v>
      </c>
      <c r="G43" s="90"/>
      <c r="H43" s="90"/>
      <c r="I43" s="91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R43" s="92"/>
      <c r="BS43" s="92"/>
      <c r="BT43" s="92"/>
      <c r="BU43" s="92"/>
      <c r="BV43" s="92"/>
      <c r="BW43" s="92"/>
      <c r="BX43" s="92"/>
      <c r="BY43" s="92"/>
      <c r="BZ43" s="92"/>
      <c r="CA43" s="92"/>
      <c r="CB43" s="92"/>
      <c r="CC43" s="92"/>
      <c r="CD43" s="92"/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115"/>
    </row>
    <row r="44" spans="1:102" x14ac:dyDescent="0.25">
      <c r="B44" t="s">
        <v>32</v>
      </c>
      <c r="C44" s="6">
        <v>2.9999999999999997E-4</v>
      </c>
      <c r="D44" s="1">
        <f>F33+F34</f>
        <v>2264208.3360000001</v>
      </c>
      <c r="F44" s="1">
        <f>C44*D44</f>
        <v>679.2625008</v>
      </c>
      <c r="G44" s="55">
        <v>33</v>
      </c>
      <c r="H44" s="55">
        <v>33</v>
      </c>
      <c r="I44" s="57">
        <f t="shared" si="0"/>
        <v>-679.2625008</v>
      </c>
      <c r="J44" s="58">
        <v>0</v>
      </c>
      <c r="K44" s="58">
        <v>0</v>
      </c>
      <c r="L44" s="58">
        <v>0</v>
      </c>
      <c r="M44" s="58">
        <v>0</v>
      </c>
      <c r="N44" s="58">
        <v>0</v>
      </c>
      <c r="O44" s="58">
        <v>0</v>
      </c>
      <c r="P44" s="58">
        <v>0</v>
      </c>
      <c r="Q44" s="58">
        <v>0</v>
      </c>
      <c r="R44" s="58">
        <v>0</v>
      </c>
      <c r="S44" s="58">
        <v>0</v>
      </c>
      <c r="T44" s="58">
        <v>0</v>
      </c>
      <c r="U44" s="58">
        <v>0</v>
      </c>
      <c r="V44" s="58">
        <v>0</v>
      </c>
      <c r="W44" s="58">
        <v>0</v>
      </c>
      <c r="X44" s="58">
        <v>0</v>
      </c>
      <c r="Y44" s="58">
        <v>0</v>
      </c>
      <c r="Z44" s="58">
        <v>0</v>
      </c>
      <c r="AA44" s="58">
        <v>0</v>
      </c>
      <c r="AB44" s="58">
        <v>0</v>
      </c>
      <c r="AC44" s="58">
        <v>0</v>
      </c>
      <c r="AD44" s="58">
        <v>0</v>
      </c>
      <c r="AE44" s="58">
        <v>0</v>
      </c>
      <c r="AF44" s="58">
        <v>0</v>
      </c>
      <c r="AG44" s="58">
        <v>0</v>
      </c>
      <c r="AH44" s="58">
        <v>0</v>
      </c>
      <c r="AI44" s="58">
        <v>0</v>
      </c>
      <c r="AJ44" s="58">
        <v>0</v>
      </c>
      <c r="AK44" s="58">
        <v>0</v>
      </c>
      <c r="AL44" s="58">
        <v>0</v>
      </c>
      <c r="AM44" s="58">
        <v>0</v>
      </c>
      <c r="AN44" s="58">
        <v>0</v>
      </c>
      <c r="AO44" s="58">
        <v>0</v>
      </c>
      <c r="AP44" s="58">
        <f>I44</f>
        <v>-679.2625008</v>
      </c>
      <c r="AQ44" s="58">
        <v>0</v>
      </c>
      <c r="AR44" s="58">
        <v>0</v>
      </c>
      <c r="AS44" s="58">
        <v>0</v>
      </c>
      <c r="AT44" s="58">
        <v>0</v>
      </c>
      <c r="AU44" s="58">
        <v>0</v>
      </c>
      <c r="AV44" s="58">
        <v>0</v>
      </c>
      <c r="AW44" s="58">
        <v>0</v>
      </c>
      <c r="AX44" s="58">
        <v>0</v>
      </c>
      <c r="AY44" s="58">
        <v>0</v>
      </c>
      <c r="AZ44" s="58">
        <v>0</v>
      </c>
      <c r="BA44" s="58">
        <v>0</v>
      </c>
      <c r="BB44" s="58">
        <v>0</v>
      </c>
      <c r="BC44" s="58">
        <v>0</v>
      </c>
      <c r="BD44" s="58">
        <v>0</v>
      </c>
      <c r="BE44" s="58">
        <v>0</v>
      </c>
      <c r="BF44" s="58">
        <v>0</v>
      </c>
      <c r="BG44" s="58">
        <v>0</v>
      </c>
      <c r="BH44" s="58">
        <v>0</v>
      </c>
      <c r="BI44" s="58">
        <v>0</v>
      </c>
      <c r="BJ44" s="58">
        <v>0</v>
      </c>
      <c r="BK44" s="58">
        <v>0</v>
      </c>
      <c r="BL44" s="58">
        <v>0</v>
      </c>
      <c r="BM44" s="58">
        <v>0</v>
      </c>
      <c r="BN44" s="58">
        <v>0</v>
      </c>
      <c r="BO44" s="58">
        <v>0</v>
      </c>
      <c r="BP44" s="58">
        <v>0</v>
      </c>
      <c r="BQ44" s="58">
        <v>0</v>
      </c>
      <c r="BR44" s="58">
        <v>0</v>
      </c>
      <c r="BS44" s="58">
        <v>0</v>
      </c>
      <c r="BT44" s="58">
        <v>0</v>
      </c>
      <c r="BU44" s="58">
        <v>0</v>
      </c>
      <c r="BV44" s="58">
        <v>0</v>
      </c>
      <c r="BW44" s="58">
        <v>0</v>
      </c>
      <c r="BX44" s="58">
        <v>0</v>
      </c>
      <c r="BY44" s="58">
        <v>0</v>
      </c>
      <c r="BZ44" s="58">
        <v>0</v>
      </c>
      <c r="CA44" s="58">
        <v>0</v>
      </c>
      <c r="CB44" s="58">
        <v>0</v>
      </c>
      <c r="CC44" s="58">
        <v>0</v>
      </c>
      <c r="CD44" s="58">
        <v>0</v>
      </c>
      <c r="CE44" s="58">
        <v>0</v>
      </c>
      <c r="CF44" s="58">
        <v>0</v>
      </c>
      <c r="CG44" s="58">
        <v>0</v>
      </c>
      <c r="CH44" s="58">
        <v>0</v>
      </c>
      <c r="CI44" s="58">
        <v>0</v>
      </c>
      <c r="CJ44" s="58">
        <v>0</v>
      </c>
      <c r="CK44" s="58">
        <v>0</v>
      </c>
      <c r="CL44" s="58">
        <v>0</v>
      </c>
      <c r="CM44" s="58">
        <v>0</v>
      </c>
      <c r="CN44" s="58">
        <v>0</v>
      </c>
      <c r="CO44" s="58">
        <v>0</v>
      </c>
      <c r="CP44" s="58">
        <v>0</v>
      </c>
      <c r="CQ44" s="58">
        <v>0</v>
      </c>
      <c r="CR44" s="58">
        <v>0</v>
      </c>
      <c r="CS44" s="58">
        <v>0</v>
      </c>
      <c r="CT44" s="58">
        <v>0</v>
      </c>
      <c r="CU44" s="58">
        <v>0</v>
      </c>
      <c r="CV44" s="58">
        <v>0</v>
      </c>
      <c r="CW44" s="58">
        <v>0</v>
      </c>
      <c r="CX44" s="115"/>
    </row>
    <row r="45" spans="1:102" x14ac:dyDescent="0.25">
      <c r="B45" t="s">
        <v>33</v>
      </c>
      <c r="C45" s="6">
        <v>2.0000000000000001E-4</v>
      </c>
      <c r="D45" s="1">
        <f>F33+F34</f>
        <v>2264208.3360000001</v>
      </c>
      <c r="F45" s="1">
        <f>C45*D45</f>
        <v>452.84166720000007</v>
      </c>
      <c r="G45" s="55">
        <v>33</v>
      </c>
      <c r="H45" s="55">
        <v>33</v>
      </c>
      <c r="I45" s="57">
        <f t="shared" si="0"/>
        <v>-452.84166720000007</v>
      </c>
      <c r="J45" s="58">
        <v>0</v>
      </c>
      <c r="K45" s="58">
        <v>0</v>
      </c>
      <c r="L45" s="58">
        <v>0</v>
      </c>
      <c r="M45" s="58">
        <v>0</v>
      </c>
      <c r="N45" s="58">
        <v>0</v>
      </c>
      <c r="O45" s="58">
        <v>0</v>
      </c>
      <c r="P45" s="58">
        <v>0</v>
      </c>
      <c r="Q45" s="58">
        <v>0</v>
      </c>
      <c r="R45" s="58">
        <v>0</v>
      </c>
      <c r="S45" s="58">
        <v>0</v>
      </c>
      <c r="T45" s="58">
        <v>0</v>
      </c>
      <c r="U45" s="58">
        <v>0</v>
      </c>
      <c r="V45" s="58">
        <v>0</v>
      </c>
      <c r="W45" s="58">
        <v>0</v>
      </c>
      <c r="X45" s="58">
        <v>0</v>
      </c>
      <c r="Y45" s="58">
        <v>0</v>
      </c>
      <c r="Z45" s="58">
        <v>0</v>
      </c>
      <c r="AA45" s="58">
        <v>0</v>
      </c>
      <c r="AB45" s="58">
        <v>0</v>
      </c>
      <c r="AC45" s="58">
        <v>0</v>
      </c>
      <c r="AD45" s="58">
        <v>0</v>
      </c>
      <c r="AE45" s="58">
        <v>0</v>
      </c>
      <c r="AF45" s="58">
        <v>0</v>
      </c>
      <c r="AG45" s="58">
        <v>0</v>
      </c>
      <c r="AH45" s="58">
        <v>0</v>
      </c>
      <c r="AI45" s="58">
        <v>0</v>
      </c>
      <c r="AJ45" s="58">
        <v>0</v>
      </c>
      <c r="AK45" s="58">
        <v>0</v>
      </c>
      <c r="AL45" s="58">
        <v>0</v>
      </c>
      <c r="AM45" s="58">
        <v>0</v>
      </c>
      <c r="AN45" s="58">
        <v>0</v>
      </c>
      <c r="AO45" s="58">
        <v>0</v>
      </c>
      <c r="AP45" s="58">
        <f>I45</f>
        <v>-452.84166720000007</v>
      </c>
      <c r="AQ45" s="58">
        <v>0</v>
      </c>
      <c r="AR45" s="58">
        <v>0</v>
      </c>
      <c r="AS45" s="58">
        <v>0</v>
      </c>
      <c r="AT45" s="58">
        <v>0</v>
      </c>
      <c r="AU45" s="58">
        <v>0</v>
      </c>
      <c r="AV45" s="58">
        <v>0</v>
      </c>
      <c r="AW45" s="58">
        <v>0</v>
      </c>
      <c r="AX45" s="58">
        <v>0</v>
      </c>
      <c r="AY45" s="58">
        <v>0</v>
      </c>
      <c r="AZ45" s="58">
        <v>0</v>
      </c>
      <c r="BA45" s="58">
        <v>0</v>
      </c>
      <c r="BB45" s="58">
        <v>0</v>
      </c>
      <c r="BC45" s="58">
        <v>0</v>
      </c>
      <c r="BD45" s="58">
        <v>0</v>
      </c>
      <c r="BE45" s="58">
        <v>0</v>
      </c>
      <c r="BF45" s="58">
        <v>0</v>
      </c>
      <c r="BG45" s="58">
        <v>0</v>
      </c>
      <c r="BH45" s="58">
        <v>0</v>
      </c>
      <c r="BI45" s="58">
        <v>0</v>
      </c>
      <c r="BJ45" s="58">
        <v>0</v>
      </c>
      <c r="BK45" s="58">
        <v>0</v>
      </c>
      <c r="BL45" s="58">
        <v>0</v>
      </c>
      <c r="BM45" s="58">
        <v>0</v>
      </c>
      <c r="BN45" s="58">
        <v>0</v>
      </c>
      <c r="BO45" s="58">
        <v>0</v>
      </c>
      <c r="BP45" s="58">
        <v>0</v>
      </c>
      <c r="BQ45" s="58">
        <v>0</v>
      </c>
      <c r="BR45" s="58">
        <v>0</v>
      </c>
      <c r="BS45" s="58">
        <v>0</v>
      </c>
      <c r="BT45" s="58">
        <v>0</v>
      </c>
      <c r="BU45" s="58">
        <v>0</v>
      </c>
      <c r="BV45" s="58">
        <v>0</v>
      </c>
      <c r="BW45" s="58">
        <v>0</v>
      </c>
      <c r="BX45" s="58">
        <v>0</v>
      </c>
      <c r="BY45" s="58">
        <v>0</v>
      </c>
      <c r="BZ45" s="58">
        <v>0</v>
      </c>
      <c r="CA45" s="58">
        <v>0</v>
      </c>
      <c r="CB45" s="58">
        <v>0</v>
      </c>
      <c r="CC45" s="58">
        <v>0</v>
      </c>
      <c r="CD45" s="58">
        <v>0</v>
      </c>
      <c r="CE45" s="58">
        <v>0</v>
      </c>
      <c r="CF45" s="58">
        <v>0</v>
      </c>
      <c r="CG45" s="58">
        <v>0</v>
      </c>
      <c r="CH45" s="58">
        <v>0</v>
      </c>
      <c r="CI45" s="58">
        <v>0</v>
      </c>
      <c r="CJ45" s="58">
        <v>0</v>
      </c>
      <c r="CK45" s="58">
        <v>0</v>
      </c>
      <c r="CL45" s="58">
        <v>0</v>
      </c>
      <c r="CM45" s="58">
        <v>0</v>
      </c>
      <c r="CN45" s="58">
        <v>0</v>
      </c>
      <c r="CO45" s="58">
        <v>0</v>
      </c>
      <c r="CP45" s="58">
        <v>0</v>
      </c>
      <c r="CQ45" s="58">
        <v>0</v>
      </c>
      <c r="CR45" s="58">
        <v>0</v>
      </c>
      <c r="CS45" s="58">
        <v>0</v>
      </c>
      <c r="CT45" s="58">
        <v>0</v>
      </c>
      <c r="CU45" s="58">
        <v>0</v>
      </c>
      <c r="CV45" s="58">
        <v>0</v>
      </c>
      <c r="CW45" s="58">
        <v>0</v>
      </c>
      <c r="CX45" s="115"/>
    </row>
    <row r="46" spans="1:102" x14ac:dyDescent="0.25">
      <c r="B46" t="s">
        <v>34</v>
      </c>
      <c r="C46">
        <v>1</v>
      </c>
      <c r="D46" s="1">
        <v>250</v>
      </c>
      <c r="F46" s="1">
        <f>C46*D46</f>
        <v>250</v>
      </c>
      <c r="G46" s="55">
        <v>33</v>
      </c>
      <c r="H46" s="55">
        <v>33</v>
      </c>
      <c r="I46" s="57">
        <f t="shared" si="0"/>
        <v>-250</v>
      </c>
      <c r="J46" s="58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8">
        <v>0</v>
      </c>
      <c r="R46" s="58">
        <v>0</v>
      </c>
      <c r="S46" s="58">
        <v>0</v>
      </c>
      <c r="T46" s="58">
        <v>0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58">
        <v>0</v>
      </c>
      <c r="AB46" s="58">
        <v>0</v>
      </c>
      <c r="AC46" s="58">
        <v>0</v>
      </c>
      <c r="AD46" s="58">
        <v>0</v>
      </c>
      <c r="AE46" s="58">
        <v>0</v>
      </c>
      <c r="AF46" s="58">
        <v>0</v>
      </c>
      <c r="AG46" s="58">
        <v>0</v>
      </c>
      <c r="AH46" s="58">
        <v>0</v>
      </c>
      <c r="AI46" s="58">
        <v>0</v>
      </c>
      <c r="AJ46" s="58">
        <v>0</v>
      </c>
      <c r="AK46" s="58">
        <v>0</v>
      </c>
      <c r="AL46" s="58">
        <v>0</v>
      </c>
      <c r="AM46" s="58">
        <v>0</v>
      </c>
      <c r="AN46" s="58">
        <v>0</v>
      </c>
      <c r="AO46" s="58">
        <v>0</v>
      </c>
      <c r="AP46" s="58">
        <f>I46</f>
        <v>-250</v>
      </c>
      <c r="AQ46" s="58">
        <v>0</v>
      </c>
      <c r="AR46" s="58">
        <v>0</v>
      </c>
      <c r="AS46" s="58">
        <v>0</v>
      </c>
      <c r="AT46" s="58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8">
        <v>0</v>
      </c>
      <c r="BA46" s="58">
        <v>0</v>
      </c>
      <c r="BB46" s="58">
        <v>0</v>
      </c>
      <c r="BC46" s="58">
        <v>0</v>
      </c>
      <c r="BD46" s="58">
        <v>0</v>
      </c>
      <c r="BE46" s="58">
        <v>0</v>
      </c>
      <c r="BF46" s="58">
        <v>0</v>
      </c>
      <c r="BG46" s="58">
        <v>0</v>
      </c>
      <c r="BH46" s="58">
        <v>0</v>
      </c>
      <c r="BI46" s="58">
        <v>0</v>
      </c>
      <c r="BJ46" s="58">
        <v>0</v>
      </c>
      <c r="BK46" s="58">
        <v>0</v>
      </c>
      <c r="BL46" s="58">
        <v>0</v>
      </c>
      <c r="BM46" s="58">
        <v>0</v>
      </c>
      <c r="BN46" s="58">
        <v>0</v>
      </c>
      <c r="BO46" s="58">
        <v>0</v>
      </c>
      <c r="BP46" s="58">
        <v>0</v>
      </c>
      <c r="BQ46" s="58">
        <v>0</v>
      </c>
      <c r="BR46" s="58">
        <v>0</v>
      </c>
      <c r="BS46" s="58">
        <v>0</v>
      </c>
      <c r="BT46" s="58">
        <v>0</v>
      </c>
      <c r="BU46" s="58">
        <v>0</v>
      </c>
      <c r="BV46" s="58">
        <v>0</v>
      </c>
      <c r="BW46" s="58">
        <v>0</v>
      </c>
      <c r="BX46" s="58">
        <v>0</v>
      </c>
      <c r="BY46" s="58">
        <v>0</v>
      </c>
      <c r="BZ46" s="58">
        <v>0</v>
      </c>
      <c r="CA46" s="58">
        <v>0</v>
      </c>
      <c r="CB46" s="58">
        <v>0</v>
      </c>
      <c r="CC46" s="58">
        <v>0</v>
      </c>
      <c r="CD46" s="58">
        <v>0</v>
      </c>
      <c r="CE46" s="58">
        <v>0</v>
      </c>
      <c r="CF46" s="58">
        <v>0</v>
      </c>
      <c r="CG46" s="58">
        <v>0</v>
      </c>
      <c r="CH46" s="58">
        <v>0</v>
      </c>
      <c r="CI46" s="58">
        <v>0</v>
      </c>
      <c r="CJ46" s="58">
        <v>0</v>
      </c>
      <c r="CK46" s="58">
        <v>0</v>
      </c>
      <c r="CL46" s="58">
        <v>0</v>
      </c>
      <c r="CM46" s="58">
        <v>0</v>
      </c>
      <c r="CN46" s="58">
        <v>0</v>
      </c>
      <c r="CO46" s="58">
        <v>0</v>
      </c>
      <c r="CP46" s="58">
        <v>0</v>
      </c>
      <c r="CQ46" s="58">
        <v>0</v>
      </c>
      <c r="CR46" s="58">
        <v>0</v>
      </c>
      <c r="CS46" s="58">
        <v>0</v>
      </c>
      <c r="CT46" s="58">
        <v>0</v>
      </c>
      <c r="CU46" s="58">
        <v>0</v>
      </c>
      <c r="CV46" s="58">
        <v>0</v>
      </c>
      <c r="CW46" s="58">
        <v>0</v>
      </c>
      <c r="CX46" s="115"/>
    </row>
    <row r="47" spans="1:102" x14ac:dyDescent="0.25">
      <c r="B47" s="7" t="s">
        <v>35</v>
      </c>
      <c r="G47" s="90"/>
      <c r="H47" s="90"/>
      <c r="I47" s="91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92"/>
      <c r="BG47" s="92"/>
      <c r="BH47" s="92"/>
      <c r="BI47" s="92"/>
      <c r="BJ47" s="92"/>
      <c r="BK47" s="92"/>
      <c r="BL47" s="92"/>
      <c r="BM47" s="92"/>
      <c r="BN47" s="92"/>
      <c r="BO47" s="92"/>
      <c r="BP47" s="92"/>
      <c r="BQ47" s="92"/>
      <c r="BR47" s="92"/>
      <c r="BS47" s="92"/>
      <c r="BT47" s="92"/>
      <c r="BU47" s="92"/>
      <c r="BV47" s="92"/>
      <c r="BW47" s="92"/>
      <c r="BX47" s="92"/>
      <c r="BY47" s="92"/>
      <c r="BZ47" s="92"/>
      <c r="CA47" s="92"/>
      <c r="CB47" s="92"/>
      <c r="CC47" s="92"/>
      <c r="CD47" s="92"/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115"/>
    </row>
    <row r="48" spans="1:102" x14ac:dyDescent="0.25">
      <c r="B48" t="s">
        <v>32</v>
      </c>
      <c r="C48" s="6">
        <v>2.9999999999999997E-4</v>
      </c>
      <c r="D48" s="1">
        <f>F33+F34</f>
        <v>2264208.3360000001</v>
      </c>
      <c r="F48" s="1">
        <f>C48*D48</f>
        <v>679.2625008</v>
      </c>
      <c r="G48" s="55">
        <v>33</v>
      </c>
      <c r="H48" s="55">
        <v>33</v>
      </c>
      <c r="I48" s="57">
        <f t="shared" si="0"/>
        <v>-679.2625008</v>
      </c>
      <c r="J48" s="58">
        <v>0</v>
      </c>
      <c r="K48" s="58">
        <v>0</v>
      </c>
      <c r="L48" s="58">
        <v>0</v>
      </c>
      <c r="M48" s="58">
        <v>0</v>
      </c>
      <c r="N48" s="58">
        <v>0</v>
      </c>
      <c r="O48" s="58">
        <v>0</v>
      </c>
      <c r="P48" s="58">
        <v>0</v>
      </c>
      <c r="Q48" s="58">
        <v>0</v>
      </c>
      <c r="R48" s="58">
        <v>0</v>
      </c>
      <c r="S48" s="58">
        <v>0</v>
      </c>
      <c r="T48" s="58">
        <v>0</v>
      </c>
      <c r="U48" s="58">
        <v>0</v>
      </c>
      <c r="V48" s="58">
        <v>0</v>
      </c>
      <c r="W48" s="58">
        <v>0</v>
      </c>
      <c r="X48" s="58">
        <v>0</v>
      </c>
      <c r="Y48" s="58">
        <v>0</v>
      </c>
      <c r="Z48" s="58">
        <v>0</v>
      </c>
      <c r="AA48" s="58">
        <v>0</v>
      </c>
      <c r="AB48" s="58">
        <v>0</v>
      </c>
      <c r="AC48" s="58">
        <v>0</v>
      </c>
      <c r="AD48" s="58">
        <v>0</v>
      </c>
      <c r="AE48" s="58">
        <v>0</v>
      </c>
      <c r="AF48" s="58">
        <v>0</v>
      </c>
      <c r="AG48" s="58">
        <v>0</v>
      </c>
      <c r="AH48" s="58">
        <v>0</v>
      </c>
      <c r="AI48" s="58">
        <v>0</v>
      </c>
      <c r="AJ48" s="58">
        <v>0</v>
      </c>
      <c r="AK48" s="58">
        <v>0</v>
      </c>
      <c r="AL48" s="58">
        <v>0</v>
      </c>
      <c r="AM48" s="58">
        <v>0</v>
      </c>
      <c r="AN48" s="58">
        <v>0</v>
      </c>
      <c r="AO48" s="58">
        <v>0</v>
      </c>
      <c r="AP48" s="58">
        <f>I48</f>
        <v>-679.2625008</v>
      </c>
      <c r="AQ48" s="58">
        <v>0</v>
      </c>
      <c r="AR48" s="58">
        <v>0</v>
      </c>
      <c r="AS48" s="58">
        <v>0</v>
      </c>
      <c r="AT48" s="58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8">
        <v>0</v>
      </c>
      <c r="BA48" s="58">
        <v>0</v>
      </c>
      <c r="BB48" s="58">
        <v>0</v>
      </c>
      <c r="BC48" s="58">
        <v>0</v>
      </c>
      <c r="BD48" s="58">
        <v>0</v>
      </c>
      <c r="BE48" s="58">
        <v>0</v>
      </c>
      <c r="BF48" s="58">
        <v>0</v>
      </c>
      <c r="BG48" s="58">
        <v>0</v>
      </c>
      <c r="BH48" s="58">
        <v>0</v>
      </c>
      <c r="BI48" s="58">
        <v>0</v>
      </c>
      <c r="BJ48" s="58">
        <v>0</v>
      </c>
      <c r="BK48" s="58">
        <v>0</v>
      </c>
      <c r="BL48" s="58">
        <v>0</v>
      </c>
      <c r="BM48" s="58">
        <v>0</v>
      </c>
      <c r="BN48" s="58">
        <v>0</v>
      </c>
      <c r="BO48" s="58">
        <v>0</v>
      </c>
      <c r="BP48" s="58">
        <v>0</v>
      </c>
      <c r="BQ48" s="58">
        <v>0</v>
      </c>
      <c r="BR48" s="58">
        <v>0</v>
      </c>
      <c r="BS48" s="58">
        <v>0</v>
      </c>
      <c r="BT48" s="58">
        <v>0</v>
      </c>
      <c r="BU48" s="58">
        <v>0</v>
      </c>
      <c r="BV48" s="58">
        <v>0</v>
      </c>
      <c r="BW48" s="58">
        <v>0</v>
      </c>
      <c r="BX48" s="58">
        <v>0</v>
      </c>
      <c r="BY48" s="58">
        <v>0</v>
      </c>
      <c r="BZ48" s="58">
        <v>0</v>
      </c>
      <c r="CA48" s="58">
        <v>0</v>
      </c>
      <c r="CB48" s="58">
        <v>0</v>
      </c>
      <c r="CC48" s="58">
        <v>0</v>
      </c>
      <c r="CD48" s="58">
        <v>0</v>
      </c>
      <c r="CE48" s="58">
        <v>0</v>
      </c>
      <c r="CF48" s="58">
        <v>0</v>
      </c>
      <c r="CG48" s="58">
        <v>0</v>
      </c>
      <c r="CH48" s="58">
        <v>0</v>
      </c>
      <c r="CI48" s="58">
        <v>0</v>
      </c>
      <c r="CJ48" s="58">
        <v>0</v>
      </c>
      <c r="CK48" s="58">
        <v>0</v>
      </c>
      <c r="CL48" s="58">
        <v>0</v>
      </c>
      <c r="CM48" s="58">
        <v>0</v>
      </c>
      <c r="CN48" s="58">
        <v>0</v>
      </c>
      <c r="CO48" s="58">
        <v>0</v>
      </c>
      <c r="CP48" s="58">
        <v>0</v>
      </c>
      <c r="CQ48" s="58">
        <v>0</v>
      </c>
      <c r="CR48" s="58">
        <v>0</v>
      </c>
      <c r="CS48" s="58">
        <v>0</v>
      </c>
      <c r="CT48" s="58">
        <v>0</v>
      </c>
      <c r="CU48" s="58">
        <v>0</v>
      </c>
      <c r="CV48" s="58">
        <v>0</v>
      </c>
      <c r="CW48" s="58">
        <v>0</v>
      </c>
      <c r="CX48" s="115"/>
    </row>
    <row r="49" spans="2:102" x14ac:dyDescent="0.25">
      <c r="B49" t="s">
        <v>33</v>
      </c>
      <c r="C49" s="6">
        <v>2.0000000000000001E-4</v>
      </c>
      <c r="D49" s="1">
        <f>F33+F34</f>
        <v>2264208.3360000001</v>
      </c>
      <c r="F49" s="1">
        <f>C49*D49</f>
        <v>452.84166720000007</v>
      </c>
      <c r="G49" s="55">
        <v>33</v>
      </c>
      <c r="H49" s="55">
        <v>33</v>
      </c>
      <c r="I49" s="57">
        <f t="shared" si="0"/>
        <v>-452.84166720000007</v>
      </c>
      <c r="J49" s="58">
        <v>0</v>
      </c>
      <c r="K49" s="58">
        <v>0</v>
      </c>
      <c r="L49" s="58">
        <v>0</v>
      </c>
      <c r="M49" s="58">
        <v>0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0</v>
      </c>
      <c r="AE49" s="58">
        <v>0</v>
      </c>
      <c r="AF49" s="58">
        <v>0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0</v>
      </c>
      <c r="AN49" s="58">
        <v>0</v>
      </c>
      <c r="AO49" s="58">
        <v>0</v>
      </c>
      <c r="AP49" s="58">
        <f>I49</f>
        <v>-452.84166720000007</v>
      </c>
      <c r="AQ49" s="58">
        <v>0</v>
      </c>
      <c r="AR49" s="58">
        <v>0</v>
      </c>
      <c r="AS49" s="58">
        <v>0</v>
      </c>
      <c r="AT49" s="58">
        <v>0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8">
        <v>0</v>
      </c>
      <c r="BA49" s="58">
        <v>0</v>
      </c>
      <c r="BB49" s="58">
        <v>0</v>
      </c>
      <c r="BC49" s="58">
        <v>0</v>
      </c>
      <c r="BD49" s="58">
        <v>0</v>
      </c>
      <c r="BE49" s="58">
        <v>0</v>
      </c>
      <c r="BF49" s="58">
        <v>0</v>
      </c>
      <c r="BG49" s="58">
        <v>0</v>
      </c>
      <c r="BH49" s="58">
        <v>0</v>
      </c>
      <c r="BI49" s="58">
        <v>0</v>
      </c>
      <c r="BJ49" s="58">
        <v>0</v>
      </c>
      <c r="BK49" s="58">
        <v>0</v>
      </c>
      <c r="BL49" s="58">
        <v>0</v>
      </c>
      <c r="BM49" s="58">
        <v>0</v>
      </c>
      <c r="BN49" s="58">
        <v>0</v>
      </c>
      <c r="BO49" s="58">
        <v>0</v>
      </c>
      <c r="BP49" s="58">
        <v>0</v>
      </c>
      <c r="BQ49" s="58">
        <v>0</v>
      </c>
      <c r="BR49" s="58">
        <v>0</v>
      </c>
      <c r="BS49" s="58">
        <v>0</v>
      </c>
      <c r="BT49" s="58">
        <v>0</v>
      </c>
      <c r="BU49" s="58">
        <v>0</v>
      </c>
      <c r="BV49" s="58">
        <v>0</v>
      </c>
      <c r="BW49" s="58">
        <v>0</v>
      </c>
      <c r="BX49" s="58">
        <v>0</v>
      </c>
      <c r="BY49" s="58">
        <v>0</v>
      </c>
      <c r="BZ49" s="58">
        <v>0</v>
      </c>
      <c r="CA49" s="58">
        <v>0</v>
      </c>
      <c r="CB49" s="58">
        <v>0</v>
      </c>
      <c r="CC49" s="58">
        <v>0</v>
      </c>
      <c r="CD49" s="58">
        <v>0</v>
      </c>
      <c r="CE49" s="58">
        <v>0</v>
      </c>
      <c r="CF49" s="58">
        <v>0</v>
      </c>
      <c r="CG49" s="58">
        <v>0</v>
      </c>
      <c r="CH49" s="58">
        <v>0</v>
      </c>
      <c r="CI49" s="58">
        <v>0</v>
      </c>
      <c r="CJ49" s="58">
        <v>0</v>
      </c>
      <c r="CK49" s="58">
        <v>0</v>
      </c>
      <c r="CL49" s="58">
        <v>0</v>
      </c>
      <c r="CM49" s="58">
        <v>0</v>
      </c>
      <c r="CN49" s="58">
        <v>0</v>
      </c>
      <c r="CO49" s="58">
        <v>0</v>
      </c>
      <c r="CP49" s="58">
        <v>0</v>
      </c>
      <c r="CQ49" s="58">
        <v>0</v>
      </c>
      <c r="CR49" s="58">
        <v>0</v>
      </c>
      <c r="CS49" s="58">
        <v>0</v>
      </c>
      <c r="CT49" s="58">
        <v>0</v>
      </c>
      <c r="CU49" s="58">
        <v>0</v>
      </c>
      <c r="CV49" s="58">
        <v>0</v>
      </c>
      <c r="CW49" s="58">
        <v>0</v>
      </c>
      <c r="CX49" s="115"/>
    </row>
    <row r="50" spans="2:102" x14ac:dyDescent="0.25">
      <c r="B50" t="s">
        <v>34</v>
      </c>
      <c r="C50">
        <v>1</v>
      </c>
      <c r="D50" s="1">
        <v>250</v>
      </c>
      <c r="F50" s="1">
        <f>C50*D50</f>
        <v>250</v>
      </c>
      <c r="G50" s="55">
        <v>33</v>
      </c>
      <c r="H50" s="55">
        <v>33</v>
      </c>
      <c r="I50" s="57">
        <f t="shared" si="0"/>
        <v>-250</v>
      </c>
      <c r="J50" s="58">
        <v>0</v>
      </c>
      <c r="K50" s="58">
        <v>0</v>
      </c>
      <c r="L50" s="58">
        <v>0</v>
      </c>
      <c r="M50" s="58">
        <v>0</v>
      </c>
      <c r="N50" s="58">
        <v>0</v>
      </c>
      <c r="O50" s="58">
        <v>0</v>
      </c>
      <c r="P50" s="58">
        <v>0</v>
      </c>
      <c r="Q50" s="58">
        <v>0</v>
      </c>
      <c r="R50" s="58">
        <v>0</v>
      </c>
      <c r="S50" s="58">
        <v>0</v>
      </c>
      <c r="T50" s="58">
        <v>0</v>
      </c>
      <c r="U50" s="58">
        <v>0</v>
      </c>
      <c r="V50" s="58">
        <v>0</v>
      </c>
      <c r="W50" s="58">
        <v>0</v>
      </c>
      <c r="X50" s="58">
        <v>0</v>
      </c>
      <c r="Y50" s="58">
        <v>0</v>
      </c>
      <c r="Z50" s="58">
        <v>0</v>
      </c>
      <c r="AA50" s="58">
        <v>0</v>
      </c>
      <c r="AB50" s="58">
        <v>0</v>
      </c>
      <c r="AC50" s="58">
        <v>0</v>
      </c>
      <c r="AD50" s="58">
        <v>0</v>
      </c>
      <c r="AE50" s="58">
        <v>0</v>
      </c>
      <c r="AF50" s="58">
        <v>0</v>
      </c>
      <c r="AG50" s="58">
        <v>0</v>
      </c>
      <c r="AH50" s="58">
        <v>0</v>
      </c>
      <c r="AI50" s="58">
        <v>0</v>
      </c>
      <c r="AJ50" s="58">
        <v>0</v>
      </c>
      <c r="AK50" s="58">
        <v>0</v>
      </c>
      <c r="AL50" s="58">
        <v>0</v>
      </c>
      <c r="AM50" s="58">
        <v>0</v>
      </c>
      <c r="AN50" s="58">
        <v>0</v>
      </c>
      <c r="AO50" s="58">
        <v>0</v>
      </c>
      <c r="AP50" s="58">
        <f>I50</f>
        <v>-250</v>
      </c>
      <c r="AQ50" s="58">
        <v>0</v>
      </c>
      <c r="AR50" s="58">
        <v>0</v>
      </c>
      <c r="AS50" s="58">
        <v>0</v>
      </c>
      <c r="AT50" s="58">
        <v>0</v>
      </c>
      <c r="AU50" s="58">
        <v>0</v>
      </c>
      <c r="AV50" s="58">
        <v>0</v>
      </c>
      <c r="AW50" s="58">
        <v>0</v>
      </c>
      <c r="AX50" s="58">
        <v>0</v>
      </c>
      <c r="AY50" s="58">
        <v>0</v>
      </c>
      <c r="AZ50" s="58">
        <v>0</v>
      </c>
      <c r="BA50" s="58">
        <v>0</v>
      </c>
      <c r="BB50" s="58">
        <v>0</v>
      </c>
      <c r="BC50" s="58">
        <v>0</v>
      </c>
      <c r="BD50" s="58">
        <v>0</v>
      </c>
      <c r="BE50" s="58">
        <v>0</v>
      </c>
      <c r="BF50" s="58">
        <v>0</v>
      </c>
      <c r="BG50" s="58">
        <v>0</v>
      </c>
      <c r="BH50" s="58">
        <v>0</v>
      </c>
      <c r="BI50" s="58">
        <v>0</v>
      </c>
      <c r="BJ50" s="58">
        <v>0</v>
      </c>
      <c r="BK50" s="58">
        <v>0</v>
      </c>
      <c r="BL50" s="58">
        <v>0</v>
      </c>
      <c r="BM50" s="58">
        <v>0</v>
      </c>
      <c r="BN50" s="58">
        <v>0</v>
      </c>
      <c r="BO50" s="58">
        <v>0</v>
      </c>
      <c r="BP50" s="58">
        <v>0</v>
      </c>
      <c r="BQ50" s="58">
        <v>0</v>
      </c>
      <c r="BR50" s="58">
        <v>0</v>
      </c>
      <c r="BS50" s="58">
        <v>0</v>
      </c>
      <c r="BT50" s="58">
        <v>0</v>
      </c>
      <c r="BU50" s="58">
        <v>0</v>
      </c>
      <c r="BV50" s="58">
        <v>0</v>
      </c>
      <c r="BW50" s="58">
        <v>0</v>
      </c>
      <c r="BX50" s="58">
        <v>0</v>
      </c>
      <c r="BY50" s="58">
        <v>0</v>
      </c>
      <c r="BZ50" s="58">
        <v>0</v>
      </c>
      <c r="CA50" s="58">
        <v>0</v>
      </c>
      <c r="CB50" s="58">
        <v>0</v>
      </c>
      <c r="CC50" s="58">
        <v>0</v>
      </c>
      <c r="CD50" s="58">
        <v>0</v>
      </c>
      <c r="CE50" s="58">
        <v>0</v>
      </c>
      <c r="CF50" s="58">
        <v>0</v>
      </c>
      <c r="CG50" s="58">
        <v>0</v>
      </c>
      <c r="CH50" s="58">
        <v>0</v>
      </c>
      <c r="CI50" s="58">
        <v>0</v>
      </c>
      <c r="CJ50" s="58">
        <v>0</v>
      </c>
      <c r="CK50" s="58">
        <v>0</v>
      </c>
      <c r="CL50" s="58">
        <v>0</v>
      </c>
      <c r="CM50" s="58">
        <v>0</v>
      </c>
      <c r="CN50" s="58">
        <v>0</v>
      </c>
      <c r="CO50" s="58">
        <v>0</v>
      </c>
      <c r="CP50" s="58">
        <v>0</v>
      </c>
      <c r="CQ50" s="58">
        <v>0</v>
      </c>
      <c r="CR50" s="58">
        <v>0</v>
      </c>
      <c r="CS50" s="58">
        <v>0</v>
      </c>
      <c r="CT50" s="58">
        <v>0</v>
      </c>
      <c r="CU50" s="58">
        <v>0</v>
      </c>
      <c r="CV50" s="58">
        <v>0</v>
      </c>
      <c r="CW50" s="58">
        <v>0</v>
      </c>
      <c r="CX50" s="115"/>
    </row>
    <row r="51" spans="2:102" x14ac:dyDescent="0.25">
      <c r="B51" s="7" t="s">
        <v>36</v>
      </c>
      <c r="C51" s="6">
        <v>8.9999999999999993E-3</v>
      </c>
      <c r="D51" s="1">
        <f>F33+F34</f>
        <v>2264208.3360000001</v>
      </c>
      <c r="F51" s="1">
        <f>C51*D51</f>
        <v>20377.875024000001</v>
      </c>
      <c r="G51" s="55">
        <v>17</v>
      </c>
      <c r="H51" s="55">
        <v>32</v>
      </c>
      <c r="I51" s="57">
        <f t="shared" si="0"/>
        <v>-20377.875024000001</v>
      </c>
      <c r="J51" s="58">
        <v>0</v>
      </c>
      <c r="K51" s="58">
        <v>0</v>
      </c>
      <c r="L51" s="58">
        <v>0</v>
      </c>
      <c r="M51" s="58">
        <v>0</v>
      </c>
      <c r="N51" s="58">
        <v>0</v>
      </c>
      <c r="O51" s="58">
        <v>0</v>
      </c>
      <c r="P51" s="58">
        <v>0</v>
      </c>
      <c r="Q51" s="58">
        <v>0</v>
      </c>
      <c r="R51" s="58">
        <v>0</v>
      </c>
      <c r="S51" s="58">
        <v>0</v>
      </c>
      <c r="T51" s="58">
        <v>0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8">
        <f>$I$51/16</f>
        <v>-1273.6171890000001</v>
      </c>
      <c r="AA51" s="58">
        <f t="shared" ref="AA51:AO51" si="11">$I$51/16</f>
        <v>-1273.6171890000001</v>
      </c>
      <c r="AB51" s="58">
        <f t="shared" si="11"/>
        <v>-1273.6171890000001</v>
      </c>
      <c r="AC51" s="58">
        <f t="shared" si="11"/>
        <v>-1273.6171890000001</v>
      </c>
      <c r="AD51" s="58">
        <f t="shared" si="11"/>
        <v>-1273.6171890000001</v>
      </c>
      <c r="AE51" s="58">
        <f t="shared" si="11"/>
        <v>-1273.6171890000001</v>
      </c>
      <c r="AF51" s="58">
        <f t="shared" si="11"/>
        <v>-1273.6171890000001</v>
      </c>
      <c r="AG51" s="58">
        <f t="shared" si="11"/>
        <v>-1273.6171890000001</v>
      </c>
      <c r="AH51" s="58">
        <f t="shared" si="11"/>
        <v>-1273.6171890000001</v>
      </c>
      <c r="AI51" s="58">
        <f t="shared" si="11"/>
        <v>-1273.6171890000001</v>
      </c>
      <c r="AJ51" s="58">
        <f t="shared" si="11"/>
        <v>-1273.6171890000001</v>
      </c>
      <c r="AK51" s="58">
        <f t="shared" si="11"/>
        <v>-1273.6171890000001</v>
      </c>
      <c r="AL51" s="58">
        <f t="shared" si="11"/>
        <v>-1273.6171890000001</v>
      </c>
      <c r="AM51" s="58">
        <f t="shared" si="11"/>
        <v>-1273.6171890000001</v>
      </c>
      <c r="AN51" s="58">
        <f t="shared" si="11"/>
        <v>-1273.6171890000001</v>
      </c>
      <c r="AO51" s="58">
        <f t="shared" si="11"/>
        <v>-1273.6171890000001</v>
      </c>
      <c r="AP51" s="58">
        <v>0</v>
      </c>
      <c r="AQ51" s="58">
        <v>0</v>
      </c>
      <c r="AR51" s="58">
        <v>0</v>
      </c>
      <c r="AS51" s="58">
        <v>0</v>
      </c>
      <c r="AT51" s="58">
        <v>0</v>
      </c>
      <c r="AU51" s="58">
        <v>0</v>
      </c>
      <c r="AV51" s="58">
        <v>0</v>
      </c>
      <c r="AW51" s="58">
        <v>0</v>
      </c>
      <c r="AX51" s="58">
        <v>0</v>
      </c>
      <c r="AY51" s="58">
        <v>0</v>
      </c>
      <c r="AZ51" s="58">
        <v>0</v>
      </c>
      <c r="BA51" s="58">
        <v>0</v>
      </c>
      <c r="BB51" s="58">
        <v>0</v>
      </c>
      <c r="BC51" s="58">
        <v>0</v>
      </c>
      <c r="BD51" s="58">
        <v>0</v>
      </c>
      <c r="BE51" s="58">
        <v>0</v>
      </c>
      <c r="BF51" s="58">
        <v>0</v>
      </c>
      <c r="BG51" s="58">
        <v>0</v>
      </c>
      <c r="BH51" s="58">
        <v>0</v>
      </c>
      <c r="BI51" s="58">
        <v>0</v>
      </c>
      <c r="BJ51" s="58">
        <v>0</v>
      </c>
      <c r="BK51" s="58">
        <v>0</v>
      </c>
      <c r="BL51" s="58">
        <v>0</v>
      </c>
      <c r="BM51" s="58">
        <v>0</v>
      </c>
      <c r="BN51" s="58">
        <v>0</v>
      </c>
      <c r="BO51" s="58">
        <v>0</v>
      </c>
      <c r="BP51" s="58">
        <v>0</v>
      </c>
      <c r="BQ51" s="58">
        <v>0</v>
      </c>
      <c r="BR51" s="58">
        <v>0</v>
      </c>
      <c r="BS51" s="58">
        <v>0</v>
      </c>
      <c r="BT51" s="58">
        <v>0</v>
      </c>
      <c r="BU51" s="58">
        <v>0</v>
      </c>
      <c r="BV51" s="58">
        <v>0</v>
      </c>
      <c r="BW51" s="58">
        <v>0</v>
      </c>
      <c r="BX51" s="58">
        <v>0</v>
      </c>
      <c r="BY51" s="58">
        <v>0</v>
      </c>
      <c r="BZ51" s="58">
        <v>0</v>
      </c>
      <c r="CA51" s="58">
        <v>0</v>
      </c>
      <c r="CB51" s="58">
        <v>0</v>
      </c>
      <c r="CC51" s="58">
        <v>0</v>
      </c>
      <c r="CD51" s="58">
        <v>0</v>
      </c>
      <c r="CE51" s="58">
        <v>0</v>
      </c>
      <c r="CF51" s="58">
        <v>0</v>
      </c>
      <c r="CG51" s="58">
        <v>0</v>
      </c>
      <c r="CH51" s="58">
        <v>0</v>
      </c>
      <c r="CI51" s="58">
        <v>0</v>
      </c>
      <c r="CJ51" s="58">
        <v>0</v>
      </c>
      <c r="CK51" s="58">
        <v>0</v>
      </c>
      <c r="CL51" s="58">
        <v>0</v>
      </c>
      <c r="CM51" s="58">
        <v>0</v>
      </c>
      <c r="CN51" s="58">
        <v>0</v>
      </c>
      <c r="CO51" s="58">
        <v>0</v>
      </c>
      <c r="CP51" s="58">
        <v>0</v>
      </c>
      <c r="CQ51" s="58">
        <v>0</v>
      </c>
      <c r="CR51" s="58">
        <v>0</v>
      </c>
      <c r="CS51" s="58">
        <v>0</v>
      </c>
      <c r="CT51" s="58">
        <v>0</v>
      </c>
      <c r="CU51" s="58">
        <v>0</v>
      </c>
      <c r="CV51" s="58">
        <v>0</v>
      </c>
      <c r="CW51" s="58">
        <v>0</v>
      </c>
      <c r="CX51" s="115"/>
    </row>
    <row r="52" spans="2:102" x14ac:dyDescent="0.25">
      <c r="B52" s="7" t="s">
        <v>178</v>
      </c>
      <c r="C52" s="6">
        <v>2.5000000000000001E-3</v>
      </c>
      <c r="D52" s="1">
        <f>16*65*1.2*725.71</f>
        <v>905686.08000000007</v>
      </c>
      <c r="F52" s="1">
        <f>C52*D52</f>
        <v>2264.2152000000001</v>
      </c>
      <c r="G52" s="55">
        <v>33</v>
      </c>
      <c r="H52" s="55">
        <v>33</v>
      </c>
      <c r="I52" s="57">
        <f>-F52</f>
        <v>-2264.2152000000001</v>
      </c>
      <c r="J52" s="58">
        <v>0</v>
      </c>
      <c r="K52" s="58">
        <v>0</v>
      </c>
      <c r="L52" s="58">
        <v>0</v>
      </c>
      <c r="M52" s="58">
        <v>0</v>
      </c>
      <c r="N52" s="58">
        <v>0</v>
      </c>
      <c r="O52" s="58">
        <v>0</v>
      </c>
      <c r="P52" s="58">
        <v>0</v>
      </c>
      <c r="Q52" s="58">
        <v>0</v>
      </c>
      <c r="R52" s="58">
        <v>0</v>
      </c>
      <c r="S52" s="58">
        <v>0</v>
      </c>
      <c r="T52" s="58">
        <v>0</v>
      </c>
      <c r="U52" s="58">
        <v>0</v>
      </c>
      <c r="V52" s="58">
        <v>0</v>
      </c>
      <c r="W52" s="58">
        <v>0</v>
      </c>
      <c r="X52" s="58">
        <v>0</v>
      </c>
      <c r="Y52" s="58">
        <v>0</v>
      </c>
      <c r="Z52" s="58">
        <v>0</v>
      </c>
      <c r="AA52" s="58">
        <v>0</v>
      </c>
      <c r="AB52" s="58">
        <v>0</v>
      </c>
      <c r="AC52" s="58">
        <v>0</v>
      </c>
      <c r="AD52" s="58">
        <v>0</v>
      </c>
      <c r="AE52" s="58">
        <v>0</v>
      </c>
      <c r="AF52" s="58">
        <v>0</v>
      </c>
      <c r="AG52" s="58">
        <v>0</v>
      </c>
      <c r="AH52" s="58">
        <v>0</v>
      </c>
      <c r="AI52" s="58">
        <v>0</v>
      </c>
      <c r="AJ52" s="58">
        <v>0</v>
      </c>
      <c r="AK52" s="58">
        <v>0</v>
      </c>
      <c r="AL52" s="58">
        <v>0</v>
      </c>
      <c r="AM52" s="58">
        <v>0</v>
      </c>
      <c r="AN52" s="58">
        <v>0</v>
      </c>
      <c r="AO52" s="58">
        <v>0</v>
      </c>
      <c r="AP52" s="58">
        <f>I52</f>
        <v>-2264.2152000000001</v>
      </c>
      <c r="AQ52" s="58">
        <v>0</v>
      </c>
      <c r="AR52" s="58">
        <v>0</v>
      </c>
      <c r="AS52" s="58">
        <v>0</v>
      </c>
      <c r="AT52" s="58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8">
        <v>0</v>
      </c>
      <c r="BA52" s="58">
        <v>0</v>
      </c>
      <c r="BB52" s="58">
        <v>0</v>
      </c>
      <c r="BC52" s="58">
        <v>0</v>
      </c>
      <c r="BD52" s="58">
        <v>0</v>
      </c>
      <c r="BE52" s="58">
        <v>0</v>
      </c>
      <c r="BF52" s="58">
        <v>0</v>
      </c>
      <c r="BG52" s="58">
        <v>0</v>
      </c>
      <c r="BH52" s="58">
        <v>0</v>
      </c>
      <c r="BI52" s="58">
        <v>0</v>
      </c>
      <c r="BJ52" s="58">
        <v>0</v>
      </c>
      <c r="BK52" s="58">
        <v>0</v>
      </c>
      <c r="BL52" s="58">
        <v>0</v>
      </c>
      <c r="BM52" s="58">
        <v>0</v>
      </c>
      <c r="BN52" s="58">
        <v>0</v>
      </c>
      <c r="BO52" s="58">
        <v>0</v>
      </c>
      <c r="BP52" s="58">
        <v>0</v>
      </c>
      <c r="BQ52" s="58">
        <v>0</v>
      </c>
      <c r="BR52" s="58">
        <v>0</v>
      </c>
      <c r="BS52" s="58">
        <v>0</v>
      </c>
      <c r="BT52" s="58">
        <v>0</v>
      </c>
      <c r="BU52" s="58">
        <v>0</v>
      </c>
      <c r="BV52" s="58">
        <v>0</v>
      </c>
      <c r="BW52" s="58">
        <v>0</v>
      </c>
      <c r="BX52" s="58">
        <v>0</v>
      </c>
      <c r="BY52" s="58">
        <v>0</v>
      </c>
      <c r="BZ52" s="58">
        <v>0</v>
      </c>
      <c r="CA52" s="58">
        <v>0</v>
      </c>
      <c r="CB52" s="58">
        <v>0</v>
      </c>
      <c r="CC52" s="58">
        <v>0</v>
      </c>
      <c r="CD52" s="58">
        <v>0</v>
      </c>
      <c r="CE52" s="58">
        <v>0</v>
      </c>
      <c r="CF52" s="58">
        <v>0</v>
      </c>
      <c r="CG52" s="58">
        <v>0</v>
      </c>
      <c r="CH52" s="58">
        <v>0</v>
      </c>
      <c r="CI52" s="58">
        <v>0</v>
      </c>
      <c r="CJ52" s="58">
        <v>0</v>
      </c>
      <c r="CK52" s="58">
        <v>0</v>
      </c>
      <c r="CL52" s="58">
        <v>0</v>
      </c>
      <c r="CM52" s="58">
        <v>0</v>
      </c>
      <c r="CN52" s="58">
        <v>0</v>
      </c>
      <c r="CO52" s="58">
        <v>0</v>
      </c>
      <c r="CP52" s="58">
        <v>0</v>
      </c>
      <c r="CQ52" s="58">
        <v>0</v>
      </c>
      <c r="CR52" s="58">
        <v>0</v>
      </c>
      <c r="CS52" s="58">
        <v>0</v>
      </c>
      <c r="CT52" s="58">
        <v>0</v>
      </c>
      <c r="CU52" s="58">
        <v>0</v>
      </c>
      <c r="CV52" s="58">
        <v>0</v>
      </c>
      <c r="CW52" s="58">
        <v>0</v>
      </c>
      <c r="CX52" s="115"/>
    </row>
    <row r="53" spans="2:102" x14ac:dyDescent="0.25">
      <c r="G53" s="61"/>
      <c r="H53" s="61"/>
      <c r="I53" s="62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CX53" s="115"/>
    </row>
    <row r="54" spans="2:102" x14ac:dyDescent="0.25">
      <c r="B54" s="15" t="s">
        <v>37</v>
      </c>
      <c r="C54" s="15"/>
      <c r="D54" s="16"/>
      <c r="E54" s="16"/>
      <c r="F54" s="16"/>
      <c r="G54" s="73"/>
      <c r="H54" s="73"/>
      <c r="I54" s="74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CX54" s="115"/>
    </row>
    <row r="55" spans="2:102" x14ac:dyDescent="0.25">
      <c r="B55" s="17" t="s">
        <v>40</v>
      </c>
      <c r="C55" s="17">
        <v>1</v>
      </c>
      <c r="D55" s="19">
        <v>2500</v>
      </c>
      <c r="E55" s="19"/>
      <c r="F55" s="19">
        <f>C55*D55</f>
        <v>2500</v>
      </c>
      <c r="G55" s="67">
        <v>16</v>
      </c>
      <c r="H55" s="67">
        <v>16</v>
      </c>
      <c r="I55" s="68">
        <f t="shared" si="0"/>
        <v>-2500</v>
      </c>
      <c r="J55" s="69">
        <v>0</v>
      </c>
      <c r="K55" s="69">
        <v>0</v>
      </c>
      <c r="L55" s="69">
        <v>0</v>
      </c>
      <c r="M55" s="69">
        <v>0</v>
      </c>
      <c r="N55" s="69">
        <v>0</v>
      </c>
      <c r="O55" s="69">
        <v>0</v>
      </c>
      <c r="P55" s="69">
        <v>0</v>
      </c>
      <c r="Q55" s="69">
        <v>0</v>
      </c>
      <c r="R55" s="69">
        <v>0</v>
      </c>
      <c r="S55" s="69">
        <v>0</v>
      </c>
      <c r="T55" s="69">
        <v>0</v>
      </c>
      <c r="U55" s="69">
        <v>0</v>
      </c>
      <c r="V55" s="69">
        <v>0</v>
      </c>
      <c r="W55" s="69">
        <v>0</v>
      </c>
      <c r="X55" s="114">
        <v>0</v>
      </c>
      <c r="Y55" s="114">
        <f>I55</f>
        <v>-2500</v>
      </c>
      <c r="Z55" s="114">
        <v>0</v>
      </c>
      <c r="AA55" s="114">
        <v>0</v>
      </c>
      <c r="AB55" s="114">
        <v>0</v>
      </c>
      <c r="AC55" s="114">
        <v>0</v>
      </c>
      <c r="AD55" s="114">
        <v>0</v>
      </c>
      <c r="AE55" s="114">
        <v>0</v>
      </c>
      <c r="AF55" s="114">
        <v>0</v>
      </c>
      <c r="AG55" s="114">
        <v>0</v>
      </c>
      <c r="AH55" s="114">
        <v>0</v>
      </c>
      <c r="AI55" s="114">
        <v>0</v>
      </c>
      <c r="AJ55" s="114">
        <v>0</v>
      </c>
      <c r="AK55" s="114">
        <v>0</v>
      </c>
      <c r="AL55" s="114">
        <v>0</v>
      </c>
      <c r="AM55" s="114">
        <v>0</v>
      </c>
      <c r="AN55" s="114">
        <v>0</v>
      </c>
      <c r="AO55" s="114">
        <v>0</v>
      </c>
      <c r="AP55" s="114">
        <v>0</v>
      </c>
      <c r="AQ55" s="114">
        <v>0</v>
      </c>
      <c r="AR55" s="114">
        <v>0</v>
      </c>
      <c r="AS55" s="114">
        <v>0</v>
      </c>
      <c r="AT55" s="114">
        <v>0</v>
      </c>
      <c r="AU55" s="114">
        <v>0</v>
      </c>
      <c r="AV55" s="114">
        <v>0</v>
      </c>
      <c r="AW55" s="114">
        <v>0</v>
      </c>
      <c r="AX55" s="114">
        <v>0</v>
      </c>
      <c r="AY55" s="114">
        <v>0</v>
      </c>
      <c r="AZ55" s="114">
        <v>0</v>
      </c>
      <c r="BA55" s="114">
        <v>0</v>
      </c>
      <c r="BB55" s="114">
        <v>0</v>
      </c>
      <c r="BC55" s="114">
        <v>0</v>
      </c>
      <c r="BD55" s="114">
        <v>0</v>
      </c>
      <c r="BE55" s="114">
        <v>0</v>
      </c>
      <c r="BF55" s="114">
        <v>0</v>
      </c>
      <c r="BG55" s="114">
        <v>0</v>
      </c>
      <c r="BH55" s="114">
        <v>0</v>
      </c>
      <c r="BI55" s="114">
        <v>0</v>
      </c>
      <c r="BJ55" s="114">
        <v>0</v>
      </c>
      <c r="BK55" s="114">
        <v>0</v>
      </c>
      <c r="BL55" s="114">
        <v>0</v>
      </c>
      <c r="BM55" s="114">
        <v>0</v>
      </c>
      <c r="BN55" s="114">
        <v>0</v>
      </c>
      <c r="BO55" s="114">
        <v>0</v>
      </c>
      <c r="BP55" s="114">
        <v>0</v>
      </c>
      <c r="BQ55" s="114">
        <v>0</v>
      </c>
      <c r="BR55" s="114">
        <v>0</v>
      </c>
      <c r="BS55" s="114">
        <v>0</v>
      </c>
      <c r="BT55" s="114">
        <v>0</v>
      </c>
      <c r="BU55" s="114">
        <v>0</v>
      </c>
      <c r="BV55" s="114">
        <v>0</v>
      </c>
      <c r="BW55" s="114">
        <v>0</v>
      </c>
      <c r="BX55" s="114">
        <v>0</v>
      </c>
      <c r="BY55" s="114">
        <v>0</v>
      </c>
      <c r="BZ55" s="114">
        <v>0</v>
      </c>
      <c r="CA55" s="114">
        <v>0</v>
      </c>
      <c r="CB55" s="114">
        <v>0</v>
      </c>
      <c r="CC55" s="114">
        <v>0</v>
      </c>
      <c r="CD55" s="114">
        <v>0</v>
      </c>
      <c r="CE55" s="114">
        <v>0</v>
      </c>
      <c r="CF55" s="114">
        <v>0</v>
      </c>
      <c r="CG55" s="114">
        <v>0</v>
      </c>
      <c r="CH55" s="114">
        <v>0</v>
      </c>
      <c r="CI55" s="114">
        <v>0</v>
      </c>
      <c r="CJ55" s="114">
        <v>0</v>
      </c>
      <c r="CK55" s="114">
        <v>0</v>
      </c>
      <c r="CL55" s="114">
        <v>0</v>
      </c>
      <c r="CM55" s="114">
        <v>0</v>
      </c>
      <c r="CN55" s="114">
        <v>0</v>
      </c>
      <c r="CO55" s="114">
        <v>0</v>
      </c>
      <c r="CP55" s="114">
        <v>0</v>
      </c>
      <c r="CQ55" s="114">
        <v>0</v>
      </c>
      <c r="CR55" s="114">
        <v>0</v>
      </c>
      <c r="CS55" s="114">
        <v>0</v>
      </c>
      <c r="CT55" s="114">
        <v>0</v>
      </c>
      <c r="CU55" s="114">
        <v>0</v>
      </c>
      <c r="CV55" s="114">
        <v>0</v>
      </c>
      <c r="CW55" s="114">
        <v>0</v>
      </c>
      <c r="CX55" s="115"/>
    </row>
    <row r="56" spans="2:102" x14ac:dyDescent="0.25">
      <c r="B56" s="17" t="s">
        <v>34</v>
      </c>
      <c r="C56" s="20">
        <v>2.5000000000000001E-3</v>
      </c>
      <c r="D56" s="19">
        <f>0.8*(D37+D36)</f>
        <v>1937951.3088</v>
      </c>
      <c r="E56" s="19"/>
      <c r="F56" s="19">
        <f>C56*D56</f>
        <v>4844.8782719999999</v>
      </c>
      <c r="G56" s="55">
        <v>16</v>
      </c>
      <c r="H56" s="55">
        <v>16</v>
      </c>
      <c r="I56" s="57">
        <f t="shared" si="0"/>
        <v>-4844.8782719999999</v>
      </c>
      <c r="J56" s="58">
        <v>0</v>
      </c>
      <c r="K56" s="58">
        <v>0</v>
      </c>
      <c r="L56" s="58">
        <v>0</v>
      </c>
      <c r="M56" s="58">
        <v>0</v>
      </c>
      <c r="N56" s="58">
        <v>0</v>
      </c>
      <c r="O56" s="58">
        <v>0</v>
      </c>
      <c r="P56" s="58">
        <v>0</v>
      </c>
      <c r="Q56" s="58">
        <v>0</v>
      </c>
      <c r="R56" s="58">
        <v>0</v>
      </c>
      <c r="S56" s="58">
        <v>0</v>
      </c>
      <c r="T56" s="58">
        <v>0</v>
      </c>
      <c r="U56" s="58">
        <v>0</v>
      </c>
      <c r="V56" s="58">
        <v>0</v>
      </c>
      <c r="W56" s="58">
        <v>0</v>
      </c>
      <c r="X56" s="58">
        <v>0</v>
      </c>
      <c r="Y56" s="58">
        <f>I56</f>
        <v>-4844.8782719999999</v>
      </c>
      <c r="Z56" s="58">
        <v>0</v>
      </c>
      <c r="AA56" s="58">
        <v>0</v>
      </c>
      <c r="AB56" s="58">
        <v>0</v>
      </c>
      <c r="AC56" s="58">
        <v>0</v>
      </c>
      <c r="AD56" s="58">
        <v>0</v>
      </c>
      <c r="AE56" s="58">
        <v>0</v>
      </c>
      <c r="AF56" s="58">
        <v>0</v>
      </c>
      <c r="AG56" s="58">
        <v>0</v>
      </c>
      <c r="AH56" s="58">
        <v>0</v>
      </c>
      <c r="AI56" s="58">
        <v>0</v>
      </c>
      <c r="AJ56" s="58">
        <v>0</v>
      </c>
      <c r="AK56" s="58">
        <v>0</v>
      </c>
      <c r="AL56" s="58">
        <v>0</v>
      </c>
      <c r="AM56" s="58">
        <v>0</v>
      </c>
      <c r="AN56" s="58">
        <v>0</v>
      </c>
      <c r="AO56" s="58">
        <v>0</v>
      </c>
      <c r="AP56" s="58">
        <v>0</v>
      </c>
      <c r="AQ56" s="58">
        <v>0</v>
      </c>
      <c r="AR56" s="58">
        <v>0</v>
      </c>
      <c r="AS56" s="58">
        <v>0</v>
      </c>
      <c r="AT56" s="58">
        <v>0</v>
      </c>
      <c r="AU56" s="58">
        <v>0</v>
      </c>
      <c r="AV56" s="58">
        <v>0</v>
      </c>
      <c r="AW56" s="58">
        <v>0</v>
      </c>
      <c r="AX56" s="58">
        <v>0</v>
      </c>
      <c r="AY56" s="58">
        <v>0</v>
      </c>
      <c r="AZ56" s="58">
        <v>0</v>
      </c>
      <c r="BA56" s="58">
        <v>0</v>
      </c>
      <c r="BB56" s="58">
        <v>0</v>
      </c>
      <c r="BC56" s="58">
        <v>0</v>
      </c>
      <c r="BD56" s="58">
        <v>0</v>
      </c>
      <c r="BE56" s="58">
        <v>0</v>
      </c>
      <c r="BF56" s="58">
        <v>0</v>
      </c>
      <c r="BG56" s="58">
        <v>0</v>
      </c>
      <c r="BH56" s="58">
        <v>0</v>
      </c>
      <c r="BI56" s="58">
        <v>0</v>
      </c>
      <c r="BJ56" s="58">
        <v>0</v>
      </c>
      <c r="BK56" s="58">
        <v>0</v>
      </c>
      <c r="BL56" s="58">
        <v>0</v>
      </c>
      <c r="BM56" s="58">
        <v>0</v>
      </c>
      <c r="BN56" s="58">
        <v>0</v>
      </c>
      <c r="BO56" s="58">
        <v>0</v>
      </c>
      <c r="BP56" s="58">
        <v>0</v>
      </c>
      <c r="BQ56" s="58">
        <v>0</v>
      </c>
      <c r="BR56" s="58">
        <v>0</v>
      </c>
      <c r="BS56" s="58">
        <v>0</v>
      </c>
      <c r="BT56" s="58">
        <v>0</v>
      </c>
      <c r="BU56" s="58">
        <v>0</v>
      </c>
      <c r="BV56" s="58">
        <v>0</v>
      </c>
      <c r="BW56" s="58">
        <v>0</v>
      </c>
      <c r="BX56" s="58">
        <v>0</v>
      </c>
      <c r="BY56" s="58">
        <v>0</v>
      </c>
      <c r="BZ56" s="58">
        <v>0</v>
      </c>
      <c r="CA56" s="58">
        <v>0</v>
      </c>
      <c r="CB56" s="58">
        <v>0</v>
      </c>
      <c r="CC56" s="58">
        <v>0</v>
      </c>
      <c r="CD56" s="58">
        <v>0</v>
      </c>
      <c r="CE56" s="58">
        <v>0</v>
      </c>
      <c r="CF56" s="58">
        <v>0</v>
      </c>
      <c r="CG56" s="58">
        <v>0</v>
      </c>
      <c r="CH56" s="58">
        <v>0</v>
      </c>
      <c r="CI56" s="58">
        <v>0</v>
      </c>
      <c r="CJ56" s="58">
        <v>0</v>
      </c>
      <c r="CK56" s="58">
        <v>0</v>
      </c>
      <c r="CL56" s="58">
        <v>0</v>
      </c>
      <c r="CM56" s="58">
        <v>0</v>
      </c>
      <c r="CN56" s="58">
        <v>0</v>
      </c>
      <c r="CO56" s="58">
        <v>0</v>
      </c>
      <c r="CP56" s="58">
        <v>0</v>
      </c>
      <c r="CQ56" s="58">
        <v>0</v>
      </c>
      <c r="CR56" s="58">
        <v>0</v>
      </c>
      <c r="CS56" s="58">
        <v>0</v>
      </c>
      <c r="CT56" s="58">
        <v>0</v>
      </c>
      <c r="CU56" s="58">
        <v>0</v>
      </c>
      <c r="CV56" s="58">
        <v>0</v>
      </c>
      <c r="CW56" s="58">
        <v>0</v>
      </c>
      <c r="CX56" s="115"/>
    </row>
    <row r="57" spans="2:102" x14ac:dyDescent="0.25">
      <c r="B57" s="17" t="s">
        <v>41</v>
      </c>
      <c r="C57" s="17">
        <v>1</v>
      </c>
      <c r="D57" s="19">
        <v>250</v>
      </c>
      <c r="E57" s="19"/>
      <c r="F57" s="19">
        <f>C57*D57</f>
        <v>250</v>
      </c>
      <c r="G57" s="55">
        <v>16</v>
      </c>
      <c r="H57" s="55">
        <v>16</v>
      </c>
      <c r="I57" s="57">
        <f t="shared" si="0"/>
        <v>-250</v>
      </c>
      <c r="J57" s="58">
        <v>0</v>
      </c>
      <c r="K57" s="58">
        <v>0</v>
      </c>
      <c r="L57" s="58">
        <v>0</v>
      </c>
      <c r="M57" s="58">
        <v>0</v>
      </c>
      <c r="N57" s="58">
        <v>0</v>
      </c>
      <c r="O57" s="58">
        <v>0</v>
      </c>
      <c r="P57" s="58">
        <v>0</v>
      </c>
      <c r="Q57" s="58">
        <v>0</v>
      </c>
      <c r="R57" s="58">
        <v>0</v>
      </c>
      <c r="S57" s="58">
        <v>0</v>
      </c>
      <c r="T57" s="58">
        <v>0</v>
      </c>
      <c r="U57" s="58">
        <v>0</v>
      </c>
      <c r="V57" s="58">
        <v>0</v>
      </c>
      <c r="W57" s="58">
        <v>0</v>
      </c>
      <c r="X57" s="58">
        <v>0</v>
      </c>
      <c r="Y57" s="58">
        <f>I57</f>
        <v>-250</v>
      </c>
      <c r="Z57" s="58">
        <v>0</v>
      </c>
      <c r="AA57" s="58">
        <v>0</v>
      </c>
      <c r="AB57" s="58">
        <v>0</v>
      </c>
      <c r="AC57" s="58">
        <v>0</v>
      </c>
      <c r="AD57" s="58">
        <v>0</v>
      </c>
      <c r="AE57" s="58">
        <v>0</v>
      </c>
      <c r="AF57" s="58">
        <v>0</v>
      </c>
      <c r="AG57" s="58">
        <v>0</v>
      </c>
      <c r="AH57" s="58">
        <v>0</v>
      </c>
      <c r="AI57" s="58">
        <v>0</v>
      </c>
      <c r="AJ57" s="58">
        <v>0</v>
      </c>
      <c r="AK57" s="58">
        <v>0</v>
      </c>
      <c r="AL57" s="58">
        <v>0</v>
      </c>
      <c r="AM57" s="58">
        <v>0</v>
      </c>
      <c r="AN57" s="58">
        <v>0</v>
      </c>
      <c r="AO57" s="58">
        <v>0</v>
      </c>
      <c r="AP57" s="58">
        <v>0</v>
      </c>
      <c r="AQ57" s="58">
        <v>0</v>
      </c>
      <c r="AR57" s="58">
        <v>0</v>
      </c>
      <c r="AS57" s="58">
        <v>0</v>
      </c>
      <c r="AT57" s="58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8">
        <v>0</v>
      </c>
      <c r="BA57" s="58">
        <v>0</v>
      </c>
      <c r="BB57" s="58">
        <v>0</v>
      </c>
      <c r="BC57" s="58">
        <v>0</v>
      </c>
      <c r="BD57" s="58">
        <v>0</v>
      </c>
      <c r="BE57" s="58">
        <v>0</v>
      </c>
      <c r="BF57" s="58">
        <v>0</v>
      </c>
      <c r="BG57" s="58">
        <v>0</v>
      </c>
      <c r="BH57" s="58">
        <v>0</v>
      </c>
      <c r="BI57" s="58">
        <v>0</v>
      </c>
      <c r="BJ57" s="58">
        <v>0</v>
      </c>
      <c r="BK57" s="58">
        <v>0</v>
      </c>
      <c r="BL57" s="58">
        <v>0</v>
      </c>
      <c r="BM57" s="58">
        <v>0</v>
      </c>
      <c r="BN57" s="58">
        <v>0</v>
      </c>
      <c r="BO57" s="58">
        <v>0</v>
      </c>
      <c r="BP57" s="58">
        <v>0</v>
      </c>
      <c r="BQ57" s="58">
        <v>0</v>
      </c>
      <c r="BR57" s="58">
        <v>0</v>
      </c>
      <c r="BS57" s="58">
        <v>0</v>
      </c>
      <c r="BT57" s="58">
        <v>0</v>
      </c>
      <c r="BU57" s="58">
        <v>0</v>
      </c>
      <c r="BV57" s="58">
        <v>0</v>
      </c>
      <c r="BW57" s="58">
        <v>0</v>
      </c>
      <c r="BX57" s="58">
        <v>0</v>
      </c>
      <c r="BY57" s="58">
        <v>0</v>
      </c>
      <c r="BZ57" s="58">
        <v>0</v>
      </c>
      <c r="CA57" s="58">
        <v>0</v>
      </c>
      <c r="CB57" s="58">
        <v>0</v>
      </c>
      <c r="CC57" s="58">
        <v>0</v>
      </c>
      <c r="CD57" s="58">
        <v>0</v>
      </c>
      <c r="CE57" s="58">
        <v>0</v>
      </c>
      <c r="CF57" s="58">
        <v>0</v>
      </c>
      <c r="CG57" s="58">
        <v>0</v>
      </c>
      <c r="CH57" s="58">
        <v>0</v>
      </c>
      <c r="CI57" s="58">
        <v>0</v>
      </c>
      <c r="CJ57" s="58">
        <v>0</v>
      </c>
      <c r="CK57" s="58">
        <v>0</v>
      </c>
      <c r="CL57" s="58">
        <v>0</v>
      </c>
      <c r="CM57" s="58">
        <v>0</v>
      </c>
      <c r="CN57" s="58">
        <v>0</v>
      </c>
      <c r="CO57" s="58">
        <v>0</v>
      </c>
      <c r="CP57" s="58">
        <v>0</v>
      </c>
      <c r="CQ57" s="58">
        <v>0</v>
      </c>
      <c r="CR57" s="58">
        <v>0</v>
      </c>
      <c r="CS57" s="58">
        <v>0</v>
      </c>
      <c r="CT57" s="58">
        <v>0</v>
      </c>
      <c r="CU57" s="58">
        <v>0</v>
      </c>
      <c r="CV57" s="58">
        <v>0</v>
      </c>
      <c r="CW57" s="58">
        <v>0</v>
      </c>
      <c r="CX57" s="115"/>
    </row>
    <row r="58" spans="2:102" x14ac:dyDescent="0.25">
      <c r="B58" s="17" t="s">
        <v>42</v>
      </c>
      <c r="C58" s="20">
        <v>2.5000000000000001E-3</v>
      </c>
      <c r="D58" s="19">
        <f>-0.8*SUM(I10:I52,I65:I66)</f>
        <v>3068267.3321155589</v>
      </c>
      <c r="E58" s="19"/>
      <c r="F58" s="19">
        <f>C58*D58</f>
        <v>7670.6683302888978</v>
      </c>
      <c r="G58" s="55">
        <v>16</v>
      </c>
      <c r="H58" s="55">
        <v>16</v>
      </c>
      <c r="I58" s="57">
        <f t="shared" si="0"/>
        <v>-7670.6683302888978</v>
      </c>
      <c r="J58" s="58">
        <v>0</v>
      </c>
      <c r="K58" s="58">
        <v>0</v>
      </c>
      <c r="L58" s="58">
        <v>0</v>
      </c>
      <c r="M58" s="58">
        <v>0</v>
      </c>
      <c r="N58" s="58">
        <v>0</v>
      </c>
      <c r="O58" s="58">
        <v>0</v>
      </c>
      <c r="P58" s="58">
        <v>0</v>
      </c>
      <c r="Q58" s="58">
        <v>0</v>
      </c>
      <c r="R58" s="58">
        <v>0</v>
      </c>
      <c r="S58" s="58">
        <v>0</v>
      </c>
      <c r="T58" s="58">
        <v>0</v>
      </c>
      <c r="U58" s="58">
        <v>0</v>
      </c>
      <c r="V58" s="58">
        <v>0</v>
      </c>
      <c r="W58" s="58">
        <v>0</v>
      </c>
      <c r="X58" s="58">
        <v>0</v>
      </c>
      <c r="Y58" s="58">
        <f>I58</f>
        <v>-7670.6683302888978</v>
      </c>
      <c r="Z58" s="58">
        <v>0</v>
      </c>
      <c r="AA58" s="58">
        <v>0</v>
      </c>
      <c r="AB58" s="58">
        <v>0</v>
      </c>
      <c r="AC58" s="58">
        <v>0</v>
      </c>
      <c r="AD58" s="58">
        <v>0</v>
      </c>
      <c r="AE58" s="58">
        <v>0</v>
      </c>
      <c r="AF58" s="58">
        <v>0</v>
      </c>
      <c r="AG58" s="58">
        <v>0</v>
      </c>
      <c r="AH58" s="58">
        <v>0</v>
      </c>
      <c r="AI58" s="58">
        <v>0</v>
      </c>
      <c r="AJ58" s="58">
        <v>0</v>
      </c>
      <c r="AK58" s="58">
        <v>0</v>
      </c>
      <c r="AL58" s="58">
        <v>0</v>
      </c>
      <c r="AM58" s="58">
        <v>0</v>
      </c>
      <c r="AN58" s="58">
        <v>0</v>
      </c>
      <c r="AO58" s="58">
        <v>0</v>
      </c>
      <c r="AP58" s="58">
        <v>0</v>
      </c>
      <c r="AQ58" s="58">
        <v>0</v>
      </c>
      <c r="AR58" s="58">
        <v>0</v>
      </c>
      <c r="AS58" s="58">
        <v>0</v>
      </c>
      <c r="AT58" s="58">
        <v>0</v>
      </c>
      <c r="AU58" s="58">
        <v>0</v>
      </c>
      <c r="AV58" s="58">
        <v>0</v>
      </c>
      <c r="AW58" s="58">
        <v>0</v>
      </c>
      <c r="AX58" s="58">
        <v>0</v>
      </c>
      <c r="AY58" s="58">
        <v>0</v>
      </c>
      <c r="AZ58" s="58">
        <v>0</v>
      </c>
      <c r="BA58" s="58">
        <v>0</v>
      </c>
      <c r="BB58" s="58">
        <v>0</v>
      </c>
      <c r="BC58" s="58">
        <v>0</v>
      </c>
      <c r="BD58" s="58">
        <v>0</v>
      </c>
      <c r="BE58" s="58">
        <v>0</v>
      </c>
      <c r="BF58" s="58">
        <v>0</v>
      </c>
      <c r="BG58" s="58">
        <v>0</v>
      </c>
      <c r="BH58" s="58">
        <v>0</v>
      </c>
      <c r="BI58" s="58">
        <v>0</v>
      </c>
      <c r="BJ58" s="58">
        <v>0</v>
      </c>
      <c r="BK58" s="58">
        <v>0</v>
      </c>
      <c r="BL58" s="58">
        <v>0</v>
      </c>
      <c r="BM58" s="58">
        <v>0</v>
      </c>
      <c r="BN58" s="58">
        <v>0</v>
      </c>
      <c r="BO58" s="58">
        <v>0</v>
      </c>
      <c r="BP58" s="58">
        <v>0</v>
      </c>
      <c r="BQ58" s="58">
        <v>0</v>
      </c>
      <c r="BR58" s="58">
        <v>0</v>
      </c>
      <c r="BS58" s="58">
        <v>0</v>
      </c>
      <c r="BT58" s="58">
        <v>0</v>
      </c>
      <c r="BU58" s="58">
        <v>0</v>
      </c>
      <c r="BV58" s="58">
        <v>0</v>
      </c>
      <c r="BW58" s="58">
        <v>0</v>
      </c>
      <c r="BX58" s="58">
        <v>0</v>
      </c>
      <c r="BY58" s="58">
        <v>0</v>
      </c>
      <c r="BZ58" s="58">
        <v>0</v>
      </c>
      <c r="CA58" s="58">
        <v>0</v>
      </c>
      <c r="CB58" s="58">
        <v>0</v>
      </c>
      <c r="CC58" s="58">
        <v>0</v>
      </c>
      <c r="CD58" s="58">
        <v>0</v>
      </c>
      <c r="CE58" s="58">
        <v>0</v>
      </c>
      <c r="CF58" s="58">
        <v>0</v>
      </c>
      <c r="CG58" s="58">
        <v>0</v>
      </c>
      <c r="CH58" s="58">
        <v>0</v>
      </c>
      <c r="CI58" s="58">
        <v>0</v>
      </c>
      <c r="CJ58" s="58">
        <v>0</v>
      </c>
      <c r="CK58" s="58">
        <v>0</v>
      </c>
      <c r="CL58" s="58">
        <v>0</v>
      </c>
      <c r="CM58" s="58">
        <v>0</v>
      </c>
      <c r="CN58" s="58">
        <v>0</v>
      </c>
      <c r="CO58" s="58">
        <v>0</v>
      </c>
      <c r="CP58" s="58">
        <v>0</v>
      </c>
      <c r="CQ58" s="58">
        <v>0</v>
      </c>
      <c r="CR58" s="58">
        <v>0</v>
      </c>
      <c r="CS58" s="58">
        <v>0</v>
      </c>
      <c r="CT58" s="58">
        <v>0</v>
      </c>
      <c r="CU58" s="58">
        <v>0</v>
      </c>
      <c r="CV58" s="58">
        <v>0</v>
      </c>
      <c r="CW58" s="58">
        <v>0</v>
      </c>
      <c r="CX58" s="115"/>
    </row>
    <row r="59" spans="2:102" x14ac:dyDescent="0.25">
      <c r="B59" s="17" t="s">
        <v>38</v>
      </c>
      <c r="C59" s="20">
        <v>1E-3</v>
      </c>
      <c r="D59" s="19">
        <f>0-0.8*SUM(I10:I52,I65:I66)</f>
        <v>3068267.3321155589</v>
      </c>
      <c r="E59" s="19"/>
      <c r="F59" s="19">
        <f>C59*D59</f>
        <v>3068.2673321155589</v>
      </c>
      <c r="G59" s="55">
        <v>16</v>
      </c>
      <c r="H59" s="55">
        <v>16</v>
      </c>
      <c r="I59" s="57">
        <f t="shared" si="0"/>
        <v>-3068.2673321155589</v>
      </c>
      <c r="J59" s="58">
        <v>0</v>
      </c>
      <c r="K59" s="58">
        <v>0</v>
      </c>
      <c r="L59" s="58">
        <v>0</v>
      </c>
      <c r="M59" s="58">
        <v>0</v>
      </c>
      <c r="N59" s="58">
        <v>0</v>
      </c>
      <c r="O59" s="58">
        <v>0</v>
      </c>
      <c r="P59" s="58">
        <v>0</v>
      </c>
      <c r="Q59" s="58">
        <v>0</v>
      </c>
      <c r="R59" s="58">
        <v>0</v>
      </c>
      <c r="S59" s="58">
        <v>0</v>
      </c>
      <c r="T59" s="58">
        <v>0</v>
      </c>
      <c r="U59" s="58">
        <v>0</v>
      </c>
      <c r="V59" s="58">
        <v>0</v>
      </c>
      <c r="W59" s="58">
        <v>0</v>
      </c>
      <c r="X59" s="58">
        <v>0</v>
      </c>
      <c r="Y59" s="58">
        <f>I59</f>
        <v>-3068.2673321155589</v>
      </c>
      <c r="Z59" s="58">
        <v>0</v>
      </c>
      <c r="AA59" s="58">
        <v>0</v>
      </c>
      <c r="AB59" s="58">
        <v>0</v>
      </c>
      <c r="AC59" s="58">
        <v>0</v>
      </c>
      <c r="AD59" s="58">
        <v>0</v>
      </c>
      <c r="AE59" s="58">
        <v>0</v>
      </c>
      <c r="AF59" s="58">
        <v>0</v>
      </c>
      <c r="AG59" s="58">
        <v>0</v>
      </c>
      <c r="AH59" s="58">
        <v>0</v>
      </c>
      <c r="AI59" s="58">
        <v>0</v>
      </c>
      <c r="AJ59" s="58">
        <v>0</v>
      </c>
      <c r="AK59" s="58">
        <v>0</v>
      </c>
      <c r="AL59" s="58">
        <v>0</v>
      </c>
      <c r="AM59" s="58">
        <v>0</v>
      </c>
      <c r="AN59" s="58">
        <v>0</v>
      </c>
      <c r="AO59" s="58">
        <v>0</v>
      </c>
      <c r="AP59" s="58">
        <v>0</v>
      </c>
      <c r="AQ59" s="58">
        <v>0</v>
      </c>
      <c r="AR59" s="58">
        <v>0</v>
      </c>
      <c r="AS59" s="58">
        <v>0</v>
      </c>
      <c r="AT59" s="58">
        <v>0</v>
      </c>
      <c r="AU59" s="58">
        <v>0</v>
      </c>
      <c r="AV59" s="58">
        <v>0</v>
      </c>
      <c r="AW59" s="58">
        <v>0</v>
      </c>
      <c r="AX59" s="58">
        <v>0</v>
      </c>
      <c r="AY59" s="58">
        <v>0</v>
      </c>
      <c r="AZ59" s="58">
        <v>0</v>
      </c>
      <c r="BA59" s="58">
        <v>0</v>
      </c>
      <c r="BB59" s="58">
        <v>0</v>
      </c>
      <c r="BC59" s="58">
        <v>0</v>
      </c>
      <c r="BD59" s="58">
        <v>0</v>
      </c>
      <c r="BE59" s="58">
        <v>0</v>
      </c>
      <c r="BF59" s="58">
        <v>0</v>
      </c>
      <c r="BG59" s="58">
        <v>0</v>
      </c>
      <c r="BH59" s="58">
        <v>0</v>
      </c>
      <c r="BI59" s="58">
        <v>0</v>
      </c>
      <c r="BJ59" s="58">
        <v>0</v>
      </c>
      <c r="BK59" s="58">
        <v>0</v>
      </c>
      <c r="BL59" s="58">
        <v>0</v>
      </c>
      <c r="BM59" s="58">
        <v>0</v>
      </c>
      <c r="BN59" s="58">
        <v>0</v>
      </c>
      <c r="BO59" s="58">
        <v>0</v>
      </c>
      <c r="BP59" s="58">
        <v>0</v>
      </c>
      <c r="BQ59" s="58">
        <v>0</v>
      </c>
      <c r="BR59" s="58">
        <v>0</v>
      </c>
      <c r="BS59" s="58">
        <v>0</v>
      </c>
      <c r="BT59" s="58">
        <v>0</v>
      </c>
      <c r="BU59" s="58">
        <v>0</v>
      </c>
      <c r="BV59" s="58">
        <v>0</v>
      </c>
      <c r="BW59" s="58">
        <v>0</v>
      </c>
      <c r="BX59" s="58">
        <v>0</v>
      </c>
      <c r="BY59" s="58">
        <v>0</v>
      </c>
      <c r="BZ59" s="58">
        <v>0</v>
      </c>
      <c r="CA59" s="58">
        <v>0</v>
      </c>
      <c r="CB59" s="58">
        <v>0</v>
      </c>
      <c r="CC59" s="58">
        <v>0</v>
      </c>
      <c r="CD59" s="58">
        <v>0</v>
      </c>
      <c r="CE59" s="58">
        <v>0</v>
      </c>
      <c r="CF59" s="58">
        <v>0</v>
      </c>
      <c r="CG59" s="58">
        <v>0</v>
      </c>
      <c r="CH59" s="58">
        <v>0</v>
      </c>
      <c r="CI59" s="58">
        <v>0</v>
      </c>
      <c r="CJ59" s="58">
        <v>0</v>
      </c>
      <c r="CK59" s="58">
        <v>0</v>
      </c>
      <c r="CL59" s="58">
        <v>0</v>
      </c>
      <c r="CM59" s="58">
        <v>0</v>
      </c>
      <c r="CN59" s="58">
        <v>0</v>
      </c>
      <c r="CO59" s="58">
        <v>0</v>
      </c>
      <c r="CP59" s="58">
        <v>0</v>
      </c>
      <c r="CQ59" s="58">
        <v>0</v>
      </c>
      <c r="CR59" s="58">
        <v>0</v>
      </c>
      <c r="CS59" s="58">
        <v>0</v>
      </c>
      <c r="CT59" s="58">
        <v>0</v>
      </c>
      <c r="CU59" s="58">
        <v>0</v>
      </c>
      <c r="CV59" s="58">
        <v>0</v>
      </c>
      <c r="CW59" s="58">
        <v>0</v>
      </c>
      <c r="CX59" s="115"/>
    </row>
    <row r="60" spans="2:102" x14ac:dyDescent="0.25">
      <c r="B60" s="17" t="s">
        <v>123</v>
      </c>
      <c r="C60" s="20">
        <f>intereses!C5</f>
        <v>3.5000000000000003E-2</v>
      </c>
      <c r="D60" s="19">
        <f>0.8*(F8-F68)</f>
        <v>2477542.4619273138</v>
      </c>
      <c r="E60" s="19"/>
      <c r="F60" s="19">
        <v>226706</v>
      </c>
      <c r="G60" s="55">
        <v>33</v>
      </c>
      <c r="H60" s="55">
        <v>92</v>
      </c>
      <c r="I60" s="57"/>
      <c r="J60" s="58">
        <v>0</v>
      </c>
      <c r="K60" s="58">
        <v>0</v>
      </c>
      <c r="L60" s="58">
        <v>0</v>
      </c>
      <c r="M60" s="58">
        <v>0</v>
      </c>
      <c r="N60" s="58">
        <v>0</v>
      </c>
      <c r="O60" s="58">
        <v>0</v>
      </c>
      <c r="P60" s="58">
        <v>0</v>
      </c>
      <c r="Q60" s="58">
        <v>0</v>
      </c>
      <c r="R60" s="58">
        <v>0</v>
      </c>
      <c r="S60" s="58">
        <v>0</v>
      </c>
      <c r="T60" s="58">
        <v>0</v>
      </c>
      <c r="U60" s="58">
        <v>0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0</v>
      </c>
      <c r="AB60" s="58">
        <v>0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0</v>
      </c>
      <c r="AK60" s="58">
        <v>0</v>
      </c>
      <c r="AL60" s="58">
        <v>0</v>
      </c>
      <c r="AM60" s="58">
        <v>0</v>
      </c>
      <c r="AN60" s="58">
        <v>0</v>
      </c>
      <c r="AO60" s="58">
        <v>0</v>
      </c>
      <c r="AP60" s="58">
        <v>-7226.1655083333335</v>
      </c>
      <c r="AQ60" s="58">
        <v>-7115.7852643588421</v>
      </c>
      <c r="AR60" s="58">
        <v>-7005.0830780060942</v>
      </c>
      <c r="AS60" s="58">
        <v>-6894.0580102764807</v>
      </c>
      <c r="AT60" s="58">
        <v>-6782.7091194326576</v>
      </c>
      <c r="AU60" s="58">
        <v>-6671.0354609905398</v>
      </c>
      <c r="AV60" s="58">
        <v>-6559.0360877112998</v>
      </c>
      <c r="AW60" s="58">
        <v>-6446.7100495933273</v>
      </c>
      <c r="AX60" s="58">
        <v>-6334.0563938641781</v>
      </c>
      <c r="AY60" s="58">
        <v>-6221.074164972486</v>
      </c>
      <c r="AZ60" s="58">
        <v>-6107.7624045798575</v>
      </c>
      <c r="BA60" s="58">
        <v>-5994.1201515527537</v>
      </c>
      <c r="BB60" s="58">
        <v>-5880.146441954319</v>
      </c>
      <c r="BC60" s="58">
        <v>-5765.8403090362226</v>
      </c>
      <c r="BD60" s="58">
        <v>-5651.200783230448</v>
      </c>
      <c r="BE60" s="58">
        <v>-5536.2268921410732</v>
      </c>
      <c r="BF60" s="113">
        <v>-5420.9176605360217</v>
      </c>
      <c r="BG60" s="113">
        <v>-5305.2721103387894</v>
      </c>
      <c r="BH60" s="113">
        <v>-5189.2892606201467</v>
      </c>
      <c r="BI60" s="113">
        <v>-5072.9681275898256</v>
      </c>
      <c r="BJ60" s="113">
        <v>-4956.3077245881659</v>
      </c>
      <c r="BK60" s="113">
        <v>-4839.3070620777507</v>
      </c>
      <c r="BL60" s="113">
        <v>-4721.9651476350145</v>
      </c>
      <c r="BM60" s="113">
        <v>-4604.2809859418203</v>
      </c>
      <c r="BN60" s="113">
        <v>-4486.2535787770212</v>
      </c>
      <c r="BO60" s="113">
        <v>-4367.8819250079905</v>
      </c>
      <c r="BP60" s="113">
        <v>-4249.1650205821334</v>
      </c>
      <c r="BQ60" s="113">
        <v>-4130.1018585183692</v>
      </c>
      <c r="BR60" s="113">
        <v>-4010.6914288985849</v>
      </c>
      <c r="BS60" s="113">
        <v>-3890.9327188590746</v>
      </c>
      <c r="BT60" s="113">
        <v>-3770.8247125819507</v>
      </c>
      <c r="BU60" s="113">
        <v>-3650.3663912865181</v>
      </c>
      <c r="BV60" s="113">
        <v>-3529.5567332206406</v>
      </c>
      <c r="BW60" s="113">
        <v>-3408.3947136520719</v>
      </c>
      <c r="BX60" s="113">
        <v>-3286.8793048597599</v>
      </c>
      <c r="BY60" s="113">
        <v>-3165.009476125138</v>
      </c>
      <c r="BZ60" s="113">
        <v>-3042.7841937233725</v>
      </c>
      <c r="CA60" s="113">
        <v>-2920.202420914603</v>
      </c>
      <c r="CB60" s="113">
        <v>-2797.2631179351401</v>
      </c>
      <c r="CC60" s="113">
        <v>-2673.9652419886543</v>
      </c>
      <c r="CD60" s="113">
        <v>-2550.3077472373247</v>
      </c>
      <c r="CE60" s="113">
        <v>-2426.2895847929708</v>
      </c>
      <c r="CF60" s="113">
        <v>-2301.9097027081534</v>
      </c>
      <c r="CG60" s="113">
        <v>-2177.1670459672555</v>
      </c>
      <c r="CH60" s="113">
        <v>-2052.0605564775301</v>
      </c>
      <c r="CI60" s="113">
        <v>-1926.5891730601265</v>
      </c>
      <c r="CJ60" s="113">
        <v>-1800.7518314410886</v>
      </c>
      <c r="CK60" s="113">
        <v>-1674.5474642423283</v>
      </c>
      <c r="CL60" s="113">
        <v>-1547.9750009725724</v>
      </c>
      <c r="CM60" s="113">
        <v>-1421.0333680182791</v>
      </c>
      <c r="CN60" s="113">
        <v>-1293.7214886345357</v>
      </c>
      <c r="CO60" s="113">
        <v>-1166.0382829359232</v>
      </c>
      <c r="CP60" s="113">
        <v>-1037.9826678873565</v>
      </c>
      <c r="CQ60" s="113">
        <v>-909.55355729489827</v>
      </c>
      <c r="CR60" s="113">
        <v>-780.74986179654502</v>
      </c>
      <c r="CS60" s="113">
        <v>-651.57048885298821</v>
      </c>
      <c r="CT60" s="113">
        <v>-522.01434273834627</v>
      </c>
      <c r="CU60" s="113">
        <v>-392.08032453086997</v>
      </c>
      <c r="CV60" s="113">
        <v>-261.76733210362181</v>
      </c>
      <c r="CW60" s="113">
        <v>-131.07426011512743</v>
      </c>
      <c r="CX60" s="115"/>
    </row>
    <row r="61" spans="2:102" x14ac:dyDescent="0.25">
      <c r="B61" s="17" t="s">
        <v>54</v>
      </c>
      <c r="C61" s="21">
        <f>intereses!E5</f>
        <v>0.05</v>
      </c>
      <c r="D61" s="19">
        <f>-0.8*SUM(I10:I52,I65:I66)</f>
        <v>3068267.3321155589</v>
      </c>
      <c r="E61" s="19"/>
      <c r="F61" s="19">
        <v>88883.43</v>
      </c>
      <c r="G61" s="55">
        <v>17</v>
      </c>
      <c r="H61" s="55">
        <v>32</v>
      </c>
      <c r="I61" s="57"/>
      <c r="J61" s="58">
        <v>0</v>
      </c>
      <c r="K61" s="58">
        <v>0</v>
      </c>
      <c r="L61" s="58">
        <v>0</v>
      </c>
      <c r="M61" s="58">
        <v>0</v>
      </c>
      <c r="N61" s="58">
        <v>0</v>
      </c>
      <c r="O61" s="58">
        <v>0</v>
      </c>
      <c r="P61" s="58">
        <v>0</v>
      </c>
      <c r="Q61" s="58">
        <v>0</v>
      </c>
      <c r="R61" s="58">
        <v>0</v>
      </c>
      <c r="S61" s="58">
        <v>0</v>
      </c>
      <c r="T61" s="58">
        <v>0</v>
      </c>
      <c r="U61" s="58">
        <v>0</v>
      </c>
      <c r="V61" s="58">
        <v>0</v>
      </c>
      <c r="W61" s="58">
        <v>0</v>
      </c>
      <c r="X61" s="58">
        <v>0</v>
      </c>
      <c r="Y61" s="58">
        <v>0</v>
      </c>
      <c r="Z61" s="58">
        <v>-10227.557791666666</v>
      </c>
      <c r="AA61" s="58">
        <v>-9615.9809226994621</v>
      </c>
      <c r="AB61" s="58">
        <v>-9001.8558167782267</v>
      </c>
      <c r="AC61" s="58">
        <v>-8385.1718562489878</v>
      </c>
      <c r="AD61" s="58">
        <v>-7765.9183792175418</v>
      </c>
      <c r="AE61" s="58">
        <v>-7144.0846793651317</v>
      </c>
      <c r="AF61" s="58">
        <v>-6519.660005763335</v>
      </c>
      <c r="AG61" s="58">
        <v>-5892.6335626881992</v>
      </c>
      <c r="AH61" s="58">
        <v>-5262.9945094335844</v>
      </c>
      <c r="AI61" s="58">
        <v>-4630.7319601237396</v>
      </c>
      <c r="AJ61" s="58">
        <v>-3995.8349835251061</v>
      </c>
      <c r="AK61" s="58">
        <v>-3358.2926028573111</v>
      </c>
      <c r="AL61" s="58">
        <v>-2718.0937956033995</v>
      </c>
      <c r="AM61" s="58">
        <v>-2075.2274933192634</v>
      </c>
      <c r="AN61" s="58">
        <v>-1429.6825814422773</v>
      </c>
      <c r="AO61" s="58">
        <v>-781.44789909913686</v>
      </c>
      <c r="AP61" s="58">
        <v>0</v>
      </c>
      <c r="AQ61" s="58">
        <v>0</v>
      </c>
      <c r="AR61" s="58">
        <v>0</v>
      </c>
      <c r="AS61" s="58">
        <v>0</v>
      </c>
      <c r="AT61" s="58">
        <v>0</v>
      </c>
      <c r="AU61" s="58">
        <v>0</v>
      </c>
      <c r="AV61" s="58">
        <v>0</v>
      </c>
      <c r="AW61" s="58">
        <v>0</v>
      </c>
      <c r="AX61" s="58">
        <v>0</v>
      </c>
      <c r="AY61" s="58">
        <v>0</v>
      </c>
      <c r="AZ61" s="58">
        <v>0</v>
      </c>
      <c r="BA61" s="58">
        <v>0</v>
      </c>
      <c r="BB61" s="58">
        <v>0</v>
      </c>
      <c r="BC61" s="58">
        <v>0</v>
      </c>
      <c r="BD61" s="58">
        <v>0</v>
      </c>
      <c r="BE61" s="58">
        <v>0</v>
      </c>
      <c r="BF61" s="58">
        <v>0</v>
      </c>
      <c r="BG61" s="58">
        <v>0</v>
      </c>
      <c r="BH61" s="58">
        <v>0</v>
      </c>
      <c r="BI61" s="58">
        <v>0</v>
      </c>
      <c r="BJ61" s="58">
        <v>0</v>
      </c>
      <c r="BK61" s="58">
        <v>0</v>
      </c>
      <c r="BL61" s="58">
        <v>0</v>
      </c>
      <c r="BM61" s="58">
        <v>0</v>
      </c>
      <c r="BN61" s="58">
        <v>0</v>
      </c>
      <c r="BO61" s="58">
        <v>0</v>
      </c>
      <c r="BP61" s="58">
        <v>0</v>
      </c>
      <c r="BQ61" s="58">
        <v>0</v>
      </c>
      <c r="BR61" s="58">
        <v>0</v>
      </c>
      <c r="BS61" s="58">
        <v>0</v>
      </c>
      <c r="BT61" s="58">
        <v>0</v>
      </c>
      <c r="BU61" s="58">
        <v>0</v>
      </c>
      <c r="BV61" s="58">
        <v>0</v>
      </c>
      <c r="BW61" s="58">
        <v>0</v>
      </c>
      <c r="BX61" s="58">
        <v>0</v>
      </c>
      <c r="BY61" s="58">
        <v>0</v>
      </c>
      <c r="BZ61" s="58">
        <v>0</v>
      </c>
      <c r="CA61" s="58">
        <v>0</v>
      </c>
      <c r="CB61" s="58">
        <v>0</v>
      </c>
      <c r="CC61" s="58">
        <v>0</v>
      </c>
      <c r="CD61" s="58">
        <v>0</v>
      </c>
      <c r="CE61" s="58">
        <v>0</v>
      </c>
      <c r="CF61" s="58">
        <v>0</v>
      </c>
      <c r="CG61" s="58">
        <v>0</v>
      </c>
      <c r="CH61" s="58">
        <v>0</v>
      </c>
      <c r="CI61" s="58">
        <v>0</v>
      </c>
      <c r="CJ61" s="58">
        <v>0</v>
      </c>
      <c r="CK61" s="58">
        <v>0</v>
      </c>
      <c r="CL61" s="58">
        <v>0</v>
      </c>
      <c r="CM61" s="58">
        <v>0</v>
      </c>
      <c r="CN61" s="58">
        <v>0</v>
      </c>
      <c r="CO61" s="58">
        <v>0</v>
      </c>
      <c r="CP61" s="58">
        <v>0</v>
      </c>
      <c r="CQ61" s="58">
        <v>0</v>
      </c>
      <c r="CR61" s="58">
        <v>0</v>
      </c>
      <c r="CS61" s="58">
        <v>0</v>
      </c>
      <c r="CT61" s="58">
        <v>0</v>
      </c>
      <c r="CU61" s="58">
        <v>0</v>
      </c>
      <c r="CV61" s="58">
        <v>0</v>
      </c>
      <c r="CW61" s="58">
        <v>0</v>
      </c>
      <c r="CX61" s="115"/>
    </row>
    <row r="62" spans="2:102" x14ac:dyDescent="0.25">
      <c r="B62" s="17" t="s">
        <v>39</v>
      </c>
      <c r="C62" s="20">
        <v>2.5000000000000001E-3</v>
      </c>
      <c r="D62" s="19">
        <f>-0.8*SUM(I10:I52,I65:I66)</f>
        <v>3068267.3321155589</v>
      </c>
      <c r="E62" s="19"/>
      <c r="F62" s="19">
        <f>C62*D62</f>
        <v>7670.6683302888978</v>
      </c>
      <c r="G62" s="55">
        <v>32</v>
      </c>
      <c r="H62" s="55">
        <v>33</v>
      </c>
      <c r="I62" s="57">
        <f t="shared" si="0"/>
        <v>-7670.6683302888978</v>
      </c>
      <c r="J62" s="58">
        <v>0</v>
      </c>
      <c r="K62" s="58">
        <v>0</v>
      </c>
      <c r="L62" s="58">
        <v>0</v>
      </c>
      <c r="M62" s="58">
        <v>0</v>
      </c>
      <c r="N62" s="58">
        <v>0</v>
      </c>
      <c r="O62" s="58">
        <v>0</v>
      </c>
      <c r="P62" s="58">
        <v>0</v>
      </c>
      <c r="Q62" s="58">
        <v>0</v>
      </c>
      <c r="R62" s="58">
        <v>0</v>
      </c>
      <c r="S62" s="58">
        <v>0</v>
      </c>
      <c r="T62" s="58">
        <v>0</v>
      </c>
      <c r="U62" s="58">
        <v>0</v>
      </c>
      <c r="V62" s="58">
        <v>0</v>
      </c>
      <c r="W62" s="58">
        <v>0</v>
      </c>
      <c r="X62" s="58">
        <v>0</v>
      </c>
      <c r="Y62" s="58">
        <v>0</v>
      </c>
      <c r="Z62" s="58">
        <v>0</v>
      </c>
      <c r="AA62" s="58">
        <v>0</v>
      </c>
      <c r="AB62" s="58">
        <v>0</v>
      </c>
      <c r="AC62" s="58">
        <v>0</v>
      </c>
      <c r="AD62" s="58">
        <v>0</v>
      </c>
      <c r="AE62" s="58">
        <v>0</v>
      </c>
      <c r="AF62" s="58">
        <v>0</v>
      </c>
      <c r="AG62" s="58">
        <v>0</v>
      </c>
      <c r="AH62" s="58">
        <v>0</v>
      </c>
      <c r="AI62" s="58">
        <v>0</v>
      </c>
      <c r="AJ62" s="58">
        <v>0</v>
      </c>
      <c r="AK62" s="58">
        <v>0</v>
      </c>
      <c r="AL62" s="58">
        <v>0</v>
      </c>
      <c r="AM62" s="58">
        <v>0</v>
      </c>
      <c r="AN62" s="58">
        <v>0</v>
      </c>
      <c r="AO62" s="58">
        <v>0</v>
      </c>
      <c r="AP62" s="58">
        <v>0</v>
      </c>
      <c r="AQ62" s="58">
        <v>0</v>
      </c>
      <c r="AR62" s="58">
        <v>0</v>
      </c>
      <c r="AS62" s="58">
        <v>0</v>
      </c>
      <c r="AT62" s="58">
        <v>0</v>
      </c>
      <c r="AU62" s="58">
        <v>0</v>
      </c>
      <c r="AV62" s="58">
        <v>0</v>
      </c>
      <c r="AW62" s="58">
        <v>0</v>
      </c>
      <c r="AX62" s="58">
        <v>0</v>
      </c>
      <c r="AY62" s="58">
        <v>0</v>
      </c>
      <c r="AZ62" s="58">
        <v>0</v>
      </c>
      <c r="BA62" s="58">
        <v>0</v>
      </c>
      <c r="BB62" s="58">
        <v>0</v>
      </c>
      <c r="BC62" s="58">
        <v>0</v>
      </c>
      <c r="BD62" s="58">
        <v>0</v>
      </c>
      <c r="BE62" s="58">
        <v>0</v>
      </c>
      <c r="BF62" s="58">
        <v>0</v>
      </c>
      <c r="BG62" s="58">
        <v>0</v>
      </c>
      <c r="BH62" s="58">
        <v>0</v>
      </c>
      <c r="BI62" s="58">
        <v>0</v>
      </c>
      <c r="BJ62" s="58">
        <v>0</v>
      </c>
      <c r="BK62" s="58">
        <v>0</v>
      </c>
      <c r="BL62" s="58">
        <v>0</v>
      </c>
      <c r="BM62" s="58">
        <v>0</v>
      </c>
      <c r="BN62" s="58">
        <v>0</v>
      </c>
      <c r="BO62" s="58">
        <v>0</v>
      </c>
      <c r="BP62" s="58">
        <v>0</v>
      </c>
      <c r="BQ62" s="58">
        <v>0</v>
      </c>
      <c r="BR62" s="58">
        <v>0</v>
      </c>
      <c r="BS62" s="58">
        <v>0</v>
      </c>
      <c r="BT62" s="58">
        <v>0</v>
      </c>
      <c r="BU62" s="58">
        <v>0</v>
      </c>
      <c r="BV62" s="58">
        <v>0</v>
      </c>
      <c r="BW62" s="58">
        <v>0</v>
      </c>
      <c r="BX62" s="58">
        <v>0</v>
      </c>
      <c r="BY62" s="58">
        <v>0</v>
      </c>
      <c r="BZ62" s="58">
        <v>0</v>
      </c>
      <c r="CA62" s="58">
        <v>0</v>
      </c>
      <c r="CB62" s="58">
        <v>0</v>
      </c>
      <c r="CC62" s="58">
        <v>0</v>
      </c>
      <c r="CD62" s="58">
        <v>0</v>
      </c>
      <c r="CE62" s="58">
        <v>0</v>
      </c>
      <c r="CF62" s="58">
        <v>0</v>
      </c>
      <c r="CG62" s="58">
        <v>0</v>
      </c>
      <c r="CH62" s="58">
        <v>0</v>
      </c>
      <c r="CI62" s="58">
        <v>0</v>
      </c>
      <c r="CJ62" s="58">
        <v>0</v>
      </c>
      <c r="CK62" s="58">
        <v>0</v>
      </c>
      <c r="CL62" s="58">
        <v>0</v>
      </c>
      <c r="CM62" s="58">
        <v>0</v>
      </c>
      <c r="CN62" s="58">
        <v>0</v>
      </c>
      <c r="CO62" s="58">
        <v>0</v>
      </c>
      <c r="CP62" s="58">
        <v>0</v>
      </c>
      <c r="CQ62" s="58">
        <v>0</v>
      </c>
      <c r="CR62" s="58">
        <v>0</v>
      </c>
      <c r="CS62" s="58">
        <v>0</v>
      </c>
      <c r="CT62" s="58">
        <v>0</v>
      </c>
      <c r="CU62" s="58">
        <v>0</v>
      </c>
      <c r="CV62" s="58">
        <v>0</v>
      </c>
      <c r="CW62" s="58">
        <f>I62</f>
        <v>-7670.6683302888978</v>
      </c>
      <c r="CX62" s="115"/>
    </row>
    <row r="63" spans="2:102" x14ac:dyDescent="0.25">
      <c r="G63" s="61"/>
      <c r="H63" s="61"/>
      <c r="I63" s="62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CX63" s="115"/>
    </row>
    <row r="64" spans="2:102" x14ac:dyDescent="0.25">
      <c r="B64" s="15" t="s">
        <v>3</v>
      </c>
      <c r="C64" s="15"/>
      <c r="D64" s="16"/>
      <c r="E64" s="16"/>
      <c r="F64" s="16"/>
      <c r="G64" s="64"/>
      <c r="H64" s="64"/>
      <c r="I64" s="65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CX64" s="115"/>
    </row>
    <row r="65" spans="2:102" x14ac:dyDescent="0.25">
      <c r="B65" s="17" t="s">
        <v>30</v>
      </c>
      <c r="C65">
        <v>40</v>
      </c>
      <c r="D65" s="1">
        <v>16</v>
      </c>
      <c r="E65" s="1">
        <v>700</v>
      </c>
      <c r="F65" s="1">
        <f>C65*D65*E65</f>
        <v>448000</v>
      </c>
      <c r="G65" s="70">
        <v>17</v>
      </c>
      <c r="H65" s="70">
        <v>32</v>
      </c>
      <c r="I65" s="71">
        <f t="shared" si="0"/>
        <v>-448000</v>
      </c>
      <c r="J65" s="72">
        <v>0</v>
      </c>
      <c r="K65" s="72">
        <v>0</v>
      </c>
      <c r="L65" s="72">
        <v>0</v>
      </c>
      <c r="M65" s="72">
        <v>0</v>
      </c>
      <c r="N65" s="72">
        <v>0</v>
      </c>
      <c r="O65" s="72">
        <v>0</v>
      </c>
      <c r="P65" s="72">
        <v>0</v>
      </c>
      <c r="Q65" s="72">
        <v>0</v>
      </c>
      <c r="R65" s="72">
        <v>0</v>
      </c>
      <c r="S65" s="72">
        <v>0</v>
      </c>
      <c r="T65" s="72">
        <v>0</v>
      </c>
      <c r="U65" s="72">
        <v>0</v>
      </c>
      <c r="V65" s="72">
        <v>0</v>
      </c>
      <c r="W65" s="72">
        <v>0</v>
      </c>
      <c r="X65" s="72">
        <v>0</v>
      </c>
      <c r="Y65" s="72">
        <v>0</v>
      </c>
      <c r="Z65" s="72">
        <f>$I$65/16</f>
        <v>-28000</v>
      </c>
      <c r="AA65" s="72">
        <f t="shared" ref="AA65:AO65" si="12">$I$65/16</f>
        <v>-28000</v>
      </c>
      <c r="AB65" s="72">
        <f t="shared" si="12"/>
        <v>-28000</v>
      </c>
      <c r="AC65" s="72">
        <f t="shared" si="12"/>
        <v>-28000</v>
      </c>
      <c r="AD65" s="72">
        <f t="shared" si="12"/>
        <v>-28000</v>
      </c>
      <c r="AE65" s="72">
        <f t="shared" si="12"/>
        <v>-28000</v>
      </c>
      <c r="AF65" s="72">
        <f t="shared" si="12"/>
        <v>-28000</v>
      </c>
      <c r="AG65" s="72">
        <f t="shared" si="12"/>
        <v>-28000</v>
      </c>
      <c r="AH65" s="72">
        <f t="shared" si="12"/>
        <v>-28000</v>
      </c>
      <c r="AI65" s="72">
        <f t="shared" si="12"/>
        <v>-28000</v>
      </c>
      <c r="AJ65" s="72">
        <f t="shared" si="12"/>
        <v>-28000</v>
      </c>
      <c r="AK65" s="72">
        <f t="shared" si="12"/>
        <v>-28000</v>
      </c>
      <c r="AL65" s="72">
        <f t="shared" si="12"/>
        <v>-28000</v>
      </c>
      <c r="AM65" s="72">
        <f t="shared" si="12"/>
        <v>-28000</v>
      </c>
      <c r="AN65" s="72">
        <f t="shared" si="12"/>
        <v>-28000</v>
      </c>
      <c r="AO65" s="72">
        <f t="shared" si="12"/>
        <v>-28000</v>
      </c>
      <c r="AP65" s="72">
        <v>0</v>
      </c>
      <c r="AQ65" s="72">
        <v>0</v>
      </c>
      <c r="AR65" s="72">
        <v>0</v>
      </c>
      <c r="AS65" s="72">
        <v>0</v>
      </c>
      <c r="AT65" s="72">
        <v>0</v>
      </c>
      <c r="AU65" s="72">
        <v>0</v>
      </c>
      <c r="AV65" s="72">
        <v>0</v>
      </c>
      <c r="AW65" s="72">
        <v>0</v>
      </c>
      <c r="AX65" s="72">
        <v>0</v>
      </c>
      <c r="AY65" s="72">
        <v>0</v>
      </c>
      <c r="AZ65" s="72">
        <v>0</v>
      </c>
      <c r="BA65" s="72">
        <v>0</v>
      </c>
      <c r="BB65" s="72">
        <v>0</v>
      </c>
      <c r="BC65" s="72">
        <v>0</v>
      </c>
      <c r="BD65" s="72">
        <v>0</v>
      </c>
      <c r="BE65" s="72">
        <v>0</v>
      </c>
      <c r="BF65" s="72">
        <v>0</v>
      </c>
      <c r="BG65" s="72">
        <v>0</v>
      </c>
      <c r="BH65" s="72">
        <v>0</v>
      </c>
      <c r="BI65" s="72">
        <v>0</v>
      </c>
      <c r="BJ65" s="72">
        <v>0</v>
      </c>
      <c r="BK65" s="72">
        <v>0</v>
      </c>
      <c r="BL65" s="72">
        <v>0</v>
      </c>
      <c r="BM65" s="72">
        <v>0</v>
      </c>
      <c r="BN65" s="72">
        <v>0</v>
      </c>
      <c r="BO65" s="72">
        <v>0</v>
      </c>
      <c r="BP65" s="72">
        <v>0</v>
      </c>
      <c r="BQ65" s="72">
        <v>0</v>
      </c>
      <c r="BR65" s="72">
        <v>0</v>
      </c>
      <c r="BS65" s="72">
        <v>0</v>
      </c>
      <c r="BT65" s="72">
        <v>0</v>
      </c>
      <c r="BU65" s="72">
        <v>0</v>
      </c>
      <c r="BV65" s="72">
        <v>0</v>
      </c>
      <c r="BW65" s="72">
        <v>0</v>
      </c>
      <c r="BX65" s="72">
        <v>0</v>
      </c>
      <c r="BY65" s="72">
        <v>0</v>
      </c>
      <c r="BZ65" s="72">
        <v>0</v>
      </c>
      <c r="CA65" s="72">
        <v>0</v>
      </c>
      <c r="CB65" s="72">
        <v>0</v>
      </c>
      <c r="CC65" s="72">
        <v>0</v>
      </c>
      <c r="CD65" s="72">
        <v>0</v>
      </c>
      <c r="CE65" s="72">
        <v>0</v>
      </c>
      <c r="CF65" s="72">
        <v>0</v>
      </c>
      <c r="CG65" s="72">
        <v>0</v>
      </c>
      <c r="CH65" s="72">
        <v>0</v>
      </c>
      <c r="CI65" s="72">
        <v>0</v>
      </c>
      <c r="CJ65" s="72">
        <v>0</v>
      </c>
      <c r="CK65" s="72">
        <v>0</v>
      </c>
      <c r="CL65" s="72">
        <v>0</v>
      </c>
      <c r="CM65" s="72">
        <v>0</v>
      </c>
      <c r="CN65" s="72">
        <v>0</v>
      </c>
      <c r="CO65" s="72">
        <v>0</v>
      </c>
      <c r="CP65" s="72">
        <v>0</v>
      </c>
      <c r="CQ65" s="72">
        <v>0</v>
      </c>
      <c r="CR65" s="72">
        <v>0</v>
      </c>
      <c r="CS65" s="72">
        <v>0</v>
      </c>
      <c r="CT65" s="72">
        <v>0</v>
      </c>
      <c r="CU65" s="72">
        <v>0</v>
      </c>
      <c r="CV65" s="72">
        <v>0</v>
      </c>
      <c r="CW65" s="72">
        <v>0</v>
      </c>
      <c r="CX65" s="115"/>
    </row>
    <row r="66" spans="2:102" x14ac:dyDescent="0.25">
      <c r="B66" t="s">
        <v>23</v>
      </c>
      <c r="C66">
        <v>40</v>
      </c>
      <c r="D66" s="1">
        <v>16</v>
      </c>
      <c r="E66" s="1">
        <v>200</v>
      </c>
      <c r="F66" s="1">
        <f>C66*D66*E66</f>
        <v>128000</v>
      </c>
      <c r="G66" s="55">
        <v>17</v>
      </c>
      <c r="H66" s="55">
        <v>32</v>
      </c>
      <c r="I66" s="57">
        <f>-$F$66</f>
        <v>-128000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58">
        <v>0</v>
      </c>
      <c r="P66" s="58">
        <v>0</v>
      </c>
      <c r="Q66" s="58">
        <v>0</v>
      </c>
      <c r="R66" s="58">
        <v>0</v>
      </c>
      <c r="S66" s="58">
        <v>0</v>
      </c>
      <c r="T66" s="58">
        <v>0</v>
      </c>
      <c r="U66" s="58">
        <v>0</v>
      </c>
      <c r="V66" s="58">
        <v>0</v>
      </c>
      <c r="W66" s="58">
        <v>0</v>
      </c>
      <c r="X66" s="58">
        <v>0</v>
      </c>
      <c r="Y66" s="58">
        <v>0</v>
      </c>
      <c r="Z66" s="58">
        <f>$I$66/16</f>
        <v>-8000</v>
      </c>
      <c r="AA66" s="58">
        <f t="shared" ref="AA66:AO66" si="13">$I$66/16</f>
        <v>-8000</v>
      </c>
      <c r="AB66" s="58">
        <f t="shared" si="13"/>
        <v>-8000</v>
      </c>
      <c r="AC66" s="58">
        <f t="shared" si="13"/>
        <v>-8000</v>
      </c>
      <c r="AD66" s="58">
        <f t="shared" si="13"/>
        <v>-8000</v>
      </c>
      <c r="AE66" s="58">
        <f t="shared" si="13"/>
        <v>-8000</v>
      </c>
      <c r="AF66" s="58">
        <f t="shared" si="13"/>
        <v>-8000</v>
      </c>
      <c r="AG66" s="58">
        <f t="shared" si="13"/>
        <v>-8000</v>
      </c>
      <c r="AH66" s="58">
        <f t="shared" si="13"/>
        <v>-8000</v>
      </c>
      <c r="AI66" s="58">
        <f t="shared" si="13"/>
        <v>-8000</v>
      </c>
      <c r="AJ66" s="58">
        <f t="shared" si="13"/>
        <v>-8000</v>
      </c>
      <c r="AK66" s="58">
        <f t="shared" si="13"/>
        <v>-8000</v>
      </c>
      <c r="AL66" s="58">
        <f t="shared" si="13"/>
        <v>-8000</v>
      </c>
      <c r="AM66" s="58">
        <f t="shared" si="13"/>
        <v>-8000</v>
      </c>
      <c r="AN66" s="58">
        <f t="shared" si="13"/>
        <v>-8000</v>
      </c>
      <c r="AO66" s="58">
        <f t="shared" si="13"/>
        <v>-8000</v>
      </c>
      <c r="AP66" s="58">
        <v>0</v>
      </c>
      <c r="AQ66" s="58">
        <v>0</v>
      </c>
      <c r="AR66" s="58">
        <v>0</v>
      </c>
      <c r="AS66" s="58">
        <v>0</v>
      </c>
      <c r="AT66" s="58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8">
        <v>0</v>
      </c>
      <c r="BA66" s="58">
        <v>0</v>
      </c>
      <c r="BB66" s="58">
        <v>0</v>
      </c>
      <c r="BC66" s="58">
        <v>0</v>
      </c>
      <c r="BD66" s="58">
        <v>0</v>
      </c>
      <c r="BE66" s="58">
        <v>0</v>
      </c>
      <c r="BF66" s="58">
        <v>0</v>
      </c>
      <c r="BG66" s="58">
        <v>0</v>
      </c>
      <c r="BH66" s="58">
        <v>0</v>
      </c>
      <c r="BI66" s="58">
        <v>0</v>
      </c>
      <c r="BJ66" s="58">
        <v>0</v>
      </c>
      <c r="BK66" s="58">
        <v>0</v>
      </c>
      <c r="BL66" s="58">
        <v>0</v>
      </c>
      <c r="BM66" s="58">
        <v>0</v>
      </c>
      <c r="BN66" s="58">
        <v>0</v>
      </c>
      <c r="BO66" s="58">
        <v>0</v>
      </c>
      <c r="BP66" s="58">
        <v>0</v>
      </c>
      <c r="BQ66" s="58">
        <v>0</v>
      </c>
      <c r="BR66" s="58">
        <v>0</v>
      </c>
      <c r="BS66" s="58">
        <v>0</v>
      </c>
      <c r="BT66" s="58">
        <v>0</v>
      </c>
      <c r="BU66" s="58">
        <v>0</v>
      </c>
      <c r="BV66" s="58">
        <v>0</v>
      </c>
      <c r="BW66" s="58">
        <v>0</v>
      </c>
      <c r="BX66" s="58">
        <v>0</v>
      </c>
      <c r="BY66" s="58">
        <v>0</v>
      </c>
      <c r="BZ66" s="58">
        <v>0</v>
      </c>
      <c r="CA66" s="58">
        <v>0</v>
      </c>
      <c r="CB66" s="58">
        <v>0</v>
      </c>
      <c r="CC66" s="58">
        <v>0</v>
      </c>
      <c r="CD66" s="58">
        <v>0</v>
      </c>
      <c r="CE66" s="58">
        <v>0</v>
      </c>
      <c r="CF66" s="58">
        <v>0</v>
      </c>
      <c r="CG66" s="58">
        <v>0</v>
      </c>
      <c r="CH66" s="58">
        <v>0</v>
      </c>
      <c r="CI66" s="58">
        <v>0</v>
      </c>
      <c r="CJ66" s="58">
        <v>0</v>
      </c>
      <c r="CK66" s="58">
        <v>0</v>
      </c>
      <c r="CL66" s="58">
        <v>0</v>
      </c>
      <c r="CM66" s="58">
        <v>0</v>
      </c>
      <c r="CN66" s="58">
        <v>0</v>
      </c>
      <c r="CO66" s="58">
        <v>0</v>
      </c>
      <c r="CP66" s="58">
        <v>0</v>
      </c>
      <c r="CQ66" s="58">
        <v>0</v>
      </c>
      <c r="CR66" s="58">
        <v>0</v>
      </c>
      <c r="CS66" s="58">
        <v>0</v>
      </c>
      <c r="CT66" s="58">
        <v>0</v>
      </c>
      <c r="CU66" s="58">
        <v>0</v>
      </c>
      <c r="CV66" s="58">
        <v>0</v>
      </c>
      <c r="CW66" s="58">
        <v>0</v>
      </c>
      <c r="CX66" s="115"/>
    </row>
    <row r="67" spans="2:102" x14ac:dyDescent="0.25">
      <c r="G67" s="61"/>
      <c r="H67" s="61"/>
      <c r="I67" s="62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CX67" s="115"/>
    </row>
    <row r="68" spans="2:102" x14ac:dyDescent="0.25">
      <c r="B68" s="27" t="s">
        <v>9</v>
      </c>
      <c r="C68" s="24"/>
      <c r="D68" s="25"/>
      <c r="E68" s="25"/>
      <c r="F68" s="25">
        <f>SUM(F69:F71)</f>
        <v>1080000</v>
      </c>
      <c r="G68" s="81"/>
      <c r="H68" s="81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2"/>
      <c r="BH68" s="82"/>
      <c r="BI68" s="82"/>
      <c r="BJ68" s="82"/>
      <c r="BK68" s="82"/>
      <c r="BL68" s="82"/>
      <c r="BM68" s="82"/>
      <c r="BN68" s="82"/>
      <c r="BO68" s="82"/>
      <c r="BP68" s="82"/>
      <c r="BQ68" s="82"/>
      <c r="BR68" s="82"/>
      <c r="BS68" s="82"/>
      <c r="BT68" s="82"/>
      <c r="BU68" s="82"/>
      <c r="BV68" s="82"/>
      <c r="BW68" s="82"/>
      <c r="BX68" s="82"/>
      <c r="BY68" s="82"/>
      <c r="BZ68" s="82"/>
      <c r="CA68" s="82"/>
      <c r="CB68" s="82"/>
      <c r="CC68" s="82"/>
      <c r="CD68" s="82"/>
      <c r="CE68" s="82"/>
      <c r="CF68" s="82"/>
      <c r="CG68" s="82"/>
      <c r="CH68" s="82"/>
      <c r="CI68" s="82"/>
      <c r="CJ68" s="82"/>
      <c r="CK68" s="82"/>
      <c r="CL68" s="82"/>
      <c r="CM68" s="82"/>
      <c r="CN68" s="82"/>
      <c r="CO68" s="82"/>
      <c r="CP68" s="82"/>
      <c r="CQ68" s="82"/>
      <c r="CR68" s="82"/>
      <c r="CS68" s="82"/>
      <c r="CT68" s="82"/>
      <c r="CU68" s="82"/>
      <c r="CV68" s="82"/>
      <c r="CW68" s="82"/>
      <c r="CX68" s="115"/>
    </row>
    <row r="69" spans="2:102" x14ac:dyDescent="0.25">
      <c r="B69" t="s">
        <v>180</v>
      </c>
      <c r="C69">
        <v>0</v>
      </c>
      <c r="D69" s="1">
        <f>65*2183.04</f>
        <v>141897.60000000001</v>
      </c>
      <c r="F69" s="1">
        <f>C69*D69</f>
        <v>0</v>
      </c>
      <c r="G69" s="55">
        <v>33</v>
      </c>
      <c r="H69" s="55">
        <v>33</v>
      </c>
      <c r="I69" s="57">
        <f>F69</f>
        <v>0</v>
      </c>
      <c r="J69" s="58">
        <v>0</v>
      </c>
      <c r="K69" s="58">
        <v>0</v>
      </c>
      <c r="L69" s="58">
        <v>0</v>
      </c>
      <c r="M69" s="58">
        <v>0</v>
      </c>
      <c r="N69" s="58">
        <v>0</v>
      </c>
      <c r="O69" s="58">
        <v>0</v>
      </c>
      <c r="P69" s="58">
        <v>0</v>
      </c>
      <c r="Q69" s="58">
        <v>0</v>
      </c>
      <c r="R69" s="58">
        <v>0</v>
      </c>
      <c r="S69" s="58">
        <v>0</v>
      </c>
      <c r="T69" s="58">
        <v>0</v>
      </c>
      <c r="U69" s="58">
        <v>0</v>
      </c>
      <c r="V69" s="58">
        <v>0</v>
      </c>
      <c r="W69" s="58">
        <v>0</v>
      </c>
      <c r="X69" s="58">
        <v>0</v>
      </c>
      <c r="Y69" s="58">
        <v>0</v>
      </c>
      <c r="Z69" s="58">
        <v>0</v>
      </c>
      <c r="AA69" s="58">
        <v>0</v>
      </c>
      <c r="AB69" s="58">
        <v>0</v>
      </c>
      <c r="AC69" s="58">
        <v>0</v>
      </c>
      <c r="AD69" s="58">
        <v>0</v>
      </c>
      <c r="AE69" s="58">
        <v>0</v>
      </c>
      <c r="AF69" s="58">
        <v>0</v>
      </c>
      <c r="AG69" s="58">
        <v>0</v>
      </c>
      <c r="AH69" s="58">
        <v>0</v>
      </c>
      <c r="AI69" s="58">
        <v>0</v>
      </c>
      <c r="AJ69" s="58">
        <v>0</v>
      </c>
      <c r="AK69" s="58">
        <v>0</v>
      </c>
      <c r="AL69" s="58">
        <v>0</v>
      </c>
      <c r="AM69" s="58">
        <v>0</v>
      </c>
      <c r="AN69" s="58">
        <v>0</v>
      </c>
      <c r="AO69" s="58">
        <v>0</v>
      </c>
      <c r="AP69" s="58">
        <f>I69</f>
        <v>0</v>
      </c>
      <c r="AQ69" s="58">
        <v>0</v>
      </c>
      <c r="AR69" s="58">
        <v>0</v>
      </c>
      <c r="AS69" s="58">
        <v>0</v>
      </c>
      <c r="AT69" s="58">
        <v>0</v>
      </c>
      <c r="AU69" s="58">
        <v>0</v>
      </c>
      <c r="AV69" s="58">
        <v>0</v>
      </c>
      <c r="AW69" s="58">
        <v>0</v>
      </c>
      <c r="AX69" s="58">
        <v>0</v>
      </c>
      <c r="AY69" s="58">
        <v>0</v>
      </c>
      <c r="AZ69" s="58">
        <v>0</v>
      </c>
      <c r="BA69" s="58">
        <v>0</v>
      </c>
      <c r="BB69" s="58">
        <v>0</v>
      </c>
      <c r="BC69" s="58">
        <v>0</v>
      </c>
      <c r="BD69" s="58">
        <v>0</v>
      </c>
      <c r="BE69" s="58">
        <v>0</v>
      </c>
      <c r="BF69" s="58">
        <v>0</v>
      </c>
      <c r="BG69" s="58">
        <v>0</v>
      </c>
      <c r="BH69" s="58">
        <v>0</v>
      </c>
      <c r="BI69" s="58">
        <v>0</v>
      </c>
      <c r="BJ69" s="58">
        <v>0</v>
      </c>
      <c r="BK69" s="58">
        <v>0</v>
      </c>
      <c r="BL69" s="58">
        <v>0</v>
      </c>
      <c r="BM69" s="58">
        <v>0</v>
      </c>
      <c r="BN69" s="58">
        <v>0</v>
      </c>
      <c r="BO69" s="58">
        <v>0</v>
      </c>
      <c r="BP69" s="58">
        <v>0</v>
      </c>
      <c r="BQ69" s="58">
        <v>0</v>
      </c>
      <c r="BR69" s="58">
        <v>0</v>
      </c>
      <c r="BS69" s="58">
        <v>0</v>
      </c>
      <c r="BT69" s="58">
        <v>0</v>
      </c>
      <c r="BU69" s="58">
        <v>0</v>
      </c>
      <c r="BV69" s="58">
        <v>0</v>
      </c>
      <c r="BW69" s="58">
        <v>0</v>
      </c>
      <c r="BX69" s="58">
        <v>0</v>
      </c>
      <c r="BY69" s="58">
        <v>0</v>
      </c>
      <c r="BZ69" s="58">
        <v>0</v>
      </c>
      <c r="CA69" s="58">
        <v>0</v>
      </c>
      <c r="CB69" s="58">
        <v>0</v>
      </c>
      <c r="CC69" s="58">
        <v>0</v>
      </c>
      <c r="CD69" s="58">
        <v>0</v>
      </c>
      <c r="CE69" s="58">
        <v>0</v>
      </c>
      <c r="CF69" s="58">
        <v>0</v>
      </c>
      <c r="CG69" s="58">
        <v>0</v>
      </c>
      <c r="CH69" s="58">
        <v>0</v>
      </c>
      <c r="CI69" s="58">
        <v>0</v>
      </c>
      <c r="CJ69" s="58">
        <v>0</v>
      </c>
      <c r="CK69" s="58">
        <v>0</v>
      </c>
      <c r="CL69" s="58">
        <v>0</v>
      </c>
      <c r="CM69" s="58">
        <v>0</v>
      </c>
      <c r="CN69" s="58">
        <v>0</v>
      </c>
      <c r="CO69" s="58">
        <v>0</v>
      </c>
      <c r="CP69" s="58">
        <v>0</v>
      </c>
      <c r="CQ69" s="58">
        <v>0</v>
      </c>
      <c r="CR69" s="58">
        <v>0</v>
      </c>
      <c r="CS69" s="58">
        <v>0</v>
      </c>
      <c r="CT69" s="58">
        <v>0</v>
      </c>
      <c r="CU69" s="58">
        <v>0</v>
      </c>
      <c r="CV69" s="58">
        <v>0</v>
      </c>
      <c r="CW69" s="58">
        <v>0</v>
      </c>
      <c r="CX69" s="115"/>
    </row>
    <row r="70" spans="2:102" x14ac:dyDescent="0.25">
      <c r="B70" t="s">
        <v>220</v>
      </c>
      <c r="C70">
        <v>40</v>
      </c>
      <c r="D70" s="1">
        <v>16000</v>
      </c>
      <c r="F70" s="1">
        <f>C70*D70</f>
        <v>640000</v>
      </c>
      <c r="G70" s="55">
        <v>33</v>
      </c>
      <c r="H70" s="55">
        <v>33</v>
      </c>
      <c r="I70" s="57">
        <f>F70</f>
        <v>640000</v>
      </c>
      <c r="J70" s="58">
        <v>0</v>
      </c>
      <c r="K70" s="58">
        <v>0</v>
      </c>
      <c r="L70" s="58">
        <v>0</v>
      </c>
      <c r="M70" s="58">
        <v>0</v>
      </c>
      <c r="N70" s="58">
        <v>0</v>
      </c>
      <c r="O70" s="58">
        <v>0</v>
      </c>
      <c r="P70" s="58">
        <v>0</v>
      </c>
      <c r="Q70" s="58">
        <v>0</v>
      </c>
      <c r="R70" s="58">
        <v>0</v>
      </c>
      <c r="S70" s="58">
        <v>0</v>
      </c>
      <c r="T70" s="58">
        <v>0</v>
      </c>
      <c r="U70" s="58">
        <v>0</v>
      </c>
      <c r="V70" s="58">
        <v>0</v>
      </c>
      <c r="W70" s="58">
        <v>0</v>
      </c>
      <c r="X70" s="58">
        <v>0</v>
      </c>
      <c r="Y70" s="58">
        <v>0</v>
      </c>
      <c r="Z70" s="58">
        <v>0</v>
      </c>
      <c r="AA70" s="58">
        <v>0</v>
      </c>
      <c r="AB70" s="58">
        <v>0</v>
      </c>
      <c r="AC70" s="58">
        <v>0</v>
      </c>
      <c r="AD70" s="58">
        <v>0</v>
      </c>
      <c r="AE70" s="58">
        <v>0</v>
      </c>
      <c r="AF70" s="58">
        <v>0</v>
      </c>
      <c r="AG70" s="58">
        <v>0</v>
      </c>
      <c r="AH70" s="58">
        <v>0</v>
      </c>
      <c r="AI70" s="58">
        <v>0</v>
      </c>
      <c r="AJ70" s="58">
        <v>0</v>
      </c>
      <c r="AK70" s="58">
        <v>0</v>
      </c>
      <c r="AL70" s="58">
        <v>0</v>
      </c>
      <c r="AM70" s="58">
        <v>0</v>
      </c>
      <c r="AN70" s="58">
        <v>0</v>
      </c>
      <c r="AO70" s="58">
        <v>0</v>
      </c>
      <c r="AP70" s="58">
        <f>I70</f>
        <v>640000</v>
      </c>
      <c r="AQ70" s="58">
        <v>0</v>
      </c>
      <c r="AR70" s="58">
        <v>0</v>
      </c>
      <c r="AS70" s="58">
        <v>0</v>
      </c>
      <c r="AT70" s="58">
        <v>0</v>
      </c>
      <c r="AU70" s="58">
        <v>0</v>
      </c>
      <c r="AV70" s="58">
        <v>0</v>
      </c>
      <c r="AW70" s="58">
        <v>0</v>
      </c>
      <c r="AX70" s="58">
        <v>0</v>
      </c>
      <c r="AY70" s="58">
        <v>0</v>
      </c>
      <c r="AZ70" s="58">
        <v>0</v>
      </c>
      <c r="BA70" s="58">
        <v>0</v>
      </c>
      <c r="BB70" s="58">
        <v>0</v>
      </c>
      <c r="BC70" s="58">
        <v>0</v>
      </c>
      <c r="BD70" s="58">
        <v>0</v>
      </c>
      <c r="BE70" s="58">
        <v>0</v>
      </c>
      <c r="BF70" s="58">
        <v>0</v>
      </c>
      <c r="BG70" s="58">
        <v>0</v>
      </c>
      <c r="BH70" s="58">
        <v>0</v>
      </c>
      <c r="BI70" s="58">
        <v>0</v>
      </c>
      <c r="BJ70" s="58">
        <v>0</v>
      </c>
      <c r="BK70" s="58">
        <v>0</v>
      </c>
      <c r="BL70" s="58">
        <v>0</v>
      </c>
      <c r="BM70" s="58">
        <v>0</v>
      </c>
      <c r="BN70" s="58">
        <v>0</v>
      </c>
      <c r="BO70" s="58">
        <v>0</v>
      </c>
      <c r="BP70" s="58">
        <v>0</v>
      </c>
      <c r="BQ70" s="58">
        <v>0</v>
      </c>
      <c r="BR70" s="58">
        <v>0</v>
      </c>
      <c r="BS70" s="58">
        <v>0</v>
      </c>
      <c r="BT70" s="58">
        <v>0</v>
      </c>
      <c r="BU70" s="58">
        <v>0</v>
      </c>
      <c r="BV70" s="58">
        <v>0</v>
      </c>
      <c r="BW70" s="58">
        <v>0</v>
      </c>
      <c r="BX70" s="58">
        <v>0</v>
      </c>
      <c r="BY70" s="58">
        <v>0</v>
      </c>
      <c r="BZ70" s="58">
        <v>0</v>
      </c>
      <c r="CA70" s="58">
        <v>0</v>
      </c>
      <c r="CB70" s="58">
        <v>0</v>
      </c>
      <c r="CC70" s="58">
        <v>0</v>
      </c>
      <c r="CD70" s="58">
        <v>0</v>
      </c>
      <c r="CE70" s="58">
        <v>0</v>
      </c>
      <c r="CF70" s="58">
        <v>0</v>
      </c>
      <c r="CG70" s="58">
        <v>0</v>
      </c>
      <c r="CH70" s="58">
        <v>0</v>
      </c>
      <c r="CI70" s="58">
        <v>0</v>
      </c>
      <c r="CJ70" s="58">
        <v>0</v>
      </c>
      <c r="CK70" s="58">
        <v>0</v>
      </c>
      <c r="CL70" s="58">
        <v>0</v>
      </c>
      <c r="CM70" s="58">
        <v>0</v>
      </c>
      <c r="CN70" s="58">
        <v>0</v>
      </c>
      <c r="CO70" s="58">
        <v>0</v>
      </c>
      <c r="CP70" s="58">
        <v>0</v>
      </c>
      <c r="CQ70" s="58">
        <v>0</v>
      </c>
      <c r="CR70" s="58">
        <v>0</v>
      </c>
      <c r="CS70" s="58">
        <v>0</v>
      </c>
      <c r="CT70" s="58">
        <v>0</v>
      </c>
      <c r="CU70" s="58">
        <v>0</v>
      </c>
      <c r="CV70" s="58">
        <v>0</v>
      </c>
      <c r="CW70" s="58">
        <v>0</v>
      </c>
      <c r="CX70" s="115"/>
    </row>
    <row r="71" spans="2:102" x14ac:dyDescent="0.25">
      <c r="B71" t="s">
        <v>221</v>
      </c>
      <c r="C71">
        <v>40</v>
      </c>
      <c r="D71" s="1">
        <v>11000</v>
      </c>
      <c r="F71" s="1">
        <f>C71*D71</f>
        <v>440000</v>
      </c>
      <c r="G71" s="55">
        <v>33</v>
      </c>
      <c r="H71" s="55">
        <v>33</v>
      </c>
      <c r="I71" s="57">
        <f>F71</f>
        <v>440000</v>
      </c>
      <c r="J71" s="58">
        <v>0</v>
      </c>
      <c r="K71" s="58">
        <v>0</v>
      </c>
      <c r="L71" s="58">
        <v>0</v>
      </c>
      <c r="M71" s="58">
        <v>0</v>
      </c>
      <c r="N71" s="58">
        <v>0</v>
      </c>
      <c r="O71" s="58">
        <v>0</v>
      </c>
      <c r="P71" s="58">
        <v>0</v>
      </c>
      <c r="Q71" s="58">
        <v>0</v>
      </c>
      <c r="R71" s="58">
        <v>0</v>
      </c>
      <c r="S71" s="58">
        <v>0</v>
      </c>
      <c r="T71" s="58">
        <v>0</v>
      </c>
      <c r="U71" s="58">
        <v>0</v>
      </c>
      <c r="V71" s="58">
        <v>0</v>
      </c>
      <c r="W71" s="58">
        <v>0</v>
      </c>
      <c r="X71" s="58">
        <v>0</v>
      </c>
      <c r="Y71" s="58">
        <v>0</v>
      </c>
      <c r="Z71" s="58">
        <v>0</v>
      </c>
      <c r="AA71" s="58">
        <v>0</v>
      </c>
      <c r="AB71" s="58">
        <v>0</v>
      </c>
      <c r="AC71" s="58">
        <v>0</v>
      </c>
      <c r="AD71" s="58">
        <v>0</v>
      </c>
      <c r="AE71" s="58">
        <v>0</v>
      </c>
      <c r="AF71" s="58">
        <v>0</v>
      </c>
      <c r="AG71" s="58">
        <v>0</v>
      </c>
      <c r="AH71" s="58">
        <v>0</v>
      </c>
      <c r="AI71" s="58">
        <v>0</v>
      </c>
      <c r="AJ71" s="58">
        <v>0</v>
      </c>
      <c r="AK71" s="58">
        <v>0</v>
      </c>
      <c r="AL71" s="58">
        <v>0</v>
      </c>
      <c r="AM71" s="58">
        <v>0</v>
      </c>
      <c r="AN71" s="58">
        <v>0</v>
      </c>
      <c r="AO71" s="58">
        <v>0</v>
      </c>
      <c r="AP71" s="58">
        <f>I71</f>
        <v>440000</v>
      </c>
      <c r="AQ71" s="58">
        <v>0</v>
      </c>
      <c r="AR71" s="58">
        <v>0</v>
      </c>
      <c r="AS71" s="58">
        <v>0</v>
      </c>
      <c r="AT71" s="58">
        <v>0</v>
      </c>
      <c r="AU71" s="58">
        <v>0</v>
      </c>
      <c r="AV71" s="58">
        <v>0</v>
      </c>
      <c r="AW71" s="58">
        <v>0</v>
      </c>
      <c r="AX71" s="58">
        <v>0</v>
      </c>
      <c r="AY71" s="58">
        <v>0</v>
      </c>
      <c r="AZ71" s="58">
        <v>0</v>
      </c>
      <c r="BA71" s="58">
        <v>0</v>
      </c>
      <c r="BB71" s="58">
        <v>0</v>
      </c>
      <c r="BC71" s="58">
        <v>0</v>
      </c>
      <c r="BD71" s="58">
        <v>0</v>
      </c>
      <c r="BE71" s="58">
        <v>0</v>
      </c>
      <c r="BF71" s="58">
        <v>0</v>
      </c>
      <c r="BG71" s="58">
        <v>0</v>
      </c>
      <c r="BH71" s="58">
        <v>0</v>
      </c>
      <c r="BI71" s="58">
        <v>0</v>
      </c>
      <c r="BJ71" s="58">
        <v>0</v>
      </c>
      <c r="BK71" s="58">
        <v>0</v>
      </c>
      <c r="BL71" s="58">
        <v>0</v>
      </c>
      <c r="BM71" s="58">
        <v>0</v>
      </c>
      <c r="BN71" s="58">
        <v>0</v>
      </c>
      <c r="BO71" s="58">
        <v>0</v>
      </c>
      <c r="BP71" s="58">
        <v>0</v>
      </c>
      <c r="BQ71" s="58">
        <v>0</v>
      </c>
      <c r="BR71" s="58">
        <v>0</v>
      </c>
      <c r="BS71" s="58">
        <v>0</v>
      </c>
      <c r="BT71" s="58">
        <v>0</v>
      </c>
      <c r="BU71" s="58">
        <v>0</v>
      </c>
      <c r="BV71" s="58">
        <v>0</v>
      </c>
      <c r="BW71" s="58">
        <v>0</v>
      </c>
      <c r="BX71" s="58">
        <v>0</v>
      </c>
      <c r="BY71" s="58">
        <v>0</v>
      </c>
      <c r="BZ71" s="58">
        <v>0</v>
      </c>
      <c r="CA71" s="58">
        <v>0</v>
      </c>
      <c r="CB71" s="58">
        <v>0</v>
      </c>
      <c r="CC71" s="58">
        <v>0</v>
      </c>
      <c r="CD71" s="58">
        <v>0</v>
      </c>
      <c r="CE71" s="58">
        <v>0</v>
      </c>
      <c r="CF71" s="58">
        <v>0</v>
      </c>
      <c r="CG71" s="58">
        <v>0</v>
      </c>
      <c r="CH71" s="58">
        <v>0</v>
      </c>
      <c r="CI71" s="58">
        <v>0</v>
      </c>
      <c r="CJ71" s="58">
        <v>0</v>
      </c>
      <c r="CK71" s="58">
        <v>0</v>
      </c>
      <c r="CL71" s="58">
        <v>0</v>
      </c>
      <c r="CM71" s="58">
        <v>0</v>
      </c>
      <c r="CN71" s="58">
        <v>0</v>
      </c>
      <c r="CO71" s="58">
        <v>0</v>
      </c>
      <c r="CP71" s="58">
        <v>0</v>
      </c>
      <c r="CQ71" s="58">
        <v>0</v>
      </c>
      <c r="CR71" s="58">
        <v>0</v>
      </c>
      <c r="CS71" s="58">
        <v>0</v>
      </c>
      <c r="CT71" s="58">
        <v>0</v>
      </c>
      <c r="CU71" s="58">
        <v>0</v>
      </c>
      <c r="CV71" s="58">
        <v>0</v>
      </c>
      <c r="CW71" s="58">
        <v>0</v>
      </c>
      <c r="CX71" s="115"/>
    </row>
    <row r="72" spans="2:102" x14ac:dyDescent="0.25">
      <c r="G72" s="61"/>
      <c r="H72" s="61"/>
      <c r="I72" s="62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</row>
    <row r="73" spans="2:102" x14ac:dyDescent="0.25">
      <c r="G73" s="64"/>
      <c r="H73" s="64"/>
      <c r="I73" s="65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</row>
    <row r="74" spans="2:102" x14ac:dyDescent="0.25">
      <c r="B74" s="26" t="s">
        <v>10</v>
      </c>
      <c r="C74" s="2"/>
      <c r="D74" s="3"/>
      <c r="E74" s="3"/>
      <c r="F74" s="3">
        <f>F68-F8</f>
        <v>-3096928.0774091422</v>
      </c>
      <c r="G74" s="64"/>
      <c r="H74" s="64"/>
      <c r="I74" s="65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</row>
    <row r="75" spans="2:102" x14ac:dyDescent="0.25">
      <c r="G75" s="64"/>
      <c r="H75" s="64"/>
      <c r="I75" s="65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</row>
    <row r="76" spans="2:102" x14ac:dyDescent="0.25">
      <c r="B76" t="s">
        <v>171</v>
      </c>
      <c r="F76" s="1">
        <f>F74/40</f>
        <v>-77423.201935228557</v>
      </c>
      <c r="G76" s="64"/>
      <c r="H76" s="64"/>
      <c r="I76" s="65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</row>
    <row r="77" spans="2:102" x14ac:dyDescent="0.25">
      <c r="B77" t="s">
        <v>172</v>
      </c>
      <c r="F77" s="1">
        <f>(-F8+F69)/40</f>
        <v>-104423.20193522856</v>
      </c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</row>
    <row r="79" spans="2:102" x14ac:dyDescent="0.25">
      <c r="G79" s="40"/>
      <c r="H79" s="40"/>
      <c r="I79" s="59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</row>
    <row r="80" spans="2:102" x14ac:dyDescent="0.25">
      <c r="G80" s="36"/>
      <c r="H80" s="36"/>
      <c r="I80" s="60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</row>
    <row r="81" spans="5:101" x14ac:dyDescent="0.25">
      <c r="E81" s="103" t="s">
        <v>9</v>
      </c>
      <c r="F81" s="104"/>
      <c r="G81" s="116"/>
      <c r="H81" s="117"/>
      <c r="I81" s="106">
        <f>F68</f>
        <v>1080000</v>
      </c>
      <c r="J81" s="43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</row>
    <row r="82" spans="5:101" x14ac:dyDescent="0.25">
      <c r="E82" s="103" t="s">
        <v>112</v>
      </c>
      <c r="F82" s="104"/>
      <c r="G82" s="116"/>
      <c r="H82" s="117"/>
      <c r="I82" s="106">
        <f>-F8</f>
        <v>-4176928.0774091422</v>
      </c>
      <c r="J82" s="43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</row>
    <row r="83" spans="5:101" x14ac:dyDescent="0.25">
      <c r="E83" s="103" t="s">
        <v>113</v>
      </c>
      <c r="F83" s="104"/>
      <c r="G83" s="116"/>
      <c r="H83" s="117"/>
      <c r="I83" s="106">
        <f>SUM(I81:I82)</f>
        <v>-3096928.0774091422</v>
      </c>
      <c r="J83" s="43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</row>
    <row r="84" spans="5:101" x14ac:dyDescent="0.25">
      <c r="E84" s="110"/>
      <c r="F84" s="111"/>
      <c r="G84"/>
      <c r="H84"/>
      <c r="I84" s="112">
        <f>I83/-I82</f>
        <v>-0.74143677363247762</v>
      </c>
      <c r="J84" s="43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</row>
    <row r="85" spans="5:101" x14ac:dyDescent="0.25">
      <c r="E85" s="45"/>
      <c r="F85" s="45"/>
      <c r="G85" s="45"/>
      <c r="H85" s="46"/>
      <c r="I85" s="45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</row>
    <row r="86" spans="5:101" x14ac:dyDescent="0.25">
      <c r="E86" s="107" t="s">
        <v>114</v>
      </c>
      <c r="F86" s="108"/>
      <c r="G86" s="116"/>
      <c r="H86" s="116"/>
      <c r="I86" s="118"/>
      <c r="J86" s="49">
        <f>SUM(J10:J76)</f>
        <v>0</v>
      </c>
      <c r="K86" s="49">
        <f t="shared" ref="K86:BV86" si="14">SUM(K10:K76)</f>
        <v>-7018</v>
      </c>
      <c r="L86" s="49">
        <f t="shared" si="14"/>
        <v>0</v>
      </c>
      <c r="M86" s="49">
        <f t="shared" si="14"/>
        <v>-9828.151354560001</v>
      </c>
      <c r="N86" s="49">
        <f t="shared" si="14"/>
        <v>0</v>
      </c>
      <c r="O86" s="49">
        <f t="shared" si="14"/>
        <v>-72219.555357206409</v>
      </c>
      <c r="P86" s="49">
        <f t="shared" si="14"/>
        <v>-1582.3080000000002</v>
      </c>
      <c r="Q86" s="49">
        <f t="shared" si="14"/>
        <v>0</v>
      </c>
      <c r="R86" s="49">
        <f t="shared" si="14"/>
        <v>-107340.7216972896</v>
      </c>
      <c r="S86" s="49">
        <f t="shared" si="14"/>
        <v>-22642.083360000004</v>
      </c>
      <c r="T86" s="49">
        <f t="shared" si="14"/>
        <v>-2931.1513545600005</v>
      </c>
      <c r="U86" s="49">
        <f t="shared" si="14"/>
        <v>0</v>
      </c>
      <c r="V86" s="49">
        <f t="shared" si="14"/>
        <v>-90568.333440000017</v>
      </c>
      <c r="W86" s="49">
        <f t="shared" si="14"/>
        <v>0</v>
      </c>
      <c r="X86" s="49">
        <f t="shared" si="14"/>
        <v>0</v>
      </c>
      <c r="Y86" s="49">
        <f t="shared" si="14"/>
        <v>-18333.813934404458</v>
      </c>
      <c r="Z86" s="49">
        <f t="shared" si="14"/>
        <v>-140205.79282739467</v>
      </c>
      <c r="AA86" s="49">
        <f t="shared" si="14"/>
        <v>-186722.16239186749</v>
      </c>
      <c r="AB86" s="49">
        <f t="shared" si="14"/>
        <v>-84716.241652771365</v>
      </c>
      <c r="AC86" s="49">
        <f t="shared" si="14"/>
        <v>-121458.99523624213</v>
      </c>
      <c r="AD86" s="49">
        <f t="shared" si="14"/>
        <v>-150727.29179441067</v>
      </c>
      <c r="AE86" s="49">
        <f t="shared" si="14"/>
        <v>-202408.6706561583</v>
      </c>
      <c r="AF86" s="49">
        <f t="shared" si="14"/>
        <v>-211746.76266095653</v>
      </c>
      <c r="AG86" s="49">
        <f t="shared" si="14"/>
        <v>-211119.73621788138</v>
      </c>
      <c r="AH86" s="49">
        <f t="shared" si="14"/>
        <v>-205508.83882542673</v>
      </c>
      <c r="AI86" s="49">
        <f t="shared" si="14"/>
        <v>-207367.20544571691</v>
      </c>
      <c r="AJ86" s="49">
        <f t="shared" si="14"/>
        <v>-236619.85850431825</v>
      </c>
      <c r="AK86" s="49">
        <f t="shared" si="14"/>
        <v>-365495.03294285043</v>
      </c>
      <c r="AL86" s="49">
        <f t="shared" si="14"/>
        <v>-464480.00091959652</v>
      </c>
      <c r="AM86" s="49">
        <f t="shared" si="14"/>
        <v>-354249.45115491241</v>
      </c>
      <c r="AN86" s="49">
        <f t="shared" si="14"/>
        <v>-256469.36862863548</v>
      </c>
      <c r="AO86" s="49">
        <f t="shared" si="14"/>
        <v>-199236.66304549231</v>
      </c>
      <c r="AP86" s="49">
        <f t="shared" si="14"/>
        <v>1061296.8779756348</v>
      </c>
      <c r="AQ86" s="49">
        <f t="shared" si="14"/>
        <v>-7115.7852643588421</v>
      </c>
      <c r="AR86" s="49">
        <f t="shared" si="14"/>
        <v>-7005.0830780060942</v>
      </c>
      <c r="AS86" s="49">
        <f t="shared" si="14"/>
        <v>-6894.0580102764807</v>
      </c>
      <c r="AT86" s="49">
        <f t="shared" si="14"/>
        <v>-6782.7091194326576</v>
      </c>
      <c r="AU86" s="49">
        <f t="shared" si="14"/>
        <v>-6671.0354609905398</v>
      </c>
      <c r="AV86" s="49">
        <f t="shared" si="14"/>
        <v>-6559.0360877112998</v>
      </c>
      <c r="AW86" s="49">
        <f t="shared" si="14"/>
        <v>-6446.7100495933273</v>
      </c>
      <c r="AX86" s="49">
        <f t="shared" si="14"/>
        <v>-6334.0563938641781</v>
      </c>
      <c r="AY86" s="49">
        <f t="shared" si="14"/>
        <v>-6221.074164972486</v>
      </c>
      <c r="AZ86" s="49">
        <f t="shared" si="14"/>
        <v>-6107.7624045798575</v>
      </c>
      <c r="BA86" s="49">
        <f t="shared" si="14"/>
        <v>-5994.1201515527537</v>
      </c>
      <c r="BB86" s="49">
        <f t="shared" si="14"/>
        <v>-5880.146441954319</v>
      </c>
      <c r="BC86" s="49">
        <f t="shared" si="14"/>
        <v>-5765.8403090362226</v>
      </c>
      <c r="BD86" s="49">
        <f t="shared" si="14"/>
        <v>-5651.200783230448</v>
      </c>
      <c r="BE86" s="49">
        <f t="shared" si="14"/>
        <v>-5536.2268921410732</v>
      </c>
      <c r="BF86" s="49">
        <f t="shared" si="14"/>
        <v>-5420.9176605360217</v>
      </c>
      <c r="BG86" s="49">
        <f t="shared" si="14"/>
        <v>-5305.2721103387894</v>
      </c>
      <c r="BH86" s="49">
        <f t="shared" si="14"/>
        <v>-5189.2892606201467</v>
      </c>
      <c r="BI86" s="49">
        <f t="shared" si="14"/>
        <v>-5072.9681275898256</v>
      </c>
      <c r="BJ86" s="49">
        <f t="shared" si="14"/>
        <v>-4956.3077245881659</v>
      </c>
      <c r="BK86" s="49">
        <f t="shared" si="14"/>
        <v>-4839.3070620777507</v>
      </c>
      <c r="BL86" s="49">
        <f t="shared" si="14"/>
        <v>-4721.9651476350145</v>
      </c>
      <c r="BM86" s="49">
        <f t="shared" si="14"/>
        <v>-4604.2809859418203</v>
      </c>
      <c r="BN86" s="49">
        <f t="shared" si="14"/>
        <v>-4486.2535787770212</v>
      </c>
      <c r="BO86" s="49">
        <f t="shared" si="14"/>
        <v>-4367.8819250079905</v>
      </c>
      <c r="BP86" s="49">
        <f t="shared" si="14"/>
        <v>-4249.1650205821334</v>
      </c>
      <c r="BQ86" s="49">
        <f t="shared" si="14"/>
        <v>-4130.1018585183692</v>
      </c>
      <c r="BR86" s="49">
        <f t="shared" si="14"/>
        <v>-4010.6914288985849</v>
      </c>
      <c r="BS86" s="49">
        <f t="shared" si="14"/>
        <v>-3890.9327188590746</v>
      </c>
      <c r="BT86" s="49">
        <f t="shared" si="14"/>
        <v>-3770.8247125819507</v>
      </c>
      <c r="BU86" s="49">
        <f t="shared" si="14"/>
        <v>-3650.3663912865181</v>
      </c>
      <c r="BV86" s="49">
        <f t="shared" si="14"/>
        <v>-3529.5567332206406</v>
      </c>
      <c r="BW86" s="49">
        <f t="shared" ref="BW86:CW86" si="15">SUM(BW10:BW76)</f>
        <v>-3408.3947136520719</v>
      </c>
      <c r="BX86" s="49">
        <f t="shared" si="15"/>
        <v>-3286.8793048597599</v>
      </c>
      <c r="BY86" s="49">
        <f t="shared" si="15"/>
        <v>-3165.009476125138</v>
      </c>
      <c r="BZ86" s="49">
        <f t="shared" si="15"/>
        <v>-3042.7841937233725</v>
      </c>
      <c r="CA86" s="49">
        <f t="shared" si="15"/>
        <v>-2920.202420914603</v>
      </c>
      <c r="CB86" s="49">
        <f t="shared" si="15"/>
        <v>-2797.2631179351401</v>
      </c>
      <c r="CC86" s="49">
        <f t="shared" si="15"/>
        <v>-2673.9652419886543</v>
      </c>
      <c r="CD86" s="49">
        <f t="shared" si="15"/>
        <v>-2550.3077472373247</v>
      </c>
      <c r="CE86" s="49">
        <f t="shared" si="15"/>
        <v>-2426.2895847929708</v>
      </c>
      <c r="CF86" s="49">
        <f t="shared" si="15"/>
        <v>-2301.9097027081534</v>
      </c>
      <c r="CG86" s="49">
        <f t="shared" si="15"/>
        <v>-2177.1670459672555</v>
      </c>
      <c r="CH86" s="49">
        <f t="shared" si="15"/>
        <v>-2052.0605564775301</v>
      </c>
      <c r="CI86" s="49">
        <f t="shared" si="15"/>
        <v>-1926.5891730601265</v>
      </c>
      <c r="CJ86" s="49">
        <f t="shared" si="15"/>
        <v>-1800.7518314410886</v>
      </c>
      <c r="CK86" s="49">
        <f t="shared" si="15"/>
        <v>-1674.5474642423283</v>
      </c>
      <c r="CL86" s="49">
        <f t="shared" si="15"/>
        <v>-1547.9750009725724</v>
      </c>
      <c r="CM86" s="49">
        <f t="shared" si="15"/>
        <v>-1421.0333680182791</v>
      </c>
      <c r="CN86" s="49">
        <f t="shared" si="15"/>
        <v>-1293.7214886345357</v>
      </c>
      <c r="CO86" s="49">
        <f t="shared" si="15"/>
        <v>-1166.0382829359232</v>
      </c>
      <c r="CP86" s="49">
        <f t="shared" si="15"/>
        <v>-1037.9826678873565</v>
      </c>
      <c r="CQ86" s="49">
        <f t="shared" si="15"/>
        <v>-909.55355729489827</v>
      </c>
      <c r="CR86" s="49">
        <f t="shared" si="15"/>
        <v>-780.74986179654502</v>
      </c>
      <c r="CS86" s="49">
        <f t="shared" si="15"/>
        <v>-651.57048885298821</v>
      </c>
      <c r="CT86" s="49">
        <f t="shared" si="15"/>
        <v>-522.01434273834627</v>
      </c>
      <c r="CU86" s="49">
        <f t="shared" si="15"/>
        <v>-392.08032453086997</v>
      </c>
      <c r="CV86" s="49">
        <f t="shared" si="15"/>
        <v>-261.76733210362181</v>
      </c>
      <c r="CW86" s="49">
        <f t="shared" si="15"/>
        <v>-7801.7425904040256</v>
      </c>
    </row>
    <row r="87" spans="5:101" x14ac:dyDescent="0.25">
      <c r="E87" s="103" t="s">
        <v>115</v>
      </c>
      <c r="F87" s="104"/>
      <c r="G87" s="116"/>
      <c r="H87" s="116"/>
      <c r="I87" s="109">
        <f>SUM(J86:CW86)</f>
        <v>-3096850.5913670738</v>
      </c>
      <c r="J87" s="137">
        <f>SUM(J86:U86)</f>
        <v>-223561.97112361598</v>
      </c>
      <c r="K87" s="138"/>
      <c r="L87" s="138"/>
      <c r="M87" s="138"/>
      <c r="N87" s="138"/>
      <c r="O87" s="138"/>
      <c r="P87" s="138"/>
      <c r="Q87" s="138"/>
      <c r="R87" s="138"/>
      <c r="S87" s="138"/>
      <c r="T87" s="138"/>
      <c r="U87" s="138"/>
      <c r="V87" s="137">
        <f>SUM(V86:AG86)</f>
        <v>-1418007.800812087</v>
      </c>
      <c r="W87" s="138"/>
      <c r="X87" s="138"/>
      <c r="Y87" s="138"/>
      <c r="Z87" s="138"/>
      <c r="AA87" s="138"/>
      <c r="AB87" s="138"/>
      <c r="AC87" s="138"/>
      <c r="AD87" s="138"/>
      <c r="AE87" s="138"/>
      <c r="AF87" s="138"/>
      <c r="AG87" s="138"/>
      <c r="AH87" s="137">
        <f>SUM(AH86:AS86)</f>
        <v>-1249144.4678439556</v>
      </c>
      <c r="AI87" s="138"/>
      <c r="AJ87" s="138"/>
      <c r="AK87" s="138"/>
      <c r="AL87" s="138"/>
      <c r="AM87" s="138"/>
      <c r="AN87" s="138"/>
      <c r="AO87" s="138"/>
      <c r="AP87" s="138"/>
      <c r="AQ87" s="138"/>
      <c r="AR87" s="138"/>
      <c r="AS87" s="138"/>
      <c r="AT87" s="137">
        <f>SUM(AT86:BE86)</f>
        <v>-73949.918259059166</v>
      </c>
      <c r="AU87" s="138"/>
      <c r="AV87" s="138"/>
      <c r="AW87" s="138"/>
      <c r="AX87" s="138"/>
      <c r="AY87" s="138"/>
      <c r="AZ87" s="138"/>
      <c r="BA87" s="138"/>
      <c r="BB87" s="138"/>
      <c r="BC87" s="138"/>
      <c r="BD87" s="138"/>
      <c r="BE87" s="138"/>
      <c r="BF87" s="137">
        <f>SUM(BF86:BQ86)</f>
        <v>-57343.710462213043</v>
      </c>
      <c r="BG87" s="138"/>
      <c r="BH87" s="138"/>
      <c r="BI87" s="138"/>
      <c r="BJ87" s="138"/>
      <c r="BK87" s="138"/>
      <c r="BL87" s="138"/>
      <c r="BM87" s="138"/>
      <c r="BN87" s="138"/>
      <c r="BO87" s="138"/>
      <c r="BP87" s="138"/>
      <c r="BQ87" s="138"/>
      <c r="BR87" s="137">
        <f>SUM(BR86:CC86)</f>
        <v>-40146.8704540455</v>
      </c>
      <c r="BS87" s="138"/>
      <c r="BT87" s="138"/>
      <c r="BU87" s="138"/>
      <c r="BV87" s="138"/>
      <c r="BW87" s="138"/>
      <c r="BX87" s="138"/>
      <c r="BY87" s="138"/>
      <c r="BZ87" s="138"/>
      <c r="CA87" s="138"/>
      <c r="CB87" s="138"/>
      <c r="CC87" s="138"/>
      <c r="CD87" s="137">
        <f>SUM(CD86:CO86)</f>
        <v>-22338.391246488085</v>
      </c>
      <c r="CE87" s="138"/>
      <c r="CF87" s="138"/>
      <c r="CG87" s="138"/>
      <c r="CH87" s="138"/>
      <c r="CI87" s="138"/>
      <c r="CJ87" s="138"/>
      <c r="CK87" s="138"/>
      <c r="CL87" s="138"/>
      <c r="CM87" s="138"/>
      <c r="CN87" s="138"/>
      <c r="CO87" s="138"/>
      <c r="CP87" s="138">
        <f>SUM(CP86:CW86)</f>
        <v>-12357.461165608653</v>
      </c>
      <c r="CQ87" s="139"/>
      <c r="CR87" s="139"/>
      <c r="CS87" s="139"/>
      <c r="CT87" s="139"/>
      <c r="CU87" s="139"/>
      <c r="CV87" s="139"/>
      <c r="CW87" s="140"/>
    </row>
    <row r="88" spans="5:101" x14ac:dyDescent="0.25">
      <c r="E88" s="35"/>
      <c r="F88" s="35"/>
      <c r="G88" s="39"/>
      <c r="H88" s="38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</row>
    <row r="89" spans="5:101" x14ac:dyDescent="0.25">
      <c r="E89" s="35"/>
      <c r="F89" s="35"/>
      <c r="G89" s="119"/>
      <c r="H89" s="120"/>
      <c r="I89" s="37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</row>
    <row r="90" spans="5:101" x14ac:dyDescent="0.25">
      <c r="E90" s="103" t="s">
        <v>116</v>
      </c>
      <c r="F90" s="104"/>
      <c r="G90" s="121"/>
      <c r="H90" s="122"/>
      <c r="I90" s="105">
        <v>0.06</v>
      </c>
      <c r="J90" s="43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</row>
    <row r="91" spans="5:101" x14ac:dyDescent="0.25">
      <c r="E91" s="103" t="s">
        <v>117</v>
      </c>
      <c r="F91" s="104"/>
      <c r="G91" s="121"/>
      <c r="H91" s="122"/>
      <c r="I91" s="105">
        <f xml:space="preserve"> (1+I90)^(1/12)-1</f>
        <v>4.8675505653430484E-3</v>
      </c>
      <c r="J91" s="43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</row>
    <row r="92" spans="5:101" x14ac:dyDescent="0.25">
      <c r="E92" s="103" t="s">
        <v>118</v>
      </c>
      <c r="F92" s="104"/>
      <c r="G92" s="121"/>
      <c r="H92" s="122"/>
      <c r="I92" s="105">
        <v>5.0000000000000001E-4</v>
      </c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</row>
    <row r="93" spans="5:101" x14ac:dyDescent="0.25">
      <c r="E93" s="103" t="s">
        <v>119</v>
      </c>
      <c r="F93" s="104"/>
      <c r="G93" s="121"/>
      <c r="H93" s="122"/>
      <c r="I93" s="106">
        <f>NPV(I91,S86:CW86)+SUM(J86:R86)</f>
        <v>-2884723.6504958603</v>
      </c>
      <c r="J93" s="123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  <c r="AI93" s="124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</row>
    <row r="94" spans="5:101" x14ac:dyDescent="0.25">
      <c r="E94" s="154" t="s">
        <v>120</v>
      </c>
      <c r="F94" s="155"/>
      <c r="G94" s="121"/>
      <c r="H94" s="122"/>
      <c r="I94" s="105">
        <f>CW94</f>
        <v>-1.1651893476675279E-2</v>
      </c>
      <c r="J94" s="125"/>
      <c r="K94" s="125">
        <f>MIRR(J86:K86,I92,I91)</f>
        <v>-1</v>
      </c>
      <c r="L94" s="125">
        <f>MIRR($J$86:L86,$I$92,$I$91)</f>
        <v>-1</v>
      </c>
      <c r="M94" s="125">
        <f>MIRR($J$86:M86,$I$92,$I$91)</f>
        <v>-1</v>
      </c>
      <c r="N94" s="125">
        <f>MIRR($J$86:N86,$I$92,$I$91)</f>
        <v>-1</v>
      </c>
      <c r="O94" s="125">
        <f>MIRR($J$86:O86,$I$92,$I$91)</f>
        <v>-1</v>
      </c>
      <c r="P94" s="125">
        <f>MIRR($J$86:P86,$I$92,$I$91)</f>
        <v>-1</v>
      </c>
      <c r="Q94" s="125">
        <f>MIRR($J$86:Q86,$I$92,$I$91)</f>
        <v>-1</v>
      </c>
      <c r="R94" s="125">
        <f>MIRR($J$86:R86,$I$92,$I$91)</f>
        <v>-1</v>
      </c>
      <c r="S94" s="125">
        <f>MIRR($J$86:S86,$I$92,$I$91)</f>
        <v>-1</v>
      </c>
      <c r="T94" s="125">
        <f>MIRR($J$86:T86,$I$92,$I$91)</f>
        <v>-1</v>
      </c>
      <c r="U94" s="125">
        <f>MIRR($J$86:U86,$I$92,$I$91)</f>
        <v>-1</v>
      </c>
      <c r="V94" s="125">
        <f>MIRR($J$86:V86,$I$92,$I$91)</f>
        <v>-1</v>
      </c>
      <c r="W94" s="125">
        <f>MIRR($J$86:W86,$I$92,$I$91)</f>
        <v>-1</v>
      </c>
      <c r="X94" s="125">
        <f>MIRR($J$86:X86,$I$92,$I$91)</f>
        <v>-1</v>
      </c>
      <c r="Y94" s="125">
        <f>MIRR($J$86:Y86,$I$92,$I$91)</f>
        <v>-1</v>
      </c>
      <c r="Z94" s="125">
        <f>MIRR($J$86:Z86,$I$92,$I$91)</f>
        <v>-1</v>
      </c>
      <c r="AA94" s="125">
        <f>MIRR($J$86:AA86,$I$92,$I$91)</f>
        <v>-1</v>
      </c>
      <c r="AB94" s="125">
        <f>MIRR($J$86:AB86,$I$92,$I$91)</f>
        <v>-1</v>
      </c>
      <c r="AC94" s="125">
        <f>MIRR($J$86:AC86,$I$92,$I$91)</f>
        <v>-1</v>
      </c>
      <c r="AD94" s="125">
        <f>MIRR($J$86:AD86,$I$92,$I$91)</f>
        <v>-1</v>
      </c>
      <c r="AE94" s="125">
        <f>MIRR($J$86:AE86,$I$92,$I$91)</f>
        <v>-1</v>
      </c>
      <c r="AF94" s="125">
        <f>MIRR($J$86:AF86,$I$92,$I$91)</f>
        <v>-1</v>
      </c>
      <c r="AG94" s="125">
        <f>MIRR($J$86:AG86,$I$92,$I$91)</f>
        <v>-1</v>
      </c>
      <c r="AH94" s="125">
        <f>MIRR($J$86:AH86,$I$92,$I$91)</f>
        <v>-1</v>
      </c>
      <c r="AI94" s="125">
        <f>MIRR($J$86:AI86,$I$92,$I$91)</f>
        <v>-1</v>
      </c>
      <c r="AJ94" s="125">
        <f>MIRR($J$86:AJ86,$I$92,$I$91)</f>
        <v>-1</v>
      </c>
      <c r="AK94" s="125">
        <f>MIRR($J$86:AK86,$I$92,$I$91)</f>
        <v>-1</v>
      </c>
      <c r="AL94" s="125">
        <f>MIRR($J$86:AL86,$I$92,$I$91)</f>
        <v>-1</v>
      </c>
      <c r="AM94" s="125">
        <f>MIRR($J$86:AM86,$I$92,$I$91)</f>
        <v>-1</v>
      </c>
      <c r="AN94" s="125">
        <f>MIRR($J$86:AN86,$I$92,$I$91)</f>
        <v>-1</v>
      </c>
      <c r="AO94" s="125">
        <f>MIRR($J$86:AO86,$I$92,$I$91)</f>
        <v>-1</v>
      </c>
      <c r="AP94" s="125">
        <f>MIRR($J$86:AP86,$I$92,$I$91)</f>
        <v>-3.9741390892817696E-2</v>
      </c>
      <c r="AQ94" s="125">
        <f>MIRR($J$86:AQ86,$I$92,$I$91)</f>
        <v>-3.8471600399370254E-2</v>
      </c>
      <c r="AR94" s="125">
        <f>MIRR($J$86:AR86,$I$92,$I$91)</f>
        <v>-3.727406231925523E-2</v>
      </c>
      <c r="AS94" s="125">
        <f>MIRR($J$86:AS86,$I$92,$I$91)</f>
        <v>-3.6142709556405306E-2</v>
      </c>
      <c r="AT94" s="125">
        <f>MIRR($J$86:AT86,$I$92,$I$91)</f>
        <v>-3.507213594963432E-2</v>
      </c>
      <c r="AU94" s="125">
        <f>MIRR($J$86:AU86,$I$92,$I$91)</f>
        <v>-3.4057508657980518E-2</v>
      </c>
      <c r="AV94" s="125">
        <f>MIRR($J$86:AV86,$I$92,$I$91)</f>
        <v>-3.3094494121758689E-2</v>
      </c>
      <c r="AW94" s="125">
        <f>MIRR($J$86:AW86,$I$92,$I$91)</f>
        <v>-3.2179195207265976E-2</v>
      </c>
      <c r="AX94" s="125">
        <f>MIRR($J$86:AX86,$I$92,$I$91)</f>
        <v>-3.1308097612895547E-2</v>
      </c>
      <c r="AY94" s="125">
        <f>MIRR($J$86:AY86,$I$92,$I$91)</f>
        <v>-3.0478023982922653E-2</v>
      </c>
      <c r="AZ94" s="125">
        <f>MIRR($J$86:AZ86,$I$92,$I$91)</f>
        <v>-2.9686094466118362E-2</v>
      </c>
      <c r="BA94" s="125">
        <f>MIRR($J$86:BA86,$I$92,$I$91)</f>
        <v>-2.8929692687388431E-2</v>
      </c>
      <c r="BB94" s="125">
        <f>MIRR($J$86:BB86,$I$92,$I$91)</f>
        <v>-2.8206436285177494E-2</v>
      </c>
      <c r="BC94" s="125">
        <f>MIRR($J$86:BC86,$I$92,$I$91)</f>
        <v>-2.7514151315617408E-2</v>
      </c>
      <c r="BD94" s="125">
        <f>MIRR($J$86:BD86,$I$92,$I$91)</f>
        <v>-2.6850849944073718E-2</v>
      </c>
      <c r="BE94" s="125">
        <f>MIRR($J$86:BE86,$I$92,$I$91)</f>
        <v>-2.6214710941864894E-2</v>
      </c>
      <c r="BF94" s="125">
        <f>MIRR($J$86:BF86,$I$92,$I$91)</f>
        <v>-2.560406258510417E-2</v>
      </c>
      <c r="BG94" s="125">
        <f>MIRR($J$86:BG86,$I$92,$I$91)</f>
        <v>-2.501736761746054E-2</v>
      </c>
      <c r="BH94" s="125">
        <f>MIRR($J$86:BH86,$I$92,$I$91)</f>
        <v>-2.445320999198064E-2</v>
      </c>
      <c r="BI94" s="125">
        <f>MIRR($J$86:BI86,$I$92,$I$91)</f>
        <v>-2.3910283151170275E-2</v>
      </c>
      <c r="BJ94" s="125">
        <f>MIRR($J$86:BJ86,$I$92,$I$91)</f>
        <v>-2.338737964107851E-2</v>
      </c>
      <c r="BK94" s="125">
        <f>MIRR($J$86:BK86,$I$92,$I$91)</f>
        <v>-2.2883381885542065E-2</v>
      </c>
      <c r="BL94" s="125">
        <f>MIRR($J$86:BL86,$I$92,$I$91)</f>
        <v>-2.239725397216441E-2</v>
      </c>
      <c r="BM94" s="125">
        <f>MIRR($J$86:BM86,$I$92,$I$91)</f>
        <v>-2.1928034322917123E-2</v>
      </c>
      <c r="BN94" s="125">
        <f>MIRR($J$86:BN86,$I$92,$I$91)</f>
        <v>-2.1474829140176843E-2</v>
      </c>
      <c r="BO94" s="125">
        <f>MIRR($J$86:BO86,$I$92,$I$91)</f>
        <v>-2.1036806534146635E-2</v>
      </c>
      <c r="BP94" s="125">
        <f>MIRR($J$86:BP86,$I$92,$I$91)</f>
        <v>-2.0613191250426488E-2</v>
      </c>
      <c r="BQ94" s="125">
        <f>MIRR($J$86:BQ86,$I$92,$I$91)</f>
        <v>-2.0203259927375705E-2</v>
      </c>
      <c r="BR94" s="125">
        <f>MIRR($J$86:BR86,$I$92,$I$91)</f>
        <v>-1.9806336822187354E-2</v>
      </c>
      <c r="BS94" s="125">
        <f>MIRR($J$86:BS86,$I$92,$I$91)</f>
        <v>-1.9421789952504764E-2</v>
      </c>
      <c r="BT94" s="125">
        <f>MIRR($J$86:BT86,$I$92,$I$91)</f>
        <v>-1.9049027607199953E-2</v>
      </c>
      <c r="BU94" s="125">
        <f>MIRR($J$86:BU86,$I$92,$I$91)</f>
        <v>-1.868749518575108E-2</v>
      </c>
      <c r="BV94" s="125">
        <f>MIRR($J$86:BV86,$I$92,$I$91)</f>
        <v>-1.8336672330674264E-2</v>
      </c>
      <c r="BW94" s="125">
        <f>MIRR($J$86:BW86,$I$92,$I$91)</f>
        <v>-1.7996070321792623E-2</v>
      </c>
      <c r="BX94" s="125">
        <f>MIRR($J$86:BX86,$I$92,$I$91)</f>
        <v>-1.7665229704864616E-2</v>
      </c>
      <c r="BY94" s="125">
        <f>MIRR($J$86:BY86,$I$92,$I$91)</f>
        <v>-1.7343718130345631E-2</v>
      </c>
      <c r="BZ94" s="125">
        <f>MIRR($J$86:BZ86,$I$92,$I$91)</f>
        <v>-1.7031128380873839E-2</v>
      </c>
      <c r="CA94" s="125">
        <f>MIRR($J$86:CA86,$I$92,$I$91)</f>
        <v>-1.6727076568528565E-2</v>
      </c>
      <c r="CB94" s="125">
        <f>MIRR($J$86:CB86,$I$92,$I$91)</f>
        <v>-1.6431200485055641E-2</v>
      </c>
      <c r="CC94" s="125">
        <f>MIRR($J$86:CC86,$I$92,$I$91)</f>
        <v>-1.6143158090125231E-2</v>
      </c>
      <c r="CD94" s="125">
        <f>MIRR($J$86:CD86,$I$92,$I$91)</f>
        <v>-1.5862626124335311E-2</v>
      </c>
      <c r="CE94" s="125">
        <f>MIRR($J$86:CE86,$I$92,$I$91)</f>
        <v>-1.5589298835112175E-2</v>
      </c>
      <c r="CF94" s="125">
        <f>MIRR($J$86:CF86,$I$92,$I$91)</f>
        <v>-1.5322886804930769E-2</v>
      </c>
      <c r="CG94" s="125">
        <f>MIRR($J$86:CG86,$I$92,$I$91)</f>
        <v>-1.5063115872392618E-2</v>
      </c>
      <c r="CH94" s="125">
        <f>MIRR($J$86:CH86,$I$92,$I$91)</f>
        <v>-1.4809726137689827E-2</v>
      </c>
      <c r="CI94" s="125">
        <f>MIRR($J$86:CI86,$I$92,$I$91)</f>
        <v>-1.4562471044850755E-2</v>
      </c>
      <c r="CJ94" s="125">
        <f>MIRR($J$86:CJ86,$I$92,$I$91)</f>
        <v>-1.4321116533940748E-2</v>
      </c>
      <c r="CK94" s="125">
        <f>MIRR($J$86:CK86,$I$92,$I$91)</f>
        <v>-1.4085440257073478E-2</v>
      </c>
      <c r="CL94" s="125">
        <f>MIRR($J$86:CL86,$I$92,$I$91)</f>
        <v>-1.3855230852697131E-2</v>
      </c>
      <c r="CM94" s="125">
        <f>MIRR($J$86:CM86,$I$92,$I$91)</f>
        <v>-1.3630287273165287E-2</v>
      </c>
      <c r="CN94" s="125">
        <f>MIRR($J$86:CN86,$I$92,$I$91)</f>
        <v>-1.3410418161079907E-2</v>
      </c>
      <c r="CO94" s="125">
        <f>MIRR($J$86:CO86,$I$92,$I$91)</f>
        <v>-1.3195441270329233E-2</v>
      </c>
      <c r="CP94" s="125">
        <f>MIRR($J$86:CP86,$I$92,$I$91)</f>
        <v>-1.2985182928127448E-2</v>
      </c>
      <c r="CQ94" s="125">
        <f>MIRR($J$86:CQ86,$I$92,$I$91)</f>
        <v>-1.2779477534704875E-2</v>
      </c>
      <c r="CR94" s="125">
        <f>MIRR($J$86:CR86,$I$92,$I$91)</f>
        <v>-1.2578167097611836E-2</v>
      </c>
      <c r="CS94" s="125">
        <f>MIRR($J$86:CS86,$I$92,$I$91)</f>
        <v>-1.2381100797871025E-2</v>
      </c>
      <c r="CT94" s="125">
        <f>MIRR($J$86:CT86,$I$92,$I$91)</f>
        <v>-1.2188134585467303E-2</v>
      </c>
      <c r="CU94" s="125">
        <f>MIRR($J$86:CU86,$I$92,$I$91)</f>
        <v>-1.1999130801882751E-2</v>
      </c>
      <c r="CV94" s="125">
        <f>MIRR($J$86:CV86,$I$92,$I$91)</f>
        <v>-1.1813957827592314E-2</v>
      </c>
      <c r="CW94" s="125">
        <f>MIRR($J$86:CW86,$I$92,$I$91)</f>
        <v>-1.1651893476675279E-2</v>
      </c>
    </row>
    <row r="95" spans="5:101" x14ac:dyDescent="0.25">
      <c r="E95" s="156"/>
      <c r="F95" s="157"/>
      <c r="G95" s="121"/>
      <c r="H95" s="122"/>
      <c r="I95" s="105"/>
      <c r="J95" s="51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</row>
  </sheetData>
  <sheetProtection algorithmName="SHA-512" hashValue="Jk9SdakE44Fy13nwnUvamvSSvbUgGPdzM1+39kgW3pRZtm1N59gC4HNQOnB84ww2UJ2Tu1kxRjxdBEfd0o0+XA==" saltValue="00JqPd0Rkr0xuKxH/VoB5g==" spinCount="100000" sheet="1" objects="1" scenarios="1"/>
  <mergeCells count="18">
    <mergeCell ref="E94:F94"/>
    <mergeCell ref="E95:F95"/>
    <mergeCell ref="AT6:BE6"/>
    <mergeCell ref="BF6:BQ6"/>
    <mergeCell ref="BR6:CC6"/>
    <mergeCell ref="CP6:CW6"/>
    <mergeCell ref="J87:U87"/>
    <mergeCell ref="V87:AG87"/>
    <mergeCell ref="AH87:AS87"/>
    <mergeCell ref="AT87:BE87"/>
    <mergeCell ref="BF87:BQ87"/>
    <mergeCell ref="BR87:CC87"/>
    <mergeCell ref="CD87:CO87"/>
    <mergeCell ref="CP87:CW87"/>
    <mergeCell ref="J6:U6"/>
    <mergeCell ref="V6:AG6"/>
    <mergeCell ref="AH6:AS6"/>
    <mergeCell ref="CD6:CO6"/>
  </mergeCells>
  <conditionalFormatting sqref="AI34 AI38 AL34 AL38 AO34 AO38 AR34 AR38 AI54 AL54 AO54 AR54 AI63 AI67 AL63 AL67 AO63 AO67 AR63 AR67 AI76 AL76 AO76 AR76">
    <cfRule type="cellIs" dxfId="19" priority="2" stopIfTrue="1" operator="equal">
      <formula>#REF!</formula>
    </cfRule>
  </conditionalFormatting>
  <conditionalFormatting sqref="AA38:AH38 J39:AR40 AJ34:AK34 AJ38:AK38 AM34:AN34 AM38:AN38 AP34:AQ34 AP38:AQ38 J34:T34 J38:T38 AA54:AH54 J53:AR53 AJ54:AK54 AM54:AN54 AP54:AQ54 J54:T54 AA63:AH63 AA67:AH67 AJ63:AK63 AJ67:AK67 AM63:AN63 AM67:AN67 AP63:AQ63 AP67:AQ67 J63:T63 J67:T67 J68:AR68 AA76:AH76 J72:AR75 AJ76:AK76 AM76:AN76 AP76:AQ76 J76:T76 J35:AR37 BF36:CW38 BF29:CW29 BF68:CW68 AS72:BE76 J64:AR64 AS67:BE68 J65:CW66 J55:X61 Y55:CW58 Y60:BE60 AS63:BE64 Y61:CW61 J62:CW62 AS53:BE54 P42:T42 J41:O42 J43:CW52 P41:CW41 J30:Y31 BF32:CW34 AS32:BE40 AA30:CW30 Z31:CW31 J16:Y21 Z19:AA21 AA17:AO17 Z18:AO18 Z16:AO16 AB19:AO19 AB20:CW21 AP16:CW19 J27:BE29 J23:CW26 AA34:AH34 J32:AR33 J69:CW71 J10:CW15">
    <cfRule type="cellIs" dxfId="18" priority="4" stopIfTrue="1" operator="equal">
      <formula>#REF!</formula>
    </cfRule>
  </conditionalFormatting>
  <conditionalFormatting sqref="Z17 Z30 U34:Z34 U38:Z38 U54:Z54 U63:Z63 U67:Z67 U76:Z76 Y59:CW59 U42:CW42">
    <cfRule type="cellIs" dxfId="17" priority="3" stopIfTrue="1" operator="equal">
      <formula>#REF!</formula>
    </cfRule>
  </conditionalFormatting>
  <conditionalFormatting sqref="J22:CW22">
    <cfRule type="cellIs" dxfId="16" priority="1" stopIfTrue="1" operator="equal">
      <formula>#REF!</formula>
    </cfRule>
  </conditionalFormatting>
  <pageMargins left="0.7" right="0.7" top="0.75" bottom="0.75" header="0.3" footer="0.3"/>
  <pageSetup paperSize="9" orientation="portrait" r:id="rId1"/>
  <ignoredErrors>
    <ignoredError sqref="F12" formula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5416F-0E4E-49CB-B707-A25622E7B0DC}">
  <sheetPr codeName="Hoja4"/>
  <dimension ref="A2:CX95"/>
  <sheetViews>
    <sheetView showGridLines="0" zoomScale="85" zoomScaleNormal="85" workbookViewId="0">
      <pane xSplit="9" ySplit="8" topLeftCell="J9" activePane="bottomRight" state="frozen"/>
      <selection pane="topRight" activeCell="J1" sqref="J1"/>
      <selection pane="bottomLeft" activeCell="A9" sqref="A9"/>
      <selection pane="bottomRight" activeCell="CW86" sqref="CW86"/>
    </sheetView>
  </sheetViews>
  <sheetFormatPr baseColWidth="10" defaultColWidth="10.7109375" defaultRowHeight="15" x14ac:dyDescent="0.25"/>
  <cols>
    <col min="2" max="2" width="58.5703125" bestFit="1" customWidth="1"/>
    <col min="4" max="4" width="14" style="1" customWidth="1"/>
    <col min="5" max="5" width="10.7109375" style="1"/>
    <col min="6" max="6" width="18" style="1" customWidth="1"/>
    <col min="7" max="8" width="10.7109375" style="8"/>
    <col min="9" max="9" width="18.28515625" style="8" bestFit="1" customWidth="1"/>
    <col min="10" max="17" width="10.7109375" style="8"/>
    <col min="18" max="18" width="11.42578125" style="8" bestFit="1" customWidth="1"/>
    <col min="19" max="21" width="10.7109375" style="8"/>
    <col min="22" max="22" width="11.42578125" style="8" bestFit="1" customWidth="1"/>
    <col min="23" max="29" width="10.7109375" style="8"/>
    <col min="30" max="41" width="11.42578125" style="8" bestFit="1" customWidth="1"/>
    <col min="42" max="42" width="12.28515625" style="8" bestFit="1" customWidth="1"/>
    <col min="43" max="57" width="10.7109375" style="8"/>
    <col min="102" max="102" width="12.85546875" bestFit="1" customWidth="1"/>
  </cols>
  <sheetData>
    <row r="2" spans="2:102" ht="21" x14ac:dyDescent="0.35">
      <c r="B2" s="4" t="s">
        <v>204</v>
      </c>
    </row>
    <row r="4" spans="2:102" x14ac:dyDescent="0.25">
      <c r="B4" t="s">
        <v>219</v>
      </c>
    </row>
    <row r="5" spans="2:102" x14ac:dyDescent="0.25">
      <c r="F5" s="9"/>
    </row>
    <row r="6" spans="2:102" x14ac:dyDescent="0.25">
      <c r="F6" s="9"/>
      <c r="G6" s="53"/>
      <c r="H6" s="53"/>
      <c r="I6" s="54"/>
      <c r="J6" s="141" t="s">
        <v>56</v>
      </c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3"/>
      <c r="V6" s="144" t="s">
        <v>57</v>
      </c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6"/>
      <c r="AH6" s="147" t="s">
        <v>58</v>
      </c>
      <c r="AI6" s="148"/>
      <c r="AJ6" s="148"/>
      <c r="AK6" s="148"/>
      <c r="AL6" s="148"/>
      <c r="AM6" s="148"/>
      <c r="AN6" s="148"/>
      <c r="AO6" s="148"/>
      <c r="AP6" s="148"/>
      <c r="AQ6" s="148"/>
      <c r="AR6" s="148"/>
      <c r="AS6" s="149"/>
      <c r="AT6" s="150" t="s">
        <v>59</v>
      </c>
      <c r="AU6" s="151"/>
      <c r="AV6" s="151"/>
      <c r="AW6" s="151"/>
      <c r="AX6" s="151"/>
      <c r="AY6" s="151"/>
      <c r="AZ6" s="151"/>
      <c r="BA6" s="151"/>
      <c r="BB6" s="151"/>
      <c r="BC6" s="151"/>
      <c r="BD6" s="151"/>
      <c r="BE6" s="152"/>
      <c r="BF6" s="153" t="s">
        <v>60</v>
      </c>
      <c r="BG6" s="135"/>
      <c r="BH6" s="135"/>
      <c r="BI6" s="135"/>
      <c r="BJ6" s="135"/>
      <c r="BK6" s="135"/>
      <c r="BL6" s="135"/>
      <c r="BM6" s="135"/>
      <c r="BN6" s="135"/>
      <c r="BO6" s="135"/>
      <c r="BP6" s="135"/>
      <c r="BQ6" s="135"/>
      <c r="BR6" s="136" t="s">
        <v>168</v>
      </c>
      <c r="BS6" s="136"/>
      <c r="BT6" s="136"/>
      <c r="BU6" s="136"/>
      <c r="BV6" s="136"/>
      <c r="BW6" s="136"/>
      <c r="BX6" s="136"/>
      <c r="BY6" s="136"/>
      <c r="BZ6" s="136"/>
      <c r="CA6" s="136"/>
      <c r="CB6" s="136"/>
      <c r="CC6" s="136"/>
      <c r="CD6" s="135" t="s">
        <v>169</v>
      </c>
      <c r="CE6" s="135"/>
      <c r="CF6" s="135"/>
      <c r="CG6" s="135"/>
      <c r="CH6" s="135"/>
      <c r="CI6" s="135"/>
      <c r="CJ6" s="135"/>
      <c r="CK6" s="135"/>
      <c r="CL6" s="135"/>
      <c r="CM6" s="135"/>
      <c r="CN6" s="135"/>
      <c r="CO6" s="135"/>
      <c r="CP6" s="136" t="s">
        <v>170</v>
      </c>
      <c r="CQ6" s="136"/>
      <c r="CR6" s="136"/>
      <c r="CS6" s="136"/>
      <c r="CT6" s="136"/>
      <c r="CU6" s="136"/>
      <c r="CV6" s="136"/>
      <c r="CW6" s="136"/>
    </row>
    <row r="7" spans="2:102" x14ac:dyDescent="0.25">
      <c r="F7" s="9"/>
      <c r="G7" s="79" t="s">
        <v>61</v>
      </c>
      <c r="H7" s="79" t="s">
        <v>62</v>
      </c>
      <c r="I7" s="79" t="s">
        <v>63</v>
      </c>
      <c r="J7" s="79" t="s">
        <v>64</v>
      </c>
      <c r="K7" s="79" t="s">
        <v>65</v>
      </c>
      <c r="L7" s="79" t="s">
        <v>66</v>
      </c>
      <c r="M7" s="79" t="s">
        <v>67</v>
      </c>
      <c r="N7" s="79" t="s">
        <v>68</v>
      </c>
      <c r="O7" s="79" t="s">
        <v>69</v>
      </c>
      <c r="P7" s="79" t="s">
        <v>70</v>
      </c>
      <c r="Q7" s="79" t="s">
        <v>71</v>
      </c>
      <c r="R7" s="79" t="s">
        <v>72</v>
      </c>
      <c r="S7" s="79" t="s">
        <v>73</v>
      </c>
      <c r="T7" s="79" t="s">
        <v>74</v>
      </c>
      <c r="U7" s="79" t="s">
        <v>75</v>
      </c>
      <c r="V7" s="79" t="s">
        <v>76</v>
      </c>
      <c r="W7" s="79" t="s">
        <v>77</v>
      </c>
      <c r="X7" s="79" t="s">
        <v>78</v>
      </c>
      <c r="Y7" s="79" t="s">
        <v>79</v>
      </c>
      <c r="Z7" s="79" t="s">
        <v>80</v>
      </c>
      <c r="AA7" s="79" t="s">
        <v>81</v>
      </c>
      <c r="AB7" s="79" t="s">
        <v>82</v>
      </c>
      <c r="AC7" s="79" t="s">
        <v>83</v>
      </c>
      <c r="AD7" s="79" t="s">
        <v>84</v>
      </c>
      <c r="AE7" s="79" t="s">
        <v>85</v>
      </c>
      <c r="AF7" s="79" t="s">
        <v>86</v>
      </c>
      <c r="AG7" s="79" t="s">
        <v>87</v>
      </c>
      <c r="AH7" s="79" t="s">
        <v>88</v>
      </c>
      <c r="AI7" s="79" t="s">
        <v>89</v>
      </c>
      <c r="AJ7" s="79" t="s">
        <v>90</v>
      </c>
      <c r="AK7" s="79" t="s">
        <v>91</v>
      </c>
      <c r="AL7" s="79" t="s">
        <v>92</v>
      </c>
      <c r="AM7" s="79" t="s">
        <v>93</v>
      </c>
      <c r="AN7" s="79" t="s">
        <v>94</v>
      </c>
      <c r="AO7" s="79" t="s">
        <v>95</v>
      </c>
      <c r="AP7" s="79" t="s">
        <v>96</v>
      </c>
      <c r="AQ7" s="79" t="s">
        <v>97</v>
      </c>
      <c r="AR7" s="79" t="s">
        <v>98</v>
      </c>
      <c r="AS7" s="79" t="s">
        <v>99</v>
      </c>
      <c r="AT7" s="79" t="s">
        <v>100</v>
      </c>
      <c r="AU7" s="79" t="s">
        <v>101</v>
      </c>
      <c r="AV7" s="79" t="s">
        <v>102</v>
      </c>
      <c r="AW7" s="79" t="s">
        <v>103</v>
      </c>
      <c r="AX7" s="79" t="s">
        <v>104</v>
      </c>
      <c r="AY7" s="79" t="s">
        <v>105</v>
      </c>
      <c r="AZ7" s="79" t="s">
        <v>106</v>
      </c>
      <c r="BA7" s="79" t="s">
        <v>107</v>
      </c>
      <c r="BB7" s="79" t="s">
        <v>108</v>
      </c>
      <c r="BC7" s="79" t="s">
        <v>109</v>
      </c>
      <c r="BD7" s="79" t="s">
        <v>110</v>
      </c>
      <c r="BE7" s="79" t="s">
        <v>111</v>
      </c>
      <c r="BF7" s="79" t="s">
        <v>124</v>
      </c>
      <c r="BG7" s="79" t="s">
        <v>125</v>
      </c>
      <c r="BH7" s="79" t="s">
        <v>126</v>
      </c>
      <c r="BI7" s="79" t="s">
        <v>127</v>
      </c>
      <c r="BJ7" s="79" t="s">
        <v>128</v>
      </c>
      <c r="BK7" s="79" t="s">
        <v>129</v>
      </c>
      <c r="BL7" s="79" t="s">
        <v>130</v>
      </c>
      <c r="BM7" s="79" t="s">
        <v>131</v>
      </c>
      <c r="BN7" s="79" t="s">
        <v>132</v>
      </c>
      <c r="BO7" s="79" t="s">
        <v>133</v>
      </c>
      <c r="BP7" s="79" t="s">
        <v>134</v>
      </c>
      <c r="BQ7" s="79" t="s">
        <v>135</v>
      </c>
      <c r="BR7" s="79" t="s">
        <v>136</v>
      </c>
      <c r="BS7" s="79" t="s">
        <v>137</v>
      </c>
      <c r="BT7" s="79" t="s">
        <v>138</v>
      </c>
      <c r="BU7" s="79" t="s">
        <v>139</v>
      </c>
      <c r="BV7" s="79" t="s">
        <v>140</v>
      </c>
      <c r="BW7" s="79" t="s">
        <v>141</v>
      </c>
      <c r="BX7" s="79" t="s">
        <v>142</v>
      </c>
      <c r="BY7" s="79" t="s">
        <v>143</v>
      </c>
      <c r="BZ7" s="79" t="s">
        <v>144</v>
      </c>
      <c r="CA7" s="79" t="s">
        <v>145</v>
      </c>
      <c r="CB7" s="79" t="s">
        <v>146</v>
      </c>
      <c r="CC7" s="79" t="s">
        <v>147</v>
      </c>
      <c r="CD7" s="79" t="s">
        <v>148</v>
      </c>
      <c r="CE7" s="79" t="s">
        <v>149</v>
      </c>
      <c r="CF7" s="79" t="s">
        <v>150</v>
      </c>
      <c r="CG7" s="79" t="s">
        <v>151</v>
      </c>
      <c r="CH7" s="79" t="s">
        <v>152</v>
      </c>
      <c r="CI7" s="79" t="s">
        <v>153</v>
      </c>
      <c r="CJ7" s="79" t="s">
        <v>154</v>
      </c>
      <c r="CK7" s="79" t="s">
        <v>155</v>
      </c>
      <c r="CL7" s="79" t="s">
        <v>156</v>
      </c>
      <c r="CM7" s="79" t="s">
        <v>157</v>
      </c>
      <c r="CN7" s="79" t="s">
        <v>158</v>
      </c>
      <c r="CO7" s="79" t="s">
        <v>159</v>
      </c>
      <c r="CP7" s="79" t="s">
        <v>160</v>
      </c>
      <c r="CQ7" s="79" t="s">
        <v>161</v>
      </c>
      <c r="CR7" s="79" t="s">
        <v>162</v>
      </c>
      <c r="CS7" s="79" t="s">
        <v>163</v>
      </c>
      <c r="CT7" s="79" t="s">
        <v>164</v>
      </c>
      <c r="CU7" s="79" t="s">
        <v>165</v>
      </c>
      <c r="CV7" s="79" t="s">
        <v>166</v>
      </c>
      <c r="CW7" s="79" t="s">
        <v>167</v>
      </c>
    </row>
    <row r="8" spans="2:102" x14ac:dyDescent="0.25">
      <c r="B8" s="22" t="s">
        <v>8</v>
      </c>
      <c r="C8" s="22"/>
      <c r="D8" s="23"/>
      <c r="E8" s="23"/>
      <c r="F8" s="23">
        <f>(SUM(F10:F66))</f>
        <v>5934716.5337179424</v>
      </c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</row>
    <row r="9" spans="2:102" x14ac:dyDescent="0.25">
      <c r="B9" s="13" t="s">
        <v>25</v>
      </c>
      <c r="C9" s="13"/>
      <c r="D9" s="14"/>
      <c r="E9" s="14"/>
      <c r="F9" s="14"/>
      <c r="G9" s="76"/>
      <c r="H9" s="76"/>
      <c r="I9" s="77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</row>
    <row r="10" spans="2:102" x14ac:dyDescent="0.25">
      <c r="B10" s="17" t="s">
        <v>46</v>
      </c>
      <c r="C10" s="17">
        <v>1</v>
      </c>
      <c r="D10" s="29">
        <v>5800</v>
      </c>
      <c r="E10" s="29"/>
      <c r="F10" s="11">
        <f>C10*D10</f>
        <v>5800</v>
      </c>
      <c r="G10" s="70">
        <v>1</v>
      </c>
      <c r="H10" s="70">
        <v>2</v>
      </c>
      <c r="I10" s="71">
        <v>-5800</v>
      </c>
      <c r="J10" s="72">
        <v>0</v>
      </c>
      <c r="K10" s="72">
        <f>I10</f>
        <v>-5800</v>
      </c>
      <c r="L10" s="72">
        <v>0</v>
      </c>
      <c r="M10" s="72">
        <v>0</v>
      </c>
      <c r="N10" s="72">
        <v>0</v>
      </c>
      <c r="O10" s="72">
        <v>0</v>
      </c>
      <c r="P10" s="72">
        <v>0</v>
      </c>
      <c r="Q10" s="72">
        <v>0</v>
      </c>
      <c r="R10" s="72">
        <v>0</v>
      </c>
      <c r="S10" s="72">
        <v>0</v>
      </c>
      <c r="T10" s="72">
        <v>0</v>
      </c>
      <c r="U10" s="72">
        <v>0</v>
      </c>
      <c r="V10" s="72">
        <v>0</v>
      </c>
      <c r="W10" s="72">
        <v>0</v>
      </c>
      <c r="X10" s="72">
        <v>0</v>
      </c>
      <c r="Y10" s="72">
        <v>0</v>
      </c>
      <c r="Z10" s="72">
        <v>0</v>
      </c>
      <c r="AA10" s="72">
        <v>0</v>
      </c>
      <c r="AB10" s="72">
        <v>0</v>
      </c>
      <c r="AC10" s="72">
        <v>0</v>
      </c>
      <c r="AD10" s="72">
        <v>0</v>
      </c>
      <c r="AE10" s="72">
        <v>0</v>
      </c>
      <c r="AF10" s="72">
        <v>0</v>
      </c>
      <c r="AG10" s="72">
        <v>0</v>
      </c>
      <c r="AH10" s="72">
        <v>0</v>
      </c>
      <c r="AI10" s="72">
        <v>0</v>
      </c>
      <c r="AJ10" s="72">
        <v>0</v>
      </c>
      <c r="AK10" s="72">
        <v>0</v>
      </c>
      <c r="AL10" s="72">
        <v>0</v>
      </c>
      <c r="AM10" s="72">
        <v>0</v>
      </c>
      <c r="AN10" s="72">
        <v>0</v>
      </c>
      <c r="AO10" s="72">
        <v>0</v>
      </c>
      <c r="AP10" s="72">
        <v>0</v>
      </c>
      <c r="AQ10" s="72">
        <v>0</v>
      </c>
      <c r="AR10" s="72">
        <v>0</v>
      </c>
      <c r="AS10" s="72">
        <v>0</v>
      </c>
      <c r="AT10" s="72">
        <v>0</v>
      </c>
      <c r="AU10" s="72">
        <v>0</v>
      </c>
      <c r="AV10" s="72">
        <v>0</v>
      </c>
      <c r="AW10" s="72">
        <v>0</v>
      </c>
      <c r="AX10" s="72">
        <v>0</v>
      </c>
      <c r="AY10" s="72">
        <v>0</v>
      </c>
      <c r="AZ10" s="72">
        <v>0</v>
      </c>
      <c r="BA10" s="72">
        <v>0</v>
      </c>
      <c r="BB10" s="72">
        <v>0</v>
      </c>
      <c r="BC10" s="72">
        <v>0</v>
      </c>
      <c r="BD10" s="72">
        <v>0</v>
      </c>
      <c r="BE10" s="72">
        <v>0</v>
      </c>
      <c r="BF10" s="72">
        <v>0</v>
      </c>
      <c r="BG10" s="72">
        <v>0</v>
      </c>
      <c r="BH10" s="72">
        <v>0</v>
      </c>
      <c r="BI10" s="72">
        <v>0</v>
      </c>
      <c r="BJ10" s="72">
        <v>0</v>
      </c>
      <c r="BK10" s="72">
        <v>0</v>
      </c>
      <c r="BL10" s="72">
        <v>0</v>
      </c>
      <c r="BM10" s="72">
        <v>0</v>
      </c>
      <c r="BN10" s="72">
        <v>0</v>
      </c>
      <c r="BO10" s="72">
        <v>0</v>
      </c>
      <c r="BP10" s="72">
        <v>0</v>
      </c>
      <c r="BQ10" s="72">
        <v>0</v>
      </c>
      <c r="BR10" s="72">
        <v>0</v>
      </c>
      <c r="BS10" s="72">
        <v>0</v>
      </c>
      <c r="BT10" s="72">
        <v>0</v>
      </c>
      <c r="BU10" s="72">
        <v>0</v>
      </c>
      <c r="BV10" s="72">
        <v>0</v>
      </c>
      <c r="BW10" s="72">
        <v>0</v>
      </c>
      <c r="BX10" s="72">
        <v>0</v>
      </c>
      <c r="BY10" s="72">
        <v>0</v>
      </c>
      <c r="BZ10" s="72">
        <v>0</v>
      </c>
      <c r="CA10" s="72">
        <v>0</v>
      </c>
      <c r="CB10" s="72">
        <v>0</v>
      </c>
      <c r="CC10" s="72">
        <v>0</v>
      </c>
      <c r="CD10" s="72">
        <v>0</v>
      </c>
      <c r="CE10" s="72">
        <v>0</v>
      </c>
      <c r="CF10" s="72">
        <v>0</v>
      </c>
      <c r="CG10" s="72">
        <v>0</v>
      </c>
      <c r="CH10" s="72">
        <v>0</v>
      </c>
      <c r="CI10" s="72">
        <v>0</v>
      </c>
      <c r="CJ10" s="72">
        <v>0</v>
      </c>
      <c r="CK10" s="72">
        <v>0</v>
      </c>
      <c r="CL10" s="72">
        <v>0</v>
      </c>
      <c r="CM10" s="72">
        <v>0</v>
      </c>
      <c r="CN10" s="72">
        <v>0</v>
      </c>
      <c r="CO10" s="72">
        <v>0</v>
      </c>
      <c r="CP10" s="72">
        <v>0</v>
      </c>
      <c r="CQ10" s="72">
        <v>0</v>
      </c>
      <c r="CR10" s="72">
        <v>0</v>
      </c>
      <c r="CS10" s="72">
        <v>0</v>
      </c>
      <c r="CT10" s="72">
        <v>0</v>
      </c>
      <c r="CU10" s="72">
        <v>0</v>
      </c>
      <c r="CV10" s="72">
        <v>0</v>
      </c>
      <c r="CW10" s="72">
        <v>0</v>
      </c>
      <c r="CX10" s="115"/>
    </row>
    <row r="11" spans="2:102" x14ac:dyDescent="0.25">
      <c r="B11" s="10" t="s">
        <v>26</v>
      </c>
      <c r="C11" s="10">
        <v>1</v>
      </c>
      <c r="D11" s="11">
        <v>1200</v>
      </c>
      <c r="E11" s="11"/>
      <c r="F11" s="11">
        <f>C11*D11</f>
        <v>1200</v>
      </c>
      <c r="G11" s="55">
        <v>4</v>
      </c>
      <c r="H11" s="55">
        <v>4</v>
      </c>
      <c r="I11" s="57">
        <v>-1200</v>
      </c>
      <c r="J11" s="58">
        <v>0</v>
      </c>
      <c r="K11" s="58">
        <v>0</v>
      </c>
      <c r="L11" s="58">
        <v>0</v>
      </c>
      <c r="M11" s="58">
        <f>I11</f>
        <v>-1200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8">
        <v>0</v>
      </c>
      <c r="Y11" s="58">
        <v>0</v>
      </c>
      <c r="Z11" s="58">
        <v>0</v>
      </c>
      <c r="AA11" s="58">
        <v>0</v>
      </c>
      <c r="AB11" s="58">
        <v>0</v>
      </c>
      <c r="AC11" s="58">
        <v>0</v>
      </c>
      <c r="AD11" s="58">
        <v>0</v>
      </c>
      <c r="AE11" s="58">
        <v>0</v>
      </c>
      <c r="AF11" s="58">
        <v>0</v>
      </c>
      <c r="AG11" s="58">
        <v>0</v>
      </c>
      <c r="AH11" s="58">
        <v>0</v>
      </c>
      <c r="AI11" s="58">
        <v>0</v>
      </c>
      <c r="AJ11" s="58">
        <v>0</v>
      </c>
      <c r="AK11" s="58">
        <v>0</v>
      </c>
      <c r="AL11" s="58">
        <v>0</v>
      </c>
      <c r="AM11" s="58">
        <v>0</v>
      </c>
      <c r="AN11" s="58">
        <v>0</v>
      </c>
      <c r="AO11" s="58">
        <v>0</v>
      </c>
      <c r="AP11" s="58">
        <v>0</v>
      </c>
      <c r="AQ11" s="58">
        <v>0</v>
      </c>
      <c r="AR11" s="58">
        <v>0</v>
      </c>
      <c r="AS11" s="58">
        <v>0</v>
      </c>
      <c r="AT11" s="58">
        <v>0</v>
      </c>
      <c r="AU11" s="58">
        <v>0</v>
      </c>
      <c r="AV11" s="58">
        <v>0</v>
      </c>
      <c r="AW11" s="58">
        <v>0</v>
      </c>
      <c r="AX11" s="58">
        <v>0</v>
      </c>
      <c r="AY11" s="58">
        <v>0</v>
      </c>
      <c r="AZ11" s="58">
        <v>0</v>
      </c>
      <c r="BA11" s="58">
        <v>0</v>
      </c>
      <c r="BB11" s="58">
        <v>0</v>
      </c>
      <c r="BC11" s="58">
        <v>0</v>
      </c>
      <c r="BD11" s="58">
        <v>0</v>
      </c>
      <c r="BE11" s="58">
        <v>0</v>
      </c>
      <c r="BF11" s="58">
        <v>0</v>
      </c>
      <c r="BG11" s="58">
        <v>0</v>
      </c>
      <c r="BH11" s="58">
        <v>0</v>
      </c>
      <c r="BI11" s="58">
        <v>0</v>
      </c>
      <c r="BJ11" s="58">
        <v>0</v>
      </c>
      <c r="BK11" s="58">
        <v>0</v>
      </c>
      <c r="BL11" s="58">
        <v>0</v>
      </c>
      <c r="BM11" s="58">
        <v>0</v>
      </c>
      <c r="BN11" s="58">
        <v>0</v>
      </c>
      <c r="BO11" s="58">
        <v>0</v>
      </c>
      <c r="BP11" s="58">
        <v>0</v>
      </c>
      <c r="BQ11" s="58">
        <v>0</v>
      </c>
      <c r="BR11" s="58">
        <v>0</v>
      </c>
      <c r="BS11" s="58">
        <v>0</v>
      </c>
      <c r="BT11" s="58">
        <v>0</v>
      </c>
      <c r="BU11" s="58">
        <v>0</v>
      </c>
      <c r="BV11" s="58">
        <v>0</v>
      </c>
      <c r="BW11" s="58">
        <v>0</v>
      </c>
      <c r="BX11" s="58">
        <v>0</v>
      </c>
      <c r="BY11" s="58">
        <v>0</v>
      </c>
      <c r="BZ11" s="58">
        <v>0</v>
      </c>
      <c r="CA11" s="58">
        <v>0</v>
      </c>
      <c r="CB11" s="58">
        <v>0</v>
      </c>
      <c r="CC11" s="58">
        <v>0</v>
      </c>
      <c r="CD11" s="58">
        <v>0</v>
      </c>
      <c r="CE11" s="58">
        <v>0</v>
      </c>
      <c r="CF11" s="58">
        <v>0</v>
      </c>
      <c r="CG11" s="58">
        <v>0</v>
      </c>
      <c r="CH11" s="58">
        <v>0</v>
      </c>
      <c r="CI11" s="58">
        <v>0</v>
      </c>
      <c r="CJ11" s="58">
        <v>0</v>
      </c>
      <c r="CK11" s="58">
        <v>0</v>
      </c>
      <c r="CL11" s="58">
        <v>0</v>
      </c>
      <c r="CM11" s="58">
        <v>0</v>
      </c>
      <c r="CN11" s="58">
        <v>0</v>
      </c>
      <c r="CO11" s="58">
        <v>0</v>
      </c>
      <c r="CP11" s="58">
        <v>0</v>
      </c>
      <c r="CQ11" s="58">
        <v>0</v>
      </c>
      <c r="CR11" s="58">
        <v>0</v>
      </c>
      <c r="CS11" s="58">
        <v>0</v>
      </c>
      <c r="CT11" s="58">
        <v>0</v>
      </c>
      <c r="CU11" s="58">
        <v>0</v>
      </c>
      <c r="CV11" s="58">
        <v>0</v>
      </c>
      <c r="CW11" s="58">
        <v>0</v>
      </c>
      <c r="CX11" s="115"/>
    </row>
    <row r="12" spans="2:102" x14ac:dyDescent="0.25">
      <c r="B12" s="10" t="s">
        <v>27</v>
      </c>
      <c r="C12" s="10">
        <v>1</v>
      </c>
      <c r="D12" s="11">
        <v>4500</v>
      </c>
      <c r="E12" s="11"/>
      <c r="F12" s="11">
        <f>D12*C12</f>
        <v>4500</v>
      </c>
      <c r="G12" s="55">
        <v>4</v>
      </c>
      <c r="H12" s="55">
        <v>4</v>
      </c>
      <c r="I12" s="57">
        <v>-4500</v>
      </c>
      <c r="J12" s="58">
        <v>0</v>
      </c>
      <c r="K12" s="58">
        <v>0</v>
      </c>
      <c r="L12" s="58">
        <v>0</v>
      </c>
      <c r="M12" s="58">
        <f>I12</f>
        <v>-4500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58">
        <v>0</v>
      </c>
      <c r="X12" s="58">
        <v>0</v>
      </c>
      <c r="Y12" s="58">
        <v>0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58">
        <v>0</v>
      </c>
      <c r="AF12" s="58">
        <v>0</v>
      </c>
      <c r="AG12" s="58">
        <v>0</v>
      </c>
      <c r="AH12" s="58">
        <v>0</v>
      </c>
      <c r="AI12" s="58">
        <v>0</v>
      </c>
      <c r="AJ12" s="58">
        <v>0</v>
      </c>
      <c r="AK12" s="58">
        <v>0</v>
      </c>
      <c r="AL12" s="58">
        <v>0</v>
      </c>
      <c r="AM12" s="58">
        <v>0</v>
      </c>
      <c r="AN12" s="58">
        <v>0</v>
      </c>
      <c r="AO12" s="58">
        <v>0</v>
      </c>
      <c r="AP12" s="58">
        <v>0</v>
      </c>
      <c r="AQ12" s="58">
        <v>0</v>
      </c>
      <c r="AR12" s="58">
        <v>0</v>
      </c>
      <c r="AS12" s="58">
        <v>0</v>
      </c>
      <c r="AT12" s="58">
        <v>0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8">
        <v>0</v>
      </c>
      <c r="BA12" s="58">
        <v>0</v>
      </c>
      <c r="BB12" s="58">
        <v>0</v>
      </c>
      <c r="BC12" s="58">
        <v>0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58">
        <v>0</v>
      </c>
      <c r="BU12" s="58">
        <v>0</v>
      </c>
      <c r="BV12" s="58">
        <v>0</v>
      </c>
      <c r="BW12" s="58">
        <v>0</v>
      </c>
      <c r="BX12" s="58">
        <v>0</v>
      </c>
      <c r="BY12" s="58">
        <v>0</v>
      </c>
      <c r="BZ12" s="58">
        <v>0</v>
      </c>
      <c r="CA12" s="58">
        <v>0</v>
      </c>
      <c r="CB12" s="58">
        <v>0</v>
      </c>
      <c r="CC12" s="58">
        <v>0</v>
      </c>
      <c r="CD12" s="58">
        <v>0</v>
      </c>
      <c r="CE12" s="58">
        <v>0</v>
      </c>
      <c r="CF12" s="58">
        <v>0</v>
      </c>
      <c r="CG12" s="58">
        <v>0</v>
      </c>
      <c r="CH12" s="58">
        <v>0</v>
      </c>
      <c r="CI12" s="58">
        <v>0</v>
      </c>
      <c r="CJ12" s="58">
        <v>0</v>
      </c>
      <c r="CK12" s="58">
        <v>0</v>
      </c>
      <c r="CL12" s="58">
        <v>0</v>
      </c>
      <c r="CM12" s="58">
        <v>0</v>
      </c>
      <c r="CN12" s="58">
        <v>0</v>
      </c>
      <c r="CO12" s="58">
        <v>0</v>
      </c>
      <c r="CP12" s="58">
        <v>0</v>
      </c>
      <c r="CQ12" s="58">
        <v>0</v>
      </c>
      <c r="CR12" s="58">
        <v>0</v>
      </c>
      <c r="CS12" s="58">
        <v>0</v>
      </c>
      <c r="CT12" s="58">
        <v>0</v>
      </c>
      <c r="CU12" s="58">
        <v>0</v>
      </c>
      <c r="CV12" s="58">
        <v>0</v>
      </c>
      <c r="CW12" s="58">
        <v>0</v>
      </c>
      <c r="CX12" s="115"/>
    </row>
    <row r="13" spans="2:102" x14ac:dyDescent="0.25">
      <c r="B13" s="10" t="s">
        <v>14</v>
      </c>
      <c r="C13" s="12">
        <v>0.21</v>
      </c>
      <c r="D13" s="11">
        <f>F11+F12+F10</f>
        <v>11500</v>
      </c>
      <c r="E13" s="11"/>
      <c r="F13" s="11">
        <f>C13*D13</f>
        <v>2415</v>
      </c>
      <c r="G13" s="55">
        <v>1</v>
      </c>
      <c r="H13" s="55">
        <v>4</v>
      </c>
      <c r="I13" s="57">
        <f>(I10+I11+I12)*0.21</f>
        <v>-2415</v>
      </c>
      <c r="J13" s="58">
        <f>(J10+J11+J12)*0.21</f>
        <v>0</v>
      </c>
      <c r="K13" s="58">
        <f>(K10+K11+K12)*0.21</f>
        <v>-1218</v>
      </c>
      <c r="L13" s="58">
        <v>0</v>
      </c>
      <c r="M13" s="58">
        <f>(M10+M11+M12)*0.21</f>
        <v>-1197</v>
      </c>
      <c r="N13" s="58">
        <v>0</v>
      </c>
      <c r="O13" s="58">
        <v>0</v>
      </c>
      <c r="P13" s="58">
        <v>0</v>
      </c>
      <c r="Q13" s="58">
        <v>0</v>
      </c>
      <c r="R13" s="58">
        <v>0</v>
      </c>
      <c r="S13" s="58">
        <v>0</v>
      </c>
      <c r="T13" s="58">
        <v>0</v>
      </c>
      <c r="U13" s="58">
        <v>0</v>
      </c>
      <c r="V13" s="58">
        <v>0</v>
      </c>
      <c r="W13" s="58">
        <v>0</v>
      </c>
      <c r="X13" s="58">
        <v>0</v>
      </c>
      <c r="Y13" s="58">
        <v>0</v>
      </c>
      <c r="Z13" s="58">
        <v>0</v>
      </c>
      <c r="AA13" s="58">
        <v>0</v>
      </c>
      <c r="AB13" s="58">
        <v>0</v>
      </c>
      <c r="AC13" s="58">
        <v>0</v>
      </c>
      <c r="AD13" s="58">
        <v>0</v>
      </c>
      <c r="AE13" s="58">
        <v>0</v>
      </c>
      <c r="AF13" s="58">
        <v>0</v>
      </c>
      <c r="AG13" s="58">
        <v>0</v>
      </c>
      <c r="AH13" s="58">
        <v>0</v>
      </c>
      <c r="AI13" s="58">
        <v>0</v>
      </c>
      <c r="AJ13" s="58">
        <v>0</v>
      </c>
      <c r="AK13" s="58">
        <v>0</v>
      </c>
      <c r="AL13" s="58">
        <v>0</v>
      </c>
      <c r="AM13" s="58">
        <v>0</v>
      </c>
      <c r="AN13" s="58">
        <v>0</v>
      </c>
      <c r="AO13" s="58">
        <v>0</v>
      </c>
      <c r="AP13" s="58">
        <v>0</v>
      </c>
      <c r="AQ13" s="58">
        <v>0</v>
      </c>
      <c r="AR13" s="58">
        <v>0</v>
      </c>
      <c r="AS13" s="58">
        <v>0</v>
      </c>
      <c r="AT13" s="58">
        <v>0</v>
      </c>
      <c r="AU13" s="58">
        <v>0</v>
      </c>
      <c r="AV13" s="58">
        <v>0</v>
      </c>
      <c r="AW13" s="58">
        <v>0</v>
      </c>
      <c r="AX13" s="58">
        <v>0</v>
      </c>
      <c r="AY13" s="58">
        <v>0</v>
      </c>
      <c r="AZ13" s="58">
        <v>0</v>
      </c>
      <c r="BA13" s="58">
        <v>0</v>
      </c>
      <c r="BB13" s="58">
        <v>0</v>
      </c>
      <c r="BC13" s="58">
        <v>0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8">
        <v>0</v>
      </c>
      <c r="BQ13" s="58">
        <v>0</v>
      </c>
      <c r="BR13" s="58">
        <v>0</v>
      </c>
      <c r="BS13" s="58">
        <v>0</v>
      </c>
      <c r="BT13" s="58">
        <v>0</v>
      </c>
      <c r="BU13" s="58">
        <v>0</v>
      </c>
      <c r="BV13" s="58">
        <v>0</v>
      </c>
      <c r="BW13" s="58">
        <v>0</v>
      </c>
      <c r="BX13" s="58">
        <v>0</v>
      </c>
      <c r="BY13" s="58">
        <v>0</v>
      </c>
      <c r="BZ13" s="58">
        <v>0</v>
      </c>
      <c r="CA13" s="58">
        <v>0</v>
      </c>
      <c r="CB13" s="58">
        <v>0</v>
      </c>
      <c r="CC13" s="58">
        <v>0</v>
      </c>
      <c r="CD13" s="58">
        <v>0</v>
      </c>
      <c r="CE13" s="58">
        <v>0</v>
      </c>
      <c r="CF13" s="58">
        <v>0</v>
      </c>
      <c r="CG13" s="58">
        <v>0</v>
      </c>
      <c r="CH13" s="58">
        <v>0</v>
      </c>
      <c r="CI13" s="58">
        <v>0</v>
      </c>
      <c r="CJ13" s="58">
        <v>0</v>
      </c>
      <c r="CK13" s="58">
        <v>0</v>
      </c>
      <c r="CL13" s="58">
        <v>0</v>
      </c>
      <c r="CM13" s="58">
        <v>0</v>
      </c>
      <c r="CN13" s="58">
        <v>0</v>
      </c>
      <c r="CO13" s="58">
        <v>0</v>
      </c>
      <c r="CP13" s="58">
        <v>0</v>
      </c>
      <c r="CQ13" s="58">
        <v>0</v>
      </c>
      <c r="CR13" s="58">
        <v>0</v>
      </c>
      <c r="CS13" s="58">
        <v>0</v>
      </c>
      <c r="CT13" s="58">
        <v>0</v>
      </c>
      <c r="CU13" s="58">
        <v>0</v>
      </c>
      <c r="CV13" s="58">
        <v>0</v>
      </c>
      <c r="CW13" s="58">
        <v>0</v>
      </c>
      <c r="CX13" s="115"/>
    </row>
    <row r="14" spans="2:102" x14ac:dyDescent="0.25">
      <c r="B14" s="10"/>
      <c r="C14" s="12"/>
      <c r="D14" s="11"/>
      <c r="E14" s="11"/>
      <c r="F14" s="11"/>
      <c r="G14" s="61"/>
      <c r="H14" s="61"/>
      <c r="I14" s="62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115"/>
    </row>
    <row r="15" spans="2:102" x14ac:dyDescent="0.25">
      <c r="B15" s="15" t="s">
        <v>1</v>
      </c>
      <c r="C15" s="15"/>
      <c r="D15" s="16"/>
      <c r="E15" s="16"/>
      <c r="F15" s="16"/>
      <c r="G15" s="64"/>
      <c r="H15" s="64"/>
      <c r="I15" s="65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115"/>
    </row>
    <row r="16" spans="2:102" x14ac:dyDescent="0.25">
      <c r="B16" t="s">
        <v>21</v>
      </c>
      <c r="C16" s="6">
        <v>5.6099999999999997E-2</v>
      </c>
      <c r="D16" s="1">
        <f>F30</f>
        <v>158230.80000000002</v>
      </c>
      <c r="F16" s="1">
        <f>D16*C16</f>
        <v>8876.7478800000008</v>
      </c>
      <c r="G16" s="70">
        <v>6</v>
      </c>
      <c r="H16" s="70">
        <v>6</v>
      </c>
      <c r="I16" s="71">
        <f t="shared" ref="I16:I65" si="0">-F16</f>
        <v>-8876.7478800000008</v>
      </c>
      <c r="J16" s="72">
        <v>0</v>
      </c>
      <c r="K16" s="72">
        <v>0</v>
      </c>
      <c r="L16" s="72">
        <v>0</v>
      </c>
      <c r="M16" s="72">
        <v>0</v>
      </c>
      <c r="N16" s="72">
        <v>0</v>
      </c>
      <c r="O16" s="72">
        <f>I16</f>
        <v>-8876.7478800000008</v>
      </c>
      <c r="P16" s="72">
        <v>0</v>
      </c>
      <c r="Q16" s="72">
        <v>0</v>
      </c>
      <c r="R16" s="72">
        <v>0</v>
      </c>
      <c r="S16" s="72">
        <v>0</v>
      </c>
      <c r="T16" s="72">
        <v>0</v>
      </c>
      <c r="U16" s="72">
        <v>0</v>
      </c>
      <c r="V16" s="72">
        <v>0</v>
      </c>
      <c r="W16" s="72">
        <v>0</v>
      </c>
      <c r="X16" s="72">
        <v>0</v>
      </c>
      <c r="Y16" s="72">
        <v>0</v>
      </c>
      <c r="Z16" s="72">
        <v>0</v>
      </c>
      <c r="AA16" s="72">
        <v>0</v>
      </c>
      <c r="AB16" s="72">
        <v>0</v>
      </c>
      <c r="AC16" s="72">
        <v>0</v>
      </c>
      <c r="AD16" s="72">
        <v>0</v>
      </c>
      <c r="AE16" s="72">
        <v>0</v>
      </c>
      <c r="AF16" s="72">
        <v>0</v>
      </c>
      <c r="AG16" s="72">
        <v>0</v>
      </c>
      <c r="AH16" s="72">
        <v>0</v>
      </c>
      <c r="AI16" s="72">
        <v>0</v>
      </c>
      <c r="AJ16" s="72">
        <v>0</v>
      </c>
      <c r="AK16" s="72">
        <v>0</v>
      </c>
      <c r="AL16" s="72">
        <v>0</v>
      </c>
      <c r="AM16" s="72">
        <v>0</v>
      </c>
      <c r="AN16" s="72">
        <v>0</v>
      </c>
      <c r="AO16" s="72">
        <v>0</v>
      </c>
      <c r="AP16" s="72">
        <v>0</v>
      </c>
      <c r="AQ16" s="72">
        <v>0</v>
      </c>
      <c r="AR16" s="72">
        <v>0</v>
      </c>
      <c r="AS16" s="72">
        <v>0</v>
      </c>
      <c r="AT16" s="72">
        <v>0</v>
      </c>
      <c r="AU16" s="72">
        <v>0</v>
      </c>
      <c r="AV16" s="72">
        <v>0</v>
      </c>
      <c r="AW16" s="72">
        <v>0</v>
      </c>
      <c r="AX16" s="72">
        <v>0</v>
      </c>
      <c r="AY16" s="72">
        <v>0</v>
      </c>
      <c r="AZ16" s="72">
        <v>0</v>
      </c>
      <c r="BA16" s="72">
        <v>0</v>
      </c>
      <c r="BB16" s="72">
        <v>0</v>
      </c>
      <c r="BC16" s="72">
        <v>0</v>
      </c>
      <c r="BD16" s="72">
        <v>0</v>
      </c>
      <c r="BE16" s="72">
        <v>0</v>
      </c>
      <c r="BF16" s="72">
        <v>0</v>
      </c>
      <c r="BG16" s="72">
        <v>0</v>
      </c>
      <c r="BH16" s="72">
        <v>0</v>
      </c>
      <c r="BI16" s="72">
        <v>0</v>
      </c>
      <c r="BJ16" s="72">
        <v>0</v>
      </c>
      <c r="BK16" s="72">
        <v>0</v>
      </c>
      <c r="BL16" s="72">
        <v>0</v>
      </c>
      <c r="BM16" s="72">
        <v>0</v>
      </c>
      <c r="BN16" s="72">
        <v>0</v>
      </c>
      <c r="BO16" s="72">
        <v>0</v>
      </c>
      <c r="BP16" s="72">
        <v>0</v>
      </c>
      <c r="BQ16" s="72">
        <v>0</v>
      </c>
      <c r="BR16" s="72">
        <v>0</v>
      </c>
      <c r="BS16" s="72">
        <v>0</v>
      </c>
      <c r="BT16" s="72">
        <v>0</v>
      </c>
      <c r="BU16" s="72">
        <v>0</v>
      </c>
      <c r="BV16" s="72">
        <v>0</v>
      </c>
      <c r="BW16" s="72">
        <v>0</v>
      </c>
      <c r="BX16" s="72">
        <v>0</v>
      </c>
      <c r="BY16" s="72">
        <v>0</v>
      </c>
      <c r="BZ16" s="72">
        <v>0</v>
      </c>
      <c r="CA16" s="72">
        <v>0</v>
      </c>
      <c r="CB16" s="72">
        <v>0</v>
      </c>
      <c r="CC16" s="72">
        <v>0</v>
      </c>
      <c r="CD16" s="72">
        <v>0</v>
      </c>
      <c r="CE16" s="72">
        <v>0</v>
      </c>
      <c r="CF16" s="72">
        <v>0</v>
      </c>
      <c r="CG16" s="72">
        <v>0</v>
      </c>
      <c r="CH16" s="72">
        <v>0</v>
      </c>
      <c r="CI16" s="72">
        <v>0</v>
      </c>
      <c r="CJ16" s="72">
        <v>0</v>
      </c>
      <c r="CK16" s="72">
        <v>0</v>
      </c>
      <c r="CL16" s="72">
        <v>0</v>
      </c>
      <c r="CM16" s="72">
        <v>0</v>
      </c>
      <c r="CN16" s="72">
        <v>0</v>
      </c>
      <c r="CO16" s="72">
        <v>0</v>
      </c>
      <c r="CP16" s="72">
        <v>0</v>
      </c>
      <c r="CQ16" s="72">
        <v>0</v>
      </c>
      <c r="CR16" s="72">
        <v>0</v>
      </c>
      <c r="CS16" s="72">
        <v>0</v>
      </c>
      <c r="CT16" s="72">
        <v>0</v>
      </c>
      <c r="CU16" s="72">
        <v>0</v>
      </c>
      <c r="CV16" s="72">
        <v>0</v>
      </c>
      <c r="CW16" s="72">
        <v>0</v>
      </c>
      <c r="CX16" s="115"/>
    </row>
    <row r="17" spans="2:102" x14ac:dyDescent="0.25">
      <c r="B17" t="s">
        <v>22</v>
      </c>
      <c r="C17" s="6">
        <v>4.7699999999999999E-2</v>
      </c>
      <c r="D17" s="1">
        <f>F30</f>
        <v>158230.80000000002</v>
      </c>
      <c r="F17" s="1">
        <f>D17*C17</f>
        <v>7547.6091600000009</v>
      </c>
      <c r="G17" s="55">
        <v>17</v>
      </c>
      <c r="H17" s="55">
        <v>18</v>
      </c>
      <c r="I17" s="57">
        <f t="shared" si="0"/>
        <v>-7547.6091600000009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8">
        <v>0</v>
      </c>
      <c r="P17" s="58">
        <v>0</v>
      </c>
      <c r="Q17" s="58">
        <v>0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0</v>
      </c>
      <c r="X17" s="58">
        <v>0</v>
      </c>
      <c r="Y17" s="58">
        <v>0</v>
      </c>
      <c r="Z17" s="58">
        <f>I17*0.3</f>
        <v>-2264.2827480000001</v>
      </c>
      <c r="AA17" s="58">
        <f>0.7*I17</f>
        <v>-5283.3264120000003</v>
      </c>
      <c r="AB17" s="58">
        <v>0</v>
      </c>
      <c r="AC17" s="58">
        <v>0</v>
      </c>
      <c r="AD17" s="58">
        <v>0</v>
      </c>
      <c r="AE17" s="58">
        <v>0</v>
      </c>
      <c r="AF17" s="58">
        <v>0</v>
      </c>
      <c r="AG17" s="58">
        <v>0</v>
      </c>
      <c r="AH17" s="58">
        <v>0</v>
      </c>
      <c r="AI17" s="58">
        <v>0</v>
      </c>
      <c r="AJ17" s="58">
        <v>0</v>
      </c>
      <c r="AK17" s="58">
        <v>0</v>
      </c>
      <c r="AL17" s="58">
        <v>0</v>
      </c>
      <c r="AM17" s="58">
        <v>0</v>
      </c>
      <c r="AN17" s="58">
        <v>0</v>
      </c>
      <c r="AO17" s="58">
        <v>0</v>
      </c>
      <c r="AP17" s="58">
        <v>0</v>
      </c>
      <c r="AQ17" s="58">
        <v>0</v>
      </c>
      <c r="AR17" s="58">
        <v>0</v>
      </c>
      <c r="AS17" s="58">
        <v>0</v>
      </c>
      <c r="AT17" s="58">
        <v>0</v>
      </c>
      <c r="AU17" s="58">
        <v>0</v>
      </c>
      <c r="AV17" s="58">
        <v>0</v>
      </c>
      <c r="AW17" s="58">
        <v>0</v>
      </c>
      <c r="AX17" s="58">
        <v>0</v>
      </c>
      <c r="AY17" s="58">
        <v>0</v>
      </c>
      <c r="AZ17" s="58">
        <v>0</v>
      </c>
      <c r="BA17" s="58">
        <v>0</v>
      </c>
      <c r="BB17" s="58">
        <v>0</v>
      </c>
      <c r="BC17" s="58">
        <v>0</v>
      </c>
      <c r="BD17" s="58">
        <v>0</v>
      </c>
      <c r="BE17" s="58">
        <v>0</v>
      </c>
      <c r="BF17" s="58">
        <v>0</v>
      </c>
      <c r="BG17" s="58">
        <v>0</v>
      </c>
      <c r="BH17" s="58">
        <v>0</v>
      </c>
      <c r="BI17" s="58">
        <v>0</v>
      </c>
      <c r="BJ17" s="58">
        <v>0</v>
      </c>
      <c r="BK17" s="58">
        <v>0</v>
      </c>
      <c r="BL17" s="58">
        <v>0</v>
      </c>
      <c r="BM17" s="58">
        <v>0</v>
      </c>
      <c r="BN17" s="58">
        <v>0</v>
      </c>
      <c r="BO17" s="58">
        <v>0</v>
      </c>
      <c r="BP17" s="58">
        <v>0</v>
      </c>
      <c r="BQ17" s="58">
        <v>0</v>
      </c>
      <c r="BR17" s="58">
        <v>0</v>
      </c>
      <c r="BS17" s="58">
        <v>0</v>
      </c>
      <c r="BT17" s="58">
        <v>0</v>
      </c>
      <c r="BU17" s="58">
        <v>0</v>
      </c>
      <c r="BV17" s="58">
        <v>0</v>
      </c>
      <c r="BW17" s="58">
        <v>0</v>
      </c>
      <c r="BX17" s="58">
        <v>0</v>
      </c>
      <c r="BY17" s="58">
        <v>0</v>
      </c>
      <c r="BZ17" s="58">
        <v>0</v>
      </c>
      <c r="CA17" s="58">
        <v>0</v>
      </c>
      <c r="CB17" s="58">
        <v>0</v>
      </c>
      <c r="CC17" s="58">
        <v>0</v>
      </c>
      <c r="CD17" s="58">
        <v>0</v>
      </c>
      <c r="CE17" s="58">
        <v>0</v>
      </c>
      <c r="CF17" s="58">
        <v>0</v>
      </c>
      <c r="CG17" s="58">
        <v>0</v>
      </c>
      <c r="CH17" s="58">
        <v>0</v>
      </c>
      <c r="CI17" s="58">
        <v>0</v>
      </c>
      <c r="CJ17" s="58">
        <v>0</v>
      </c>
      <c r="CK17" s="58">
        <v>0</v>
      </c>
      <c r="CL17" s="58">
        <v>0</v>
      </c>
      <c r="CM17" s="58">
        <v>0</v>
      </c>
      <c r="CN17" s="58">
        <v>0</v>
      </c>
      <c r="CO17" s="58">
        <v>0</v>
      </c>
      <c r="CP17" s="58">
        <v>0</v>
      </c>
      <c r="CQ17" s="58">
        <v>0</v>
      </c>
      <c r="CR17" s="58">
        <v>0</v>
      </c>
      <c r="CS17" s="58">
        <v>0</v>
      </c>
      <c r="CT17" s="58">
        <v>0</v>
      </c>
      <c r="CU17" s="58">
        <v>0</v>
      </c>
      <c r="CV17" s="58">
        <v>0</v>
      </c>
      <c r="CW17" s="58">
        <v>0</v>
      </c>
      <c r="CX17" s="115"/>
    </row>
    <row r="18" spans="2:102" x14ac:dyDescent="0.25">
      <c r="B18" t="s">
        <v>24</v>
      </c>
      <c r="C18" s="6">
        <v>7.0000000000000001E-3</v>
      </c>
      <c r="D18" s="1">
        <f>F30</f>
        <v>158230.80000000002</v>
      </c>
      <c r="F18" s="1">
        <f>C18*D18</f>
        <v>1107.6156000000001</v>
      </c>
      <c r="G18" s="55">
        <v>17</v>
      </c>
      <c r="H18" s="55">
        <v>18</v>
      </c>
      <c r="I18" s="57">
        <f t="shared" si="0"/>
        <v>-1107.6156000000001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8">
        <v>0</v>
      </c>
      <c r="P18" s="58">
        <v>0</v>
      </c>
      <c r="Q18" s="58">
        <v>0</v>
      </c>
      <c r="R18" s="58">
        <v>0</v>
      </c>
      <c r="S18" s="58">
        <v>0</v>
      </c>
      <c r="T18" s="58">
        <v>0</v>
      </c>
      <c r="U18" s="58">
        <v>0</v>
      </c>
      <c r="V18" s="58">
        <v>0</v>
      </c>
      <c r="W18" s="58">
        <v>0</v>
      </c>
      <c r="X18" s="58">
        <v>0</v>
      </c>
      <c r="Y18" s="58">
        <v>0</v>
      </c>
      <c r="Z18" s="58">
        <f>I18*0.5</f>
        <v>-553.80780000000004</v>
      </c>
      <c r="AA18" s="58">
        <f>I18*0.5</f>
        <v>-553.80780000000004</v>
      </c>
      <c r="AB18" s="58">
        <v>0</v>
      </c>
      <c r="AC18" s="58">
        <v>0</v>
      </c>
      <c r="AD18" s="58">
        <v>0</v>
      </c>
      <c r="AE18" s="58">
        <v>0</v>
      </c>
      <c r="AF18" s="58">
        <v>0</v>
      </c>
      <c r="AG18" s="58">
        <v>0</v>
      </c>
      <c r="AH18" s="58">
        <v>0</v>
      </c>
      <c r="AI18" s="58">
        <v>0</v>
      </c>
      <c r="AJ18" s="58">
        <v>0</v>
      </c>
      <c r="AK18" s="58">
        <v>0</v>
      </c>
      <c r="AL18" s="58">
        <v>0</v>
      </c>
      <c r="AM18" s="58">
        <v>0</v>
      </c>
      <c r="AN18" s="58">
        <v>0</v>
      </c>
      <c r="AO18" s="58">
        <v>0</v>
      </c>
      <c r="AP18" s="58">
        <v>0</v>
      </c>
      <c r="AQ18" s="58">
        <v>0</v>
      </c>
      <c r="AR18" s="58">
        <v>0</v>
      </c>
      <c r="AS18" s="58">
        <v>0</v>
      </c>
      <c r="AT18" s="58">
        <v>0</v>
      </c>
      <c r="AU18" s="58">
        <v>0</v>
      </c>
      <c r="AV18" s="58">
        <v>0</v>
      </c>
      <c r="AW18" s="58">
        <v>0</v>
      </c>
      <c r="AX18" s="58">
        <v>0</v>
      </c>
      <c r="AY18" s="58">
        <v>0</v>
      </c>
      <c r="AZ18" s="58">
        <v>0</v>
      </c>
      <c r="BA18" s="58">
        <v>0</v>
      </c>
      <c r="BB18" s="58">
        <v>0</v>
      </c>
      <c r="BC18" s="58">
        <v>0</v>
      </c>
      <c r="BD18" s="58">
        <v>0</v>
      </c>
      <c r="BE18" s="58">
        <v>0</v>
      </c>
      <c r="BF18" s="58">
        <v>0</v>
      </c>
      <c r="BG18" s="58">
        <v>0</v>
      </c>
      <c r="BH18" s="58">
        <v>0</v>
      </c>
      <c r="BI18" s="58">
        <v>0</v>
      </c>
      <c r="BJ18" s="58">
        <v>0</v>
      </c>
      <c r="BK18" s="58">
        <v>0</v>
      </c>
      <c r="BL18" s="58">
        <v>0</v>
      </c>
      <c r="BM18" s="58">
        <v>0</v>
      </c>
      <c r="BN18" s="58">
        <v>0</v>
      </c>
      <c r="BO18" s="58">
        <v>0</v>
      </c>
      <c r="BP18" s="58">
        <v>0</v>
      </c>
      <c r="BQ18" s="58">
        <v>0</v>
      </c>
      <c r="BR18" s="58">
        <v>0</v>
      </c>
      <c r="BS18" s="58">
        <v>0</v>
      </c>
      <c r="BT18" s="58">
        <v>0</v>
      </c>
      <c r="BU18" s="58">
        <v>0</v>
      </c>
      <c r="BV18" s="58">
        <v>0</v>
      </c>
      <c r="BW18" s="58">
        <v>0</v>
      </c>
      <c r="BX18" s="58">
        <v>0</v>
      </c>
      <c r="BY18" s="58">
        <v>0</v>
      </c>
      <c r="BZ18" s="58">
        <v>0</v>
      </c>
      <c r="CA18" s="58">
        <v>0</v>
      </c>
      <c r="CB18" s="58">
        <v>0</v>
      </c>
      <c r="CC18" s="58">
        <v>0</v>
      </c>
      <c r="CD18" s="58">
        <v>0</v>
      </c>
      <c r="CE18" s="58">
        <v>0</v>
      </c>
      <c r="CF18" s="58">
        <v>0</v>
      </c>
      <c r="CG18" s="58">
        <v>0</v>
      </c>
      <c r="CH18" s="58">
        <v>0</v>
      </c>
      <c r="CI18" s="58">
        <v>0</v>
      </c>
      <c r="CJ18" s="58">
        <v>0</v>
      </c>
      <c r="CK18" s="58">
        <v>0</v>
      </c>
      <c r="CL18" s="58">
        <v>0</v>
      </c>
      <c r="CM18" s="58">
        <v>0</v>
      </c>
      <c r="CN18" s="58">
        <v>0</v>
      </c>
      <c r="CO18" s="58">
        <v>0</v>
      </c>
      <c r="CP18" s="58">
        <v>0</v>
      </c>
      <c r="CQ18" s="58">
        <v>0</v>
      </c>
      <c r="CR18" s="58">
        <v>0</v>
      </c>
      <c r="CS18" s="58">
        <v>0</v>
      </c>
      <c r="CT18" s="58">
        <v>0</v>
      </c>
      <c r="CU18" s="58">
        <v>0</v>
      </c>
      <c r="CV18" s="58">
        <v>0</v>
      </c>
      <c r="CW18" s="58">
        <v>0</v>
      </c>
      <c r="CX18" s="115"/>
    </row>
    <row r="19" spans="2:102" x14ac:dyDescent="0.25">
      <c r="B19" s="6" t="s">
        <v>19</v>
      </c>
      <c r="C19" s="6">
        <v>5.6099999999999997E-2</v>
      </c>
      <c r="D19" s="1">
        <f>F33+F34</f>
        <v>3587694.3142560003</v>
      </c>
      <c r="F19" s="1">
        <f>C19*D19</f>
        <v>201269.65102976162</v>
      </c>
      <c r="G19" s="55">
        <v>6</v>
      </c>
      <c r="H19" s="55">
        <v>9</v>
      </c>
      <c r="I19" s="57">
        <f t="shared" si="0"/>
        <v>-201269.65102976162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f>I19*0.4</f>
        <v>-80507.86041190465</v>
      </c>
      <c r="P19" s="58">
        <v>0</v>
      </c>
      <c r="Q19" s="58">
        <v>0</v>
      </c>
      <c r="R19" s="58">
        <f>I19*0.6</f>
        <v>-120761.79061785697</v>
      </c>
      <c r="S19" s="58">
        <v>0</v>
      </c>
      <c r="T19" s="58">
        <v>0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58">
        <v>0</v>
      </c>
      <c r="AB19" s="58">
        <v>0</v>
      </c>
      <c r="AC19" s="58">
        <v>0</v>
      </c>
      <c r="AD19" s="58">
        <v>0</v>
      </c>
      <c r="AE19" s="58">
        <v>0</v>
      </c>
      <c r="AF19" s="58">
        <v>0</v>
      </c>
      <c r="AG19" s="58">
        <v>0</v>
      </c>
      <c r="AH19" s="58">
        <v>0</v>
      </c>
      <c r="AI19" s="58">
        <v>0</v>
      </c>
      <c r="AJ19" s="58">
        <v>0</v>
      </c>
      <c r="AK19" s="58">
        <v>0</v>
      </c>
      <c r="AL19" s="58">
        <v>0</v>
      </c>
      <c r="AM19" s="58">
        <v>0</v>
      </c>
      <c r="AN19" s="58">
        <v>0</v>
      </c>
      <c r="AO19" s="58">
        <v>0</v>
      </c>
      <c r="AP19" s="58">
        <v>0</v>
      </c>
      <c r="AQ19" s="58">
        <v>0</v>
      </c>
      <c r="AR19" s="58">
        <v>0</v>
      </c>
      <c r="AS19" s="58">
        <v>0</v>
      </c>
      <c r="AT19" s="58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8">
        <v>0</v>
      </c>
      <c r="BA19" s="58">
        <v>0</v>
      </c>
      <c r="BB19" s="58">
        <v>0</v>
      </c>
      <c r="BC19" s="58">
        <v>0</v>
      </c>
      <c r="BD19" s="58">
        <v>0</v>
      </c>
      <c r="BE19" s="58">
        <v>0</v>
      </c>
      <c r="BF19" s="58">
        <v>0</v>
      </c>
      <c r="BG19" s="58">
        <v>0</v>
      </c>
      <c r="BH19" s="58">
        <v>0</v>
      </c>
      <c r="BI19" s="58">
        <v>0</v>
      </c>
      <c r="BJ19" s="58">
        <v>0</v>
      </c>
      <c r="BK19" s="58">
        <v>0</v>
      </c>
      <c r="BL19" s="58">
        <v>0</v>
      </c>
      <c r="BM19" s="58">
        <v>0</v>
      </c>
      <c r="BN19" s="58">
        <v>0</v>
      </c>
      <c r="BO19" s="58">
        <v>0</v>
      </c>
      <c r="BP19" s="58">
        <v>0</v>
      </c>
      <c r="BQ19" s="58">
        <v>0</v>
      </c>
      <c r="BR19" s="58">
        <v>0</v>
      </c>
      <c r="BS19" s="58">
        <v>0</v>
      </c>
      <c r="BT19" s="58">
        <v>0</v>
      </c>
      <c r="BU19" s="58">
        <v>0</v>
      </c>
      <c r="BV19" s="58">
        <v>0</v>
      </c>
      <c r="BW19" s="58">
        <v>0</v>
      </c>
      <c r="BX19" s="58">
        <v>0</v>
      </c>
      <c r="BY19" s="58">
        <v>0</v>
      </c>
      <c r="BZ19" s="58">
        <v>0</v>
      </c>
      <c r="CA19" s="58">
        <v>0</v>
      </c>
      <c r="CB19" s="58">
        <v>0</v>
      </c>
      <c r="CC19" s="58">
        <v>0</v>
      </c>
      <c r="CD19" s="58">
        <v>0</v>
      </c>
      <c r="CE19" s="58">
        <v>0</v>
      </c>
      <c r="CF19" s="58">
        <v>0</v>
      </c>
      <c r="CG19" s="58">
        <v>0</v>
      </c>
      <c r="CH19" s="58">
        <v>0</v>
      </c>
      <c r="CI19" s="58">
        <v>0</v>
      </c>
      <c r="CJ19" s="58">
        <v>0</v>
      </c>
      <c r="CK19" s="58">
        <v>0</v>
      </c>
      <c r="CL19" s="58">
        <v>0</v>
      </c>
      <c r="CM19" s="58">
        <v>0</v>
      </c>
      <c r="CN19" s="58">
        <v>0</v>
      </c>
      <c r="CO19" s="58">
        <v>0</v>
      </c>
      <c r="CP19" s="58">
        <v>0</v>
      </c>
      <c r="CQ19" s="58">
        <v>0</v>
      </c>
      <c r="CR19" s="58">
        <v>0</v>
      </c>
      <c r="CS19" s="58">
        <v>0</v>
      </c>
      <c r="CT19" s="58">
        <v>0</v>
      </c>
      <c r="CU19" s="58">
        <v>0</v>
      </c>
      <c r="CV19" s="58">
        <v>0</v>
      </c>
      <c r="CW19" s="58">
        <v>0</v>
      </c>
      <c r="CX19" s="115"/>
    </row>
    <row r="20" spans="2:102" x14ac:dyDescent="0.25">
      <c r="B20" s="6" t="s">
        <v>20</v>
      </c>
      <c r="C20" s="6">
        <v>4.7699999999999999E-2</v>
      </c>
      <c r="D20" s="1">
        <f>F33+F34</f>
        <v>3587694.3142560003</v>
      </c>
      <c r="F20" s="1">
        <f>C20*D20</f>
        <v>171133.01879001121</v>
      </c>
      <c r="G20" s="55">
        <v>19</v>
      </c>
      <c r="H20" s="55">
        <v>32</v>
      </c>
      <c r="I20" s="57">
        <f t="shared" si="0"/>
        <v>-171133.01879001121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f>$I20/14</f>
        <v>-12223.787056429372</v>
      </c>
      <c r="AC20" s="58">
        <f t="shared" ref="AC20:AO20" si="1">$I20/14</f>
        <v>-12223.787056429372</v>
      </c>
      <c r="AD20" s="58">
        <f t="shared" si="1"/>
        <v>-12223.787056429372</v>
      </c>
      <c r="AE20" s="58">
        <f t="shared" si="1"/>
        <v>-12223.787056429372</v>
      </c>
      <c r="AF20" s="58">
        <f t="shared" si="1"/>
        <v>-12223.787056429372</v>
      </c>
      <c r="AG20" s="58">
        <f t="shared" si="1"/>
        <v>-12223.787056429372</v>
      </c>
      <c r="AH20" s="58">
        <f t="shared" si="1"/>
        <v>-12223.787056429372</v>
      </c>
      <c r="AI20" s="58">
        <f t="shared" si="1"/>
        <v>-12223.787056429372</v>
      </c>
      <c r="AJ20" s="58">
        <f t="shared" si="1"/>
        <v>-12223.787056429372</v>
      </c>
      <c r="AK20" s="58">
        <f t="shared" si="1"/>
        <v>-12223.787056429372</v>
      </c>
      <c r="AL20" s="58">
        <f t="shared" si="1"/>
        <v>-12223.787056429372</v>
      </c>
      <c r="AM20" s="58">
        <f t="shared" si="1"/>
        <v>-12223.787056429372</v>
      </c>
      <c r="AN20" s="58">
        <f t="shared" si="1"/>
        <v>-12223.787056429372</v>
      </c>
      <c r="AO20" s="58">
        <f t="shared" si="1"/>
        <v>-12223.787056429372</v>
      </c>
      <c r="AP20" s="58">
        <v>0</v>
      </c>
      <c r="AQ20" s="58">
        <v>0</v>
      </c>
      <c r="AR20" s="58">
        <v>0</v>
      </c>
      <c r="AS20" s="58">
        <v>0</v>
      </c>
      <c r="AT20" s="58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8">
        <v>0</v>
      </c>
      <c r="BA20" s="58">
        <v>0</v>
      </c>
      <c r="BB20" s="58">
        <v>0</v>
      </c>
      <c r="BC20" s="58">
        <v>0</v>
      </c>
      <c r="BD20" s="58">
        <v>0</v>
      </c>
      <c r="BE20" s="58">
        <v>0</v>
      </c>
      <c r="BF20" s="58">
        <v>0</v>
      </c>
      <c r="BG20" s="58">
        <v>0</v>
      </c>
      <c r="BH20" s="58">
        <v>0</v>
      </c>
      <c r="BI20" s="58">
        <v>0</v>
      </c>
      <c r="BJ20" s="58">
        <v>0</v>
      </c>
      <c r="BK20" s="58">
        <v>0</v>
      </c>
      <c r="BL20" s="58">
        <v>0</v>
      </c>
      <c r="BM20" s="58">
        <v>0</v>
      </c>
      <c r="BN20" s="58">
        <v>0</v>
      </c>
      <c r="BO20" s="58">
        <v>0</v>
      </c>
      <c r="BP20" s="58">
        <v>0</v>
      </c>
      <c r="BQ20" s="58">
        <v>0</v>
      </c>
      <c r="BR20" s="58">
        <v>0</v>
      </c>
      <c r="BS20" s="58">
        <v>0</v>
      </c>
      <c r="BT20" s="58">
        <v>0</v>
      </c>
      <c r="BU20" s="58">
        <v>0</v>
      </c>
      <c r="BV20" s="58">
        <v>0</v>
      </c>
      <c r="BW20" s="58">
        <v>0</v>
      </c>
      <c r="BX20" s="58">
        <v>0</v>
      </c>
      <c r="BY20" s="58">
        <v>0</v>
      </c>
      <c r="BZ20" s="58">
        <v>0</v>
      </c>
      <c r="CA20" s="58">
        <v>0</v>
      </c>
      <c r="CB20" s="58">
        <v>0</v>
      </c>
      <c r="CC20" s="58">
        <v>0</v>
      </c>
      <c r="CD20" s="58">
        <v>0</v>
      </c>
      <c r="CE20" s="58">
        <v>0</v>
      </c>
      <c r="CF20" s="58">
        <v>0</v>
      </c>
      <c r="CG20" s="58">
        <v>0</v>
      </c>
      <c r="CH20" s="58">
        <v>0</v>
      </c>
      <c r="CI20" s="58">
        <v>0</v>
      </c>
      <c r="CJ20" s="58">
        <v>0</v>
      </c>
      <c r="CK20" s="58">
        <v>0</v>
      </c>
      <c r="CL20" s="58">
        <v>0</v>
      </c>
      <c r="CM20" s="58">
        <v>0</v>
      </c>
      <c r="CN20" s="58">
        <v>0</v>
      </c>
      <c r="CO20" s="58">
        <v>0</v>
      </c>
      <c r="CP20" s="58">
        <v>0</v>
      </c>
      <c r="CQ20" s="58">
        <v>0</v>
      </c>
      <c r="CR20" s="58">
        <v>0</v>
      </c>
      <c r="CS20" s="58">
        <v>0</v>
      </c>
      <c r="CT20" s="58">
        <v>0</v>
      </c>
      <c r="CU20" s="58">
        <v>0</v>
      </c>
      <c r="CV20" s="58">
        <v>0</v>
      </c>
      <c r="CW20" s="58">
        <v>0</v>
      </c>
      <c r="CX20" s="115"/>
    </row>
    <row r="21" spans="2:102" x14ac:dyDescent="0.25">
      <c r="B21" s="6" t="s">
        <v>24</v>
      </c>
      <c r="C21" s="6">
        <v>7.0000000000000001E-3</v>
      </c>
      <c r="D21" s="1">
        <f>F33+F34</f>
        <v>3587694.3142560003</v>
      </c>
      <c r="F21" s="1">
        <f>C21*D21</f>
        <v>25113.860199792001</v>
      </c>
      <c r="G21" s="55">
        <v>19</v>
      </c>
      <c r="H21" s="55">
        <v>32</v>
      </c>
      <c r="I21" s="57">
        <f t="shared" si="0"/>
        <v>-25113.860199792001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8">
        <v>0</v>
      </c>
      <c r="P21" s="58">
        <v>0</v>
      </c>
      <c r="Q21" s="58">
        <v>0</v>
      </c>
      <c r="R21" s="58">
        <v>0</v>
      </c>
      <c r="S21" s="58">
        <v>0</v>
      </c>
      <c r="T21" s="58">
        <v>0</v>
      </c>
      <c r="U21" s="58">
        <v>0</v>
      </c>
      <c r="V21" s="58">
        <v>0</v>
      </c>
      <c r="W21" s="58">
        <v>0</v>
      </c>
      <c r="X21" s="58">
        <v>0</v>
      </c>
      <c r="Y21" s="58">
        <v>0</v>
      </c>
      <c r="Z21" s="58">
        <v>0</v>
      </c>
      <c r="AA21" s="58">
        <v>0</v>
      </c>
      <c r="AB21" s="58">
        <f>$I$21/14</f>
        <v>-1793.8471571280002</v>
      </c>
      <c r="AC21" s="58">
        <f t="shared" ref="AC21:AO21" si="2">$I$21/14</f>
        <v>-1793.8471571280002</v>
      </c>
      <c r="AD21" s="58">
        <f t="shared" si="2"/>
        <v>-1793.8471571280002</v>
      </c>
      <c r="AE21" s="58">
        <f t="shared" si="2"/>
        <v>-1793.8471571280002</v>
      </c>
      <c r="AF21" s="58">
        <f t="shared" si="2"/>
        <v>-1793.8471571280002</v>
      </c>
      <c r="AG21" s="58">
        <f t="shared" si="2"/>
        <v>-1793.8471571280002</v>
      </c>
      <c r="AH21" s="58">
        <f t="shared" si="2"/>
        <v>-1793.8471571280002</v>
      </c>
      <c r="AI21" s="58">
        <f t="shared" si="2"/>
        <v>-1793.8471571280002</v>
      </c>
      <c r="AJ21" s="58">
        <f t="shared" si="2"/>
        <v>-1793.8471571280002</v>
      </c>
      <c r="AK21" s="58">
        <f t="shared" si="2"/>
        <v>-1793.8471571280002</v>
      </c>
      <c r="AL21" s="58">
        <f t="shared" si="2"/>
        <v>-1793.8471571280002</v>
      </c>
      <c r="AM21" s="58">
        <f t="shared" si="2"/>
        <v>-1793.8471571280002</v>
      </c>
      <c r="AN21" s="58">
        <f t="shared" si="2"/>
        <v>-1793.8471571280002</v>
      </c>
      <c r="AO21" s="58">
        <f t="shared" si="2"/>
        <v>-1793.8471571280002</v>
      </c>
      <c r="AP21" s="58">
        <v>0</v>
      </c>
      <c r="AQ21" s="58">
        <v>0</v>
      </c>
      <c r="AR21" s="58">
        <v>0</v>
      </c>
      <c r="AS21" s="58">
        <v>0</v>
      </c>
      <c r="AT21" s="58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8">
        <v>0</v>
      </c>
      <c r="BA21" s="58">
        <v>0</v>
      </c>
      <c r="BB21" s="58">
        <v>0</v>
      </c>
      <c r="BC21" s="58">
        <v>0</v>
      </c>
      <c r="BD21" s="58">
        <v>0</v>
      </c>
      <c r="BE21" s="58">
        <v>0</v>
      </c>
      <c r="BF21" s="58">
        <v>0</v>
      </c>
      <c r="BG21" s="58">
        <v>0</v>
      </c>
      <c r="BH21" s="58">
        <v>0</v>
      </c>
      <c r="BI21" s="58">
        <v>0</v>
      </c>
      <c r="BJ21" s="58">
        <v>0</v>
      </c>
      <c r="BK21" s="58">
        <v>0</v>
      </c>
      <c r="BL21" s="58">
        <v>0</v>
      </c>
      <c r="BM21" s="58">
        <v>0</v>
      </c>
      <c r="BN21" s="58">
        <v>0</v>
      </c>
      <c r="BO21" s="58">
        <v>0</v>
      </c>
      <c r="BP21" s="58">
        <v>0</v>
      </c>
      <c r="BQ21" s="58">
        <v>0</v>
      </c>
      <c r="BR21" s="58">
        <v>0</v>
      </c>
      <c r="BS21" s="58">
        <v>0</v>
      </c>
      <c r="BT21" s="58">
        <v>0</v>
      </c>
      <c r="BU21" s="58">
        <v>0</v>
      </c>
      <c r="BV21" s="58">
        <v>0</v>
      </c>
      <c r="BW21" s="58">
        <v>0</v>
      </c>
      <c r="BX21" s="58">
        <v>0</v>
      </c>
      <c r="BY21" s="58">
        <v>0</v>
      </c>
      <c r="BZ21" s="58">
        <v>0</v>
      </c>
      <c r="CA21" s="58">
        <v>0</v>
      </c>
      <c r="CB21" s="58">
        <v>0</v>
      </c>
      <c r="CC21" s="58">
        <v>0</v>
      </c>
      <c r="CD21" s="58">
        <v>0</v>
      </c>
      <c r="CE21" s="58">
        <v>0</v>
      </c>
      <c r="CF21" s="58">
        <v>0</v>
      </c>
      <c r="CG21" s="58">
        <v>0</v>
      </c>
      <c r="CH21" s="58">
        <v>0</v>
      </c>
      <c r="CI21" s="58">
        <v>0</v>
      </c>
      <c r="CJ21" s="58">
        <v>0</v>
      </c>
      <c r="CK21" s="58">
        <v>0</v>
      </c>
      <c r="CL21" s="58">
        <v>0</v>
      </c>
      <c r="CM21" s="58">
        <v>0</v>
      </c>
      <c r="CN21" s="58">
        <v>0</v>
      </c>
      <c r="CO21" s="58">
        <v>0</v>
      </c>
      <c r="CP21" s="58">
        <v>0</v>
      </c>
      <c r="CQ21" s="58">
        <v>0</v>
      </c>
      <c r="CR21" s="58">
        <v>0</v>
      </c>
      <c r="CS21" s="58">
        <v>0</v>
      </c>
      <c r="CT21" s="58">
        <v>0</v>
      </c>
      <c r="CU21" s="58">
        <v>0</v>
      </c>
      <c r="CV21" s="58">
        <v>0</v>
      </c>
      <c r="CW21" s="58">
        <v>0</v>
      </c>
      <c r="CX21" s="115"/>
    </row>
    <row r="22" spans="2:102" x14ac:dyDescent="0.25">
      <c r="B22" s="6" t="s">
        <v>173</v>
      </c>
      <c r="C22" s="6">
        <v>0.02</v>
      </c>
      <c r="D22" s="1">
        <f>F34+F33+F30</f>
        <v>3745925.1142560001</v>
      </c>
      <c r="F22" s="1">
        <f>C22*D22</f>
        <v>74918.502285120005</v>
      </c>
      <c r="G22" s="55">
        <v>1</v>
      </c>
      <c r="H22" s="55">
        <v>33</v>
      </c>
      <c r="I22" s="57">
        <f>-F22</f>
        <v>-74918.502285120005</v>
      </c>
      <c r="J22" s="58">
        <v>0</v>
      </c>
      <c r="K22" s="58">
        <v>0</v>
      </c>
      <c r="L22" s="58">
        <v>0</v>
      </c>
      <c r="M22" s="58">
        <f>I22*0.05</f>
        <v>-3745.9251142560006</v>
      </c>
      <c r="N22" s="58">
        <v>0</v>
      </c>
      <c r="O22" s="58">
        <v>0</v>
      </c>
      <c r="P22" s="58">
        <v>0</v>
      </c>
      <c r="Q22" s="58">
        <v>0</v>
      </c>
      <c r="R22" s="58">
        <f>I22*0.15</f>
        <v>-11237.775342768</v>
      </c>
      <c r="S22" s="58">
        <v>0</v>
      </c>
      <c r="T22" s="58">
        <f>I22*0.05</f>
        <v>-3745.9251142560006</v>
      </c>
      <c r="U22" s="58">
        <v>0</v>
      </c>
      <c r="V22" s="58">
        <v>0</v>
      </c>
      <c r="W22" s="58">
        <v>0</v>
      </c>
      <c r="X22" s="58">
        <v>0</v>
      </c>
      <c r="Y22" s="58">
        <v>0</v>
      </c>
      <c r="Z22" s="58">
        <f t="shared" ref="Z22:AN22" si="3">$I$22*0.04</f>
        <v>-2996.7400914048003</v>
      </c>
      <c r="AA22" s="58">
        <f t="shared" si="3"/>
        <v>-2996.7400914048003</v>
      </c>
      <c r="AB22" s="58">
        <f t="shared" si="3"/>
        <v>-2996.7400914048003</v>
      </c>
      <c r="AC22" s="58">
        <f t="shared" si="3"/>
        <v>-2996.7400914048003</v>
      </c>
      <c r="AD22" s="58">
        <f t="shared" si="3"/>
        <v>-2996.7400914048003</v>
      </c>
      <c r="AE22" s="58">
        <f t="shared" si="3"/>
        <v>-2996.7400914048003</v>
      </c>
      <c r="AF22" s="58">
        <f t="shared" si="3"/>
        <v>-2996.7400914048003</v>
      </c>
      <c r="AG22" s="58">
        <f t="shared" si="3"/>
        <v>-2996.7400914048003</v>
      </c>
      <c r="AH22" s="58">
        <f t="shared" si="3"/>
        <v>-2996.7400914048003</v>
      </c>
      <c r="AI22" s="58">
        <f t="shared" si="3"/>
        <v>-2996.7400914048003</v>
      </c>
      <c r="AJ22" s="58">
        <f t="shared" si="3"/>
        <v>-2996.7400914048003</v>
      </c>
      <c r="AK22" s="58">
        <f t="shared" si="3"/>
        <v>-2996.7400914048003</v>
      </c>
      <c r="AL22" s="58">
        <f t="shared" si="3"/>
        <v>-2996.7400914048003</v>
      </c>
      <c r="AM22" s="58">
        <f t="shared" si="3"/>
        <v>-2996.7400914048003</v>
      </c>
      <c r="AN22" s="58">
        <f t="shared" si="3"/>
        <v>-2996.7400914048003</v>
      </c>
      <c r="AO22" s="58">
        <f>$I$22*0.04</f>
        <v>-2996.7400914048003</v>
      </c>
      <c r="AP22" s="58">
        <f>I22*0.11</f>
        <v>-8241.0352513632006</v>
      </c>
      <c r="AQ22" s="58">
        <v>0</v>
      </c>
      <c r="AR22" s="58">
        <v>0</v>
      </c>
      <c r="AS22" s="58">
        <v>0</v>
      </c>
      <c r="AT22" s="58">
        <v>0</v>
      </c>
      <c r="AU22" s="58">
        <v>0</v>
      </c>
      <c r="AV22" s="58">
        <v>0</v>
      </c>
      <c r="AW22" s="58">
        <v>0</v>
      </c>
      <c r="AX22" s="58">
        <v>0</v>
      </c>
      <c r="AY22" s="58">
        <v>0</v>
      </c>
      <c r="AZ22" s="58">
        <v>0</v>
      </c>
      <c r="BA22" s="58">
        <v>0</v>
      </c>
      <c r="BB22" s="58">
        <v>0</v>
      </c>
      <c r="BC22" s="58">
        <v>0</v>
      </c>
      <c r="BD22" s="58">
        <v>0</v>
      </c>
      <c r="BE22" s="58">
        <v>0</v>
      </c>
      <c r="BF22" s="58">
        <v>0</v>
      </c>
      <c r="BG22" s="58">
        <v>0</v>
      </c>
      <c r="BH22" s="58">
        <v>0</v>
      </c>
      <c r="BI22" s="58">
        <v>0</v>
      </c>
      <c r="BJ22" s="58">
        <v>0</v>
      </c>
      <c r="BK22" s="58">
        <v>0</v>
      </c>
      <c r="BL22" s="58">
        <v>0</v>
      </c>
      <c r="BM22" s="58">
        <v>0</v>
      </c>
      <c r="BN22" s="58">
        <v>0</v>
      </c>
      <c r="BO22" s="58">
        <v>0</v>
      </c>
      <c r="BP22" s="58">
        <v>0</v>
      </c>
      <c r="BQ22" s="58">
        <v>0</v>
      </c>
      <c r="BR22" s="58">
        <v>0</v>
      </c>
      <c r="BS22" s="58">
        <v>0</v>
      </c>
      <c r="BT22" s="58">
        <v>0</v>
      </c>
      <c r="BU22" s="58">
        <v>0</v>
      </c>
      <c r="BV22" s="58">
        <v>0</v>
      </c>
      <c r="BW22" s="58">
        <v>0</v>
      </c>
      <c r="BX22" s="58">
        <v>0</v>
      </c>
      <c r="BY22" s="58">
        <v>0</v>
      </c>
      <c r="BZ22" s="58">
        <v>0</v>
      </c>
      <c r="CA22" s="58">
        <v>0</v>
      </c>
      <c r="CB22" s="58">
        <v>0</v>
      </c>
      <c r="CC22" s="58">
        <v>0</v>
      </c>
      <c r="CD22" s="58">
        <v>0</v>
      </c>
      <c r="CE22" s="58">
        <v>0</v>
      </c>
      <c r="CF22" s="58">
        <v>0</v>
      </c>
      <c r="CG22" s="58">
        <v>0</v>
      </c>
      <c r="CH22" s="58">
        <v>0</v>
      </c>
      <c r="CI22" s="58">
        <v>0</v>
      </c>
      <c r="CJ22" s="58">
        <v>0</v>
      </c>
      <c r="CK22" s="58">
        <v>0</v>
      </c>
      <c r="CL22" s="58">
        <v>0</v>
      </c>
      <c r="CM22" s="58">
        <v>0</v>
      </c>
      <c r="CN22" s="58">
        <v>0</v>
      </c>
      <c r="CO22" s="58">
        <v>0</v>
      </c>
      <c r="CP22" s="58">
        <v>0</v>
      </c>
      <c r="CQ22" s="58">
        <v>0</v>
      </c>
      <c r="CR22" s="58">
        <v>0</v>
      </c>
      <c r="CS22" s="58">
        <v>0</v>
      </c>
      <c r="CT22" s="58">
        <v>0</v>
      </c>
      <c r="CU22" s="58">
        <v>0</v>
      </c>
      <c r="CV22" s="58">
        <v>0</v>
      </c>
      <c r="CW22" s="58">
        <v>0</v>
      </c>
      <c r="CX22" s="115"/>
    </row>
    <row r="23" spans="2:102" x14ac:dyDescent="0.25">
      <c r="B23" s="28" t="s">
        <v>17</v>
      </c>
      <c r="G23" s="90"/>
      <c r="H23" s="90"/>
      <c r="I23" s="91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115"/>
    </row>
    <row r="24" spans="2:102" x14ac:dyDescent="0.25">
      <c r="B24" s="5" t="s">
        <v>43</v>
      </c>
      <c r="C24" s="5">
        <v>0.21</v>
      </c>
      <c r="D24" s="1">
        <f>F16+F17+F18</f>
        <v>17531.972640000004</v>
      </c>
      <c r="F24" s="1">
        <f>C24*D24</f>
        <v>3681.7142544000008</v>
      </c>
      <c r="G24" s="55">
        <v>6</v>
      </c>
      <c r="H24" s="55">
        <v>18</v>
      </c>
      <c r="I24" s="57">
        <f t="shared" si="0"/>
        <v>-3681.7142544000008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58">
        <f>SUM(O16:O18)*0.21</f>
        <v>-1864.1170548</v>
      </c>
      <c r="P24" s="58">
        <v>0</v>
      </c>
      <c r="Q24" s="58">
        <v>0</v>
      </c>
      <c r="R24" s="58">
        <v>0</v>
      </c>
      <c r="S24" s="58">
        <v>0</v>
      </c>
      <c r="T24" s="58">
        <v>0</v>
      </c>
      <c r="U24" s="58">
        <v>0</v>
      </c>
      <c r="V24" s="58">
        <v>0</v>
      </c>
      <c r="W24" s="58">
        <v>0</v>
      </c>
      <c r="X24" s="58">
        <v>0</v>
      </c>
      <c r="Y24" s="58">
        <v>0</v>
      </c>
      <c r="Z24" s="58">
        <f>(Z17+Z18)*0.21</f>
        <v>-591.79901508</v>
      </c>
      <c r="AA24" s="58">
        <f>(AA17+AA18)*0.21</f>
        <v>-1225.7981845200002</v>
      </c>
      <c r="AB24" s="58">
        <v>0</v>
      </c>
      <c r="AC24" s="58">
        <v>0</v>
      </c>
      <c r="AD24" s="58">
        <v>0</v>
      </c>
      <c r="AE24" s="58">
        <v>0</v>
      </c>
      <c r="AF24" s="58">
        <v>0</v>
      </c>
      <c r="AG24" s="58">
        <v>0</v>
      </c>
      <c r="AH24" s="58">
        <v>0</v>
      </c>
      <c r="AI24" s="58">
        <v>0</v>
      </c>
      <c r="AJ24" s="58">
        <v>0</v>
      </c>
      <c r="AK24" s="58">
        <v>0</v>
      </c>
      <c r="AL24" s="58">
        <v>0</v>
      </c>
      <c r="AM24" s="58">
        <v>0</v>
      </c>
      <c r="AN24" s="58">
        <v>0</v>
      </c>
      <c r="AO24" s="58">
        <v>0</v>
      </c>
      <c r="AP24" s="58">
        <v>0</v>
      </c>
      <c r="AQ24" s="58">
        <v>0</v>
      </c>
      <c r="AR24" s="58">
        <v>0</v>
      </c>
      <c r="AS24" s="58">
        <v>0</v>
      </c>
      <c r="AT24" s="58">
        <v>0</v>
      </c>
      <c r="AU24" s="58">
        <v>0</v>
      </c>
      <c r="AV24" s="58">
        <v>0</v>
      </c>
      <c r="AW24" s="58">
        <v>0</v>
      </c>
      <c r="AX24" s="58">
        <v>0</v>
      </c>
      <c r="AY24" s="58">
        <v>0</v>
      </c>
      <c r="AZ24" s="58">
        <v>0</v>
      </c>
      <c r="BA24" s="58">
        <v>0</v>
      </c>
      <c r="BB24" s="58">
        <v>0</v>
      </c>
      <c r="BC24" s="58">
        <v>0</v>
      </c>
      <c r="BD24" s="58">
        <v>0</v>
      </c>
      <c r="BE24" s="58">
        <v>0</v>
      </c>
      <c r="BF24" s="58">
        <v>0</v>
      </c>
      <c r="BG24" s="58">
        <v>0</v>
      </c>
      <c r="BH24" s="58">
        <v>0</v>
      </c>
      <c r="BI24" s="58">
        <v>0</v>
      </c>
      <c r="BJ24" s="58">
        <v>0</v>
      </c>
      <c r="BK24" s="58">
        <v>0</v>
      </c>
      <c r="BL24" s="58">
        <v>0</v>
      </c>
      <c r="BM24" s="58">
        <v>0</v>
      </c>
      <c r="BN24" s="58">
        <v>0</v>
      </c>
      <c r="BO24" s="58">
        <v>0</v>
      </c>
      <c r="BP24" s="58">
        <v>0</v>
      </c>
      <c r="BQ24" s="58">
        <v>0</v>
      </c>
      <c r="BR24" s="58">
        <v>0</v>
      </c>
      <c r="BS24" s="58">
        <v>0</v>
      </c>
      <c r="BT24" s="58">
        <v>0</v>
      </c>
      <c r="BU24" s="58">
        <v>0</v>
      </c>
      <c r="BV24" s="58">
        <v>0</v>
      </c>
      <c r="BW24" s="58">
        <v>0</v>
      </c>
      <c r="BX24" s="58">
        <v>0</v>
      </c>
      <c r="BY24" s="58">
        <v>0</v>
      </c>
      <c r="BZ24" s="58">
        <v>0</v>
      </c>
      <c r="CA24" s="58">
        <v>0</v>
      </c>
      <c r="CB24" s="58">
        <v>0</v>
      </c>
      <c r="CC24" s="58">
        <v>0</v>
      </c>
      <c r="CD24" s="58">
        <v>0</v>
      </c>
      <c r="CE24" s="58">
        <v>0</v>
      </c>
      <c r="CF24" s="58">
        <v>0</v>
      </c>
      <c r="CG24" s="58">
        <v>0</v>
      </c>
      <c r="CH24" s="58">
        <v>0</v>
      </c>
      <c r="CI24" s="58">
        <v>0</v>
      </c>
      <c r="CJ24" s="58">
        <v>0</v>
      </c>
      <c r="CK24" s="58">
        <v>0</v>
      </c>
      <c r="CL24" s="58">
        <v>0</v>
      </c>
      <c r="CM24" s="58">
        <v>0</v>
      </c>
      <c r="CN24" s="58">
        <v>0</v>
      </c>
      <c r="CO24" s="58">
        <v>0</v>
      </c>
      <c r="CP24" s="58">
        <v>0</v>
      </c>
      <c r="CQ24" s="58">
        <v>0</v>
      </c>
      <c r="CR24" s="58">
        <v>0</v>
      </c>
      <c r="CS24" s="58">
        <v>0</v>
      </c>
      <c r="CT24" s="58">
        <v>0</v>
      </c>
      <c r="CU24" s="58">
        <v>0</v>
      </c>
      <c r="CV24" s="58">
        <v>0</v>
      </c>
      <c r="CW24" s="58">
        <v>0</v>
      </c>
      <c r="CX24" s="115"/>
    </row>
    <row r="25" spans="2:102" x14ac:dyDescent="0.25">
      <c r="B25" s="5" t="s">
        <v>174</v>
      </c>
      <c r="C25" s="5">
        <v>0.21</v>
      </c>
      <c r="D25" s="1">
        <f>F19+F20+F21+F22</f>
        <v>472435.03230468486</v>
      </c>
      <c r="F25" s="1">
        <f>C25*D25</f>
        <v>99211.356783983822</v>
      </c>
      <c r="G25" s="55">
        <v>6</v>
      </c>
      <c r="H25" s="55">
        <v>32</v>
      </c>
      <c r="I25" s="57">
        <f t="shared" si="0"/>
        <v>-99211.356783983822</v>
      </c>
      <c r="J25" s="58">
        <v>0</v>
      </c>
      <c r="K25" s="58">
        <v>0</v>
      </c>
      <c r="L25" s="58">
        <v>0</v>
      </c>
      <c r="M25" s="58">
        <f>SUM(M19:M22)*0.21</f>
        <v>-786.64427399376007</v>
      </c>
      <c r="N25" s="58">
        <v>0</v>
      </c>
      <c r="O25" s="58">
        <f>SUM(O19:O22)*0.21</f>
        <v>-16906.650686499976</v>
      </c>
      <c r="P25" s="58">
        <v>0</v>
      </c>
      <c r="Q25" s="58">
        <v>0</v>
      </c>
      <c r="R25" s="58">
        <f>SUM(R19:R22)*0.21</f>
        <v>-27719.908851731238</v>
      </c>
      <c r="S25" s="58">
        <v>0</v>
      </c>
      <c r="T25" s="58">
        <f>SUM(T19:T22)*0.21</f>
        <v>-786.64427399376007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8">
        <f t="shared" ref="Z25:AP25" si="4">SUM(Z19:Z22)*0.21</f>
        <v>-629.31541919500808</v>
      </c>
      <c r="AA25" s="58">
        <f t="shared" si="4"/>
        <v>-629.31541919500808</v>
      </c>
      <c r="AB25" s="58">
        <f t="shared" si="4"/>
        <v>-3573.0186040420563</v>
      </c>
      <c r="AC25" s="58">
        <f t="shared" si="4"/>
        <v>-3573.0186040420563</v>
      </c>
      <c r="AD25" s="58">
        <f t="shared" si="4"/>
        <v>-3573.0186040420563</v>
      </c>
      <c r="AE25" s="58">
        <f t="shared" si="4"/>
        <v>-3573.0186040420563</v>
      </c>
      <c r="AF25" s="58">
        <f t="shared" si="4"/>
        <v>-3573.0186040420563</v>
      </c>
      <c r="AG25" s="58">
        <f t="shared" si="4"/>
        <v>-3573.0186040420563</v>
      </c>
      <c r="AH25" s="58">
        <f t="shared" si="4"/>
        <v>-3573.0186040420563</v>
      </c>
      <c r="AI25" s="58">
        <f t="shared" si="4"/>
        <v>-3573.0186040420563</v>
      </c>
      <c r="AJ25" s="58">
        <f t="shared" si="4"/>
        <v>-3573.0186040420563</v>
      </c>
      <c r="AK25" s="58">
        <f t="shared" si="4"/>
        <v>-3573.0186040420563</v>
      </c>
      <c r="AL25" s="58">
        <f t="shared" si="4"/>
        <v>-3573.0186040420563</v>
      </c>
      <c r="AM25" s="58">
        <f t="shared" si="4"/>
        <v>-3573.0186040420563</v>
      </c>
      <c r="AN25" s="58">
        <f t="shared" si="4"/>
        <v>-3573.0186040420563</v>
      </c>
      <c r="AO25" s="58">
        <f t="shared" si="4"/>
        <v>-3573.0186040420563</v>
      </c>
      <c r="AP25" s="58">
        <f t="shared" si="4"/>
        <v>-1730.6174027862721</v>
      </c>
      <c r="AQ25" s="58">
        <v>0</v>
      </c>
      <c r="AR25" s="58">
        <v>0</v>
      </c>
      <c r="AS25" s="58">
        <v>0</v>
      </c>
      <c r="AT25" s="58">
        <v>0</v>
      </c>
      <c r="AU25" s="58">
        <v>0</v>
      </c>
      <c r="AV25" s="58">
        <v>0</v>
      </c>
      <c r="AW25" s="58">
        <v>0</v>
      </c>
      <c r="AX25" s="58">
        <v>0</v>
      </c>
      <c r="AY25" s="58">
        <v>0</v>
      </c>
      <c r="AZ25" s="58">
        <v>0</v>
      </c>
      <c r="BA25" s="58">
        <v>0</v>
      </c>
      <c r="BB25" s="58">
        <v>0</v>
      </c>
      <c r="BC25" s="58">
        <v>0</v>
      </c>
      <c r="BD25" s="58">
        <v>0</v>
      </c>
      <c r="BE25" s="58">
        <v>0</v>
      </c>
      <c r="BF25" s="58">
        <v>0</v>
      </c>
      <c r="BG25" s="58">
        <v>0</v>
      </c>
      <c r="BH25" s="58">
        <v>0</v>
      </c>
      <c r="BI25" s="58">
        <v>0</v>
      </c>
      <c r="BJ25" s="58">
        <v>0</v>
      </c>
      <c r="BK25" s="58">
        <v>0</v>
      </c>
      <c r="BL25" s="58">
        <v>0</v>
      </c>
      <c r="BM25" s="58">
        <v>0</v>
      </c>
      <c r="BN25" s="58">
        <v>0</v>
      </c>
      <c r="BO25" s="58">
        <v>0</v>
      </c>
      <c r="BP25" s="58">
        <v>0</v>
      </c>
      <c r="BQ25" s="58">
        <v>0</v>
      </c>
      <c r="BR25" s="58">
        <v>0</v>
      </c>
      <c r="BS25" s="58">
        <v>0</v>
      </c>
      <c r="BT25" s="58">
        <v>0</v>
      </c>
      <c r="BU25" s="58">
        <v>0</v>
      </c>
      <c r="BV25" s="58">
        <v>0</v>
      </c>
      <c r="BW25" s="58">
        <v>0</v>
      </c>
      <c r="BX25" s="58">
        <v>0</v>
      </c>
      <c r="BY25" s="58">
        <v>0</v>
      </c>
      <c r="BZ25" s="58">
        <v>0</v>
      </c>
      <c r="CA25" s="58">
        <v>0</v>
      </c>
      <c r="CB25" s="58">
        <v>0</v>
      </c>
      <c r="CC25" s="58">
        <v>0</v>
      </c>
      <c r="CD25" s="58">
        <v>0</v>
      </c>
      <c r="CE25" s="58">
        <v>0</v>
      </c>
      <c r="CF25" s="58">
        <v>0</v>
      </c>
      <c r="CG25" s="58">
        <v>0</v>
      </c>
      <c r="CH25" s="58">
        <v>0</v>
      </c>
      <c r="CI25" s="58">
        <v>0</v>
      </c>
      <c r="CJ25" s="58">
        <v>0</v>
      </c>
      <c r="CK25" s="58">
        <v>0</v>
      </c>
      <c r="CL25" s="58">
        <v>0</v>
      </c>
      <c r="CM25" s="58">
        <v>0</v>
      </c>
      <c r="CN25" s="58">
        <v>0</v>
      </c>
      <c r="CO25" s="58">
        <v>0</v>
      </c>
      <c r="CP25" s="58">
        <v>0</v>
      </c>
      <c r="CQ25" s="58">
        <v>0</v>
      </c>
      <c r="CR25" s="58">
        <v>0</v>
      </c>
      <c r="CS25" s="58">
        <v>0</v>
      </c>
      <c r="CT25" s="58">
        <v>0</v>
      </c>
      <c r="CU25" s="58">
        <v>0</v>
      </c>
      <c r="CV25" s="58">
        <v>0</v>
      </c>
      <c r="CW25" s="58">
        <v>0</v>
      </c>
      <c r="CX25" s="115"/>
    </row>
    <row r="26" spans="2:102" x14ac:dyDescent="0.25">
      <c r="B26" s="5" t="s">
        <v>28</v>
      </c>
      <c r="C26" s="6">
        <v>3.0000000000000001E-3</v>
      </c>
      <c r="D26" s="1">
        <f>F33+F34</f>
        <v>3587694.3142560003</v>
      </c>
      <c r="F26" s="1">
        <f>C26*D26</f>
        <v>10763.082942768002</v>
      </c>
      <c r="G26" s="55">
        <v>19</v>
      </c>
      <c r="H26" s="55">
        <v>32</v>
      </c>
      <c r="I26" s="57">
        <f t="shared" si="0"/>
        <v>-10763.082942768002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>
        <v>0</v>
      </c>
      <c r="Y26" s="58">
        <v>0</v>
      </c>
      <c r="Z26" s="58">
        <v>0</v>
      </c>
      <c r="AA26" s="58">
        <v>0</v>
      </c>
      <c r="AB26" s="58">
        <f>$I$26/14</f>
        <v>-768.79163876914299</v>
      </c>
      <c r="AC26" s="58">
        <f t="shared" ref="AC26:AO26" si="5">$I$26/14</f>
        <v>-768.79163876914299</v>
      </c>
      <c r="AD26" s="58">
        <f t="shared" si="5"/>
        <v>-768.79163876914299</v>
      </c>
      <c r="AE26" s="58">
        <f t="shared" si="5"/>
        <v>-768.79163876914299</v>
      </c>
      <c r="AF26" s="58">
        <f t="shared" si="5"/>
        <v>-768.79163876914299</v>
      </c>
      <c r="AG26" s="58">
        <f t="shared" si="5"/>
        <v>-768.79163876914299</v>
      </c>
      <c r="AH26" s="58">
        <f t="shared" si="5"/>
        <v>-768.79163876914299</v>
      </c>
      <c r="AI26" s="58">
        <f t="shared" si="5"/>
        <v>-768.79163876914299</v>
      </c>
      <c r="AJ26" s="58">
        <f t="shared" si="5"/>
        <v>-768.79163876914299</v>
      </c>
      <c r="AK26" s="58">
        <f t="shared" si="5"/>
        <v>-768.79163876914299</v>
      </c>
      <c r="AL26" s="58">
        <f t="shared" si="5"/>
        <v>-768.79163876914299</v>
      </c>
      <c r="AM26" s="58">
        <f t="shared" si="5"/>
        <v>-768.79163876914299</v>
      </c>
      <c r="AN26" s="58">
        <f t="shared" si="5"/>
        <v>-768.79163876914299</v>
      </c>
      <c r="AO26" s="58">
        <f t="shared" si="5"/>
        <v>-768.79163876914299</v>
      </c>
      <c r="AP26" s="58">
        <v>0</v>
      </c>
      <c r="AQ26" s="58">
        <v>0</v>
      </c>
      <c r="AR26" s="58">
        <v>0</v>
      </c>
      <c r="AS26" s="58">
        <v>0</v>
      </c>
      <c r="AT26" s="58">
        <v>0</v>
      </c>
      <c r="AU26" s="58">
        <v>0</v>
      </c>
      <c r="AV26" s="58">
        <v>0</v>
      </c>
      <c r="AW26" s="58">
        <v>0</v>
      </c>
      <c r="AX26" s="58">
        <v>0</v>
      </c>
      <c r="AY26" s="58">
        <v>0</v>
      </c>
      <c r="AZ26" s="58">
        <v>0</v>
      </c>
      <c r="BA26" s="58">
        <v>0</v>
      </c>
      <c r="BB26" s="58">
        <v>0</v>
      </c>
      <c r="BC26" s="58">
        <v>0</v>
      </c>
      <c r="BD26" s="58">
        <v>0</v>
      </c>
      <c r="BE26" s="58">
        <v>0</v>
      </c>
      <c r="BF26" s="58">
        <v>0</v>
      </c>
      <c r="BG26" s="58">
        <v>0</v>
      </c>
      <c r="BH26" s="58">
        <v>0</v>
      </c>
      <c r="BI26" s="58">
        <v>0</v>
      </c>
      <c r="BJ26" s="58">
        <v>0</v>
      </c>
      <c r="BK26" s="58">
        <v>0</v>
      </c>
      <c r="BL26" s="58">
        <v>0</v>
      </c>
      <c r="BM26" s="58">
        <v>0</v>
      </c>
      <c r="BN26" s="58">
        <v>0</v>
      </c>
      <c r="BO26" s="58">
        <v>0</v>
      </c>
      <c r="BP26" s="58">
        <v>0</v>
      </c>
      <c r="BQ26" s="58">
        <v>0</v>
      </c>
      <c r="BR26" s="58">
        <v>0</v>
      </c>
      <c r="BS26" s="58">
        <v>0</v>
      </c>
      <c r="BT26" s="58">
        <v>0</v>
      </c>
      <c r="BU26" s="58">
        <v>0</v>
      </c>
      <c r="BV26" s="58">
        <v>0</v>
      </c>
      <c r="BW26" s="58">
        <v>0</v>
      </c>
      <c r="BX26" s="58">
        <v>0</v>
      </c>
      <c r="BY26" s="58">
        <v>0</v>
      </c>
      <c r="BZ26" s="58">
        <v>0</v>
      </c>
      <c r="CA26" s="58">
        <v>0</v>
      </c>
      <c r="CB26" s="58">
        <v>0</v>
      </c>
      <c r="CC26" s="58">
        <v>0</v>
      </c>
      <c r="CD26" s="58">
        <v>0</v>
      </c>
      <c r="CE26" s="58">
        <v>0</v>
      </c>
      <c r="CF26" s="58">
        <v>0</v>
      </c>
      <c r="CG26" s="58">
        <v>0</v>
      </c>
      <c r="CH26" s="58">
        <v>0</v>
      </c>
      <c r="CI26" s="58">
        <v>0</v>
      </c>
      <c r="CJ26" s="58">
        <v>0</v>
      </c>
      <c r="CK26" s="58">
        <v>0</v>
      </c>
      <c r="CL26" s="58">
        <v>0</v>
      </c>
      <c r="CM26" s="58">
        <v>0</v>
      </c>
      <c r="CN26" s="58">
        <v>0</v>
      </c>
      <c r="CO26" s="58">
        <v>0</v>
      </c>
      <c r="CP26" s="58">
        <v>0</v>
      </c>
      <c r="CQ26" s="58">
        <v>0</v>
      </c>
      <c r="CR26" s="58">
        <v>0</v>
      </c>
      <c r="CS26" s="58">
        <v>0</v>
      </c>
      <c r="CT26" s="58">
        <v>0</v>
      </c>
      <c r="CU26" s="58">
        <v>0</v>
      </c>
      <c r="CV26" s="58">
        <v>0</v>
      </c>
      <c r="CW26" s="58">
        <v>0</v>
      </c>
      <c r="CX26" s="115"/>
    </row>
    <row r="27" spans="2:102" x14ac:dyDescent="0.25">
      <c r="B27" s="5"/>
      <c r="C27" s="6"/>
      <c r="G27" s="61"/>
      <c r="H27" s="61"/>
      <c r="I27" s="62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CX27" s="115"/>
    </row>
    <row r="28" spans="2:102" x14ac:dyDescent="0.25">
      <c r="B28" s="15" t="s">
        <v>0</v>
      </c>
      <c r="C28" s="15" t="s">
        <v>205</v>
      </c>
      <c r="D28" s="16"/>
      <c r="E28" s="16"/>
      <c r="F28" s="16"/>
      <c r="G28" s="73"/>
      <c r="H28" s="73"/>
      <c r="I28" s="74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66"/>
      <c r="AX28" s="66"/>
      <c r="AY28" s="66"/>
      <c r="AZ28" s="66"/>
      <c r="BA28" s="66"/>
      <c r="BB28" s="66"/>
      <c r="BC28" s="66"/>
      <c r="BD28" s="66"/>
      <c r="BE28" s="66"/>
      <c r="CX28" s="115"/>
    </row>
    <row r="29" spans="2:102" x14ac:dyDescent="0.25">
      <c r="B29" s="7" t="s">
        <v>4</v>
      </c>
      <c r="F29" s="128"/>
      <c r="G29" s="129"/>
      <c r="H29" s="129"/>
      <c r="I29" s="130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126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6"/>
      <c r="CI29" s="126"/>
      <c r="CJ29" s="126"/>
      <c r="CK29" s="126"/>
      <c r="CL29" s="126"/>
      <c r="CM29" s="126"/>
      <c r="CN29" s="126"/>
      <c r="CO29" s="126"/>
      <c r="CP29" s="126"/>
      <c r="CQ29" s="126"/>
      <c r="CR29" s="126"/>
      <c r="CS29" s="126"/>
      <c r="CT29" s="126"/>
      <c r="CU29" s="126"/>
      <c r="CV29" s="126"/>
      <c r="CW29" s="127"/>
      <c r="CX29" s="115"/>
    </row>
    <row r="30" spans="2:102" x14ac:dyDescent="0.25">
      <c r="B30" s="8" t="s">
        <v>13</v>
      </c>
      <c r="C30" s="1">
        <f>(8.4*44.5*15)+(8.4*15.3*15)</f>
        <v>7534.8</v>
      </c>
      <c r="D30" s="1">
        <v>21</v>
      </c>
      <c r="F30" s="1">
        <f>C30*D30</f>
        <v>158230.80000000002</v>
      </c>
      <c r="G30" s="55">
        <v>17</v>
      </c>
      <c r="H30" s="55">
        <v>18</v>
      </c>
      <c r="I30" s="57">
        <f t="shared" si="0"/>
        <v>-158230.80000000002</v>
      </c>
      <c r="J30" s="58">
        <v>0</v>
      </c>
      <c r="K30" s="58">
        <v>0</v>
      </c>
      <c r="L30" s="58">
        <v>0</v>
      </c>
      <c r="M30" s="58">
        <v>0</v>
      </c>
      <c r="N30" s="58">
        <v>0</v>
      </c>
      <c r="O30" s="58">
        <v>0</v>
      </c>
      <c r="P30" s="58">
        <v>0</v>
      </c>
      <c r="Q30" s="58">
        <v>0</v>
      </c>
      <c r="R30" s="58">
        <v>0</v>
      </c>
      <c r="S30" s="58">
        <v>0</v>
      </c>
      <c r="T30" s="58">
        <v>0</v>
      </c>
      <c r="U30" s="58">
        <v>0</v>
      </c>
      <c r="V30" s="58">
        <v>0</v>
      </c>
      <c r="W30" s="58">
        <v>0</v>
      </c>
      <c r="X30" s="58">
        <v>0</v>
      </c>
      <c r="Y30" s="58">
        <v>0</v>
      </c>
      <c r="Z30" s="58">
        <f>I30*0.4</f>
        <v>-63292.320000000007</v>
      </c>
      <c r="AA30" s="58">
        <f>I30*0.6</f>
        <v>-94938.48000000001</v>
      </c>
      <c r="AB30" s="58">
        <v>0</v>
      </c>
      <c r="AC30" s="58">
        <v>0</v>
      </c>
      <c r="AD30" s="58">
        <v>0</v>
      </c>
      <c r="AE30" s="58">
        <v>0</v>
      </c>
      <c r="AF30" s="58">
        <v>0</v>
      </c>
      <c r="AG30" s="58">
        <v>0</v>
      </c>
      <c r="AH30" s="58">
        <v>0</v>
      </c>
      <c r="AI30" s="58">
        <v>0</v>
      </c>
      <c r="AJ30" s="58">
        <v>0</v>
      </c>
      <c r="AK30" s="58">
        <v>0</v>
      </c>
      <c r="AL30" s="58">
        <v>0</v>
      </c>
      <c r="AM30" s="58">
        <v>0</v>
      </c>
      <c r="AN30" s="58">
        <v>0</v>
      </c>
      <c r="AO30" s="58">
        <v>0</v>
      </c>
      <c r="AP30" s="58">
        <v>0</v>
      </c>
      <c r="AQ30" s="58">
        <v>0</v>
      </c>
      <c r="AR30" s="58">
        <v>0</v>
      </c>
      <c r="AS30" s="58">
        <v>0</v>
      </c>
      <c r="AT30" s="58">
        <v>0</v>
      </c>
      <c r="AU30" s="58">
        <v>0</v>
      </c>
      <c r="AV30" s="58">
        <v>0</v>
      </c>
      <c r="AW30" s="58">
        <v>0</v>
      </c>
      <c r="AX30" s="58">
        <v>0</v>
      </c>
      <c r="AY30" s="58">
        <v>0</v>
      </c>
      <c r="AZ30" s="58">
        <v>0</v>
      </c>
      <c r="BA30" s="58">
        <v>0</v>
      </c>
      <c r="BB30" s="58">
        <v>0</v>
      </c>
      <c r="BC30" s="58">
        <v>0</v>
      </c>
      <c r="BD30" s="58">
        <v>0</v>
      </c>
      <c r="BE30" s="58">
        <v>0</v>
      </c>
      <c r="BF30" s="58">
        <v>0</v>
      </c>
      <c r="BG30" s="58">
        <v>0</v>
      </c>
      <c r="BH30" s="58">
        <v>0</v>
      </c>
      <c r="BI30" s="58">
        <v>0</v>
      </c>
      <c r="BJ30" s="58">
        <v>0</v>
      </c>
      <c r="BK30" s="58">
        <v>0</v>
      </c>
      <c r="BL30" s="58">
        <v>0</v>
      </c>
      <c r="BM30" s="58">
        <v>0</v>
      </c>
      <c r="BN30" s="58">
        <v>0</v>
      </c>
      <c r="BO30" s="58">
        <v>0</v>
      </c>
      <c r="BP30" s="58">
        <v>0</v>
      </c>
      <c r="BQ30" s="58">
        <v>0</v>
      </c>
      <c r="BR30" s="58">
        <v>0</v>
      </c>
      <c r="BS30" s="58">
        <v>0</v>
      </c>
      <c r="BT30" s="58">
        <v>0</v>
      </c>
      <c r="BU30" s="58">
        <v>0</v>
      </c>
      <c r="BV30" s="58">
        <v>0</v>
      </c>
      <c r="BW30" s="58">
        <v>0</v>
      </c>
      <c r="BX30" s="58">
        <v>0</v>
      </c>
      <c r="BY30" s="58">
        <v>0</v>
      </c>
      <c r="BZ30" s="58">
        <v>0</v>
      </c>
      <c r="CA30" s="58">
        <v>0</v>
      </c>
      <c r="CB30" s="58">
        <v>0</v>
      </c>
      <c r="CC30" s="58">
        <v>0</v>
      </c>
      <c r="CD30" s="58">
        <v>0</v>
      </c>
      <c r="CE30" s="58">
        <v>0</v>
      </c>
      <c r="CF30" s="58">
        <v>0</v>
      </c>
      <c r="CG30" s="58">
        <v>0</v>
      </c>
      <c r="CH30" s="58">
        <v>0</v>
      </c>
      <c r="CI30" s="58">
        <v>0</v>
      </c>
      <c r="CJ30" s="58">
        <v>0</v>
      </c>
      <c r="CK30" s="58">
        <v>0</v>
      </c>
      <c r="CL30" s="58">
        <v>0</v>
      </c>
      <c r="CM30" s="58">
        <v>0</v>
      </c>
      <c r="CN30" s="58">
        <v>0</v>
      </c>
      <c r="CO30" s="58">
        <v>0</v>
      </c>
      <c r="CP30" s="58">
        <v>0</v>
      </c>
      <c r="CQ30" s="58">
        <v>0</v>
      </c>
      <c r="CR30" s="58">
        <v>0</v>
      </c>
      <c r="CS30" s="58">
        <v>0</v>
      </c>
      <c r="CT30" s="58">
        <v>0</v>
      </c>
      <c r="CU30" s="58">
        <v>0</v>
      </c>
      <c r="CV30" s="58">
        <v>0</v>
      </c>
      <c r="CW30" s="58">
        <v>0</v>
      </c>
      <c r="CX30" s="115"/>
    </row>
    <row r="31" spans="2:102" x14ac:dyDescent="0.25">
      <c r="B31" s="8" t="s">
        <v>18</v>
      </c>
      <c r="C31" s="11">
        <v>4507</v>
      </c>
      <c r="D31" s="1">
        <v>5.75</v>
      </c>
      <c r="F31" s="1">
        <f>C31*D31</f>
        <v>25915.25</v>
      </c>
      <c r="G31" s="55">
        <v>17</v>
      </c>
      <c r="H31" s="55">
        <v>18</v>
      </c>
      <c r="I31" s="57">
        <f t="shared" si="0"/>
        <v>-25915.25</v>
      </c>
      <c r="J31" s="58">
        <v>0</v>
      </c>
      <c r="K31" s="58">
        <v>0</v>
      </c>
      <c r="L31" s="58">
        <v>0</v>
      </c>
      <c r="M31" s="58">
        <v>0</v>
      </c>
      <c r="N31" s="58">
        <v>0</v>
      </c>
      <c r="O31" s="58">
        <v>0</v>
      </c>
      <c r="P31" s="58">
        <v>0</v>
      </c>
      <c r="Q31" s="58">
        <v>0</v>
      </c>
      <c r="R31" s="58">
        <v>0</v>
      </c>
      <c r="S31" s="58">
        <v>0</v>
      </c>
      <c r="T31" s="58">
        <v>0</v>
      </c>
      <c r="U31" s="58">
        <v>0</v>
      </c>
      <c r="V31" s="58">
        <v>0</v>
      </c>
      <c r="W31" s="58">
        <v>0</v>
      </c>
      <c r="X31" s="58">
        <v>0</v>
      </c>
      <c r="Y31" s="58">
        <v>0</v>
      </c>
      <c r="Z31" s="58">
        <f>I31*0.4</f>
        <v>-10366.1</v>
      </c>
      <c r="AA31" s="58">
        <f>I31*0.6</f>
        <v>-15549.15</v>
      </c>
      <c r="AB31" s="58">
        <v>0</v>
      </c>
      <c r="AC31" s="58">
        <v>0</v>
      </c>
      <c r="AD31" s="58">
        <v>0</v>
      </c>
      <c r="AE31" s="58">
        <v>0</v>
      </c>
      <c r="AF31" s="58">
        <v>0</v>
      </c>
      <c r="AG31" s="58">
        <v>0</v>
      </c>
      <c r="AH31" s="58">
        <v>0</v>
      </c>
      <c r="AI31" s="58">
        <v>0</v>
      </c>
      <c r="AJ31" s="58">
        <v>0</v>
      </c>
      <c r="AK31" s="58">
        <v>0</v>
      </c>
      <c r="AL31" s="58">
        <v>0</v>
      </c>
      <c r="AM31" s="58">
        <v>0</v>
      </c>
      <c r="AN31" s="58">
        <v>0</v>
      </c>
      <c r="AO31" s="58">
        <v>0</v>
      </c>
      <c r="AP31" s="58">
        <v>0</v>
      </c>
      <c r="AQ31" s="58">
        <v>0</v>
      </c>
      <c r="AR31" s="58">
        <v>0</v>
      </c>
      <c r="AS31" s="58">
        <v>0</v>
      </c>
      <c r="AT31" s="58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8">
        <v>0</v>
      </c>
      <c r="BA31" s="58">
        <v>0</v>
      </c>
      <c r="BB31" s="58">
        <v>0</v>
      </c>
      <c r="BC31" s="58">
        <v>0</v>
      </c>
      <c r="BD31" s="58">
        <v>0</v>
      </c>
      <c r="BE31" s="58">
        <v>0</v>
      </c>
      <c r="BF31" s="58">
        <v>0</v>
      </c>
      <c r="BG31" s="58">
        <v>0</v>
      </c>
      <c r="BH31" s="58">
        <v>0</v>
      </c>
      <c r="BI31" s="58">
        <v>0</v>
      </c>
      <c r="BJ31" s="58">
        <v>0</v>
      </c>
      <c r="BK31" s="58">
        <v>0</v>
      </c>
      <c r="BL31" s="58">
        <v>0</v>
      </c>
      <c r="BM31" s="58">
        <v>0</v>
      </c>
      <c r="BN31" s="58">
        <v>0</v>
      </c>
      <c r="BO31" s="58">
        <v>0</v>
      </c>
      <c r="BP31" s="58">
        <v>0</v>
      </c>
      <c r="BQ31" s="58">
        <v>0</v>
      </c>
      <c r="BR31" s="58">
        <v>0</v>
      </c>
      <c r="BS31" s="58">
        <v>0</v>
      </c>
      <c r="BT31" s="58">
        <v>0</v>
      </c>
      <c r="BU31" s="58">
        <v>0</v>
      </c>
      <c r="BV31" s="58">
        <v>0</v>
      </c>
      <c r="BW31" s="58">
        <v>0</v>
      </c>
      <c r="BX31" s="58">
        <v>0</v>
      </c>
      <c r="BY31" s="58">
        <v>0</v>
      </c>
      <c r="BZ31" s="58">
        <v>0</v>
      </c>
      <c r="CA31" s="58">
        <v>0</v>
      </c>
      <c r="CB31" s="58">
        <v>0</v>
      </c>
      <c r="CC31" s="58">
        <v>0</v>
      </c>
      <c r="CD31" s="58">
        <v>0</v>
      </c>
      <c r="CE31" s="58">
        <v>0</v>
      </c>
      <c r="CF31" s="58">
        <v>0</v>
      </c>
      <c r="CG31" s="58">
        <v>0</v>
      </c>
      <c r="CH31" s="58">
        <v>0</v>
      </c>
      <c r="CI31" s="58">
        <v>0</v>
      </c>
      <c r="CJ31" s="58">
        <v>0</v>
      </c>
      <c r="CK31" s="58">
        <v>0</v>
      </c>
      <c r="CL31" s="58">
        <v>0</v>
      </c>
      <c r="CM31" s="58">
        <v>0</v>
      </c>
      <c r="CN31" s="58">
        <v>0</v>
      </c>
      <c r="CO31" s="58">
        <v>0</v>
      </c>
      <c r="CP31" s="58">
        <v>0</v>
      </c>
      <c r="CQ31" s="58">
        <v>0</v>
      </c>
      <c r="CR31" s="58">
        <v>0</v>
      </c>
      <c r="CS31" s="58">
        <v>0</v>
      </c>
      <c r="CT31" s="58">
        <v>0</v>
      </c>
      <c r="CU31" s="58">
        <v>0</v>
      </c>
      <c r="CV31" s="58">
        <v>0</v>
      </c>
      <c r="CW31" s="58">
        <v>0</v>
      </c>
      <c r="CX31" s="115"/>
    </row>
    <row r="32" spans="2:102" x14ac:dyDescent="0.25">
      <c r="B32" s="7" t="s">
        <v>5</v>
      </c>
      <c r="C32" s="1"/>
      <c r="G32" s="90"/>
      <c r="H32" s="90"/>
      <c r="I32" s="91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115"/>
    </row>
    <row r="33" spans="1:102" x14ac:dyDescent="0.25">
      <c r="B33" t="s">
        <v>6</v>
      </c>
      <c r="C33" s="1">
        <f>60*65*1.2</f>
        <v>4680</v>
      </c>
      <c r="D33" s="1">
        <f>684.63*1.06</f>
        <v>725.70780000000002</v>
      </c>
      <c r="F33" s="1">
        <f>C33*D33</f>
        <v>3396312.5040000002</v>
      </c>
      <c r="G33" s="55">
        <v>19</v>
      </c>
      <c r="H33" s="55">
        <v>32</v>
      </c>
      <c r="I33" s="57">
        <f t="shared" si="0"/>
        <v>-3396312.5040000002</v>
      </c>
      <c r="J33" s="58">
        <v>0</v>
      </c>
      <c r="K33" s="58">
        <f>IF(K$1&lt;$C33,0,IF(K$1&lt;=$D33,$F33,0))</f>
        <v>0</v>
      </c>
      <c r="L33" s="58">
        <f>IF(L$1&lt;$C33,0,IF(L$1&lt;=$D33,$F33,0))</f>
        <v>0</v>
      </c>
      <c r="M33" s="58">
        <v>0</v>
      </c>
      <c r="N33" s="58">
        <f t="shared" ref="N33:AA33" si="6">IF(N$1&lt;$C33,0,IF(N$1&lt;=$D33,$F33,0))</f>
        <v>0</v>
      </c>
      <c r="O33" s="58">
        <f t="shared" si="6"/>
        <v>0</v>
      </c>
      <c r="P33" s="58">
        <f t="shared" si="6"/>
        <v>0</v>
      </c>
      <c r="Q33" s="58">
        <f t="shared" si="6"/>
        <v>0</v>
      </c>
      <c r="R33" s="58">
        <f t="shared" si="6"/>
        <v>0</v>
      </c>
      <c r="S33" s="58">
        <f t="shared" si="6"/>
        <v>0</v>
      </c>
      <c r="T33" s="58">
        <f t="shared" si="6"/>
        <v>0</v>
      </c>
      <c r="U33" s="58">
        <f t="shared" si="6"/>
        <v>0</v>
      </c>
      <c r="V33" s="58">
        <f t="shared" si="6"/>
        <v>0</v>
      </c>
      <c r="W33" s="58">
        <f t="shared" si="6"/>
        <v>0</v>
      </c>
      <c r="X33" s="58">
        <f t="shared" si="6"/>
        <v>0</v>
      </c>
      <c r="Y33" s="58">
        <f t="shared" si="6"/>
        <v>0</v>
      </c>
      <c r="Z33" s="58">
        <f t="shared" si="6"/>
        <v>0</v>
      </c>
      <c r="AA33" s="58">
        <f t="shared" si="6"/>
        <v>0</v>
      </c>
      <c r="AB33" s="58">
        <f>'evolucion certificaciones nuevo'!E14</f>
        <v>-33963.125039999999</v>
      </c>
      <c r="AC33" s="58">
        <f>'evolucion certificaciones nuevo'!F14</f>
        <v>-84907.812600000005</v>
      </c>
      <c r="AD33" s="58">
        <f>'evolucion certificaciones nuevo'!G14</f>
        <v>-125663.56264800001</v>
      </c>
      <c r="AE33" s="58">
        <f>'evolucion certificaciones nuevo'!H14</f>
        <v>-196986.12523200002</v>
      </c>
      <c r="AF33" s="58">
        <f>'evolucion certificaciones nuevo'!I14</f>
        <v>-210571.375248</v>
      </c>
      <c r="AG33" s="58">
        <f>'evolucion certificaciones nuevo'!J14</f>
        <v>-210571.375248</v>
      </c>
      <c r="AH33" s="58">
        <f>'evolucion certificaciones nuevo'!K14</f>
        <v>-203778.75023999999</v>
      </c>
      <c r="AI33" s="58">
        <f>'evolucion certificaciones nuevo'!L14</f>
        <v>-207175.062744</v>
      </c>
      <c r="AJ33" s="58">
        <f>'evolucion certificaciones nuevo'!M14</f>
        <v>-247930.81279200001</v>
      </c>
      <c r="AK33" s="58">
        <f>'evolucion certificaciones nuevo'!N14</f>
        <v>-424539.06300000002</v>
      </c>
      <c r="AL33" s="58">
        <f>'evolucion certificaciones nuevo'!O14</f>
        <v>-560391.56316000002</v>
      </c>
      <c r="AM33" s="58">
        <f>'evolucion certificaciones nuevo'!P14</f>
        <v>-410953.81298400002</v>
      </c>
      <c r="AN33" s="58">
        <f>'evolucion certificaciones nuevo'!Q14</f>
        <v>-278497.62532800005</v>
      </c>
      <c r="AO33" s="58">
        <f>'evolucion certificaciones nuevo'!R14</f>
        <v>-200382.43773599999</v>
      </c>
      <c r="AP33" s="58">
        <f t="shared" ref="AP33:BD33" si="7">IF(AP$1&lt;$C33,0,IF(AP$1&lt;=$D33,$F33,0))</f>
        <v>0</v>
      </c>
      <c r="AQ33" s="58">
        <f t="shared" si="7"/>
        <v>0</v>
      </c>
      <c r="AR33" s="58">
        <f t="shared" si="7"/>
        <v>0</v>
      </c>
      <c r="AS33" s="58">
        <f t="shared" si="7"/>
        <v>0</v>
      </c>
      <c r="AT33" s="58">
        <f t="shared" si="7"/>
        <v>0</v>
      </c>
      <c r="AU33" s="58">
        <f t="shared" si="7"/>
        <v>0</v>
      </c>
      <c r="AV33" s="58">
        <f t="shared" si="7"/>
        <v>0</v>
      </c>
      <c r="AW33" s="58">
        <f t="shared" si="7"/>
        <v>0</v>
      </c>
      <c r="AX33" s="58">
        <f t="shared" si="7"/>
        <v>0</v>
      </c>
      <c r="AY33" s="58">
        <f t="shared" si="7"/>
        <v>0</v>
      </c>
      <c r="AZ33" s="58">
        <f t="shared" si="7"/>
        <v>0</v>
      </c>
      <c r="BA33" s="58">
        <f t="shared" si="7"/>
        <v>0</v>
      </c>
      <c r="BB33" s="58">
        <f t="shared" si="7"/>
        <v>0</v>
      </c>
      <c r="BC33" s="58">
        <f t="shared" si="7"/>
        <v>0</v>
      </c>
      <c r="BD33" s="58">
        <f t="shared" si="7"/>
        <v>0</v>
      </c>
      <c r="BE33" s="58">
        <v>0</v>
      </c>
      <c r="BF33" s="58">
        <v>0</v>
      </c>
      <c r="BG33" s="58">
        <v>0</v>
      </c>
      <c r="BH33" s="58">
        <v>0</v>
      </c>
      <c r="BI33" s="58">
        <v>0</v>
      </c>
      <c r="BJ33" s="58">
        <v>0</v>
      </c>
      <c r="BK33" s="58">
        <v>0</v>
      </c>
      <c r="BL33" s="58">
        <v>0</v>
      </c>
      <c r="BM33" s="58">
        <v>0</v>
      </c>
      <c r="BN33" s="58">
        <v>0</v>
      </c>
      <c r="BO33" s="58">
        <v>0</v>
      </c>
      <c r="BP33" s="58">
        <v>0</v>
      </c>
      <c r="BQ33" s="58">
        <v>0</v>
      </c>
      <c r="BR33" s="58">
        <v>0</v>
      </c>
      <c r="BS33" s="58">
        <v>0</v>
      </c>
      <c r="BT33" s="58">
        <v>0</v>
      </c>
      <c r="BU33" s="58">
        <v>0</v>
      </c>
      <c r="BV33" s="58">
        <v>0</v>
      </c>
      <c r="BW33" s="58">
        <v>0</v>
      </c>
      <c r="BX33" s="58">
        <v>0</v>
      </c>
      <c r="BY33" s="58">
        <v>0</v>
      </c>
      <c r="BZ33" s="58">
        <v>0</v>
      </c>
      <c r="CA33" s="58">
        <v>0</v>
      </c>
      <c r="CB33" s="58">
        <v>0</v>
      </c>
      <c r="CC33" s="58">
        <v>0</v>
      </c>
      <c r="CD33" s="58">
        <v>0</v>
      </c>
      <c r="CE33" s="58">
        <v>0</v>
      </c>
      <c r="CF33" s="58">
        <v>0</v>
      </c>
      <c r="CG33" s="58">
        <v>0</v>
      </c>
      <c r="CH33" s="58">
        <v>0</v>
      </c>
      <c r="CI33" s="58">
        <v>0</v>
      </c>
      <c r="CJ33" s="58">
        <v>0</v>
      </c>
      <c r="CK33" s="58">
        <v>0</v>
      </c>
      <c r="CL33" s="58">
        <v>0</v>
      </c>
      <c r="CM33" s="58">
        <v>0</v>
      </c>
      <c r="CN33" s="58">
        <v>0</v>
      </c>
      <c r="CO33" s="58">
        <v>0</v>
      </c>
      <c r="CP33" s="58">
        <v>0</v>
      </c>
      <c r="CQ33" s="58">
        <v>0</v>
      </c>
      <c r="CR33" s="58">
        <v>0</v>
      </c>
      <c r="CS33" s="58">
        <v>0</v>
      </c>
      <c r="CT33" s="58">
        <v>0</v>
      </c>
      <c r="CU33" s="58">
        <v>0</v>
      </c>
      <c r="CV33" s="58">
        <v>0</v>
      </c>
      <c r="CW33" s="58">
        <v>0</v>
      </c>
      <c r="CX33" s="115"/>
    </row>
    <row r="34" spans="1:102" x14ac:dyDescent="0.25">
      <c r="A34" s="1"/>
      <c r="B34" t="s">
        <v>7</v>
      </c>
      <c r="C34" s="1">
        <f>(8.4*44.5)+(8.4*15.3)</f>
        <v>502.32000000000005</v>
      </c>
      <c r="D34" s="1">
        <f>359.43*1.06</f>
        <v>380.99580000000003</v>
      </c>
      <c r="F34" s="1">
        <f>C34*D34</f>
        <v>191381.81025600003</v>
      </c>
      <c r="G34" s="55">
        <v>19</v>
      </c>
      <c r="H34" s="55">
        <v>23</v>
      </c>
      <c r="I34" s="57">
        <f>-F34</f>
        <v>-191381.81025600003</v>
      </c>
      <c r="J34" s="58">
        <v>0</v>
      </c>
      <c r="K34" s="58">
        <f>(K31+K32+K33)*0.16</f>
        <v>0</v>
      </c>
      <c r="L34" s="58">
        <f>(L31+L32+L33)*0.16</f>
        <v>0</v>
      </c>
      <c r="M34" s="58">
        <v>0</v>
      </c>
      <c r="N34" s="58">
        <v>0</v>
      </c>
      <c r="O34" s="58">
        <v>0</v>
      </c>
      <c r="P34" s="58">
        <v>0</v>
      </c>
      <c r="Q34" s="58">
        <v>0</v>
      </c>
      <c r="R34" s="58">
        <v>0</v>
      </c>
      <c r="S34" s="58">
        <v>0</v>
      </c>
      <c r="T34" s="58">
        <v>0</v>
      </c>
      <c r="U34" s="58">
        <v>0</v>
      </c>
      <c r="V34" s="58">
        <v>0</v>
      </c>
      <c r="W34" s="58">
        <v>0</v>
      </c>
      <c r="X34" s="58">
        <v>0</v>
      </c>
      <c r="Y34" s="58">
        <v>0</v>
      </c>
      <c r="Z34" s="58">
        <v>0</v>
      </c>
      <c r="AA34" s="58">
        <v>0</v>
      </c>
      <c r="AB34" s="58">
        <f>'evolucion certificaciones nuevo'!E16</f>
        <v>-3827.6362051200008</v>
      </c>
      <c r="AC34" s="58">
        <f>'evolucion certificaciones nuevo'!F16</f>
        <v>-18181.271974320003</v>
      </c>
      <c r="AD34" s="58">
        <f>'evolucion certificaciones nuevo'!G16</f>
        <v>-58371.452128080004</v>
      </c>
      <c r="AE34" s="58">
        <f>'evolucion certificaciones nuevo'!H16</f>
        <v>-87078.723666480015</v>
      </c>
      <c r="AF34" s="58">
        <f>'evolucion certificaciones nuevo'!I16</f>
        <v>-23922.726282000003</v>
      </c>
      <c r="AG34" s="58">
        <v>0</v>
      </c>
      <c r="AH34" s="58">
        <v>0</v>
      </c>
      <c r="AI34" s="58">
        <v>0</v>
      </c>
      <c r="AJ34" s="58">
        <v>0</v>
      </c>
      <c r="AK34" s="58">
        <v>0</v>
      </c>
      <c r="AL34" s="58">
        <v>0</v>
      </c>
      <c r="AM34" s="58">
        <v>0</v>
      </c>
      <c r="AN34" s="58">
        <v>0</v>
      </c>
      <c r="AO34" s="58">
        <v>0</v>
      </c>
      <c r="AP34" s="58">
        <v>0</v>
      </c>
      <c r="AQ34" s="58">
        <v>0</v>
      </c>
      <c r="AR34" s="58">
        <v>0</v>
      </c>
      <c r="AS34" s="58">
        <v>0</v>
      </c>
      <c r="AT34" s="58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8">
        <v>0</v>
      </c>
      <c r="BA34" s="58">
        <v>0</v>
      </c>
      <c r="BB34" s="58">
        <v>0</v>
      </c>
      <c r="BC34" s="58">
        <v>0</v>
      </c>
      <c r="BD34" s="58">
        <v>0</v>
      </c>
      <c r="BE34" s="58">
        <v>0</v>
      </c>
      <c r="BF34" s="58">
        <v>0</v>
      </c>
      <c r="BG34" s="58">
        <v>0</v>
      </c>
      <c r="BH34" s="58">
        <v>0</v>
      </c>
      <c r="BI34" s="58">
        <v>0</v>
      </c>
      <c r="BJ34" s="58">
        <v>0</v>
      </c>
      <c r="BK34" s="58">
        <v>0</v>
      </c>
      <c r="BL34" s="58">
        <v>0</v>
      </c>
      <c r="BM34" s="58">
        <v>0</v>
      </c>
      <c r="BN34" s="58">
        <v>0</v>
      </c>
      <c r="BO34" s="58">
        <v>0</v>
      </c>
      <c r="BP34" s="58">
        <v>0</v>
      </c>
      <c r="BQ34" s="58">
        <v>0</v>
      </c>
      <c r="BR34" s="58">
        <v>0</v>
      </c>
      <c r="BS34" s="58">
        <v>0</v>
      </c>
      <c r="BT34" s="58">
        <v>0</v>
      </c>
      <c r="BU34" s="58">
        <v>0</v>
      </c>
      <c r="BV34" s="58">
        <v>0</v>
      </c>
      <c r="BW34" s="58">
        <v>0</v>
      </c>
      <c r="BX34" s="58">
        <v>0</v>
      </c>
      <c r="BY34" s="58">
        <v>0</v>
      </c>
      <c r="BZ34" s="58">
        <v>0</v>
      </c>
      <c r="CA34" s="58">
        <v>0</v>
      </c>
      <c r="CB34" s="58">
        <v>0</v>
      </c>
      <c r="CC34" s="58">
        <v>0</v>
      </c>
      <c r="CD34" s="58">
        <v>0</v>
      </c>
      <c r="CE34" s="58">
        <v>0</v>
      </c>
      <c r="CF34" s="58">
        <v>0</v>
      </c>
      <c r="CG34" s="58">
        <v>0</v>
      </c>
      <c r="CH34" s="58">
        <v>0</v>
      </c>
      <c r="CI34" s="58">
        <v>0</v>
      </c>
      <c r="CJ34" s="58">
        <v>0</v>
      </c>
      <c r="CK34" s="58">
        <v>0</v>
      </c>
      <c r="CL34" s="58">
        <v>0</v>
      </c>
      <c r="CM34" s="58">
        <v>0</v>
      </c>
      <c r="CN34" s="58">
        <v>0</v>
      </c>
      <c r="CO34" s="58">
        <v>0</v>
      </c>
      <c r="CP34" s="58">
        <v>0</v>
      </c>
      <c r="CQ34" s="58">
        <v>0</v>
      </c>
      <c r="CR34" s="58">
        <v>0</v>
      </c>
      <c r="CS34" s="58">
        <v>0</v>
      </c>
      <c r="CT34" s="58">
        <v>0</v>
      </c>
      <c r="CU34" s="58">
        <v>0</v>
      </c>
      <c r="CV34" s="58">
        <v>0</v>
      </c>
      <c r="CW34" s="58">
        <v>0</v>
      </c>
      <c r="CX34" s="115"/>
    </row>
    <row r="35" spans="1:102" x14ac:dyDescent="0.25">
      <c r="B35" s="7" t="s">
        <v>17</v>
      </c>
      <c r="G35" s="90"/>
      <c r="H35" s="90"/>
      <c r="I35" s="91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18"/>
      <c r="CX35" s="115"/>
    </row>
    <row r="36" spans="1:102" x14ac:dyDescent="0.25">
      <c r="B36" t="s">
        <v>16</v>
      </c>
      <c r="C36" s="5">
        <v>0.21</v>
      </c>
      <c r="D36" s="1">
        <f>F30</f>
        <v>158230.80000000002</v>
      </c>
      <c r="F36" s="1">
        <f>D36*C36</f>
        <v>33228.468000000001</v>
      </c>
      <c r="G36" s="55">
        <v>16</v>
      </c>
      <c r="H36" s="55">
        <v>18</v>
      </c>
      <c r="I36" s="57">
        <f t="shared" si="0"/>
        <v>-33228.468000000001</v>
      </c>
      <c r="J36" s="58">
        <v>0</v>
      </c>
      <c r="K36" s="58">
        <f>IF(K$1&lt;$C36,0,IF(K$1&lt;=$D36,$F36,0))</f>
        <v>0</v>
      </c>
      <c r="L36" s="58">
        <f>IF(L$1&lt;$C36,0,IF(L$1&lt;=$D36,$F36,0))</f>
        <v>0</v>
      </c>
      <c r="M36" s="58">
        <v>0</v>
      </c>
      <c r="N36" s="58">
        <f t="shared" ref="N36:X37" si="8">IF(N$1&lt;$C36,0,IF(N$1&lt;=$D36,$F36,0))</f>
        <v>0</v>
      </c>
      <c r="O36" s="58">
        <f t="shared" si="8"/>
        <v>0</v>
      </c>
      <c r="P36" s="58">
        <f t="shared" si="8"/>
        <v>0</v>
      </c>
      <c r="Q36" s="58">
        <f t="shared" si="8"/>
        <v>0</v>
      </c>
      <c r="R36" s="58">
        <f t="shared" si="8"/>
        <v>0</v>
      </c>
      <c r="S36" s="58">
        <f t="shared" si="8"/>
        <v>0</v>
      </c>
      <c r="T36" s="58">
        <f t="shared" si="8"/>
        <v>0</v>
      </c>
      <c r="U36" s="58">
        <f t="shared" si="8"/>
        <v>0</v>
      </c>
      <c r="V36" s="58">
        <f t="shared" si="8"/>
        <v>0</v>
      </c>
      <c r="W36" s="58">
        <f t="shared" si="8"/>
        <v>0</v>
      </c>
      <c r="X36" s="58">
        <f t="shared" si="8"/>
        <v>0</v>
      </c>
      <c r="Y36" s="58">
        <f>Y30*0.21</f>
        <v>0</v>
      </c>
      <c r="Z36" s="58">
        <f>Z30*0.21</f>
        <v>-13291.387200000001</v>
      </c>
      <c r="AA36" s="58">
        <f>AA30*0.21</f>
        <v>-19937.0808</v>
      </c>
      <c r="AB36" s="58">
        <f t="shared" ref="AB36:BD37" si="9">IF(AB$1&lt;$C36,0,IF(AB$1&lt;=$D36,$F36,0))</f>
        <v>0</v>
      </c>
      <c r="AC36" s="58">
        <f t="shared" si="9"/>
        <v>0</v>
      </c>
      <c r="AD36" s="58">
        <f t="shared" si="9"/>
        <v>0</v>
      </c>
      <c r="AE36" s="58">
        <f t="shared" si="9"/>
        <v>0</v>
      </c>
      <c r="AF36" s="58">
        <f t="shared" si="9"/>
        <v>0</v>
      </c>
      <c r="AG36" s="58">
        <f t="shared" si="9"/>
        <v>0</v>
      </c>
      <c r="AH36" s="58">
        <f t="shared" si="9"/>
        <v>0</v>
      </c>
      <c r="AI36" s="58">
        <f t="shared" si="9"/>
        <v>0</v>
      </c>
      <c r="AJ36" s="58">
        <f t="shared" si="9"/>
        <v>0</v>
      </c>
      <c r="AK36" s="58">
        <f t="shared" si="9"/>
        <v>0</v>
      </c>
      <c r="AL36" s="58">
        <f t="shared" si="9"/>
        <v>0</v>
      </c>
      <c r="AM36" s="58">
        <f t="shared" si="9"/>
        <v>0</v>
      </c>
      <c r="AN36" s="58">
        <f t="shared" si="9"/>
        <v>0</v>
      </c>
      <c r="AO36" s="58">
        <f t="shared" si="9"/>
        <v>0</v>
      </c>
      <c r="AP36" s="58">
        <f t="shared" si="9"/>
        <v>0</v>
      </c>
      <c r="AQ36" s="58">
        <f t="shared" si="9"/>
        <v>0</v>
      </c>
      <c r="AR36" s="58">
        <f t="shared" si="9"/>
        <v>0</v>
      </c>
      <c r="AS36" s="58">
        <f t="shared" si="9"/>
        <v>0</v>
      </c>
      <c r="AT36" s="58">
        <f t="shared" si="9"/>
        <v>0</v>
      </c>
      <c r="AU36" s="58">
        <f t="shared" si="9"/>
        <v>0</v>
      </c>
      <c r="AV36" s="58">
        <f t="shared" si="9"/>
        <v>0</v>
      </c>
      <c r="AW36" s="58">
        <f t="shared" si="9"/>
        <v>0</v>
      </c>
      <c r="AX36" s="58">
        <f t="shared" si="9"/>
        <v>0</v>
      </c>
      <c r="AY36" s="58">
        <f t="shared" si="9"/>
        <v>0</v>
      </c>
      <c r="AZ36" s="58">
        <f t="shared" si="9"/>
        <v>0</v>
      </c>
      <c r="BA36" s="58">
        <f t="shared" si="9"/>
        <v>0</v>
      </c>
      <c r="BB36" s="58">
        <f t="shared" si="9"/>
        <v>0</v>
      </c>
      <c r="BC36" s="58">
        <f t="shared" si="9"/>
        <v>0</v>
      </c>
      <c r="BD36" s="58">
        <f t="shared" si="9"/>
        <v>0</v>
      </c>
      <c r="BE36" s="58">
        <v>0</v>
      </c>
      <c r="BF36" s="58">
        <v>0</v>
      </c>
      <c r="BG36" s="58">
        <v>0</v>
      </c>
      <c r="BH36" s="58">
        <v>0</v>
      </c>
      <c r="BI36" s="58">
        <v>0</v>
      </c>
      <c r="BJ36" s="58">
        <v>0</v>
      </c>
      <c r="BK36" s="58">
        <v>0</v>
      </c>
      <c r="BL36" s="58">
        <v>0</v>
      </c>
      <c r="BM36" s="58">
        <v>0</v>
      </c>
      <c r="BN36" s="58">
        <v>0</v>
      </c>
      <c r="BO36" s="58">
        <v>0</v>
      </c>
      <c r="BP36" s="58">
        <v>0</v>
      </c>
      <c r="BQ36" s="58">
        <v>0</v>
      </c>
      <c r="BR36" s="58">
        <v>0</v>
      </c>
      <c r="BS36" s="58">
        <v>0</v>
      </c>
      <c r="BT36" s="58">
        <v>0</v>
      </c>
      <c r="BU36" s="58">
        <v>0</v>
      </c>
      <c r="BV36" s="58">
        <v>0</v>
      </c>
      <c r="BW36" s="58">
        <v>0</v>
      </c>
      <c r="BX36" s="58">
        <v>0</v>
      </c>
      <c r="BY36" s="58">
        <v>0</v>
      </c>
      <c r="BZ36" s="58">
        <v>0</v>
      </c>
      <c r="CA36" s="58">
        <v>0</v>
      </c>
      <c r="CB36" s="58">
        <v>0</v>
      </c>
      <c r="CC36" s="58">
        <v>0</v>
      </c>
      <c r="CD36" s="58">
        <v>0</v>
      </c>
      <c r="CE36" s="58">
        <v>0</v>
      </c>
      <c r="CF36" s="58">
        <v>0</v>
      </c>
      <c r="CG36" s="58">
        <v>0</v>
      </c>
      <c r="CH36" s="58">
        <v>0</v>
      </c>
      <c r="CI36" s="58">
        <v>0</v>
      </c>
      <c r="CJ36" s="58">
        <v>0</v>
      </c>
      <c r="CK36" s="58">
        <v>0</v>
      </c>
      <c r="CL36" s="58">
        <v>0</v>
      </c>
      <c r="CM36" s="58">
        <v>0</v>
      </c>
      <c r="CN36" s="58">
        <v>0</v>
      </c>
      <c r="CO36" s="58">
        <v>0</v>
      </c>
      <c r="CP36" s="58">
        <v>0</v>
      </c>
      <c r="CQ36" s="58">
        <v>0</v>
      </c>
      <c r="CR36" s="58">
        <v>0</v>
      </c>
      <c r="CS36" s="58">
        <v>0</v>
      </c>
      <c r="CT36" s="58">
        <v>0</v>
      </c>
      <c r="CU36" s="58">
        <v>0</v>
      </c>
      <c r="CV36" s="58">
        <v>0</v>
      </c>
      <c r="CW36" s="58">
        <v>0</v>
      </c>
      <c r="CX36" s="115"/>
    </row>
    <row r="37" spans="1:102" x14ac:dyDescent="0.25">
      <c r="B37" t="s">
        <v>15</v>
      </c>
      <c r="C37" s="5">
        <v>0.1</v>
      </c>
      <c r="D37" s="1">
        <f>F33+F34</f>
        <v>3587694.3142560003</v>
      </c>
      <c r="F37" s="1">
        <f>D37*C37</f>
        <v>358769.43142560008</v>
      </c>
      <c r="G37" s="55">
        <v>19</v>
      </c>
      <c r="H37" s="55">
        <v>32</v>
      </c>
      <c r="I37" s="57">
        <f t="shared" si="0"/>
        <v>-358769.43142560008</v>
      </c>
      <c r="J37" s="58">
        <v>0</v>
      </c>
      <c r="K37" s="58">
        <f>IF(K$1&lt;$C37,0,IF(K$1&lt;=$D37,$F37,0))</f>
        <v>0</v>
      </c>
      <c r="L37" s="58">
        <f>IF(L$1&lt;$C37,0,IF(L$1&lt;=$D37,$F37,0))</f>
        <v>0</v>
      </c>
      <c r="M37" s="58">
        <v>0</v>
      </c>
      <c r="N37" s="58">
        <f t="shared" si="8"/>
        <v>0</v>
      </c>
      <c r="O37" s="58">
        <f t="shared" si="8"/>
        <v>0</v>
      </c>
      <c r="P37" s="58">
        <f t="shared" si="8"/>
        <v>0</v>
      </c>
      <c r="Q37" s="58">
        <f t="shared" si="8"/>
        <v>0</v>
      </c>
      <c r="R37" s="58">
        <f t="shared" si="8"/>
        <v>0</v>
      </c>
      <c r="S37" s="58">
        <f t="shared" si="8"/>
        <v>0</v>
      </c>
      <c r="T37" s="58">
        <f t="shared" si="8"/>
        <v>0</v>
      </c>
      <c r="U37" s="58">
        <f t="shared" si="8"/>
        <v>0</v>
      </c>
      <c r="V37" s="58">
        <f t="shared" si="8"/>
        <v>0</v>
      </c>
      <c r="W37" s="58">
        <f t="shared" si="8"/>
        <v>0</v>
      </c>
      <c r="X37" s="58">
        <f t="shared" si="8"/>
        <v>0</v>
      </c>
      <c r="Y37" s="58">
        <f>IF(Y$1&lt;$C37,0,IF(Y$1&lt;=$D37,$F37,0))</f>
        <v>0</v>
      </c>
      <c r="Z37" s="58">
        <f>IF(Z$1&lt;$C37,0,IF(Z$1&lt;=$D37,$F37,0))</f>
        <v>0</v>
      </c>
      <c r="AA37" s="58">
        <f>IF(AA$1&lt;$C37,0,IF(AA$1&lt;=$D37,$F37,0))</f>
        <v>0</v>
      </c>
      <c r="AB37" s="58">
        <f t="shared" ref="AB37:AO37" si="10">(AB33+AB34)*0.1</f>
        <v>-3779.0761245119998</v>
      </c>
      <c r="AC37" s="58">
        <f t="shared" si="10"/>
        <v>-10308.908457432</v>
      </c>
      <c r="AD37" s="58">
        <f t="shared" si="10"/>
        <v>-18403.501477608002</v>
      </c>
      <c r="AE37" s="58">
        <f t="shared" si="10"/>
        <v>-28406.484889848009</v>
      </c>
      <c r="AF37" s="58">
        <f t="shared" si="10"/>
        <v>-23449.410153000001</v>
      </c>
      <c r="AG37" s="58">
        <f t="shared" si="10"/>
        <v>-21057.1375248</v>
      </c>
      <c r="AH37" s="58">
        <f t="shared" si="10"/>
        <v>-20377.875024000001</v>
      </c>
      <c r="AI37" s="58">
        <f t="shared" si="10"/>
        <v>-20717.506274400002</v>
      </c>
      <c r="AJ37" s="58">
        <f t="shared" si="10"/>
        <v>-24793.081279200003</v>
      </c>
      <c r="AK37" s="58">
        <f t="shared" si="10"/>
        <v>-42453.906300000002</v>
      </c>
      <c r="AL37" s="58">
        <f t="shared" si="10"/>
        <v>-56039.156316000008</v>
      </c>
      <c r="AM37" s="58">
        <f t="shared" si="10"/>
        <v>-41095.381298400003</v>
      </c>
      <c r="AN37" s="58">
        <f t="shared" si="10"/>
        <v>-27849.762532800007</v>
      </c>
      <c r="AO37" s="58">
        <f t="shared" si="10"/>
        <v>-20038.243773599999</v>
      </c>
      <c r="AP37" s="58">
        <f t="shared" si="9"/>
        <v>0</v>
      </c>
      <c r="AQ37" s="58">
        <f t="shared" si="9"/>
        <v>0</v>
      </c>
      <c r="AR37" s="58">
        <f t="shared" si="9"/>
        <v>0</v>
      </c>
      <c r="AS37" s="58">
        <f t="shared" si="9"/>
        <v>0</v>
      </c>
      <c r="AT37" s="58">
        <f t="shared" si="9"/>
        <v>0</v>
      </c>
      <c r="AU37" s="58">
        <f t="shared" si="9"/>
        <v>0</v>
      </c>
      <c r="AV37" s="58">
        <f t="shared" si="9"/>
        <v>0</v>
      </c>
      <c r="AW37" s="58">
        <f t="shared" si="9"/>
        <v>0</v>
      </c>
      <c r="AX37" s="58">
        <f t="shared" si="9"/>
        <v>0</v>
      </c>
      <c r="AY37" s="58">
        <f t="shared" si="9"/>
        <v>0</v>
      </c>
      <c r="AZ37" s="58">
        <f t="shared" si="9"/>
        <v>0</v>
      </c>
      <c r="BA37" s="58">
        <f t="shared" si="9"/>
        <v>0</v>
      </c>
      <c r="BB37" s="58">
        <f t="shared" si="9"/>
        <v>0</v>
      </c>
      <c r="BC37" s="58">
        <f t="shared" si="9"/>
        <v>0</v>
      </c>
      <c r="BD37" s="58">
        <f t="shared" si="9"/>
        <v>0</v>
      </c>
      <c r="BE37" s="58">
        <v>0</v>
      </c>
      <c r="BF37" s="58">
        <v>0</v>
      </c>
      <c r="BG37" s="58">
        <v>0</v>
      </c>
      <c r="BH37" s="58">
        <v>0</v>
      </c>
      <c r="BI37" s="58">
        <v>0</v>
      </c>
      <c r="BJ37" s="58">
        <v>0</v>
      </c>
      <c r="BK37" s="58">
        <v>0</v>
      </c>
      <c r="BL37" s="58">
        <v>0</v>
      </c>
      <c r="BM37" s="58">
        <v>0</v>
      </c>
      <c r="BN37" s="58">
        <v>0</v>
      </c>
      <c r="BO37" s="58">
        <v>0</v>
      </c>
      <c r="BP37" s="58">
        <v>0</v>
      </c>
      <c r="BQ37" s="58">
        <v>0</v>
      </c>
      <c r="BR37" s="58">
        <v>0</v>
      </c>
      <c r="BS37" s="58">
        <v>0</v>
      </c>
      <c r="BT37" s="58">
        <v>0</v>
      </c>
      <c r="BU37" s="58">
        <v>0</v>
      </c>
      <c r="BV37" s="58">
        <v>0</v>
      </c>
      <c r="BW37" s="58">
        <v>0</v>
      </c>
      <c r="BX37" s="58">
        <v>0</v>
      </c>
      <c r="BY37" s="58">
        <v>0</v>
      </c>
      <c r="BZ37" s="58">
        <v>0</v>
      </c>
      <c r="CA37" s="58">
        <v>0</v>
      </c>
      <c r="CB37" s="58">
        <v>0</v>
      </c>
      <c r="CC37" s="58">
        <v>0</v>
      </c>
      <c r="CD37" s="58">
        <v>0</v>
      </c>
      <c r="CE37" s="58">
        <v>0</v>
      </c>
      <c r="CF37" s="58">
        <v>0</v>
      </c>
      <c r="CG37" s="58">
        <v>0</v>
      </c>
      <c r="CH37" s="58">
        <v>0</v>
      </c>
      <c r="CI37" s="58">
        <v>0</v>
      </c>
      <c r="CJ37" s="58">
        <v>0</v>
      </c>
      <c r="CK37" s="58">
        <v>0</v>
      </c>
      <c r="CL37" s="58">
        <v>0</v>
      </c>
      <c r="CM37" s="58">
        <v>0</v>
      </c>
      <c r="CN37" s="58">
        <v>0</v>
      </c>
      <c r="CO37" s="58">
        <v>0</v>
      </c>
      <c r="CP37" s="58">
        <v>0</v>
      </c>
      <c r="CQ37" s="58">
        <v>0</v>
      </c>
      <c r="CR37" s="58">
        <v>0</v>
      </c>
      <c r="CS37" s="58">
        <v>0</v>
      </c>
      <c r="CT37" s="58">
        <v>0</v>
      </c>
      <c r="CU37" s="58">
        <v>0</v>
      </c>
      <c r="CV37" s="58">
        <v>0</v>
      </c>
      <c r="CW37" s="58">
        <v>0</v>
      </c>
      <c r="CX37" s="115"/>
    </row>
    <row r="38" spans="1:102" x14ac:dyDescent="0.25">
      <c r="B38" t="s">
        <v>29</v>
      </c>
      <c r="C38">
        <v>1</v>
      </c>
      <c r="D38" s="1">
        <v>700</v>
      </c>
      <c r="F38" s="1">
        <f>C38*D38</f>
        <v>700</v>
      </c>
      <c r="G38" s="55"/>
      <c r="H38" s="55"/>
      <c r="I38" s="57">
        <f t="shared" si="0"/>
        <v>-700</v>
      </c>
      <c r="J38" s="58">
        <v>0</v>
      </c>
      <c r="K38" s="58">
        <f>(K35+K36+K37)*0.16</f>
        <v>0</v>
      </c>
      <c r="L38" s="58">
        <f>(L35+L36+L37)*0.16</f>
        <v>0</v>
      </c>
      <c r="M38" s="58">
        <v>0</v>
      </c>
      <c r="N38" s="58">
        <v>0</v>
      </c>
      <c r="O38" s="58">
        <v>0</v>
      </c>
      <c r="P38" s="58">
        <v>0</v>
      </c>
      <c r="Q38" s="58">
        <v>0</v>
      </c>
      <c r="R38" s="58">
        <v>0</v>
      </c>
      <c r="S38" s="58">
        <v>0</v>
      </c>
      <c r="T38" s="58">
        <v>0</v>
      </c>
      <c r="U38" s="58">
        <v>0</v>
      </c>
      <c r="V38" s="58">
        <v>0</v>
      </c>
      <c r="W38" s="58">
        <v>0</v>
      </c>
      <c r="X38" s="58">
        <v>0</v>
      </c>
      <c r="Y38" s="58">
        <v>0</v>
      </c>
      <c r="Z38" s="58">
        <v>0</v>
      </c>
      <c r="AA38" s="58">
        <v>0</v>
      </c>
      <c r="AB38" s="58">
        <v>0</v>
      </c>
      <c r="AC38" s="58">
        <v>0</v>
      </c>
      <c r="AD38" s="58">
        <v>0</v>
      </c>
      <c r="AE38" s="58">
        <v>0</v>
      </c>
      <c r="AF38" s="58">
        <v>0</v>
      </c>
      <c r="AG38" s="58">
        <v>0</v>
      </c>
      <c r="AH38" s="58">
        <v>0</v>
      </c>
      <c r="AI38" s="58">
        <v>0</v>
      </c>
      <c r="AJ38" s="58">
        <v>0</v>
      </c>
      <c r="AK38" s="58">
        <v>0</v>
      </c>
      <c r="AL38" s="58">
        <v>0</v>
      </c>
      <c r="AM38" s="58">
        <v>0</v>
      </c>
      <c r="AN38" s="58">
        <v>0</v>
      </c>
      <c r="AO38" s="58">
        <f>I38</f>
        <v>-700</v>
      </c>
      <c r="AP38" s="58">
        <v>0</v>
      </c>
      <c r="AQ38" s="58">
        <v>0</v>
      </c>
      <c r="AR38" s="58">
        <v>0</v>
      </c>
      <c r="AS38" s="58">
        <v>0</v>
      </c>
      <c r="AT38" s="58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0</v>
      </c>
      <c r="AZ38" s="58">
        <v>0</v>
      </c>
      <c r="BA38" s="58">
        <v>0</v>
      </c>
      <c r="BB38" s="58">
        <v>0</v>
      </c>
      <c r="BC38" s="58">
        <v>0</v>
      </c>
      <c r="BD38" s="58">
        <v>0</v>
      </c>
      <c r="BE38" s="58">
        <v>0</v>
      </c>
      <c r="BF38" s="58">
        <v>0</v>
      </c>
      <c r="BG38" s="58">
        <v>0</v>
      </c>
      <c r="BH38" s="58">
        <v>0</v>
      </c>
      <c r="BI38" s="58">
        <v>0</v>
      </c>
      <c r="BJ38" s="58">
        <v>0</v>
      </c>
      <c r="BK38" s="58">
        <v>0</v>
      </c>
      <c r="BL38" s="58">
        <v>0</v>
      </c>
      <c r="BM38" s="58">
        <v>0</v>
      </c>
      <c r="BN38" s="58">
        <v>0</v>
      </c>
      <c r="BO38" s="58">
        <v>0</v>
      </c>
      <c r="BP38" s="58">
        <v>0</v>
      </c>
      <c r="BQ38" s="58">
        <v>0</v>
      </c>
      <c r="BR38" s="58">
        <v>0</v>
      </c>
      <c r="BS38" s="58">
        <v>0</v>
      </c>
      <c r="BT38" s="58">
        <v>0</v>
      </c>
      <c r="BU38" s="58">
        <v>0</v>
      </c>
      <c r="BV38" s="58">
        <v>0</v>
      </c>
      <c r="BW38" s="58">
        <v>0</v>
      </c>
      <c r="BX38" s="58">
        <v>0</v>
      </c>
      <c r="BY38" s="58">
        <v>0</v>
      </c>
      <c r="BZ38" s="58">
        <v>0</v>
      </c>
      <c r="CA38" s="58">
        <v>0</v>
      </c>
      <c r="CB38" s="58">
        <v>0</v>
      </c>
      <c r="CC38" s="58">
        <v>0</v>
      </c>
      <c r="CD38" s="58">
        <v>0</v>
      </c>
      <c r="CE38" s="58">
        <v>0</v>
      </c>
      <c r="CF38" s="58">
        <v>0</v>
      </c>
      <c r="CG38" s="58">
        <v>0</v>
      </c>
      <c r="CH38" s="58">
        <v>0</v>
      </c>
      <c r="CI38" s="58">
        <v>0</v>
      </c>
      <c r="CJ38" s="58">
        <v>0</v>
      </c>
      <c r="CK38" s="58">
        <v>0</v>
      </c>
      <c r="CL38" s="58">
        <v>0</v>
      </c>
      <c r="CM38" s="58">
        <v>0</v>
      </c>
      <c r="CN38" s="58">
        <v>0</v>
      </c>
      <c r="CO38" s="58">
        <v>0</v>
      </c>
      <c r="CP38" s="58">
        <v>0</v>
      </c>
      <c r="CQ38" s="58">
        <v>0</v>
      </c>
      <c r="CR38" s="58">
        <v>0</v>
      </c>
      <c r="CS38" s="58">
        <v>0</v>
      </c>
      <c r="CT38" s="58">
        <v>0</v>
      </c>
      <c r="CU38" s="58">
        <v>0</v>
      </c>
      <c r="CV38" s="58">
        <v>0</v>
      </c>
      <c r="CW38" s="58">
        <v>0</v>
      </c>
      <c r="CX38" s="115"/>
    </row>
    <row r="39" spans="1:102" x14ac:dyDescent="0.25">
      <c r="G39" s="61"/>
      <c r="H39" s="61"/>
      <c r="I39" s="62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CX39" s="115"/>
    </row>
    <row r="40" spans="1:102" x14ac:dyDescent="0.25">
      <c r="B40" s="15" t="s">
        <v>2</v>
      </c>
      <c r="C40" s="15"/>
      <c r="D40" s="16"/>
      <c r="E40" s="16"/>
      <c r="F40" s="16"/>
      <c r="G40" s="64"/>
      <c r="H40" s="64"/>
      <c r="I40" s="65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CX40" s="115"/>
    </row>
    <row r="41" spans="1:102" x14ac:dyDescent="0.25">
      <c r="B41" s="7" t="s">
        <v>12</v>
      </c>
      <c r="C41">
        <f>5%</f>
        <v>0.05</v>
      </c>
      <c r="D41" s="1">
        <f>(F33+F34)</f>
        <v>3587694.3142560003</v>
      </c>
      <c r="F41" s="1">
        <f>C41*D41</f>
        <v>179384.71571280004</v>
      </c>
      <c r="G41" s="70">
        <v>10</v>
      </c>
      <c r="H41" s="70">
        <v>14</v>
      </c>
      <c r="I41" s="71">
        <f t="shared" si="0"/>
        <v>-179384.71571280004</v>
      </c>
      <c r="J41" s="72">
        <v>0</v>
      </c>
      <c r="K41" s="72">
        <v>0</v>
      </c>
      <c r="L41" s="72">
        <v>0</v>
      </c>
      <c r="M41" s="72">
        <v>0</v>
      </c>
      <c r="N41" s="72">
        <v>0</v>
      </c>
      <c r="O41" s="72">
        <v>0</v>
      </c>
      <c r="P41" s="72">
        <v>0</v>
      </c>
      <c r="Q41" s="72">
        <v>0</v>
      </c>
      <c r="R41" s="72">
        <v>0</v>
      </c>
      <c r="S41" s="72">
        <f>I41*0.2</f>
        <v>-35876.943142560012</v>
      </c>
      <c r="T41" s="72">
        <v>0</v>
      </c>
      <c r="U41" s="72">
        <v>0</v>
      </c>
      <c r="V41" s="72">
        <f>I41*0.8</f>
        <v>-143507.77257024005</v>
      </c>
      <c r="W41" s="72">
        <v>0</v>
      </c>
      <c r="X41" s="72">
        <v>0</v>
      </c>
      <c r="Y41" s="72">
        <v>0</v>
      </c>
      <c r="Z41" s="72">
        <v>0</v>
      </c>
      <c r="AA41" s="72">
        <v>0</v>
      </c>
      <c r="AB41" s="72">
        <v>0</v>
      </c>
      <c r="AC41" s="72">
        <v>0</v>
      </c>
      <c r="AD41" s="72">
        <v>0</v>
      </c>
      <c r="AE41" s="72">
        <v>0</v>
      </c>
      <c r="AF41" s="72">
        <v>0</v>
      </c>
      <c r="AG41" s="72">
        <v>0</v>
      </c>
      <c r="AH41" s="72">
        <v>0</v>
      </c>
      <c r="AI41" s="72">
        <v>0</v>
      </c>
      <c r="AJ41" s="72">
        <v>0</v>
      </c>
      <c r="AK41" s="72">
        <v>0</v>
      </c>
      <c r="AL41" s="72">
        <v>0</v>
      </c>
      <c r="AM41" s="72">
        <v>0</v>
      </c>
      <c r="AN41" s="72">
        <v>0</v>
      </c>
      <c r="AO41" s="72">
        <v>0</v>
      </c>
      <c r="AP41" s="72">
        <v>0</v>
      </c>
      <c r="AQ41" s="72">
        <v>0</v>
      </c>
      <c r="AR41" s="72">
        <v>0</v>
      </c>
      <c r="AS41" s="72">
        <v>0</v>
      </c>
      <c r="AT41" s="72">
        <v>0</v>
      </c>
      <c r="AU41" s="72">
        <v>0</v>
      </c>
      <c r="AV41" s="72">
        <v>0</v>
      </c>
      <c r="AW41" s="72">
        <v>0</v>
      </c>
      <c r="AX41" s="72">
        <v>0</v>
      </c>
      <c r="AY41" s="72">
        <v>0</v>
      </c>
      <c r="AZ41" s="72">
        <v>0</v>
      </c>
      <c r="BA41" s="72">
        <v>0</v>
      </c>
      <c r="BB41" s="72">
        <v>0</v>
      </c>
      <c r="BC41" s="72">
        <v>0</v>
      </c>
      <c r="BD41" s="72">
        <v>0</v>
      </c>
      <c r="BE41" s="72">
        <v>0</v>
      </c>
      <c r="BF41" s="72">
        <v>0</v>
      </c>
      <c r="BG41" s="72">
        <v>0</v>
      </c>
      <c r="BH41" s="72">
        <v>0</v>
      </c>
      <c r="BI41" s="72">
        <v>0</v>
      </c>
      <c r="BJ41" s="72">
        <v>0</v>
      </c>
      <c r="BK41" s="72">
        <v>0</v>
      </c>
      <c r="BL41" s="72">
        <v>0</v>
      </c>
      <c r="BM41" s="72">
        <v>0</v>
      </c>
      <c r="BN41" s="72">
        <v>0</v>
      </c>
      <c r="BO41" s="72">
        <v>0</v>
      </c>
      <c r="BP41" s="72">
        <v>0</v>
      </c>
      <c r="BQ41" s="72">
        <v>0</v>
      </c>
      <c r="BR41" s="72">
        <v>0</v>
      </c>
      <c r="BS41" s="72">
        <v>0</v>
      </c>
      <c r="BT41" s="72">
        <v>0</v>
      </c>
      <c r="BU41" s="72">
        <v>0</v>
      </c>
      <c r="BV41" s="72">
        <v>0</v>
      </c>
      <c r="BW41" s="72">
        <v>0</v>
      </c>
      <c r="BX41" s="72">
        <v>0</v>
      </c>
      <c r="BY41" s="72">
        <v>0</v>
      </c>
      <c r="BZ41" s="72">
        <v>0</v>
      </c>
      <c r="CA41" s="72">
        <v>0</v>
      </c>
      <c r="CB41" s="72">
        <v>0</v>
      </c>
      <c r="CC41" s="72">
        <v>0</v>
      </c>
      <c r="CD41" s="72">
        <v>0</v>
      </c>
      <c r="CE41" s="72">
        <v>0</v>
      </c>
      <c r="CF41" s="72">
        <v>0</v>
      </c>
      <c r="CG41" s="72">
        <v>0</v>
      </c>
      <c r="CH41" s="72">
        <v>0</v>
      </c>
      <c r="CI41" s="72">
        <v>0</v>
      </c>
      <c r="CJ41" s="72">
        <v>0</v>
      </c>
      <c r="CK41" s="72">
        <v>0</v>
      </c>
      <c r="CL41" s="72">
        <v>0</v>
      </c>
      <c r="CM41" s="72">
        <v>0</v>
      </c>
      <c r="CN41" s="72">
        <v>0</v>
      </c>
      <c r="CO41" s="72">
        <v>0</v>
      </c>
      <c r="CP41" s="72">
        <v>0</v>
      </c>
      <c r="CQ41" s="72">
        <v>0</v>
      </c>
      <c r="CR41" s="72">
        <v>0</v>
      </c>
      <c r="CS41" s="72">
        <v>0</v>
      </c>
      <c r="CT41" s="72">
        <v>0</v>
      </c>
      <c r="CU41" s="72">
        <v>0</v>
      </c>
      <c r="CV41" s="72">
        <v>0</v>
      </c>
      <c r="CW41" s="72">
        <v>0</v>
      </c>
      <c r="CX41" s="115"/>
    </row>
    <row r="42" spans="1:102" x14ac:dyDescent="0.25">
      <c r="B42" s="7" t="s">
        <v>11</v>
      </c>
      <c r="C42">
        <f>5%</f>
        <v>0.05</v>
      </c>
      <c r="D42" s="1">
        <f>F30</f>
        <v>158230.80000000002</v>
      </c>
      <c r="F42" s="1">
        <f>C42*D42</f>
        <v>7911.5400000000009</v>
      </c>
      <c r="G42" s="55">
        <v>7</v>
      </c>
      <c r="H42" s="55">
        <v>9</v>
      </c>
      <c r="I42" s="57">
        <f t="shared" si="0"/>
        <v>-7911.5400000000009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58">
        <f>I42*0.2</f>
        <v>-1582.3080000000002</v>
      </c>
      <c r="Q42" s="58">
        <v>0</v>
      </c>
      <c r="R42" s="58">
        <f>I42*0.8</f>
        <v>-6329.2320000000009</v>
      </c>
      <c r="S42" s="58">
        <v>0</v>
      </c>
      <c r="T42" s="58">
        <v>0</v>
      </c>
      <c r="U42" s="58">
        <v>0</v>
      </c>
      <c r="V42" s="58">
        <v>0</v>
      </c>
      <c r="W42" s="58">
        <v>0</v>
      </c>
      <c r="X42" s="58">
        <v>0</v>
      </c>
      <c r="Y42" s="58">
        <v>0</v>
      </c>
      <c r="Z42" s="58">
        <v>0</v>
      </c>
      <c r="AA42" s="58">
        <v>0</v>
      </c>
      <c r="AB42" s="58">
        <v>0</v>
      </c>
      <c r="AC42" s="58">
        <v>0</v>
      </c>
      <c r="AD42" s="58">
        <v>0</v>
      </c>
      <c r="AE42" s="58">
        <v>0</v>
      </c>
      <c r="AF42" s="58">
        <v>0</v>
      </c>
      <c r="AG42" s="58">
        <v>0</v>
      </c>
      <c r="AH42" s="58">
        <v>0</v>
      </c>
      <c r="AI42" s="58">
        <v>0</v>
      </c>
      <c r="AJ42" s="58">
        <v>0</v>
      </c>
      <c r="AK42" s="58">
        <v>0</v>
      </c>
      <c r="AL42" s="58">
        <v>0</v>
      </c>
      <c r="AM42" s="58">
        <v>0</v>
      </c>
      <c r="AN42" s="58">
        <v>0</v>
      </c>
      <c r="AO42" s="58">
        <v>0</v>
      </c>
      <c r="AP42" s="58">
        <v>0</v>
      </c>
      <c r="AQ42" s="58">
        <v>0</v>
      </c>
      <c r="AR42" s="58">
        <v>0</v>
      </c>
      <c r="AS42" s="58">
        <v>0</v>
      </c>
      <c r="AT42" s="58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8">
        <v>0</v>
      </c>
      <c r="BA42" s="58">
        <v>0</v>
      </c>
      <c r="BB42" s="58">
        <v>0</v>
      </c>
      <c r="BC42" s="58">
        <v>0</v>
      </c>
      <c r="BD42" s="58">
        <v>0</v>
      </c>
      <c r="BE42" s="58">
        <v>0</v>
      </c>
      <c r="BF42" s="58">
        <v>0</v>
      </c>
      <c r="BG42" s="58">
        <v>0</v>
      </c>
      <c r="BH42" s="58">
        <v>0</v>
      </c>
      <c r="BI42" s="58">
        <v>0</v>
      </c>
      <c r="BJ42" s="58">
        <v>0</v>
      </c>
      <c r="BK42" s="58">
        <v>0</v>
      </c>
      <c r="BL42" s="58">
        <v>0</v>
      </c>
      <c r="BM42" s="58">
        <v>0</v>
      </c>
      <c r="BN42" s="58">
        <v>0</v>
      </c>
      <c r="BO42" s="58">
        <v>0</v>
      </c>
      <c r="BP42" s="58">
        <v>0</v>
      </c>
      <c r="BQ42" s="58">
        <v>0</v>
      </c>
      <c r="BR42" s="58">
        <v>0</v>
      </c>
      <c r="BS42" s="58">
        <v>0</v>
      </c>
      <c r="BT42" s="58">
        <v>0</v>
      </c>
      <c r="BU42" s="58">
        <v>0</v>
      </c>
      <c r="BV42" s="58">
        <v>0</v>
      </c>
      <c r="BW42" s="58">
        <v>0</v>
      </c>
      <c r="BX42" s="58">
        <v>0</v>
      </c>
      <c r="BY42" s="58">
        <v>0</v>
      </c>
      <c r="BZ42" s="58">
        <v>0</v>
      </c>
      <c r="CA42" s="58">
        <v>0</v>
      </c>
      <c r="CB42" s="58">
        <v>0</v>
      </c>
      <c r="CC42" s="58">
        <v>0</v>
      </c>
      <c r="CD42" s="58">
        <v>0</v>
      </c>
      <c r="CE42" s="58">
        <v>0</v>
      </c>
      <c r="CF42" s="58">
        <v>0</v>
      </c>
      <c r="CG42" s="58">
        <v>0</v>
      </c>
      <c r="CH42" s="58">
        <v>0</v>
      </c>
      <c r="CI42" s="58">
        <v>0</v>
      </c>
      <c r="CJ42" s="58">
        <v>0</v>
      </c>
      <c r="CK42" s="58">
        <v>0</v>
      </c>
      <c r="CL42" s="58">
        <v>0</v>
      </c>
      <c r="CM42" s="58">
        <v>0</v>
      </c>
      <c r="CN42" s="58">
        <v>0</v>
      </c>
      <c r="CO42" s="58">
        <v>0</v>
      </c>
      <c r="CP42" s="58">
        <v>0</v>
      </c>
      <c r="CQ42" s="58">
        <v>0</v>
      </c>
      <c r="CR42" s="58">
        <v>0</v>
      </c>
      <c r="CS42" s="58">
        <v>0</v>
      </c>
      <c r="CT42" s="58">
        <v>0</v>
      </c>
      <c r="CU42" s="58">
        <v>0</v>
      </c>
      <c r="CV42" s="58">
        <v>0</v>
      </c>
      <c r="CW42" s="58">
        <v>0</v>
      </c>
      <c r="CX42" s="115"/>
    </row>
    <row r="43" spans="1:102" x14ac:dyDescent="0.25">
      <c r="B43" s="7" t="s">
        <v>31</v>
      </c>
      <c r="G43" s="90"/>
      <c r="H43" s="90"/>
      <c r="I43" s="91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R43" s="92"/>
      <c r="BS43" s="92"/>
      <c r="BT43" s="92"/>
      <c r="BU43" s="92"/>
      <c r="BV43" s="92"/>
      <c r="BW43" s="92"/>
      <c r="BX43" s="92"/>
      <c r="BY43" s="92"/>
      <c r="BZ43" s="92"/>
      <c r="CA43" s="92"/>
      <c r="CB43" s="92"/>
      <c r="CC43" s="92"/>
      <c r="CD43" s="92"/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115"/>
    </row>
    <row r="44" spans="1:102" x14ac:dyDescent="0.25">
      <c r="B44" t="s">
        <v>32</v>
      </c>
      <c r="C44" s="6">
        <v>2.9999999999999997E-4</v>
      </c>
      <c r="D44" s="1">
        <f>F33+F34</f>
        <v>3587694.3142560003</v>
      </c>
      <c r="F44" s="1">
        <f>C44*D44</f>
        <v>1076.3082942768001</v>
      </c>
      <c r="G44" s="55">
        <v>33</v>
      </c>
      <c r="H44" s="55">
        <v>33</v>
      </c>
      <c r="I44" s="57">
        <f t="shared" si="0"/>
        <v>-1076.3082942768001</v>
      </c>
      <c r="J44" s="58">
        <v>0</v>
      </c>
      <c r="K44" s="58">
        <v>0</v>
      </c>
      <c r="L44" s="58">
        <v>0</v>
      </c>
      <c r="M44" s="58">
        <v>0</v>
      </c>
      <c r="N44" s="58">
        <v>0</v>
      </c>
      <c r="O44" s="58">
        <v>0</v>
      </c>
      <c r="P44" s="58">
        <v>0</v>
      </c>
      <c r="Q44" s="58">
        <v>0</v>
      </c>
      <c r="R44" s="58">
        <v>0</v>
      </c>
      <c r="S44" s="58">
        <v>0</v>
      </c>
      <c r="T44" s="58">
        <v>0</v>
      </c>
      <c r="U44" s="58">
        <v>0</v>
      </c>
      <c r="V44" s="58">
        <v>0</v>
      </c>
      <c r="W44" s="58">
        <v>0</v>
      </c>
      <c r="X44" s="58">
        <v>0</v>
      </c>
      <c r="Y44" s="58">
        <v>0</v>
      </c>
      <c r="Z44" s="58">
        <v>0</v>
      </c>
      <c r="AA44" s="58">
        <v>0</v>
      </c>
      <c r="AB44" s="58">
        <v>0</v>
      </c>
      <c r="AC44" s="58">
        <v>0</v>
      </c>
      <c r="AD44" s="58">
        <v>0</v>
      </c>
      <c r="AE44" s="58">
        <v>0</v>
      </c>
      <c r="AF44" s="58">
        <v>0</v>
      </c>
      <c r="AG44" s="58">
        <v>0</v>
      </c>
      <c r="AH44" s="58">
        <v>0</v>
      </c>
      <c r="AI44" s="58">
        <v>0</v>
      </c>
      <c r="AJ44" s="58">
        <v>0</v>
      </c>
      <c r="AK44" s="58">
        <v>0</v>
      </c>
      <c r="AL44" s="58">
        <v>0</v>
      </c>
      <c r="AM44" s="58">
        <v>0</v>
      </c>
      <c r="AN44" s="58">
        <v>0</v>
      </c>
      <c r="AO44" s="58">
        <v>0</v>
      </c>
      <c r="AP44" s="58">
        <f>I44</f>
        <v>-1076.3082942768001</v>
      </c>
      <c r="AQ44" s="58">
        <v>0</v>
      </c>
      <c r="AR44" s="58">
        <v>0</v>
      </c>
      <c r="AS44" s="58">
        <v>0</v>
      </c>
      <c r="AT44" s="58">
        <v>0</v>
      </c>
      <c r="AU44" s="58">
        <v>0</v>
      </c>
      <c r="AV44" s="58">
        <v>0</v>
      </c>
      <c r="AW44" s="58">
        <v>0</v>
      </c>
      <c r="AX44" s="58">
        <v>0</v>
      </c>
      <c r="AY44" s="58">
        <v>0</v>
      </c>
      <c r="AZ44" s="58">
        <v>0</v>
      </c>
      <c r="BA44" s="58">
        <v>0</v>
      </c>
      <c r="BB44" s="58">
        <v>0</v>
      </c>
      <c r="BC44" s="58">
        <v>0</v>
      </c>
      <c r="BD44" s="58">
        <v>0</v>
      </c>
      <c r="BE44" s="58">
        <v>0</v>
      </c>
      <c r="BF44" s="58">
        <v>0</v>
      </c>
      <c r="BG44" s="58">
        <v>0</v>
      </c>
      <c r="BH44" s="58">
        <v>0</v>
      </c>
      <c r="BI44" s="58">
        <v>0</v>
      </c>
      <c r="BJ44" s="58">
        <v>0</v>
      </c>
      <c r="BK44" s="58">
        <v>0</v>
      </c>
      <c r="BL44" s="58">
        <v>0</v>
      </c>
      <c r="BM44" s="58">
        <v>0</v>
      </c>
      <c r="BN44" s="58">
        <v>0</v>
      </c>
      <c r="BO44" s="58">
        <v>0</v>
      </c>
      <c r="BP44" s="58">
        <v>0</v>
      </c>
      <c r="BQ44" s="58">
        <v>0</v>
      </c>
      <c r="BR44" s="58">
        <v>0</v>
      </c>
      <c r="BS44" s="58">
        <v>0</v>
      </c>
      <c r="BT44" s="58">
        <v>0</v>
      </c>
      <c r="BU44" s="58">
        <v>0</v>
      </c>
      <c r="BV44" s="58">
        <v>0</v>
      </c>
      <c r="BW44" s="58">
        <v>0</v>
      </c>
      <c r="BX44" s="58">
        <v>0</v>
      </c>
      <c r="BY44" s="58">
        <v>0</v>
      </c>
      <c r="BZ44" s="58">
        <v>0</v>
      </c>
      <c r="CA44" s="58">
        <v>0</v>
      </c>
      <c r="CB44" s="58">
        <v>0</v>
      </c>
      <c r="CC44" s="58">
        <v>0</v>
      </c>
      <c r="CD44" s="58">
        <v>0</v>
      </c>
      <c r="CE44" s="58">
        <v>0</v>
      </c>
      <c r="CF44" s="58">
        <v>0</v>
      </c>
      <c r="CG44" s="58">
        <v>0</v>
      </c>
      <c r="CH44" s="58">
        <v>0</v>
      </c>
      <c r="CI44" s="58">
        <v>0</v>
      </c>
      <c r="CJ44" s="58">
        <v>0</v>
      </c>
      <c r="CK44" s="58">
        <v>0</v>
      </c>
      <c r="CL44" s="58">
        <v>0</v>
      </c>
      <c r="CM44" s="58">
        <v>0</v>
      </c>
      <c r="CN44" s="58">
        <v>0</v>
      </c>
      <c r="CO44" s="58">
        <v>0</v>
      </c>
      <c r="CP44" s="58">
        <v>0</v>
      </c>
      <c r="CQ44" s="58">
        <v>0</v>
      </c>
      <c r="CR44" s="58">
        <v>0</v>
      </c>
      <c r="CS44" s="58">
        <v>0</v>
      </c>
      <c r="CT44" s="58">
        <v>0</v>
      </c>
      <c r="CU44" s="58">
        <v>0</v>
      </c>
      <c r="CV44" s="58">
        <v>0</v>
      </c>
      <c r="CW44" s="58">
        <v>0</v>
      </c>
      <c r="CX44" s="115"/>
    </row>
    <row r="45" spans="1:102" x14ac:dyDescent="0.25">
      <c r="B45" t="s">
        <v>33</v>
      </c>
      <c r="C45" s="6">
        <v>2.0000000000000001E-4</v>
      </c>
      <c r="D45" s="1">
        <f>F33+F34</f>
        <v>3587694.3142560003</v>
      </c>
      <c r="F45" s="1">
        <f>C45*D45</f>
        <v>717.53886285120007</v>
      </c>
      <c r="G45" s="55">
        <v>33</v>
      </c>
      <c r="H45" s="55">
        <v>33</v>
      </c>
      <c r="I45" s="57">
        <f t="shared" si="0"/>
        <v>-717.53886285120007</v>
      </c>
      <c r="J45" s="58">
        <v>0</v>
      </c>
      <c r="K45" s="58">
        <v>0</v>
      </c>
      <c r="L45" s="58">
        <v>0</v>
      </c>
      <c r="M45" s="58">
        <v>0</v>
      </c>
      <c r="N45" s="58">
        <v>0</v>
      </c>
      <c r="O45" s="58">
        <v>0</v>
      </c>
      <c r="P45" s="58">
        <v>0</v>
      </c>
      <c r="Q45" s="58">
        <v>0</v>
      </c>
      <c r="R45" s="58">
        <v>0</v>
      </c>
      <c r="S45" s="58">
        <v>0</v>
      </c>
      <c r="T45" s="58">
        <v>0</v>
      </c>
      <c r="U45" s="58">
        <v>0</v>
      </c>
      <c r="V45" s="58">
        <v>0</v>
      </c>
      <c r="W45" s="58">
        <v>0</v>
      </c>
      <c r="X45" s="58">
        <v>0</v>
      </c>
      <c r="Y45" s="58">
        <v>0</v>
      </c>
      <c r="Z45" s="58">
        <v>0</v>
      </c>
      <c r="AA45" s="58">
        <v>0</v>
      </c>
      <c r="AB45" s="58">
        <v>0</v>
      </c>
      <c r="AC45" s="58">
        <v>0</v>
      </c>
      <c r="AD45" s="58">
        <v>0</v>
      </c>
      <c r="AE45" s="58">
        <v>0</v>
      </c>
      <c r="AF45" s="58">
        <v>0</v>
      </c>
      <c r="AG45" s="58">
        <v>0</v>
      </c>
      <c r="AH45" s="58">
        <v>0</v>
      </c>
      <c r="AI45" s="58">
        <v>0</v>
      </c>
      <c r="AJ45" s="58">
        <v>0</v>
      </c>
      <c r="AK45" s="58">
        <v>0</v>
      </c>
      <c r="AL45" s="58">
        <v>0</v>
      </c>
      <c r="AM45" s="58">
        <v>0</v>
      </c>
      <c r="AN45" s="58">
        <v>0</v>
      </c>
      <c r="AO45" s="58">
        <v>0</v>
      </c>
      <c r="AP45" s="58">
        <f>I45</f>
        <v>-717.53886285120007</v>
      </c>
      <c r="AQ45" s="58">
        <v>0</v>
      </c>
      <c r="AR45" s="58">
        <v>0</v>
      </c>
      <c r="AS45" s="58">
        <v>0</v>
      </c>
      <c r="AT45" s="58">
        <v>0</v>
      </c>
      <c r="AU45" s="58">
        <v>0</v>
      </c>
      <c r="AV45" s="58">
        <v>0</v>
      </c>
      <c r="AW45" s="58">
        <v>0</v>
      </c>
      <c r="AX45" s="58">
        <v>0</v>
      </c>
      <c r="AY45" s="58">
        <v>0</v>
      </c>
      <c r="AZ45" s="58">
        <v>0</v>
      </c>
      <c r="BA45" s="58">
        <v>0</v>
      </c>
      <c r="BB45" s="58">
        <v>0</v>
      </c>
      <c r="BC45" s="58">
        <v>0</v>
      </c>
      <c r="BD45" s="58">
        <v>0</v>
      </c>
      <c r="BE45" s="58">
        <v>0</v>
      </c>
      <c r="BF45" s="58">
        <v>0</v>
      </c>
      <c r="BG45" s="58">
        <v>0</v>
      </c>
      <c r="BH45" s="58">
        <v>0</v>
      </c>
      <c r="BI45" s="58">
        <v>0</v>
      </c>
      <c r="BJ45" s="58">
        <v>0</v>
      </c>
      <c r="BK45" s="58">
        <v>0</v>
      </c>
      <c r="BL45" s="58">
        <v>0</v>
      </c>
      <c r="BM45" s="58">
        <v>0</v>
      </c>
      <c r="BN45" s="58">
        <v>0</v>
      </c>
      <c r="BO45" s="58">
        <v>0</v>
      </c>
      <c r="BP45" s="58">
        <v>0</v>
      </c>
      <c r="BQ45" s="58">
        <v>0</v>
      </c>
      <c r="BR45" s="58">
        <v>0</v>
      </c>
      <c r="BS45" s="58">
        <v>0</v>
      </c>
      <c r="BT45" s="58">
        <v>0</v>
      </c>
      <c r="BU45" s="58">
        <v>0</v>
      </c>
      <c r="BV45" s="58">
        <v>0</v>
      </c>
      <c r="BW45" s="58">
        <v>0</v>
      </c>
      <c r="BX45" s="58">
        <v>0</v>
      </c>
      <c r="BY45" s="58">
        <v>0</v>
      </c>
      <c r="BZ45" s="58">
        <v>0</v>
      </c>
      <c r="CA45" s="58">
        <v>0</v>
      </c>
      <c r="CB45" s="58">
        <v>0</v>
      </c>
      <c r="CC45" s="58">
        <v>0</v>
      </c>
      <c r="CD45" s="58">
        <v>0</v>
      </c>
      <c r="CE45" s="58">
        <v>0</v>
      </c>
      <c r="CF45" s="58">
        <v>0</v>
      </c>
      <c r="CG45" s="58">
        <v>0</v>
      </c>
      <c r="CH45" s="58">
        <v>0</v>
      </c>
      <c r="CI45" s="58">
        <v>0</v>
      </c>
      <c r="CJ45" s="58">
        <v>0</v>
      </c>
      <c r="CK45" s="58">
        <v>0</v>
      </c>
      <c r="CL45" s="58">
        <v>0</v>
      </c>
      <c r="CM45" s="58">
        <v>0</v>
      </c>
      <c r="CN45" s="58">
        <v>0</v>
      </c>
      <c r="CO45" s="58">
        <v>0</v>
      </c>
      <c r="CP45" s="58">
        <v>0</v>
      </c>
      <c r="CQ45" s="58">
        <v>0</v>
      </c>
      <c r="CR45" s="58">
        <v>0</v>
      </c>
      <c r="CS45" s="58">
        <v>0</v>
      </c>
      <c r="CT45" s="58">
        <v>0</v>
      </c>
      <c r="CU45" s="58">
        <v>0</v>
      </c>
      <c r="CV45" s="58">
        <v>0</v>
      </c>
      <c r="CW45" s="58">
        <v>0</v>
      </c>
      <c r="CX45" s="115"/>
    </row>
    <row r="46" spans="1:102" x14ac:dyDescent="0.25">
      <c r="B46" t="s">
        <v>34</v>
      </c>
      <c r="C46">
        <v>1</v>
      </c>
      <c r="D46" s="1">
        <v>250</v>
      </c>
      <c r="F46" s="1">
        <f>C46*D46</f>
        <v>250</v>
      </c>
      <c r="G46" s="55">
        <v>33</v>
      </c>
      <c r="H46" s="55">
        <v>33</v>
      </c>
      <c r="I46" s="57">
        <f t="shared" si="0"/>
        <v>-250</v>
      </c>
      <c r="J46" s="58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8">
        <v>0</v>
      </c>
      <c r="R46" s="58">
        <v>0</v>
      </c>
      <c r="S46" s="58">
        <v>0</v>
      </c>
      <c r="T46" s="58">
        <v>0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58">
        <v>0</v>
      </c>
      <c r="AB46" s="58">
        <v>0</v>
      </c>
      <c r="AC46" s="58">
        <v>0</v>
      </c>
      <c r="AD46" s="58">
        <v>0</v>
      </c>
      <c r="AE46" s="58">
        <v>0</v>
      </c>
      <c r="AF46" s="58">
        <v>0</v>
      </c>
      <c r="AG46" s="58">
        <v>0</v>
      </c>
      <c r="AH46" s="58">
        <v>0</v>
      </c>
      <c r="AI46" s="58">
        <v>0</v>
      </c>
      <c r="AJ46" s="58">
        <v>0</v>
      </c>
      <c r="AK46" s="58">
        <v>0</v>
      </c>
      <c r="AL46" s="58">
        <v>0</v>
      </c>
      <c r="AM46" s="58">
        <v>0</v>
      </c>
      <c r="AN46" s="58">
        <v>0</v>
      </c>
      <c r="AO46" s="58">
        <v>0</v>
      </c>
      <c r="AP46" s="58">
        <f>I46</f>
        <v>-250</v>
      </c>
      <c r="AQ46" s="58">
        <v>0</v>
      </c>
      <c r="AR46" s="58">
        <v>0</v>
      </c>
      <c r="AS46" s="58">
        <v>0</v>
      </c>
      <c r="AT46" s="58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8">
        <v>0</v>
      </c>
      <c r="BA46" s="58">
        <v>0</v>
      </c>
      <c r="BB46" s="58">
        <v>0</v>
      </c>
      <c r="BC46" s="58">
        <v>0</v>
      </c>
      <c r="BD46" s="58">
        <v>0</v>
      </c>
      <c r="BE46" s="58">
        <v>0</v>
      </c>
      <c r="BF46" s="58">
        <v>0</v>
      </c>
      <c r="BG46" s="58">
        <v>0</v>
      </c>
      <c r="BH46" s="58">
        <v>0</v>
      </c>
      <c r="BI46" s="58">
        <v>0</v>
      </c>
      <c r="BJ46" s="58">
        <v>0</v>
      </c>
      <c r="BK46" s="58">
        <v>0</v>
      </c>
      <c r="BL46" s="58">
        <v>0</v>
      </c>
      <c r="BM46" s="58">
        <v>0</v>
      </c>
      <c r="BN46" s="58">
        <v>0</v>
      </c>
      <c r="BO46" s="58">
        <v>0</v>
      </c>
      <c r="BP46" s="58">
        <v>0</v>
      </c>
      <c r="BQ46" s="58">
        <v>0</v>
      </c>
      <c r="BR46" s="58">
        <v>0</v>
      </c>
      <c r="BS46" s="58">
        <v>0</v>
      </c>
      <c r="BT46" s="58">
        <v>0</v>
      </c>
      <c r="BU46" s="58">
        <v>0</v>
      </c>
      <c r="BV46" s="58">
        <v>0</v>
      </c>
      <c r="BW46" s="58">
        <v>0</v>
      </c>
      <c r="BX46" s="58">
        <v>0</v>
      </c>
      <c r="BY46" s="58">
        <v>0</v>
      </c>
      <c r="BZ46" s="58">
        <v>0</v>
      </c>
      <c r="CA46" s="58">
        <v>0</v>
      </c>
      <c r="CB46" s="58">
        <v>0</v>
      </c>
      <c r="CC46" s="58">
        <v>0</v>
      </c>
      <c r="CD46" s="58">
        <v>0</v>
      </c>
      <c r="CE46" s="58">
        <v>0</v>
      </c>
      <c r="CF46" s="58">
        <v>0</v>
      </c>
      <c r="CG46" s="58">
        <v>0</v>
      </c>
      <c r="CH46" s="58">
        <v>0</v>
      </c>
      <c r="CI46" s="58">
        <v>0</v>
      </c>
      <c r="CJ46" s="58">
        <v>0</v>
      </c>
      <c r="CK46" s="58">
        <v>0</v>
      </c>
      <c r="CL46" s="58">
        <v>0</v>
      </c>
      <c r="CM46" s="58">
        <v>0</v>
      </c>
      <c r="CN46" s="58">
        <v>0</v>
      </c>
      <c r="CO46" s="58">
        <v>0</v>
      </c>
      <c r="CP46" s="58">
        <v>0</v>
      </c>
      <c r="CQ46" s="58">
        <v>0</v>
      </c>
      <c r="CR46" s="58">
        <v>0</v>
      </c>
      <c r="CS46" s="58">
        <v>0</v>
      </c>
      <c r="CT46" s="58">
        <v>0</v>
      </c>
      <c r="CU46" s="58">
        <v>0</v>
      </c>
      <c r="CV46" s="58">
        <v>0</v>
      </c>
      <c r="CW46" s="58">
        <v>0</v>
      </c>
      <c r="CX46" s="115"/>
    </row>
    <row r="47" spans="1:102" x14ac:dyDescent="0.25">
      <c r="B47" s="7" t="s">
        <v>35</v>
      </c>
      <c r="G47" s="90"/>
      <c r="H47" s="90"/>
      <c r="I47" s="91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92"/>
      <c r="BG47" s="92"/>
      <c r="BH47" s="92"/>
      <c r="BI47" s="92"/>
      <c r="BJ47" s="92"/>
      <c r="BK47" s="92"/>
      <c r="BL47" s="92"/>
      <c r="BM47" s="92"/>
      <c r="BN47" s="92"/>
      <c r="BO47" s="92"/>
      <c r="BP47" s="92"/>
      <c r="BQ47" s="92"/>
      <c r="BR47" s="92"/>
      <c r="BS47" s="92"/>
      <c r="BT47" s="92"/>
      <c r="BU47" s="92"/>
      <c r="BV47" s="92"/>
      <c r="BW47" s="92"/>
      <c r="BX47" s="92"/>
      <c r="BY47" s="92"/>
      <c r="BZ47" s="92"/>
      <c r="CA47" s="92"/>
      <c r="CB47" s="92"/>
      <c r="CC47" s="92"/>
      <c r="CD47" s="92"/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115"/>
    </row>
    <row r="48" spans="1:102" x14ac:dyDescent="0.25">
      <c r="B48" t="s">
        <v>32</v>
      </c>
      <c r="C48" s="6">
        <v>2.9999999999999997E-4</v>
      </c>
      <c r="D48" s="1">
        <f>F33+F34</f>
        <v>3587694.3142560003</v>
      </c>
      <c r="F48" s="1">
        <f>C48*D48</f>
        <v>1076.3082942768001</v>
      </c>
      <c r="G48" s="55">
        <v>33</v>
      </c>
      <c r="H48" s="55">
        <v>33</v>
      </c>
      <c r="I48" s="57">
        <f t="shared" si="0"/>
        <v>-1076.3082942768001</v>
      </c>
      <c r="J48" s="58">
        <v>0</v>
      </c>
      <c r="K48" s="58">
        <v>0</v>
      </c>
      <c r="L48" s="58">
        <v>0</v>
      </c>
      <c r="M48" s="58">
        <v>0</v>
      </c>
      <c r="N48" s="58">
        <v>0</v>
      </c>
      <c r="O48" s="58">
        <v>0</v>
      </c>
      <c r="P48" s="58">
        <v>0</v>
      </c>
      <c r="Q48" s="58">
        <v>0</v>
      </c>
      <c r="R48" s="58">
        <v>0</v>
      </c>
      <c r="S48" s="58">
        <v>0</v>
      </c>
      <c r="T48" s="58">
        <v>0</v>
      </c>
      <c r="U48" s="58">
        <v>0</v>
      </c>
      <c r="V48" s="58">
        <v>0</v>
      </c>
      <c r="W48" s="58">
        <v>0</v>
      </c>
      <c r="X48" s="58">
        <v>0</v>
      </c>
      <c r="Y48" s="58">
        <v>0</v>
      </c>
      <c r="Z48" s="58">
        <v>0</v>
      </c>
      <c r="AA48" s="58">
        <v>0</v>
      </c>
      <c r="AB48" s="58">
        <v>0</v>
      </c>
      <c r="AC48" s="58">
        <v>0</v>
      </c>
      <c r="AD48" s="58">
        <v>0</v>
      </c>
      <c r="AE48" s="58">
        <v>0</v>
      </c>
      <c r="AF48" s="58">
        <v>0</v>
      </c>
      <c r="AG48" s="58">
        <v>0</v>
      </c>
      <c r="AH48" s="58">
        <v>0</v>
      </c>
      <c r="AI48" s="58">
        <v>0</v>
      </c>
      <c r="AJ48" s="58">
        <v>0</v>
      </c>
      <c r="AK48" s="58">
        <v>0</v>
      </c>
      <c r="AL48" s="58">
        <v>0</v>
      </c>
      <c r="AM48" s="58">
        <v>0</v>
      </c>
      <c r="AN48" s="58">
        <v>0</v>
      </c>
      <c r="AO48" s="58">
        <v>0</v>
      </c>
      <c r="AP48" s="58">
        <f>I48</f>
        <v>-1076.3082942768001</v>
      </c>
      <c r="AQ48" s="58">
        <v>0</v>
      </c>
      <c r="AR48" s="58">
        <v>0</v>
      </c>
      <c r="AS48" s="58">
        <v>0</v>
      </c>
      <c r="AT48" s="58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8">
        <v>0</v>
      </c>
      <c r="BA48" s="58">
        <v>0</v>
      </c>
      <c r="BB48" s="58">
        <v>0</v>
      </c>
      <c r="BC48" s="58">
        <v>0</v>
      </c>
      <c r="BD48" s="58">
        <v>0</v>
      </c>
      <c r="BE48" s="58">
        <v>0</v>
      </c>
      <c r="BF48" s="58">
        <v>0</v>
      </c>
      <c r="BG48" s="58">
        <v>0</v>
      </c>
      <c r="BH48" s="58">
        <v>0</v>
      </c>
      <c r="BI48" s="58">
        <v>0</v>
      </c>
      <c r="BJ48" s="58">
        <v>0</v>
      </c>
      <c r="BK48" s="58">
        <v>0</v>
      </c>
      <c r="BL48" s="58">
        <v>0</v>
      </c>
      <c r="BM48" s="58">
        <v>0</v>
      </c>
      <c r="BN48" s="58">
        <v>0</v>
      </c>
      <c r="BO48" s="58">
        <v>0</v>
      </c>
      <c r="BP48" s="58">
        <v>0</v>
      </c>
      <c r="BQ48" s="58">
        <v>0</v>
      </c>
      <c r="BR48" s="58">
        <v>0</v>
      </c>
      <c r="BS48" s="58">
        <v>0</v>
      </c>
      <c r="BT48" s="58">
        <v>0</v>
      </c>
      <c r="BU48" s="58">
        <v>0</v>
      </c>
      <c r="BV48" s="58">
        <v>0</v>
      </c>
      <c r="BW48" s="58">
        <v>0</v>
      </c>
      <c r="BX48" s="58">
        <v>0</v>
      </c>
      <c r="BY48" s="58">
        <v>0</v>
      </c>
      <c r="BZ48" s="58">
        <v>0</v>
      </c>
      <c r="CA48" s="58">
        <v>0</v>
      </c>
      <c r="CB48" s="58">
        <v>0</v>
      </c>
      <c r="CC48" s="58">
        <v>0</v>
      </c>
      <c r="CD48" s="58">
        <v>0</v>
      </c>
      <c r="CE48" s="58">
        <v>0</v>
      </c>
      <c r="CF48" s="58">
        <v>0</v>
      </c>
      <c r="CG48" s="58">
        <v>0</v>
      </c>
      <c r="CH48" s="58">
        <v>0</v>
      </c>
      <c r="CI48" s="58">
        <v>0</v>
      </c>
      <c r="CJ48" s="58">
        <v>0</v>
      </c>
      <c r="CK48" s="58">
        <v>0</v>
      </c>
      <c r="CL48" s="58">
        <v>0</v>
      </c>
      <c r="CM48" s="58">
        <v>0</v>
      </c>
      <c r="CN48" s="58">
        <v>0</v>
      </c>
      <c r="CO48" s="58">
        <v>0</v>
      </c>
      <c r="CP48" s="58">
        <v>0</v>
      </c>
      <c r="CQ48" s="58">
        <v>0</v>
      </c>
      <c r="CR48" s="58">
        <v>0</v>
      </c>
      <c r="CS48" s="58">
        <v>0</v>
      </c>
      <c r="CT48" s="58">
        <v>0</v>
      </c>
      <c r="CU48" s="58">
        <v>0</v>
      </c>
      <c r="CV48" s="58">
        <v>0</v>
      </c>
      <c r="CW48" s="58">
        <v>0</v>
      </c>
      <c r="CX48" s="115"/>
    </row>
    <row r="49" spans="2:102" x14ac:dyDescent="0.25">
      <c r="B49" t="s">
        <v>33</v>
      </c>
      <c r="C49" s="6">
        <v>2.0000000000000001E-4</v>
      </c>
      <c r="D49" s="1">
        <f>F33+F34</f>
        <v>3587694.3142560003</v>
      </c>
      <c r="F49" s="1">
        <f>C49*D49</f>
        <v>717.53886285120007</v>
      </c>
      <c r="G49" s="55">
        <v>33</v>
      </c>
      <c r="H49" s="55">
        <v>33</v>
      </c>
      <c r="I49" s="57">
        <f t="shared" si="0"/>
        <v>-717.53886285120007</v>
      </c>
      <c r="J49" s="58">
        <v>0</v>
      </c>
      <c r="K49" s="58">
        <v>0</v>
      </c>
      <c r="L49" s="58">
        <v>0</v>
      </c>
      <c r="M49" s="58">
        <v>0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0</v>
      </c>
      <c r="AE49" s="58">
        <v>0</v>
      </c>
      <c r="AF49" s="58">
        <v>0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0</v>
      </c>
      <c r="AN49" s="58">
        <v>0</v>
      </c>
      <c r="AO49" s="58">
        <v>0</v>
      </c>
      <c r="AP49" s="58">
        <f>I49</f>
        <v>-717.53886285120007</v>
      </c>
      <c r="AQ49" s="58">
        <v>0</v>
      </c>
      <c r="AR49" s="58">
        <v>0</v>
      </c>
      <c r="AS49" s="58">
        <v>0</v>
      </c>
      <c r="AT49" s="58">
        <v>0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8">
        <v>0</v>
      </c>
      <c r="BA49" s="58">
        <v>0</v>
      </c>
      <c r="BB49" s="58">
        <v>0</v>
      </c>
      <c r="BC49" s="58">
        <v>0</v>
      </c>
      <c r="BD49" s="58">
        <v>0</v>
      </c>
      <c r="BE49" s="58">
        <v>0</v>
      </c>
      <c r="BF49" s="58">
        <v>0</v>
      </c>
      <c r="BG49" s="58">
        <v>0</v>
      </c>
      <c r="BH49" s="58">
        <v>0</v>
      </c>
      <c r="BI49" s="58">
        <v>0</v>
      </c>
      <c r="BJ49" s="58">
        <v>0</v>
      </c>
      <c r="BK49" s="58">
        <v>0</v>
      </c>
      <c r="BL49" s="58">
        <v>0</v>
      </c>
      <c r="BM49" s="58">
        <v>0</v>
      </c>
      <c r="BN49" s="58">
        <v>0</v>
      </c>
      <c r="BO49" s="58">
        <v>0</v>
      </c>
      <c r="BP49" s="58">
        <v>0</v>
      </c>
      <c r="BQ49" s="58">
        <v>0</v>
      </c>
      <c r="BR49" s="58">
        <v>0</v>
      </c>
      <c r="BS49" s="58">
        <v>0</v>
      </c>
      <c r="BT49" s="58">
        <v>0</v>
      </c>
      <c r="BU49" s="58">
        <v>0</v>
      </c>
      <c r="BV49" s="58">
        <v>0</v>
      </c>
      <c r="BW49" s="58">
        <v>0</v>
      </c>
      <c r="BX49" s="58">
        <v>0</v>
      </c>
      <c r="BY49" s="58">
        <v>0</v>
      </c>
      <c r="BZ49" s="58">
        <v>0</v>
      </c>
      <c r="CA49" s="58">
        <v>0</v>
      </c>
      <c r="CB49" s="58">
        <v>0</v>
      </c>
      <c r="CC49" s="58">
        <v>0</v>
      </c>
      <c r="CD49" s="58">
        <v>0</v>
      </c>
      <c r="CE49" s="58">
        <v>0</v>
      </c>
      <c r="CF49" s="58">
        <v>0</v>
      </c>
      <c r="CG49" s="58">
        <v>0</v>
      </c>
      <c r="CH49" s="58">
        <v>0</v>
      </c>
      <c r="CI49" s="58">
        <v>0</v>
      </c>
      <c r="CJ49" s="58">
        <v>0</v>
      </c>
      <c r="CK49" s="58">
        <v>0</v>
      </c>
      <c r="CL49" s="58">
        <v>0</v>
      </c>
      <c r="CM49" s="58">
        <v>0</v>
      </c>
      <c r="CN49" s="58">
        <v>0</v>
      </c>
      <c r="CO49" s="58">
        <v>0</v>
      </c>
      <c r="CP49" s="58">
        <v>0</v>
      </c>
      <c r="CQ49" s="58">
        <v>0</v>
      </c>
      <c r="CR49" s="58">
        <v>0</v>
      </c>
      <c r="CS49" s="58">
        <v>0</v>
      </c>
      <c r="CT49" s="58">
        <v>0</v>
      </c>
      <c r="CU49" s="58">
        <v>0</v>
      </c>
      <c r="CV49" s="58">
        <v>0</v>
      </c>
      <c r="CW49" s="58">
        <v>0</v>
      </c>
      <c r="CX49" s="115"/>
    </row>
    <row r="50" spans="2:102" x14ac:dyDescent="0.25">
      <c r="B50" t="s">
        <v>34</v>
      </c>
      <c r="C50">
        <v>1</v>
      </c>
      <c r="D50" s="1">
        <v>250</v>
      </c>
      <c r="F50" s="1">
        <f>C50*D50</f>
        <v>250</v>
      </c>
      <c r="G50" s="55">
        <v>33</v>
      </c>
      <c r="H50" s="55">
        <v>33</v>
      </c>
      <c r="I50" s="57">
        <f t="shared" si="0"/>
        <v>-250</v>
      </c>
      <c r="J50" s="58">
        <v>0</v>
      </c>
      <c r="K50" s="58">
        <v>0</v>
      </c>
      <c r="L50" s="58">
        <v>0</v>
      </c>
      <c r="M50" s="58">
        <v>0</v>
      </c>
      <c r="N50" s="58">
        <v>0</v>
      </c>
      <c r="O50" s="58">
        <v>0</v>
      </c>
      <c r="P50" s="58">
        <v>0</v>
      </c>
      <c r="Q50" s="58">
        <v>0</v>
      </c>
      <c r="R50" s="58">
        <v>0</v>
      </c>
      <c r="S50" s="58">
        <v>0</v>
      </c>
      <c r="T50" s="58">
        <v>0</v>
      </c>
      <c r="U50" s="58">
        <v>0</v>
      </c>
      <c r="V50" s="58">
        <v>0</v>
      </c>
      <c r="W50" s="58">
        <v>0</v>
      </c>
      <c r="X50" s="58">
        <v>0</v>
      </c>
      <c r="Y50" s="58">
        <v>0</v>
      </c>
      <c r="Z50" s="58">
        <v>0</v>
      </c>
      <c r="AA50" s="58">
        <v>0</v>
      </c>
      <c r="AB50" s="58">
        <v>0</v>
      </c>
      <c r="AC50" s="58">
        <v>0</v>
      </c>
      <c r="AD50" s="58">
        <v>0</v>
      </c>
      <c r="AE50" s="58">
        <v>0</v>
      </c>
      <c r="AF50" s="58">
        <v>0</v>
      </c>
      <c r="AG50" s="58">
        <v>0</v>
      </c>
      <c r="AH50" s="58">
        <v>0</v>
      </c>
      <c r="AI50" s="58">
        <v>0</v>
      </c>
      <c r="AJ50" s="58">
        <v>0</v>
      </c>
      <c r="AK50" s="58">
        <v>0</v>
      </c>
      <c r="AL50" s="58">
        <v>0</v>
      </c>
      <c r="AM50" s="58">
        <v>0</v>
      </c>
      <c r="AN50" s="58">
        <v>0</v>
      </c>
      <c r="AO50" s="58">
        <v>0</v>
      </c>
      <c r="AP50" s="58">
        <f>I50</f>
        <v>-250</v>
      </c>
      <c r="AQ50" s="58">
        <v>0</v>
      </c>
      <c r="AR50" s="58">
        <v>0</v>
      </c>
      <c r="AS50" s="58">
        <v>0</v>
      </c>
      <c r="AT50" s="58">
        <v>0</v>
      </c>
      <c r="AU50" s="58">
        <v>0</v>
      </c>
      <c r="AV50" s="58">
        <v>0</v>
      </c>
      <c r="AW50" s="58">
        <v>0</v>
      </c>
      <c r="AX50" s="58">
        <v>0</v>
      </c>
      <c r="AY50" s="58">
        <v>0</v>
      </c>
      <c r="AZ50" s="58">
        <v>0</v>
      </c>
      <c r="BA50" s="58">
        <v>0</v>
      </c>
      <c r="BB50" s="58">
        <v>0</v>
      </c>
      <c r="BC50" s="58">
        <v>0</v>
      </c>
      <c r="BD50" s="58">
        <v>0</v>
      </c>
      <c r="BE50" s="58">
        <v>0</v>
      </c>
      <c r="BF50" s="58">
        <v>0</v>
      </c>
      <c r="BG50" s="58">
        <v>0</v>
      </c>
      <c r="BH50" s="58">
        <v>0</v>
      </c>
      <c r="BI50" s="58">
        <v>0</v>
      </c>
      <c r="BJ50" s="58">
        <v>0</v>
      </c>
      <c r="BK50" s="58">
        <v>0</v>
      </c>
      <c r="BL50" s="58">
        <v>0</v>
      </c>
      <c r="BM50" s="58">
        <v>0</v>
      </c>
      <c r="BN50" s="58">
        <v>0</v>
      </c>
      <c r="BO50" s="58">
        <v>0</v>
      </c>
      <c r="BP50" s="58">
        <v>0</v>
      </c>
      <c r="BQ50" s="58">
        <v>0</v>
      </c>
      <c r="BR50" s="58">
        <v>0</v>
      </c>
      <c r="BS50" s="58">
        <v>0</v>
      </c>
      <c r="BT50" s="58">
        <v>0</v>
      </c>
      <c r="BU50" s="58">
        <v>0</v>
      </c>
      <c r="BV50" s="58">
        <v>0</v>
      </c>
      <c r="BW50" s="58">
        <v>0</v>
      </c>
      <c r="BX50" s="58">
        <v>0</v>
      </c>
      <c r="BY50" s="58">
        <v>0</v>
      </c>
      <c r="BZ50" s="58">
        <v>0</v>
      </c>
      <c r="CA50" s="58">
        <v>0</v>
      </c>
      <c r="CB50" s="58">
        <v>0</v>
      </c>
      <c r="CC50" s="58">
        <v>0</v>
      </c>
      <c r="CD50" s="58">
        <v>0</v>
      </c>
      <c r="CE50" s="58">
        <v>0</v>
      </c>
      <c r="CF50" s="58">
        <v>0</v>
      </c>
      <c r="CG50" s="58">
        <v>0</v>
      </c>
      <c r="CH50" s="58">
        <v>0</v>
      </c>
      <c r="CI50" s="58">
        <v>0</v>
      </c>
      <c r="CJ50" s="58">
        <v>0</v>
      </c>
      <c r="CK50" s="58">
        <v>0</v>
      </c>
      <c r="CL50" s="58">
        <v>0</v>
      </c>
      <c r="CM50" s="58">
        <v>0</v>
      </c>
      <c r="CN50" s="58">
        <v>0</v>
      </c>
      <c r="CO50" s="58">
        <v>0</v>
      </c>
      <c r="CP50" s="58">
        <v>0</v>
      </c>
      <c r="CQ50" s="58">
        <v>0</v>
      </c>
      <c r="CR50" s="58">
        <v>0</v>
      </c>
      <c r="CS50" s="58">
        <v>0</v>
      </c>
      <c r="CT50" s="58">
        <v>0</v>
      </c>
      <c r="CU50" s="58">
        <v>0</v>
      </c>
      <c r="CV50" s="58">
        <v>0</v>
      </c>
      <c r="CW50" s="58">
        <v>0</v>
      </c>
      <c r="CX50" s="115"/>
    </row>
    <row r="51" spans="2:102" x14ac:dyDescent="0.25">
      <c r="B51" s="7" t="s">
        <v>36</v>
      </c>
      <c r="C51" s="6">
        <v>8.9999999999999993E-3</v>
      </c>
      <c r="D51" s="1">
        <f>F33+F34</f>
        <v>3587694.3142560003</v>
      </c>
      <c r="F51" s="1">
        <f>C51*D51</f>
        <v>32289.248828304</v>
      </c>
      <c r="G51" s="55">
        <v>17</v>
      </c>
      <c r="H51" s="55">
        <v>32</v>
      </c>
      <c r="I51" s="57">
        <f t="shared" si="0"/>
        <v>-32289.248828304</v>
      </c>
      <c r="J51" s="58">
        <v>0</v>
      </c>
      <c r="K51" s="58">
        <v>0</v>
      </c>
      <c r="L51" s="58">
        <v>0</v>
      </c>
      <c r="M51" s="58">
        <v>0</v>
      </c>
      <c r="N51" s="58">
        <v>0</v>
      </c>
      <c r="O51" s="58">
        <v>0</v>
      </c>
      <c r="P51" s="58">
        <v>0</v>
      </c>
      <c r="Q51" s="58">
        <v>0</v>
      </c>
      <c r="R51" s="58">
        <v>0</v>
      </c>
      <c r="S51" s="58">
        <v>0</v>
      </c>
      <c r="T51" s="58">
        <v>0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8">
        <f>$I$51/16</f>
        <v>-2018.078051769</v>
      </c>
      <c r="AA51" s="58">
        <f t="shared" ref="AA51:AO51" si="11">$I$51/16</f>
        <v>-2018.078051769</v>
      </c>
      <c r="AB51" s="58">
        <f t="shared" si="11"/>
        <v>-2018.078051769</v>
      </c>
      <c r="AC51" s="58">
        <f t="shared" si="11"/>
        <v>-2018.078051769</v>
      </c>
      <c r="AD51" s="58">
        <f t="shared" si="11"/>
        <v>-2018.078051769</v>
      </c>
      <c r="AE51" s="58">
        <f t="shared" si="11"/>
        <v>-2018.078051769</v>
      </c>
      <c r="AF51" s="58">
        <f t="shared" si="11"/>
        <v>-2018.078051769</v>
      </c>
      <c r="AG51" s="58">
        <f t="shared" si="11"/>
        <v>-2018.078051769</v>
      </c>
      <c r="AH51" s="58">
        <f t="shared" si="11"/>
        <v>-2018.078051769</v>
      </c>
      <c r="AI51" s="58">
        <f t="shared" si="11"/>
        <v>-2018.078051769</v>
      </c>
      <c r="AJ51" s="58">
        <f t="shared" si="11"/>
        <v>-2018.078051769</v>
      </c>
      <c r="AK51" s="58">
        <f t="shared" si="11"/>
        <v>-2018.078051769</v>
      </c>
      <c r="AL51" s="58">
        <f t="shared" si="11"/>
        <v>-2018.078051769</v>
      </c>
      <c r="AM51" s="58">
        <f t="shared" si="11"/>
        <v>-2018.078051769</v>
      </c>
      <c r="AN51" s="58">
        <f t="shared" si="11"/>
        <v>-2018.078051769</v>
      </c>
      <c r="AO51" s="58">
        <f t="shared" si="11"/>
        <v>-2018.078051769</v>
      </c>
      <c r="AP51" s="58">
        <v>0</v>
      </c>
      <c r="AQ51" s="58">
        <v>0</v>
      </c>
      <c r="AR51" s="58">
        <v>0</v>
      </c>
      <c r="AS51" s="58">
        <v>0</v>
      </c>
      <c r="AT51" s="58">
        <v>0</v>
      </c>
      <c r="AU51" s="58">
        <v>0</v>
      </c>
      <c r="AV51" s="58">
        <v>0</v>
      </c>
      <c r="AW51" s="58">
        <v>0</v>
      </c>
      <c r="AX51" s="58">
        <v>0</v>
      </c>
      <c r="AY51" s="58">
        <v>0</v>
      </c>
      <c r="AZ51" s="58">
        <v>0</v>
      </c>
      <c r="BA51" s="58">
        <v>0</v>
      </c>
      <c r="BB51" s="58">
        <v>0</v>
      </c>
      <c r="BC51" s="58">
        <v>0</v>
      </c>
      <c r="BD51" s="58">
        <v>0</v>
      </c>
      <c r="BE51" s="58">
        <v>0</v>
      </c>
      <c r="BF51" s="58">
        <v>0</v>
      </c>
      <c r="BG51" s="58">
        <v>0</v>
      </c>
      <c r="BH51" s="58">
        <v>0</v>
      </c>
      <c r="BI51" s="58">
        <v>0</v>
      </c>
      <c r="BJ51" s="58">
        <v>0</v>
      </c>
      <c r="BK51" s="58">
        <v>0</v>
      </c>
      <c r="BL51" s="58">
        <v>0</v>
      </c>
      <c r="BM51" s="58">
        <v>0</v>
      </c>
      <c r="BN51" s="58">
        <v>0</v>
      </c>
      <c r="BO51" s="58">
        <v>0</v>
      </c>
      <c r="BP51" s="58">
        <v>0</v>
      </c>
      <c r="BQ51" s="58">
        <v>0</v>
      </c>
      <c r="BR51" s="58">
        <v>0</v>
      </c>
      <c r="BS51" s="58">
        <v>0</v>
      </c>
      <c r="BT51" s="58">
        <v>0</v>
      </c>
      <c r="BU51" s="58">
        <v>0</v>
      </c>
      <c r="BV51" s="58">
        <v>0</v>
      </c>
      <c r="BW51" s="58">
        <v>0</v>
      </c>
      <c r="BX51" s="58">
        <v>0</v>
      </c>
      <c r="BY51" s="58">
        <v>0</v>
      </c>
      <c r="BZ51" s="58">
        <v>0</v>
      </c>
      <c r="CA51" s="58">
        <v>0</v>
      </c>
      <c r="CB51" s="58">
        <v>0</v>
      </c>
      <c r="CC51" s="58">
        <v>0</v>
      </c>
      <c r="CD51" s="58">
        <v>0</v>
      </c>
      <c r="CE51" s="58">
        <v>0</v>
      </c>
      <c r="CF51" s="58">
        <v>0</v>
      </c>
      <c r="CG51" s="58">
        <v>0</v>
      </c>
      <c r="CH51" s="58">
        <v>0</v>
      </c>
      <c r="CI51" s="58">
        <v>0</v>
      </c>
      <c r="CJ51" s="58">
        <v>0</v>
      </c>
      <c r="CK51" s="58">
        <v>0</v>
      </c>
      <c r="CL51" s="58">
        <v>0</v>
      </c>
      <c r="CM51" s="58">
        <v>0</v>
      </c>
      <c r="CN51" s="58">
        <v>0</v>
      </c>
      <c r="CO51" s="58">
        <v>0</v>
      </c>
      <c r="CP51" s="58">
        <v>0</v>
      </c>
      <c r="CQ51" s="58">
        <v>0</v>
      </c>
      <c r="CR51" s="58">
        <v>0</v>
      </c>
      <c r="CS51" s="58">
        <v>0</v>
      </c>
      <c r="CT51" s="58">
        <v>0</v>
      </c>
      <c r="CU51" s="58">
        <v>0</v>
      </c>
      <c r="CV51" s="58">
        <v>0</v>
      </c>
      <c r="CW51" s="58">
        <v>0</v>
      </c>
      <c r="CX51" s="115"/>
    </row>
    <row r="52" spans="2:102" x14ac:dyDescent="0.25">
      <c r="B52" s="7" t="s">
        <v>206</v>
      </c>
      <c r="C52" s="6">
        <v>2.5000000000000001E-3</v>
      </c>
      <c r="D52" s="1">
        <f>20*65*1.2*725.71</f>
        <v>1132107.6000000001</v>
      </c>
      <c r="F52" s="1">
        <f>C52*D52</f>
        <v>2830.2690000000002</v>
      </c>
      <c r="G52" s="55">
        <v>33</v>
      </c>
      <c r="H52" s="55">
        <v>33</v>
      </c>
      <c r="I52" s="57">
        <f>-F52</f>
        <v>-2830.2690000000002</v>
      </c>
      <c r="J52" s="58">
        <v>0</v>
      </c>
      <c r="K52" s="58">
        <v>0</v>
      </c>
      <c r="L52" s="58">
        <v>0</v>
      </c>
      <c r="M52" s="58">
        <v>0</v>
      </c>
      <c r="N52" s="58">
        <v>0</v>
      </c>
      <c r="O52" s="58">
        <v>0</v>
      </c>
      <c r="P52" s="58">
        <v>0</v>
      </c>
      <c r="Q52" s="58">
        <v>0</v>
      </c>
      <c r="R52" s="58">
        <v>0</v>
      </c>
      <c r="S52" s="58">
        <v>0</v>
      </c>
      <c r="T52" s="58">
        <v>0</v>
      </c>
      <c r="U52" s="58">
        <v>0</v>
      </c>
      <c r="V52" s="58">
        <v>0</v>
      </c>
      <c r="W52" s="58">
        <v>0</v>
      </c>
      <c r="X52" s="58">
        <v>0</v>
      </c>
      <c r="Y52" s="58">
        <v>0</v>
      </c>
      <c r="Z52" s="58">
        <v>0</v>
      </c>
      <c r="AA52" s="58">
        <v>0</v>
      </c>
      <c r="AB52" s="58">
        <v>0</v>
      </c>
      <c r="AC52" s="58">
        <v>0</v>
      </c>
      <c r="AD52" s="58">
        <v>0</v>
      </c>
      <c r="AE52" s="58">
        <v>0</v>
      </c>
      <c r="AF52" s="58">
        <v>0</v>
      </c>
      <c r="AG52" s="58">
        <v>0</v>
      </c>
      <c r="AH52" s="58">
        <v>0</v>
      </c>
      <c r="AI52" s="58">
        <v>0</v>
      </c>
      <c r="AJ52" s="58">
        <v>0</v>
      </c>
      <c r="AK52" s="58">
        <v>0</v>
      </c>
      <c r="AL52" s="58">
        <v>0</v>
      </c>
      <c r="AM52" s="58">
        <v>0</v>
      </c>
      <c r="AN52" s="58">
        <v>0</v>
      </c>
      <c r="AO52" s="58">
        <v>0</v>
      </c>
      <c r="AP52" s="58">
        <f>I52</f>
        <v>-2830.2690000000002</v>
      </c>
      <c r="AQ52" s="58">
        <v>0</v>
      </c>
      <c r="AR52" s="58">
        <v>0</v>
      </c>
      <c r="AS52" s="58">
        <v>0</v>
      </c>
      <c r="AT52" s="58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8">
        <v>0</v>
      </c>
      <c r="BA52" s="58">
        <v>0</v>
      </c>
      <c r="BB52" s="58">
        <v>0</v>
      </c>
      <c r="BC52" s="58">
        <v>0</v>
      </c>
      <c r="BD52" s="58">
        <v>0</v>
      </c>
      <c r="BE52" s="58">
        <v>0</v>
      </c>
      <c r="BF52" s="58">
        <v>0</v>
      </c>
      <c r="BG52" s="58">
        <v>0</v>
      </c>
      <c r="BH52" s="58">
        <v>0</v>
      </c>
      <c r="BI52" s="58">
        <v>0</v>
      </c>
      <c r="BJ52" s="58">
        <v>0</v>
      </c>
      <c r="BK52" s="58">
        <v>0</v>
      </c>
      <c r="BL52" s="58">
        <v>0</v>
      </c>
      <c r="BM52" s="58">
        <v>0</v>
      </c>
      <c r="BN52" s="58">
        <v>0</v>
      </c>
      <c r="BO52" s="58">
        <v>0</v>
      </c>
      <c r="BP52" s="58">
        <v>0</v>
      </c>
      <c r="BQ52" s="58">
        <v>0</v>
      </c>
      <c r="BR52" s="58">
        <v>0</v>
      </c>
      <c r="BS52" s="58">
        <v>0</v>
      </c>
      <c r="BT52" s="58">
        <v>0</v>
      </c>
      <c r="BU52" s="58">
        <v>0</v>
      </c>
      <c r="BV52" s="58">
        <v>0</v>
      </c>
      <c r="BW52" s="58">
        <v>0</v>
      </c>
      <c r="BX52" s="58">
        <v>0</v>
      </c>
      <c r="BY52" s="58">
        <v>0</v>
      </c>
      <c r="BZ52" s="58">
        <v>0</v>
      </c>
      <c r="CA52" s="58">
        <v>0</v>
      </c>
      <c r="CB52" s="58">
        <v>0</v>
      </c>
      <c r="CC52" s="58">
        <v>0</v>
      </c>
      <c r="CD52" s="58">
        <v>0</v>
      </c>
      <c r="CE52" s="58">
        <v>0</v>
      </c>
      <c r="CF52" s="58">
        <v>0</v>
      </c>
      <c r="CG52" s="58">
        <v>0</v>
      </c>
      <c r="CH52" s="58">
        <v>0</v>
      </c>
      <c r="CI52" s="58">
        <v>0</v>
      </c>
      <c r="CJ52" s="58">
        <v>0</v>
      </c>
      <c r="CK52" s="58">
        <v>0</v>
      </c>
      <c r="CL52" s="58">
        <v>0</v>
      </c>
      <c r="CM52" s="58">
        <v>0</v>
      </c>
      <c r="CN52" s="58">
        <v>0</v>
      </c>
      <c r="CO52" s="58">
        <v>0</v>
      </c>
      <c r="CP52" s="58">
        <v>0</v>
      </c>
      <c r="CQ52" s="58">
        <v>0</v>
      </c>
      <c r="CR52" s="58">
        <v>0</v>
      </c>
      <c r="CS52" s="58">
        <v>0</v>
      </c>
      <c r="CT52" s="58">
        <v>0</v>
      </c>
      <c r="CU52" s="58">
        <v>0</v>
      </c>
      <c r="CV52" s="58">
        <v>0</v>
      </c>
      <c r="CW52" s="58">
        <v>0</v>
      </c>
      <c r="CX52" s="115"/>
    </row>
    <row r="53" spans="2:102" x14ac:dyDescent="0.25">
      <c r="G53" s="61"/>
      <c r="H53" s="61"/>
      <c r="I53" s="62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CX53" s="115"/>
    </row>
    <row r="54" spans="2:102" x14ac:dyDescent="0.25">
      <c r="B54" s="15" t="s">
        <v>37</v>
      </c>
      <c r="C54" s="15"/>
      <c r="D54" s="16"/>
      <c r="E54" s="16"/>
      <c r="F54" s="16"/>
      <c r="G54" s="73"/>
      <c r="H54" s="73"/>
      <c r="I54" s="74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CX54" s="115"/>
    </row>
    <row r="55" spans="2:102" x14ac:dyDescent="0.25">
      <c r="B55" s="17" t="s">
        <v>40</v>
      </c>
      <c r="C55" s="17">
        <v>1</v>
      </c>
      <c r="D55" s="19">
        <v>2500</v>
      </c>
      <c r="E55" s="19"/>
      <c r="F55" s="19">
        <f>C55*D55</f>
        <v>2500</v>
      </c>
      <c r="G55" s="67">
        <v>16</v>
      </c>
      <c r="H55" s="67">
        <v>16</v>
      </c>
      <c r="I55" s="68">
        <f t="shared" si="0"/>
        <v>-2500</v>
      </c>
      <c r="J55" s="69">
        <v>0</v>
      </c>
      <c r="K55" s="69">
        <v>0</v>
      </c>
      <c r="L55" s="69">
        <v>0</v>
      </c>
      <c r="M55" s="69">
        <v>0</v>
      </c>
      <c r="N55" s="69">
        <v>0</v>
      </c>
      <c r="O55" s="69">
        <v>0</v>
      </c>
      <c r="P55" s="69">
        <v>0</v>
      </c>
      <c r="Q55" s="69">
        <v>0</v>
      </c>
      <c r="R55" s="69">
        <v>0</v>
      </c>
      <c r="S55" s="69">
        <v>0</v>
      </c>
      <c r="T55" s="69">
        <v>0</v>
      </c>
      <c r="U55" s="69">
        <v>0</v>
      </c>
      <c r="V55" s="69">
        <v>0</v>
      </c>
      <c r="W55" s="69">
        <v>0</v>
      </c>
      <c r="X55" s="114">
        <v>0</v>
      </c>
      <c r="Y55" s="114">
        <f>I55</f>
        <v>-2500</v>
      </c>
      <c r="Z55" s="114">
        <v>0</v>
      </c>
      <c r="AA55" s="114">
        <v>0</v>
      </c>
      <c r="AB55" s="114">
        <v>0</v>
      </c>
      <c r="AC55" s="114">
        <v>0</v>
      </c>
      <c r="AD55" s="114">
        <v>0</v>
      </c>
      <c r="AE55" s="114">
        <v>0</v>
      </c>
      <c r="AF55" s="114">
        <v>0</v>
      </c>
      <c r="AG55" s="114">
        <v>0</v>
      </c>
      <c r="AH55" s="114">
        <v>0</v>
      </c>
      <c r="AI55" s="114">
        <v>0</v>
      </c>
      <c r="AJ55" s="114">
        <v>0</v>
      </c>
      <c r="AK55" s="114">
        <v>0</v>
      </c>
      <c r="AL55" s="114">
        <v>0</v>
      </c>
      <c r="AM55" s="114">
        <v>0</v>
      </c>
      <c r="AN55" s="114">
        <v>0</v>
      </c>
      <c r="AO55" s="114">
        <v>0</v>
      </c>
      <c r="AP55" s="114">
        <v>0</v>
      </c>
      <c r="AQ55" s="114">
        <v>0</v>
      </c>
      <c r="AR55" s="114">
        <v>0</v>
      </c>
      <c r="AS55" s="114">
        <v>0</v>
      </c>
      <c r="AT55" s="114">
        <v>0</v>
      </c>
      <c r="AU55" s="114">
        <v>0</v>
      </c>
      <c r="AV55" s="114">
        <v>0</v>
      </c>
      <c r="AW55" s="114">
        <v>0</v>
      </c>
      <c r="AX55" s="114">
        <v>0</v>
      </c>
      <c r="AY55" s="114">
        <v>0</v>
      </c>
      <c r="AZ55" s="114">
        <v>0</v>
      </c>
      <c r="BA55" s="114">
        <v>0</v>
      </c>
      <c r="BB55" s="114">
        <v>0</v>
      </c>
      <c r="BC55" s="114">
        <v>0</v>
      </c>
      <c r="BD55" s="114">
        <v>0</v>
      </c>
      <c r="BE55" s="114">
        <v>0</v>
      </c>
      <c r="BF55" s="114">
        <v>0</v>
      </c>
      <c r="BG55" s="114">
        <v>0</v>
      </c>
      <c r="BH55" s="114">
        <v>0</v>
      </c>
      <c r="BI55" s="114">
        <v>0</v>
      </c>
      <c r="BJ55" s="114">
        <v>0</v>
      </c>
      <c r="BK55" s="114">
        <v>0</v>
      </c>
      <c r="BL55" s="114">
        <v>0</v>
      </c>
      <c r="BM55" s="114">
        <v>0</v>
      </c>
      <c r="BN55" s="114">
        <v>0</v>
      </c>
      <c r="BO55" s="114">
        <v>0</v>
      </c>
      <c r="BP55" s="114">
        <v>0</v>
      </c>
      <c r="BQ55" s="114">
        <v>0</v>
      </c>
      <c r="BR55" s="114">
        <v>0</v>
      </c>
      <c r="BS55" s="114">
        <v>0</v>
      </c>
      <c r="BT55" s="114">
        <v>0</v>
      </c>
      <c r="BU55" s="114">
        <v>0</v>
      </c>
      <c r="BV55" s="114">
        <v>0</v>
      </c>
      <c r="BW55" s="114">
        <v>0</v>
      </c>
      <c r="BX55" s="114">
        <v>0</v>
      </c>
      <c r="BY55" s="114">
        <v>0</v>
      </c>
      <c r="BZ55" s="114">
        <v>0</v>
      </c>
      <c r="CA55" s="114">
        <v>0</v>
      </c>
      <c r="CB55" s="114">
        <v>0</v>
      </c>
      <c r="CC55" s="114">
        <v>0</v>
      </c>
      <c r="CD55" s="114">
        <v>0</v>
      </c>
      <c r="CE55" s="114">
        <v>0</v>
      </c>
      <c r="CF55" s="114">
        <v>0</v>
      </c>
      <c r="CG55" s="114">
        <v>0</v>
      </c>
      <c r="CH55" s="114">
        <v>0</v>
      </c>
      <c r="CI55" s="114">
        <v>0</v>
      </c>
      <c r="CJ55" s="114">
        <v>0</v>
      </c>
      <c r="CK55" s="114">
        <v>0</v>
      </c>
      <c r="CL55" s="114">
        <v>0</v>
      </c>
      <c r="CM55" s="114">
        <v>0</v>
      </c>
      <c r="CN55" s="114">
        <v>0</v>
      </c>
      <c r="CO55" s="114">
        <v>0</v>
      </c>
      <c r="CP55" s="114">
        <v>0</v>
      </c>
      <c r="CQ55" s="114">
        <v>0</v>
      </c>
      <c r="CR55" s="114">
        <v>0</v>
      </c>
      <c r="CS55" s="114">
        <v>0</v>
      </c>
      <c r="CT55" s="114">
        <v>0</v>
      </c>
      <c r="CU55" s="114">
        <v>0</v>
      </c>
      <c r="CV55" s="114">
        <v>0</v>
      </c>
      <c r="CW55" s="114">
        <v>0</v>
      </c>
      <c r="CX55" s="115"/>
    </row>
    <row r="56" spans="2:102" x14ac:dyDescent="0.25">
      <c r="B56" s="17" t="s">
        <v>34</v>
      </c>
      <c r="C56" s="20">
        <v>2.5000000000000001E-3</v>
      </c>
      <c r="D56" s="19">
        <f>-0.8*SUM(I10:I52,I65:I66)</f>
        <v>4467663.9123702375</v>
      </c>
      <c r="E56" s="19"/>
      <c r="F56" s="19">
        <f>C56*D56</f>
        <v>11169.159780925595</v>
      </c>
      <c r="G56" s="55">
        <v>16</v>
      </c>
      <c r="H56" s="55">
        <v>16</v>
      </c>
      <c r="I56" s="57">
        <f t="shared" si="0"/>
        <v>-11169.159780925595</v>
      </c>
      <c r="J56" s="58">
        <v>0</v>
      </c>
      <c r="K56" s="58">
        <v>0</v>
      </c>
      <c r="L56" s="58">
        <v>0</v>
      </c>
      <c r="M56" s="58">
        <v>0</v>
      </c>
      <c r="N56" s="58">
        <v>0</v>
      </c>
      <c r="O56" s="58">
        <v>0</v>
      </c>
      <c r="P56" s="58">
        <v>0</v>
      </c>
      <c r="Q56" s="58">
        <v>0</v>
      </c>
      <c r="R56" s="58">
        <v>0</v>
      </c>
      <c r="S56" s="58">
        <v>0</v>
      </c>
      <c r="T56" s="58">
        <v>0</v>
      </c>
      <c r="U56" s="58">
        <v>0</v>
      </c>
      <c r="V56" s="58">
        <v>0</v>
      </c>
      <c r="W56" s="58">
        <v>0</v>
      </c>
      <c r="X56" s="58">
        <v>0</v>
      </c>
      <c r="Y56" s="58">
        <f>I56</f>
        <v>-11169.159780925595</v>
      </c>
      <c r="Z56" s="58">
        <v>0</v>
      </c>
      <c r="AA56" s="58">
        <v>0</v>
      </c>
      <c r="AB56" s="58">
        <v>0</v>
      </c>
      <c r="AC56" s="58">
        <v>0</v>
      </c>
      <c r="AD56" s="58">
        <v>0</v>
      </c>
      <c r="AE56" s="58">
        <v>0</v>
      </c>
      <c r="AF56" s="58">
        <v>0</v>
      </c>
      <c r="AG56" s="58">
        <v>0</v>
      </c>
      <c r="AH56" s="58">
        <v>0</v>
      </c>
      <c r="AI56" s="58">
        <v>0</v>
      </c>
      <c r="AJ56" s="58">
        <v>0</v>
      </c>
      <c r="AK56" s="58">
        <v>0</v>
      </c>
      <c r="AL56" s="58">
        <v>0</v>
      </c>
      <c r="AM56" s="58">
        <v>0</v>
      </c>
      <c r="AN56" s="58">
        <v>0</v>
      </c>
      <c r="AO56" s="58">
        <v>0</v>
      </c>
      <c r="AP56" s="58">
        <v>0</v>
      </c>
      <c r="AQ56" s="58">
        <v>0</v>
      </c>
      <c r="AR56" s="58">
        <v>0</v>
      </c>
      <c r="AS56" s="58">
        <v>0</v>
      </c>
      <c r="AT56" s="58">
        <v>0</v>
      </c>
      <c r="AU56" s="58">
        <v>0</v>
      </c>
      <c r="AV56" s="58">
        <v>0</v>
      </c>
      <c r="AW56" s="58">
        <v>0</v>
      </c>
      <c r="AX56" s="58">
        <v>0</v>
      </c>
      <c r="AY56" s="58">
        <v>0</v>
      </c>
      <c r="AZ56" s="58">
        <v>0</v>
      </c>
      <c r="BA56" s="58">
        <v>0</v>
      </c>
      <c r="BB56" s="58">
        <v>0</v>
      </c>
      <c r="BC56" s="58">
        <v>0</v>
      </c>
      <c r="BD56" s="58">
        <v>0</v>
      </c>
      <c r="BE56" s="58">
        <v>0</v>
      </c>
      <c r="BF56" s="58">
        <v>0</v>
      </c>
      <c r="BG56" s="58">
        <v>0</v>
      </c>
      <c r="BH56" s="58">
        <v>0</v>
      </c>
      <c r="BI56" s="58">
        <v>0</v>
      </c>
      <c r="BJ56" s="58">
        <v>0</v>
      </c>
      <c r="BK56" s="58">
        <v>0</v>
      </c>
      <c r="BL56" s="58">
        <v>0</v>
      </c>
      <c r="BM56" s="58">
        <v>0</v>
      </c>
      <c r="BN56" s="58">
        <v>0</v>
      </c>
      <c r="BO56" s="58">
        <v>0</v>
      </c>
      <c r="BP56" s="58">
        <v>0</v>
      </c>
      <c r="BQ56" s="58">
        <v>0</v>
      </c>
      <c r="BR56" s="58">
        <v>0</v>
      </c>
      <c r="BS56" s="58">
        <v>0</v>
      </c>
      <c r="BT56" s="58">
        <v>0</v>
      </c>
      <c r="BU56" s="58">
        <v>0</v>
      </c>
      <c r="BV56" s="58">
        <v>0</v>
      </c>
      <c r="BW56" s="58">
        <v>0</v>
      </c>
      <c r="BX56" s="58">
        <v>0</v>
      </c>
      <c r="BY56" s="58">
        <v>0</v>
      </c>
      <c r="BZ56" s="58">
        <v>0</v>
      </c>
      <c r="CA56" s="58">
        <v>0</v>
      </c>
      <c r="CB56" s="58">
        <v>0</v>
      </c>
      <c r="CC56" s="58">
        <v>0</v>
      </c>
      <c r="CD56" s="58">
        <v>0</v>
      </c>
      <c r="CE56" s="58">
        <v>0</v>
      </c>
      <c r="CF56" s="58">
        <v>0</v>
      </c>
      <c r="CG56" s="58">
        <v>0</v>
      </c>
      <c r="CH56" s="58">
        <v>0</v>
      </c>
      <c r="CI56" s="58">
        <v>0</v>
      </c>
      <c r="CJ56" s="58">
        <v>0</v>
      </c>
      <c r="CK56" s="58">
        <v>0</v>
      </c>
      <c r="CL56" s="58">
        <v>0</v>
      </c>
      <c r="CM56" s="58">
        <v>0</v>
      </c>
      <c r="CN56" s="58">
        <v>0</v>
      </c>
      <c r="CO56" s="58">
        <v>0</v>
      </c>
      <c r="CP56" s="58">
        <v>0</v>
      </c>
      <c r="CQ56" s="58">
        <v>0</v>
      </c>
      <c r="CR56" s="58">
        <v>0</v>
      </c>
      <c r="CS56" s="58">
        <v>0</v>
      </c>
      <c r="CT56" s="58">
        <v>0</v>
      </c>
      <c r="CU56" s="58">
        <v>0</v>
      </c>
      <c r="CV56" s="58">
        <v>0</v>
      </c>
      <c r="CW56" s="58">
        <v>0</v>
      </c>
      <c r="CX56" s="115"/>
    </row>
    <row r="57" spans="2:102" x14ac:dyDescent="0.25">
      <c r="B57" s="17" t="s">
        <v>41</v>
      </c>
      <c r="C57" s="17">
        <v>1</v>
      </c>
      <c r="D57" s="19">
        <v>250</v>
      </c>
      <c r="E57" s="19"/>
      <c r="F57" s="19">
        <f>C57*D57</f>
        <v>250</v>
      </c>
      <c r="G57" s="55">
        <v>16</v>
      </c>
      <c r="H57" s="55">
        <v>16</v>
      </c>
      <c r="I57" s="57">
        <f t="shared" si="0"/>
        <v>-250</v>
      </c>
      <c r="J57" s="58">
        <v>0</v>
      </c>
      <c r="K57" s="58">
        <v>0</v>
      </c>
      <c r="L57" s="58">
        <v>0</v>
      </c>
      <c r="M57" s="58">
        <v>0</v>
      </c>
      <c r="N57" s="58">
        <v>0</v>
      </c>
      <c r="O57" s="58">
        <v>0</v>
      </c>
      <c r="P57" s="58">
        <v>0</v>
      </c>
      <c r="Q57" s="58">
        <v>0</v>
      </c>
      <c r="R57" s="58">
        <v>0</v>
      </c>
      <c r="S57" s="58">
        <v>0</v>
      </c>
      <c r="T57" s="58">
        <v>0</v>
      </c>
      <c r="U57" s="58">
        <v>0</v>
      </c>
      <c r="V57" s="58">
        <v>0</v>
      </c>
      <c r="W57" s="58">
        <v>0</v>
      </c>
      <c r="X57" s="58">
        <v>0</v>
      </c>
      <c r="Y57" s="58">
        <f>I57</f>
        <v>-250</v>
      </c>
      <c r="Z57" s="58">
        <v>0</v>
      </c>
      <c r="AA57" s="58">
        <v>0</v>
      </c>
      <c r="AB57" s="58">
        <v>0</v>
      </c>
      <c r="AC57" s="58">
        <v>0</v>
      </c>
      <c r="AD57" s="58">
        <v>0</v>
      </c>
      <c r="AE57" s="58">
        <v>0</v>
      </c>
      <c r="AF57" s="58">
        <v>0</v>
      </c>
      <c r="AG57" s="58">
        <v>0</v>
      </c>
      <c r="AH57" s="58">
        <v>0</v>
      </c>
      <c r="AI57" s="58">
        <v>0</v>
      </c>
      <c r="AJ57" s="58">
        <v>0</v>
      </c>
      <c r="AK57" s="58">
        <v>0</v>
      </c>
      <c r="AL57" s="58">
        <v>0</v>
      </c>
      <c r="AM57" s="58">
        <v>0</v>
      </c>
      <c r="AN57" s="58">
        <v>0</v>
      </c>
      <c r="AO57" s="58">
        <v>0</v>
      </c>
      <c r="AP57" s="58">
        <v>0</v>
      </c>
      <c r="AQ57" s="58">
        <v>0</v>
      </c>
      <c r="AR57" s="58">
        <v>0</v>
      </c>
      <c r="AS57" s="58">
        <v>0</v>
      </c>
      <c r="AT57" s="58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8">
        <v>0</v>
      </c>
      <c r="BA57" s="58">
        <v>0</v>
      </c>
      <c r="BB57" s="58">
        <v>0</v>
      </c>
      <c r="BC57" s="58">
        <v>0</v>
      </c>
      <c r="BD57" s="58">
        <v>0</v>
      </c>
      <c r="BE57" s="58">
        <v>0</v>
      </c>
      <c r="BF57" s="58">
        <v>0</v>
      </c>
      <c r="BG57" s="58">
        <v>0</v>
      </c>
      <c r="BH57" s="58">
        <v>0</v>
      </c>
      <c r="BI57" s="58">
        <v>0</v>
      </c>
      <c r="BJ57" s="58">
        <v>0</v>
      </c>
      <c r="BK57" s="58">
        <v>0</v>
      </c>
      <c r="BL57" s="58">
        <v>0</v>
      </c>
      <c r="BM57" s="58">
        <v>0</v>
      </c>
      <c r="BN57" s="58">
        <v>0</v>
      </c>
      <c r="BO57" s="58">
        <v>0</v>
      </c>
      <c r="BP57" s="58">
        <v>0</v>
      </c>
      <c r="BQ57" s="58">
        <v>0</v>
      </c>
      <c r="BR57" s="58">
        <v>0</v>
      </c>
      <c r="BS57" s="58">
        <v>0</v>
      </c>
      <c r="BT57" s="58">
        <v>0</v>
      </c>
      <c r="BU57" s="58">
        <v>0</v>
      </c>
      <c r="BV57" s="58">
        <v>0</v>
      </c>
      <c r="BW57" s="58">
        <v>0</v>
      </c>
      <c r="BX57" s="58">
        <v>0</v>
      </c>
      <c r="BY57" s="58">
        <v>0</v>
      </c>
      <c r="BZ57" s="58">
        <v>0</v>
      </c>
      <c r="CA57" s="58">
        <v>0</v>
      </c>
      <c r="CB57" s="58">
        <v>0</v>
      </c>
      <c r="CC57" s="58">
        <v>0</v>
      </c>
      <c r="CD57" s="58">
        <v>0</v>
      </c>
      <c r="CE57" s="58">
        <v>0</v>
      </c>
      <c r="CF57" s="58">
        <v>0</v>
      </c>
      <c r="CG57" s="58">
        <v>0</v>
      </c>
      <c r="CH57" s="58">
        <v>0</v>
      </c>
      <c r="CI57" s="58">
        <v>0</v>
      </c>
      <c r="CJ57" s="58">
        <v>0</v>
      </c>
      <c r="CK57" s="58">
        <v>0</v>
      </c>
      <c r="CL57" s="58">
        <v>0</v>
      </c>
      <c r="CM57" s="58">
        <v>0</v>
      </c>
      <c r="CN57" s="58">
        <v>0</v>
      </c>
      <c r="CO57" s="58">
        <v>0</v>
      </c>
      <c r="CP57" s="58">
        <v>0</v>
      </c>
      <c r="CQ57" s="58">
        <v>0</v>
      </c>
      <c r="CR57" s="58">
        <v>0</v>
      </c>
      <c r="CS57" s="58">
        <v>0</v>
      </c>
      <c r="CT57" s="58">
        <v>0</v>
      </c>
      <c r="CU57" s="58">
        <v>0</v>
      </c>
      <c r="CV57" s="58">
        <v>0</v>
      </c>
      <c r="CW57" s="58">
        <v>0</v>
      </c>
      <c r="CX57" s="115"/>
    </row>
    <row r="58" spans="2:102" x14ac:dyDescent="0.25">
      <c r="B58" s="17" t="s">
        <v>42</v>
      </c>
      <c r="C58" s="20">
        <v>2.5000000000000001E-3</v>
      </c>
      <c r="D58" s="19">
        <f>-0.8*SUM(I10:I52,I65:I66)</f>
        <v>4467663.9123702375</v>
      </c>
      <c r="E58" s="19"/>
      <c r="F58" s="19">
        <f>C58*D58</f>
        <v>11169.159780925595</v>
      </c>
      <c r="G58" s="55">
        <v>16</v>
      </c>
      <c r="H58" s="55">
        <v>16</v>
      </c>
      <c r="I58" s="57">
        <f t="shared" si="0"/>
        <v>-11169.159780925595</v>
      </c>
      <c r="J58" s="58">
        <v>0</v>
      </c>
      <c r="K58" s="58">
        <v>0</v>
      </c>
      <c r="L58" s="58">
        <v>0</v>
      </c>
      <c r="M58" s="58">
        <v>0</v>
      </c>
      <c r="N58" s="58">
        <v>0</v>
      </c>
      <c r="O58" s="58">
        <v>0</v>
      </c>
      <c r="P58" s="58">
        <v>0</v>
      </c>
      <c r="Q58" s="58">
        <v>0</v>
      </c>
      <c r="R58" s="58">
        <v>0</v>
      </c>
      <c r="S58" s="58">
        <v>0</v>
      </c>
      <c r="T58" s="58">
        <v>0</v>
      </c>
      <c r="U58" s="58">
        <v>0</v>
      </c>
      <c r="V58" s="58">
        <v>0</v>
      </c>
      <c r="W58" s="58">
        <v>0</v>
      </c>
      <c r="X58" s="58">
        <v>0</v>
      </c>
      <c r="Y58" s="58">
        <f>I58</f>
        <v>-11169.159780925595</v>
      </c>
      <c r="Z58" s="58">
        <v>0</v>
      </c>
      <c r="AA58" s="58">
        <v>0</v>
      </c>
      <c r="AB58" s="58">
        <v>0</v>
      </c>
      <c r="AC58" s="58">
        <v>0</v>
      </c>
      <c r="AD58" s="58">
        <v>0</v>
      </c>
      <c r="AE58" s="58">
        <v>0</v>
      </c>
      <c r="AF58" s="58">
        <v>0</v>
      </c>
      <c r="AG58" s="58">
        <v>0</v>
      </c>
      <c r="AH58" s="58">
        <v>0</v>
      </c>
      <c r="AI58" s="58">
        <v>0</v>
      </c>
      <c r="AJ58" s="58">
        <v>0</v>
      </c>
      <c r="AK58" s="58">
        <v>0</v>
      </c>
      <c r="AL58" s="58">
        <v>0</v>
      </c>
      <c r="AM58" s="58">
        <v>0</v>
      </c>
      <c r="AN58" s="58">
        <v>0</v>
      </c>
      <c r="AO58" s="58">
        <v>0</v>
      </c>
      <c r="AP58" s="58">
        <v>0</v>
      </c>
      <c r="AQ58" s="58">
        <v>0</v>
      </c>
      <c r="AR58" s="58">
        <v>0</v>
      </c>
      <c r="AS58" s="58">
        <v>0</v>
      </c>
      <c r="AT58" s="58">
        <v>0</v>
      </c>
      <c r="AU58" s="58">
        <v>0</v>
      </c>
      <c r="AV58" s="58">
        <v>0</v>
      </c>
      <c r="AW58" s="58">
        <v>0</v>
      </c>
      <c r="AX58" s="58">
        <v>0</v>
      </c>
      <c r="AY58" s="58">
        <v>0</v>
      </c>
      <c r="AZ58" s="58">
        <v>0</v>
      </c>
      <c r="BA58" s="58">
        <v>0</v>
      </c>
      <c r="BB58" s="58">
        <v>0</v>
      </c>
      <c r="BC58" s="58">
        <v>0</v>
      </c>
      <c r="BD58" s="58">
        <v>0</v>
      </c>
      <c r="BE58" s="58">
        <v>0</v>
      </c>
      <c r="BF58" s="58">
        <v>0</v>
      </c>
      <c r="BG58" s="58">
        <v>0</v>
      </c>
      <c r="BH58" s="58">
        <v>0</v>
      </c>
      <c r="BI58" s="58">
        <v>0</v>
      </c>
      <c r="BJ58" s="58">
        <v>0</v>
      </c>
      <c r="BK58" s="58">
        <v>0</v>
      </c>
      <c r="BL58" s="58">
        <v>0</v>
      </c>
      <c r="BM58" s="58">
        <v>0</v>
      </c>
      <c r="BN58" s="58">
        <v>0</v>
      </c>
      <c r="BO58" s="58">
        <v>0</v>
      </c>
      <c r="BP58" s="58">
        <v>0</v>
      </c>
      <c r="BQ58" s="58">
        <v>0</v>
      </c>
      <c r="BR58" s="58">
        <v>0</v>
      </c>
      <c r="BS58" s="58">
        <v>0</v>
      </c>
      <c r="BT58" s="58">
        <v>0</v>
      </c>
      <c r="BU58" s="58">
        <v>0</v>
      </c>
      <c r="BV58" s="58">
        <v>0</v>
      </c>
      <c r="BW58" s="58">
        <v>0</v>
      </c>
      <c r="BX58" s="58">
        <v>0</v>
      </c>
      <c r="BY58" s="58">
        <v>0</v>
      </c>
      <c r="BZ58" s="58">
        <v>0</v>
      </c>
      <c r="CA58" s="58">
        <v>0</v>
      </c>
      <c r="CB58" s="58">
        <v>0</v>
      </c>
      <c r="CC58" s="58">
        <v>0</v>
      </c>
      <c r="CD58" s="58">
        <v>0</v>
      </c>
      <c r="CE58" s="58">
        <v>0</v>
      </c>
      <c r="CF58" s="58">
        <v>0</v>
      </c>
      <c r="CG58" s="58">
        <v>0</v>
      </c>
      <c r="CH58" s="58">
        <v>0</v>
      </c>
      <c r="CI58" s="58">
        <v>0</v>
      </c>
      <c r="CJ58" s="58">
        <v>0</v>
      </c>
      <c r="CK58" s="58">
        <v>0</v>
      </c>
      <c r="CL58" s="58">
        <v>0</v>
      </c>
      <c r="CM58" s="58">
        <v>0</v>
      </c>
      <c r="CN58" s="58">
        <v>0</v>
      </c>
      <c r="CO58" s="58">
        <v>0</v>
      </c>
      <c r="CP58" s="58">
        <v>0</v>
      </c>
      <c r="CQ58" s="58">
        <v>0</v>
      </c>
      <c r="CR58" s="58">
        <v>0</v>
      </c>
      <c r="CS58" s="58">
        <v>0</v>
      </c>
      <c r="CT58" s="58">
        <v>0</v>
      </c>
      <c r="CU58" s="58">
        <v>0</v>
      </c>
      <c r="CV58" s="58">
        <v>0</v>
      </c>
      <c r="CW58" s="58">
        <v>0</v>
      </c>
      <c r="CX58" s="115"/>
    </row>
    <row r="59" spans="2:102" x14ac:dyDescent="0.25">
      <c r="B59" s="17" t="s">
        <v>38</v>
      </c>
      <c r="C59" s="20">
        <v>1E-3</v>
      </c>
      <c r="D59" s="19">
        <f>-0.8*SUM(I10:I52,I65:I66)</f>
        <v>4467663.9123702375</v>
      </c>
      <c r="E59" s="19"/>
      <c r="F59" s="19">
        <f>C59*D59</f>
        <v>4467.663912370238</v>
      </c>
      <c r="G59" s="55">
        <v>16</v>
      </c>
      <c r="H59" s="55">
        <v>16</v>
      </c>
      <c r="I59" s="57">
        <f t="shared" si="0"/>
        <v>-4467.663912370238</v>
      </c>
      <c r="J59" s="58">
        <v>0</v>
      </c>
      <c r="K59" s="58">
        <v>0</v>
      </c>
      <c r="L59" s="58">
        <v>0</v>
      </c>
      <c r="M59" s="58">
        <v>0</v>
      </c>
      <c r="N59" s="58">
        <v>0</v>
      </c>
      <c r="O59" s="58">
        <v>0</v>
      </c>
      <c r="P59" s="58">
        <v>0</v>
      </c>
      <c r="Q59" s="58">
        <v>0</v>
      </c>
      <c r="R59" s="58">
        <v>0</v>
      </c>
      <c r="S59" s="58">
        <v>0</v>
      </c>
      <c r="T59" s="58">
        <v>0</v>
      </c>
      <c r="U59" s="58">
        <v>0</v>
      </c>
      <c r="V59" s="58">
        <v>0</v>
      </c>
      <c r="W59" s="58">
        <v>0</v>
      </c>
      <c r="X59" s="58">
        <v>0</v>
      </c>
      <c r="Y59" s="58">
        <f>I59</f>
        <v>-4467.663912370238</v>
      </c>
      <c r="Z59" s="58">
        <v>0</v>
      </c>
      <c r="AA59" s="58">
        <v>0</v>
      </c>
      <c r="AB59" s="58">
        <v>0</v>
      </c>
      <c r="AC59" s="58">
        <v>0</v>
      </c>
      <c r="AD59" s="58">
        <v>0</v>
      </c>
      <c r="AE59" s="58">
        <v>0</v>
      </c>
      <c r="AF59" s="58">
        <v>0</v>
      </c>
      <c r="AG59" s="58">
        <v>0</v>
      </c>
      <c r="AH59" s="58">
        <v>0</v>
      </c>
      <c r="AI59" s="58">
        <v>0</v>
      </c>
      <c r="AJ59" s="58">
        <v>0</v>
      </c>
      <c r="AK59" s="58">
        <v>0</v>
      </c>
      <c r="AL59" s="58">
        <v>0</v>
      </c>
      <c r="AM59" s="58">
        <v>0</v>
      </c>
      <c r="AN59" s="58">
        <v>0</v>
      </c>
      <c r="AO59" s="58">
        <v>0</v>
      </c>
      <c r="AP59" s="58">
        <v>0</v>
      </c>
      <c r="AQ59" s="58">
        <v>0</v>
      </c>
      <c r="AR59" s="58">
        <v>0</v>
      </c>
      <c r="AS59" s="58">
        <v>0</v>
      </c>
      <c r="AT59" s="58">
        <v>0</v>
      </c>
      <c r="AU59" s="58">
        <v>0</v>
      </c>
      <c r="AV59" s="58">
        <v>0</v>
      </c>
      <c r="AW59" s="58">
        <v>0</v>
      </c>
      <c r="AX59" s="58">
        <v>0</v>
      </c>
      <c r="AY59" s="58">
        <v>0</v>
      </c>
      <c r="AZ59" s="58">
        <v>0</v>
      </c>
      <c r="BA59" s="58">
        <v>0</v>
      </c>
      <c r="BB59" s="58">
        <v>0</v>
      </c>
      <c r="BC59" s="58">
        <v>0</v>
      </c>
      <c r="BD59" s="58">
        <v>0</v>
      </c>
      <c r="BE59" s="58">
        <v>0</v>
      </c>
      <c r="BF59" s="58">
        <v>0</v>
      </c>
      <c r="BG59" s="58">
        <v>0</v>
      </c>
      <c r="BH59" s="58">
        <v>0</v>
      </c>
      <c r="BI59" s="58">
        <v>0</v>
      </c>
      <c r="BJ59" s="58">
        <v>0</v>
      </c>
      <c r="BK59" s="58">
        <v>0</v>
      </c>
      <c r="BL59" s="58">
        <v>0</v>
      </c>
      <c r="BM59" s="58">
        <v>0</v>
      </c>
      <c r="BN59" s="58">
        <v>0</v>
      </c>
      <c r="BO59" s="58">
        <v>0</v>
      </c>
      <c r="BP59" s="58">
        <v>0</v>
      </c>
      <c r="BQ59" s="58">
        <v>0</v>
      </c>
      <c r="BR59" s="58">
        <v>0</v>
      </c>
      <c r="BS59" s="58">
        <v>0</v>
      </c>
      <c r="BT59" s="58">
        <v>0</v>
      </c>
      <c r="BU59" s="58">
        <v>0</v>
      </c>
      <c r="BV59" s="58">
        <v>0</v>
      </c>
      <c r="BW59" s="58">
        <v>0</v>
      </c>
      <c r="BX59" s="58">
        <v>0</v>
      </c>
      <c r="BY59" s="58">
        <v>0</v>
      </c>
      <c r="BZ59" s="58">
        <v>0</v>
      </c>
      <c r="CA59" s="58">
        <v>0</v>
      </c>
      <c r="CB59" s="58">
        <v>0</v>
      </c>
      <c r="CC59" s="58">
        <v>0</v>
      </c>
      <c r="CD59" s="58">
        <v>0</v>
      </c>
      <c r="CE59" s="58">
        <v>0</v>
      </c>
      <c r="CF59" s="58">
        <v>0</v>
      </c>
      <c r="CG59" s="58">
        <v>0</v>
      </c>
      <c r="CH59" s="58">
        <v>0</v>
      </c>
      <c r="CI59" s="58">
        <v>0</v>
      </c>
      <c r="CJ59" s="58">
        <v>0</v>
      </c>
      <c r="CK59" s="58">
        <v>0</v>
      </c>
      <c r="CL59" s="58">
        <v>0</v>
      </c>
      <c r="CM59" s="58">
        <v>0</v>
      </c>
      <c r="CN59" s="58">
        <v>0</v>
      </c>
      <c r="CO59" s="58">
        <v>0</v>
      </c>
      <c r="CP59" s="58">
        <v>0</v>
      </c>
      <c r="CQ59" s="58">
        <v>0</v>
      </c>
      <c r="CR59" s="58">
        <v>0</v>
      </c>
      <c r="CS59" s="58">
        <v>0</v>
      </c>
      <c r="CT59" s="58">
        <v>0</v>
      </c>
      <c r="CU59" s="58">
        <v>0</v>
      </c>
      <c r="CV59" s="58">
        <v>0</v>
      </c>
      <c r="CW59" s="58">
        <v>0</v>
      </c>
      <c r="CX59" s="115"/>
    </row>
    <row r="60" spans="2:102" x14ac:dyDescent="0.25">
      <c r="B60" s="17" t="s">
        <v>123</v>
      </c>
      <c r="C60" s="20">
        <f>intereses!C5</f>
        <v>3.5000000000000003E-2</v>
      </c>
      <c r="D60" s="19">
        <f>0.8*(F8-F68)</f>
        <v>1613411.626974354</v>
      </c>
      <c r="E60" s="19"/>
      <c r="F60" s="19">
        <v>147634</v>
      </c>
      <c r="G60" s="55">
        <v>33</v>
      </c>
      <c r="H60" s="55">
        <v>92</v>
      </c>
      <c r="I60" s="57"/>
      <c r="J60" s="58">
        <v>0</v>
      </c>
      <c r="K60" s="58">
        <v>0</v>
      </c>
      <c r="L60" s="58">
        <v>0</v>
      </c>
      <c r="M60" s="58">
        <v>0</v>
      </c>
      <c r="N60" s="58">
        <v>0</v>
      </c>
      <c r="O60" s="58">
        <v>0</v>
      </c>
      <c r="P60" s="58">
        <v>0</v>
      </c>
      <c r="Q60" s="58">
        <v>0</v>
      </c>
      <c r="R60" s="58">
        <v>0</v>
      </c>
      <c r="S60" s="58">
        <v>0</v>
      </c>
      <c r="T60" s="58">
        <v>0</v>
      </c>
      <c r="U60" s="58">
        <v>0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0</v>
      </c>
      <c r="AB60" s="58">
        <v>0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0</v>
      </c>
      <c r="AK60" s="58">
        <v>0</v>
      </c>
      <c r="AL60" s="58">
        <v>0</v>
      </c>
      <c r="AM60" s="58">
        <v>0</v>
      </c>
      <c r="AN60" s="58">
        <v>0</v>
      </c>
      <c r="AO60" s="58">
        <v>0</v>
      </c>
      <c r="AP60" s="58">
        <v>-4705.7839208333335</v>
      </c>
      <c r="AQ60" s="58">
        <v>-4633.9027029628305</v>
      </c>
      <c r="AR60" s="58">
        <v>-4561.8118315402062</v>
      </c>
      <c r="AS60" s="58">
        <v>-4489.5106950759318</v>
      </c>
      <c r="AT60" s="58">
        <v>-4416.9986802969697</v>
      </c>
      <c r="AU60" s="58">
        <v>-4344.2751721415698</v>
      </c>
      <c r="AV60" s="58">
        <v>-4271.3395537540491</v>
      </c>
      <c r="AW60" s="58">
        <v>-4198.1912064795652</v>
      </c>
      <c r="AX60" s="58">
        <v>-4124.8295098588633</v>
      </c>
      <c r="AY60" s="58">
        <v>-4051.2538416230195</v>
      </c>
      <c r="AZ60" s="58">
        <v>-3977.4635776881528</v>
      </c>
      <c r="BA60" s="58">
        <v>-3903.4580921501433</v>
      </c>
      <c r="BB60" s="58">
        <v>-3829.2367572793146</v>
      </c>
      <c r="BC60" s="58">
        <v>-3754.7989435151135</v>
      </c>
      <c r="BD60" s="58">
        <v>-3680.1440194607653</v>
      </c>
      <c r="BE60" s="58">
        <v>-3605.2713518779265</v>
      </c>
      <c r="BF60" s="113">
        <v>-3530.1803056813028</v>
      </c>
      <c r="BG60" s="113">
        <v>-3454.8702439332747</v>
      </c>
      <c r="BH60" s="113">
        <v>-3379.3405278384798</v>
      </c>
      <c r="BI60" s="113">
        <v>-3303.5905167384085</v>
      </c>
      <c r="BJ60" s="113">
        <v>-3227.6195681059617</v>
      </c>
      <c r="BK60" s="113">
        <v>-3151.4270375400042</v>
      </c>
      <c r="BL60" s="113">
        <v>-3075.0122787598962</v>
      </c>
      <c r="BM60" s="113">
        <v>-2998.3746436000124</v>
      </c>
      <c r="BN60" s="113">
        <v>-2921.5134820042463</v>
      </c>
      <c r="BO60" s="113">
        <v>-2844.428142020492</v>
      </c>
      <c r="BP60" s="113">
        <v>-2767.1179697951184</v>
      </c>
      <c r="BQ60" s="113">
        <v>-2689.5823095674214</v>
      </c>
      <c r="BR60" s="113">
        <v>-2611.8205036640602</v>
      </c>
      <c r="BS60" s="113">
        <v>-2533.8318924934797</v>
      </c>
      <c r="BT60" s="113">
        <v>-2455.6158145403192</v>
      </c>
      <c r="BU60" s="113">
        <v>-2377.1716063597955</v>
      </c>
      <c r="BV60" s="113">
        <v>-2298.4986025720782</v>
      </c>
      <c r="BW60" s="113">
        <v>-2219.5961358566469</v>
      </c>
      <c r="BX60" s="113">
        <v>-2140.4635369466291</v>
      </c>
      <c r="BY60" s="113">
        <v>-2061.1001346231233</v>
      </c>
      <c r="BZ60" s="113">
        <v>-1981.5052557095071</v>
      </c>
      <c r="CA60" s="113">
        <v>-1901.6782250657272</v>
      </c>
      <c r="CB60" s="113">
        <v>-1821.6183655825689</v>
      </c>
      <c r="CC60" s="113">
        <v>-1741.3249981759179</v>
      </c>
      <c r="CD60" s="113">
        <v>-1660.7974417809978</v>
      </c>
      <c r="CE60" s="113">
        <v>-1580.0350133465927</v>
      </c>
      <c r="CF60" s="113">
        <v>-1499.0370278292535</v>
      </c>
      <c r="CG60" s="113">
        <v>-1417.8027981874889</v>
      </c>
      <c r="CH60" s="113">
        <v>-1336.3316353759358</v>
      </c>
      <c r="CI60" s="113">
        <v>-1254.6228483395157</v>
      </c>
      <c r="CJ60" s="113">
        <v>-1172.6757440075728</v>
      </c>
      <c r="CK60" s="113">
        <v>-1090.4896272879948</v>
      </c>
      <c r="CL60" s="113">
        <v>-1008.0638010613183</v>
      </c>
      <c r="CM60" s="113">
        <v>-925.39756617481396</v>
      </c>
      <c r="CN60" s="113">
        <v>-842.49022143655725</v>
      </c>
      <c r="CO60" s="113">
        <v>-759.34106360948056</v>
      </c>
      <c r="CP60" s="113">
        <v>-675.94938740540829</v>
      </c>
      <c r="CQ60" s="113">
        <v>-592.31448547907428</v>
      </c>
      <c r="CR60" s="113">
        <v>-508.43564842212163</v>
      </c>
      <c r="CS60" s="113">
        <v>-424.31216475708618</v>
      </c>
      <c r="CT60" s="113">
        <v>-339.94332093136109</v>
      </c>
      <c r="CU60" s="113">
        <v>-255.32840131114435</v>
      </c>
      <c r="CV60" s="113">
        <v>-170.46668817536866</v>
      </c>
      <c r="CW60" s="113">
        <v>-85.357461709613531</v>
      </c>
      <c r="CX60" s="115"/>
    </row>
    <row r="61" spans="2:102" x14ac:dyDescent="0.25">
      <c r="B61" s="17" t="s">
        <v>54</v>
      </c>
      <c r="C61" s="21">
        <f>intereses!E5</f>
        <v>0.05</v>
      </c>
      <c r="D61" s="19">
        <f>-0.8*SUM(I10:I52,I65:I66)</f>
        <v>4467663.9123702375</v>
      </c>
      <c r="E61" s="19"/>
      <c r="F61" s="19">
        <v>161777.5</v>
      </c>
      <c r="G61" s="55">
        <v>17</v>
      </c>
      <c r="H61" s="55">
        <v>32</v>
      </c>
      <c r="I61" s="57"/>
      <c r="J61" s="58">
        <v>0</v>
      </c>
      <c r="K61" s="58">
        <v>0</v>
      </c>
      <c r="L61" s="58">
        <v>0</v>
      </c>
      <c r="M61" s="58">
        <v>0</v>
      </c>
      <c r="N61" s="58">
        <v>0</v>
      </c>
      <c r="O61" s="58">
        <v>0</v>
      </c>
      <c r="P61" s="58">
        <v>0</v>
      </c>
      <c r="Q61" s="58">
        <v>0</v>
      </c>
      <c r="R61" s="58">
        <v>0</v>
      </c>
      <c r="S61" s="58">
        <v>0</v>
      </c>
      <c r="T61" s="58">
        <v>0</v>
      </c>
      <c r="U61" s="58">
        <v>0</v>
      </c>
      <c r="V61" s="58">
        <v>0</v>
      </c>
      <c r="W61" s="58">
        <v>0</v>
      </c>
      <c r="X61" s="58">
        <v>0</v>
      </c>
      <c r="Y61" s="58">
        <v>0</v>
      </c>
      <c r="Z61" s="58">
        <v>-18615.266291666667</v>
      </c>
      <c r="AA61" s="58">
        <v>-17502.129949095775</v>
      </c>
      <c r="AB61" s="58">
        <v>-16384.355538430838</v>
      </c>
      <c r="AC61" s="58">
        <v>-15261.923734388132</v>
      </c>
      <c r="AD61" s="58">
        <v>-14134.815131161913</v>
      </c>
      <c r="AE61" s="58">
        <v>-13003.01024208892</v>
      </c>
      <c r="AF61" s="58">
        <v>-11866.489499311452</v>
      </c>
      <c r="AG61" s="58">
        <v>-10725.233253439079</v>
      </c>
      <c r="AH61" s="58">
        <v>-9579.2217732089066</v>
      </c>
      <c r="AI61" s="58">
        <v>-8428.4352451444392</v>
      </c>
      <c r="AJ61" s="58">
        <v>-7272.8537732130389</v>
      </c>
      <c r="AK61" s="58">
        <v>-6112.4573784819231</v>
      </c>
      <c r="AL61" s="58">
        <v>-4947.2259987727621</v>
      </c>
      <c r="AM61" s="58">
        <v>-3777.1394883148114</v>
      </c>
      <c r="AN61" s="58">
        <v>-2602.1776173966205</v>
      </c>
      <c r="AO61" s="58">
        <v>-1422.3200720162699</v>
      </c>
      <c r="AP61" s="58">
        <v>0</v>
      </c>
      <c r="AQ61" s="58">
        <v>0</v>
      </c>
      <c r="AR61" s="58">
        <v>0</v>
      </c>
      <c r="AS61" s="58">
        <v>0</v>
      </c>
      <c r="AT61" s="58">
        <v>0</v>
      </c>
      <c r="AU61" s="58">
        <v>0</v>
      </c>
      <c r="AV61" s="58">
        <v>0</v>
      </c>
      <c r="AW61" s="58">
        <v>0</v>
      </c>
      <c r="AX61" s="58">
        <v>0</v>
      </c>
      <c r="AY61" s="58">
        <v>0</v>
      </c>
      <c r="AZ61" s="58">
        <v>0</v>
      </c>
      <c r="BA61" s="58">
        <v>0</v>
      </c>
      <c r="BB61" s="58">
        <v>0</v>
      </c>
      <c r="BC61" s="58">
        <v>0</v>
      </c>
      <c r="BD61" s="58">
        <v>0</v>
      </c>
      <c r="BE61" s="58">
        <v>0</v>
      </c>
      <c r="BF61" s="58">
        <v>0</v>
      </c>
      <c r="BG61" s="58">
        <v>0</v>
      </c>
      <c r="BH61" s="58">
        <v>0</v>
      </c>
      <c r="BI61" s="58">
        <v>0</v>
      </c>
      <c r="BJ61" s="58">
        <v>0</v>
      </c>
      <c r="BK61" s="58">
        <v>0</v>
      </c>
      <c r="BL61" s="58">
        <v>0</v>
      </c>
      <c r="BM61" s="58">
        <v>0</v>
      </c>
      <c r="BN61" s="58">
        <v>0</v>
      </c>
      <c r="BO61" s="58">
        <v>0</v>
      </c>
      <c r="BP61" s="58">
        <v>0</v>
      </c>
      <c r="BQ61" s="58">
        <v>0</v>
      </c>
      <c r="BR61" s="58">
        <v>0</v>
      </c>
      <c r="BS61" s="58">
        <v>0</v>
      </c>
      <c r="BT61" s="58">
        <v>0</v>
      </c>
      <c r="BU61" s="58">
        <v>0</v>
      </c>
      <c r="BV61" s="58">
        <v>0</v>
      </c>
      <c r="BW61" s="58">
        <v>0</v>
      </c>
      <c r="BX61" s="58">
        <v>0</v>
      </c>
      <c r="BY61" s="58">
        <v>0</v>
      </c>
      <c r="BZ61" s="58">
        <v>0</v>
      </c>
      <c r="CA61" s="58">
        <v>0</v>
      </c>
      <c r="CB61" s="58">
        <v>0</v>
      </c>
      <c r="CC61" s="58">
        <v>0</v>
      </c>
      <c r="CD61" s="58">
        <v>0</v>
      </c>
      <c r="CE61" s="58">
        <v>0</v>
      </c>
      <c r="CF61" s="58">
        <v>0</v>
      </c>
      <c r="CG61" s="58">
        <v>0</v>
      </c>
      <c r="CH61" s="58">
        <v>0</v>
      </c>
      <c r="CI61" s="58">
        <v>0</v>
      </c>
      <c r="CJ61" s="58">
        <v>0</v>
      </c>
      <c r="CK61" s="58">
        <v>0</v>
      </c>
      <c r="CL61" s="58">
        <v>0</v>
      </c>
      <c r="CM61" s="58">
        <v>0</v>
      </c>
      <c r="CN61" s="58">
        <v>0</v>
      </c>
      <c r="CO61" s="58">
        <v>0</v>
      </c>
      <c r="CP61" s="58">
        <v>0</v>
      </c>
      <c r="CQ61" s="58">
        <v>0</v>
      </c>
      <c r="CR61" s="58">
        <v>0</v>
      </c>
      <c r="CS61" s="58">
        <v>0</v>
      </c>
      <c r="CT61" s="58">
        <v>0</v>
      </c>
      <c r="CU61" s="58">
        <v>0</v>
      </c>
      <c r="CV61" s="58">
        <v>0</v>
      </c>
      <c r="CW61" s="58">
        <v>0</v>
      </c>
      <c r="CX61" s="115"/>
    </row>
    <row r="62" spans="2:102" x14ac:dyDescent="0.25">
      <c r="B62" s="17" t="s">
        <v>39</v>
      </c>
      <c r="C62" s="20">
        <v>2.5000000000000001E-3</v>
      </c>
      <c r="D62" s="19">
        <f>-0.8*SUM(I10:I52,I65:I66)</f>
        <v>4467663.9123702375</v>
      </c>
      <c r="E62" s="19"/>
      <c r="F62" s="19">
        <f>C62*D62</f>
        <v>11169.159780925595</v>
      </c>
      <c r="G62" s="55">
        <v>32</v>
      </c>
      <c r="H62" s="55">
        <v>33</v>
      </c>
      <c r="I62" s="57">
        <f t="shared" si="0"/>
        <v>-11169.159780925595</v>
      </c>
      <c r="J62" s="58">
        <v>0</v>
      </c>
      <c r="K62" s="58">
        <v>0</v>
      </c>
      <c r="L62" s="58">
        <v>0</v>
      </c>
      <c r="M62" s="58">
        <v>0</v>
      </c>
      <c r="N62" s="58">
        <v>0</v>
      </c>
      <c r="O62" s="58">
        <v>0</v>
      </c>
      <c r="P62" s="58">
        <v>0</v>
      </c>
      <c r="Q62" s="58">
        <v>0</v>
      </c>
      <c r="R62" s="58">
        <v>0</v>
      </c>
      <c r="S62" s="58">
        <v>0</v>
      </c>
      <c r="T62" s="58">
        <v>0</v>
      </c>
      <c r="U62" s="58">
        <v>0</v>
      </c>
      <c r="V62" s="58">
        <v>0</v>
      </c>
      <c r="W62" s="58">
        <v>0</v>
      </c>
      <c r="X62" s="58">
        <v>0</v>
      </c>
      <c r="Y62" s="58">
        <v>0</v>
      </c>
      <c r="Z62" s="58">
        <v>0</v>
      </c>
      <c r="AA62" s="58">
        <v>0</v>
      </c>
      <c r="AB62" s="58">
        <v>0</v>
      </c>
      <c r="AC62" s="58">
        <v>0</v>
      </c>
      <c r="AD62" s="58">
        <v>0</v>
      </c>
      <c r="AE62" s="58">
        <v>0</v>
      </c>
      <c r="AF62" s="58">
        <v>0</v>
      </c>
      <c r="AG62" s="58">
        <v>0</v>
      </c>
      <c r="AH62" s="58">
        <v>0</v>
      </c>
      <c r="AI62" s="58">
        <v>0</v>
      </c>
      <c r="AJ62" s="58">
        <v>0</v>
      </c>
      <c r="AK62" s="58">
        <v>0</v>
      </c>
      <c r="AL62" s="58">
        <v>0</v>
      </c>
      <c r="AM62" s="58">
        <v>0</v>
      </c>
      <c r="AN62" s="58">
        <v>0</v>
      </c>
      <c r="AO62" s="58">
        <v>0</v>
      </c>
      <c r="AP62" s="58">
        <v>0</v>
      </c>
      <c r="AQ62" s="58">
        <v>0</v>
      </c>
      <c r="AR62" s="58">
        <v>0</v>
      </c>
      <c r="AS62" s="58">
        <v>0</v>
      </c>
      <c r="AT62" s="58">
        <v>0</v>
      </c>
      <c r="AU62" s="58">
        <v>0</v>
      </c>
      <c r="AV62" s="58">
        <v>0</v>
      </c>
      <c r="AW62" s="58">
        <v>0</v>
      </c>
      <c r="AX62" s="58">
        <v>0</v>
      </c>
      <c r="AY62" s="58">
        <v>0</v>
      </c>
      <c r="AZ62" s="58">
        <v>0</v>
      </c>
      <c r="BA62" s="58">
        <v>0</v>
      </c>
      <c r="BB62" s="58">
        <v>0</v>
      </c>
      <c r="BC62" s="58">
        <v>0</v>
      </c>
      <c r="BD62" s="58">
        <v>0</v>
      </c>
      <c r="BE62" s="58">
        <v>0</v>
      </c>
      <c r="BF62" s="58">
        <v>0</v>
      </c>
      <c r="BG62" s="58">
        <v>0</v>
      </c>
      <c r="BH62" s="58">
        <v>0</v>
      </c>
      <c r="BI62" s="58">
        <v>0</v>
      </c>
      <c r="BJ62" s="58">
        <v>0</v>
      </c>
      <c r="BK62" s="58">
        <v>0</v>
      </c>
      <c r="BL62" s="58">
        <v>0</v>
      </c>
      <c r="BM62" s="58">
        <v>0</v>
      </c>
      <c r="BN62" s="58">
        <v>0</v>
      </c>
      <c r="BO62" s="58">
        <v>0</v>
      </c>
      <c r="BP62" s="58">
        <v>0</v>
      </c>
      <c r="BQ62" s="58">
        <v>0</v>
      </c>
      <c r="BR62" s="58">
        <v>0</v>
      </c>
      <c r="BS62" s="58">
        <v>0</v>
      </c>
      <c r="BT62" s="58">
        <v>0</v>
      </c>
      <c r="BU62" s="58">
        <v>0</v>
      </c>
      <c r="BV62" s="58">
        <v>0</v>
      </c>
      <c r="BW62" s="58">
        <v>0</v>
      </c>
      <c r="BX62" s="58">
        <v>0</v>
      </c>
      <c r="BY62" s="58">
        <v>0</v>
      </c>
      <c r="BZ62" s="58">
        <v>0</v>
      </c>
      <c r="CA62" s="58">
        <v>0</v>
      </c>
      <c r="CB62" s="58">
        <v>0</v>
      </c>
      <c r="CC62" s="58">
        <v>0</v>
      </c>
      <c r="CD62" s="58">
        <v>0</v>
      </c>
      <c r="CE62" s="58">
        <v>0</v>
      </c>
      <c r="CF62" s="58">
        <v>0</v>
      </c>
      <c r="CG62" s="58">
        <v>0</v>
      </c>
      <c r="CH62" s="58">
        <v>0</v>
      </c>
      <c r="CI62" s="58">
        <v>0</v>
      </c>
      <c r="CJ62" s="58">
        <v>0</v>
      </c>
      <c r="CK62" s="58">
        <v>0</v>
      </c>
      <c r="CL62" s="58">
        <v>0</v>
      </c>
      <c r="CM62" s="58">
        <v>0</v>
      </c>
      <c r="CN62" s="58">
        <v>0</v>
      </c>
      <c r="CO62" s="58">
        <v>0</v>
      </c>
      <c r="CP62" s="58">
        <v>0</v>
      </c>
      <c r="CQ62" s="58">
        <v>0</v>
      </c>
      <c r="CR62" s="58">
        <v>0</v>
      </c>
      <c r="CS62" s="58">
        <v>0</v>
      </c>
      <c r="CT62" s="58">
        <v>0</v>
      </c>
      <c r="CU62" s="58">
        <v>0</v>
      </c>
      <c r="CV62" s="58">
        <v>0</v>
      </c>
      <c r="CW62" s="58">
        <f>I62</f>
        <v>-11169.159780925595</v>
      </c>
      <c r="CX62" s="115"/>
    </row>
    <row r="63" spans="2:102" x14ac:dyDescent="0.25">
      <c r="G63" s="61"/>
      <c r="H63" s="61"/>
      <c r="I63" s="62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CX63" s="115"/>
    </row>
    <row r="64" spans="2:102" x14ac:dyDescent="0.25">
      <c r="B64" s="15" t="s">
        <v>3</v>
      </c>
      <c r="C64" s="15"/>
      <c r="D64" s="16"/>
      <c r="E64" s="16"/>
      <c r="F64" s="16"/>
      <c r="G64" s="64"/>
      <c r="H64" s="64"/>
      <c r="I64" s="65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CX64" s="115"/>
    </row>
    <row r="65" spans="2:102" x14ac:dyDescent="0.25">
      <c r="B65" s="17" t="s">
        <v>30</v>
      </c>
      <c r="C65">
        <v>40</v>
      </c>
      <c r="D65" s="1">
        <v>16</v>
      </c>
      <c r="E65" s="1">
        <v>700</v>
      </c>
      <c r="F65" s="1">
        <f>C65*D65*E65</f>
        <v>448000</v>
      </c>
      <c r="G65" s="70">
        <v>17</v>
      </c>
      <c r="H65" s="70">
        <v>32</v>
      </c>
      <c r="I65" s="71">
        <f t="shared" si="0"/>
        <v>-448000</v>
      </c>
      <c r="J65" s="72">
        <v>0</v>
      </c>
      <c r="K65" s="72">
        <v>0</v>
      </c>
      <c r="L65" s="72">
        <v>0</v>
      </c>
      <c r="M65" s="72">
        <v>0</v>
      </c>
      <c r="N65" s="72">
        <v>0</v>
      </c>
      <c r="O65" s="72">
        <v>0</v>
      </c>
      <c r="P65" s="72">
        <v>0</v>
      </c>
      <c r="Q65" s="72">
        <v>0</v>
      </c>
      <c r="R65" s="72">
        <v>0</v>
      </c>
      <c r="S65" s="72">
        <v>0</v>
      </c>
      <c r="T65" s="72">
        <v>0</v>
      </c>
      <c r="U65" s="72">
        <v>0</v>
      </c>
      <c r="V65" s="72">
        <v>0</v>
      </c>
      <c r="W65" s="72">
        <v>0</v>
      </c>
      <c r="X65" s="72">
        <v>0</v>
      </c>
      <c r="Y65" s="72">
        <v>0</v>
      </c>
      <c r="Z65" s="72">
        <f>$I$65/16</f>
        <v>-28000</v>
      </c>
      <c r="AA65" s="72">
        <f t="shared" ref="AA65:AO65" si="12">$I$65/16</f>
        <v>-28000</v>
      </c>
      <c r="AB65" s="72">
        <f t="shared" si="12"/>
        <v>-28000</v>
      </c>
      <c r="AC65" s="72">
        <f t="shared" si="12"/>
        <v>-28000</v>
      </c>
      <c r="AD65" s="72">
        <f t="shared" si="12"/>
        <v>-28000</v>
      </c>
      <c r="AE65" s="72">
        <f t="shared" si="12"/>
        <v>-28000</v>
      </c>
      <c r="AF65" s="72">
        <f t="shared" si="12"/>
        <v>-28000</v>
      </c>
      <c r="AG65" s="72">
        <f t="shared" si="12"/>
        <v>-28000</v>
      </c>
      <c r="AH65" s="72">
        <f t="shared" si="12"/>
        <v>-28000</v>
      </c>
      <c r="AI65" s="72">
        <f t="shared" si="12"/>
        <v>-28000</v>
      </c>
      <c r="AJ65" s="72">
        <f t="shared" si="12"/>
        <v>-28000</v>
      </c>
      <c r="AK65" s="72">
        <f t="shared" si="12"/>
        <v>-28000</v>
      </c>
      <c r="AL65" s="72">
        <f t="shared" si="12"/>
        <v>-28000</v>
      </c>
      <c r="AM65" s="72">
        <f t="shared" si="12"/>
        <v>-28000</v>
      </c>
      <c r="AN65" s="72">
        <f t="shared" si="12"/>
        <v>-28000</v>
      </c>
      <c r="AO65" s="72">
        <f t="shared" si="12"/>
        <v>-28000</v>
      </c>
      <c r="AP65" s="72">
        <v>0</v>
      </c>
      <c r="AQ65" s="72">
        <v>0</v>
      </c>
      <c r="AR65" s="72">
        <v>0</v>
      </c>
      <c r="AS65" s="72">
        <v>0</v>
      </c>
      <c r="AT65" s="72">
        <v>0</v>
      </c>
      <c r="AU65" s="72">
        <v>0</v>
      </c>
      <c r="AV65" s="72">
        <v>0</v>
      </c>
      <c r="AW65" s="72">
        <v>0</v>
      </c>
      <c r="AX65" s="72">
        <v>0</v>
      </c>
      <c r="AY65" s="72">
        <v>0</v>
      </c>
      <c r="AZ65" s="72">
        <v>0</v>
      </c>
      <c r="BA65" s="72">
        <v>0</v>
      </c>
      <c r="BB65" s="72">
        <v>0</v>
      </c>
      <c r="BC65" s="72">
        <v>0</v>
      </c>
      <c r="BD65" s="72">
        <v>0</v>
      </c>
      <c r="BE65" s="72">
        <v>0</v>
      </c>
      <c r="BF65" s="72">
        <v>0</v>
      </c>
      <c r="BG65" s="72">
        <v>0</v>
      </c>
      <c r="BH65" s="72">
        <v>0</v>
      </c>
      <c r="BI65" s="72">
        <v>0</v>
      </c>
      <c r="BJ65" s="72">
        <v>0</v>
      </c>
      <c r="BK65" s="72">
        <v>0</v>
      </c>
      <c r="BL65" s="72">
        <v>0</v>
      </c>
      <c r="BM65" s="72">
        <v>0</v>
      </c>
      <c r="BN65" s="72">
        <v>0</v>
      </c>
      <c r="BO65" s="72">
        <v>0</v>
      </c>
      <c r="BP65" s="72">
        <v>0</v>
      </c>
      <c r="BQ65" s="72">
        <v>0</v>
      </c>
      <c r="BR65" s="72">
        <v>0</v>
      </c>
      <c r="BS65" s="72">
        <v>0</v>
      </c>
      <c r="BT65" s="72">
        <v>0</v>
      </c>
      <c r="BU65" s="72">
        <v>0</v>
      </c>
      <c r="BV65" s="72">
        <v>0</v>
      </c>
      <c r="BW65" s="72">
        <v>0</v>
      </c>
      <c r="BX65" s="72">
        <v>0</v>
      </c>
      <c r="BY65" s="72">
        <v>0</v>
      </c>
      <c r="BZ65" s="72">
        <v>0</v>
      </c>
      <c r="CA65" s="72">
        <v>0</v>
      </c>
      <c r="CB65" s="72">
        <v>0</v>
      </c>
      <c r="CC65" s="72">
        <v>0</v>
      </c>
      <c r="CD65" s="72">
        <v>0</v>
      </c>
      <c r="CE65" s="72">
        <v>0</v>
      </c>
      <c r="CF65" s="72">
        <v>0</v>
      </c>
      <c r="CG65" s="72">
        <v>0</v>
      </c>
      <c r="CH65" s="72">
        <v>0</v>
      </c>
      <c r="CI65" s="72">
        <v>0</v>
      </c>
      <c r="CJ65" s="72">
        <v>0</v>
      </c>
      <c r="CK65" s="72">
        <v>0</v>
      </c>
      <c r="CL65" s="72">
        <v>0</v>
      </c>
      <c r="CM65" s="72">
        <v>0</v>
      </c>
      <c r="CN65" s="72">
        <v>0</v>
      </c>
      <c r="CO65" s="72">
        <v>0</v>
      </c>
      <c r="CP65" s="72">
        <v>0</v>
      </c>
      <c r="CQ65" s="72">
        <v>0</v>
      </c>
      <c r="CR65" s="72">
        <v>0</v>
      </c>
      <c r="CS65" s="72">
        <v>0</v>
      </c>
      <c r="CT65" s="72">
        <v>0</v>
      </c>
      <c r="CU65" s="72">
        <v>0</v>
      </c>
      <c r="CV65" s="72">
        <v>0</v>
      </c>
      <c r="CW65" s="72">
        <v>0</v>
      </c>
      <c r="CX65" s="115"/>
    </row>
    <row r="66" spans="2:102" x14ac:dyDescent="0.25">
      <c r="B66" t="s">
        <v>23</v>
      </c>
      <c r="C66">
        <v>40</v>
      </c>
      <c r="D66" s="1">
        <v>16</v>
      </c>
      <c r="E66" s="1">
        <v>200</v>
      </c>
      <c r="F66" s="1">
        <f>C66*D66*E66</f>
        <v>128000</v>
      </c>
      <c r="G66" s="55">
        <v>17</v>
      </c>
      <c r="H66" s="55">
        <v>32</v>
      </c>
      <c r="I66" s="57">
        <f>-$F$66</f>
        <v>-128000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58">
        <v>0</v>
      </c>
      <c r="P66" s="58">
        <v>0</v>
      </c>
      <c r="Q66" s="58">
        <v>0</v>
      </c>
      <c r="R66" s="58">
        <v>0</v>
      </c>
      <c r="S66" s="58">
        <v>0</v>
      </c>
      <c r="T66" s="58">
        <v>0</v>
      </c>
      <c r="U66" s="58">
        <v>0</v>
      </c>
      <c r="V66" s="58">
        <v>0</v>
      </c>
      <c r="W66" s="58">
        <v>0</v>
      </c>
      <c r="X66" s="58">
        <v>0</v>
      </c>
      <c r="Y66" s="58">
        <v>0</v>
      </c>
      <c r="Z66" s="58">
        <f>$I$66/16</f>
        <v>-8000</v>
      </c>
      <c r="AA66" s="58">
        <f t="shared" ref="AA66:AO66" si="13">$I$66/16</f>
        <v>-8000</v>
      </c>
      <c r="AB66" s="58">
        <f t="shared" si="13"/>
        <v>-8000</v>
      </c>
      <c r="AC66" s="58">
        <f t="shared" si="13"/>
        <v>-8000</v>
      </c>
      <c r="AD66" s="58">
        <f t="shared" si="13"/>
        <v>-8000</v>
      </c>
      <c r="AE66" s="58">
        <f t="shared" si="13"/>
        <v>-8000</v>
      </c>
      <c r="AF66" s="58">
        <f t="shared" si="13"/>
        <v>-8000</v>
      </c>
      <c r="AG66" s="58">
        <f t="shared" si="13"/>
        <v>-8000</v>
      </c>
      <c r="AH66" s="58">
        <f t="shared" si="13"/>
        <v>-8000</v>
      </c>
      <c r="AI66" s="58">
        <f t="shared" si="13"/>
        <v>-8000</v>
      </c>
      <c r="AJ66" s="58">
        <f t="shared" si="13"/>
        <v>-8000</v>
      </c>
      <c r="AK66" s="58">
        <f t="shared" si="13"/>
        <v>-8000</v>
      </c>
      <c r="AL66" s="58">
        <f t="shared" si="13"/>
        <v>-8000</v>
      </c>
      <c r="AM66" s="58">
        <f t="shared" si="13"/>
        <v>-8000</v>
      </c>
      <c r="AN66" s="58">
        <f t="shared" si="13"/>
        <v>-8000</v>
      </c>
      <c r="AO66" s="58">
        <f t="shared" si="13"/>
        <v>-8000</v>
      </c>
      <c r="AP66" s="58">
        <v>0</v>
      </c>
      <c r="AQ66" s="58">
        <v>0</v>
      </c>
      <c r="AR66" s="58">
        <v>0</v>
      </c>
      <c r="AS66" s="58">
        <v>0</v>
      </c>
      <c r="AT66" s="58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8">
        <v>0</v>
      </c>
      <c r="BA66" s="58">
        <v>0</v>
      </c>
      <c r="BB66" s="58">
        <v>0</v>
      </c>
      <c r="BC66" s="58">
        <v>0</v>
      </c>
      <c r="BD66" s="58">
        <v>0</v>
      </c>
      <c r="BE66" s="58">
        <v>0</v>
      </c>
      <c r="BF66" s="58">
        <v>0</v>
      </c>
      <c r="BG66" s="58">
        <v>0</v>
      </c>
      <c r="BH66" s="58">
        <v>0</v>
      </c>
      <c r="BI66" s="58">
        <v>0</v>
      </c>
      <c r="BJ66" s="58">
        <v>0</v>
      </c>
      <c r="BK66" s="58">
        <v>0</v>
      </c>
      <c r="BL66" s="58">
        <v>0</v>
      </c>
      <c r="BM66" s="58">
        <v>0</v>
      </c>
      <c r="BN66" s="58">
        <v>0</v>
      </c>
      <c r="BO66" s="58">
        <v>0</v>
      </c>
      <c r="BP66" s="58">
        <v>0</v>
      </c>
      <c r="BQ66" s="58">
        <v>0</v>
      </c>
      <c r="BR66" s="58">
        <v>0</v>
      </c>
      <c r="BS66" s="58">
        <v>0</v>
      </c>
      <c r="BT66" s="58">
        <v>0</v>
      </c>
      <c r="BU66" s="58">
        <v>0</v>
      </c>
      <c r="BV66" s="58">
        <v>0</v>
      </c>
      <c r="BW66" s="58">
        <v>0</v>
      </c>
      <c r="BX66" s="58">
        <v>0</v>
      </c>
      <c r="BY66" s="58">
        <v>0</v>
      </c>
      <c r="BZ66" s="58">
        <v>0</v>
      </c>
      <c r="CA66" s="58">
        <v>0</v>
      </c>
      <c r="CB66" s="58">
        <v>0</v>
      </c>
      <c r="CC66" s="58">
        <v>0</v>
      </c>
      <c r="CD66" s="58">
        <v>0</v>
      </c>
      <c r="CE66" s="58">
        <v>0</v>
      </c>
      <c r="CF66" s="58">
        <v>0</v>
      </c>
      <c r="CG66" s="58">
        <v>0</v>
      </c>
      <c r="CH66" s="58">
        <v>0</v>
      </c>
      <c r="CI66" s="58">
        <v>0</v>
      </c>
      <c r="CJ66" s="58">
        <v>0</v>
      </c>
      <c r="CK66" s="58">
        <v>0</v>
      </c>
      <c r="CL66" s="58">
        <v>0</v>
      </c>
      <c r="CM66" s="58">
        <v>0</v>
      </c>
      <c r="CN66" s="58">
        <v>0</v>
      </c>
      <c r="CO66" s="58">
        <v>0</v>
      </c>
      <c r="CP66" s="58">
        <v>0</v>
      </c>
      <c r="CQ66" s="58">
        <v>0</v>
      </c>
      <c r="CR66" s="58">
        <v>0</v>
      </c>
      <c r="CS66" s="58">
        <v>0</v>
      </c>
      <c r="CT66" s="58">
        <v>0</v>
      </c>
      <c r="CU66" s="58">
        <v>0</v>
      </c>
      <c r="CV66" s="58">
        <v>0</v>
      </c>
      <c r="CW66" s="58">
        <v>0</v>
      </c>
      <c r="CX66" s="115"/>
    </row>
    <row r="67" spans="2:102" x14ac:dyDescent="0.25">
      <c r="G67" s="61"/>
      <c r="H67" s="61"/>
      <c r="I67" s="62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CX67" s="115"/>
    </row>
    <row r="68" spans="2:102" x14ac:dyDescent="0.25">
      <c r="B68" s="27" t="s">
        <v>9</v>
      </c>
      <c r="C68" s="24"/>
      <c r="D68" s="25"/>
      <c r="E68" s="25"/>
      <c r="F68" s="25">
        <f>SUM(F69:F71)</f>
        <v>3917952</v>
      </c>
      <c r="G68" s="81"/>
      <c r="H68" s="81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2"/>
      <c r="BH68" s="82"/>
      <c r="BI68" s="82"/>
      <c r="BJ68" s="82"/>
      <c r="BK68" s="82"/>
      <c r="BL68" s="82"/>
      <c r="BM68" s="82"/>
      <c r="BN68" s="82"/>
      <c r="BO68" s="82"/>
      <c r="BP68" s="82"/>
      <c r="BQ68" s="82"/>
      <c r="BR68" s="82"/>
      <c r="BS68" s="82"/>
      <c r="BT68" s="82"/>
      <c r="BU68" s="82"/>
      <c r="BV68" s="82"/>
      <c r="BW68" s="82"/>
      <c r="BX68" s="82"/>
      <c r="BY68" s="82"/>
      <c r="BZ68" s="82"/>
      <c r="CA68" s="82"/>
      <c r="CB68" s="82"/>
      <c r="CC68" s="82"/>
      <c r="CD68" s="82"/>
      <c r="CE68" s="82"/>
      <c r="CF68" s="82"/>
      <c r="CG68" s="82"/>
      <c r="CH68" s="82"/>
      <c r="CI68" s="82"/>
      <c r="CJ68" s="82"/>
      <c r="CK68" s="82"/>
      <c r="CL68" s="82"/>
      <c r="CM68" s="82"/>
      <c r="CN68" s="82"/>
      <c r="CO68" s="82"/>
      <c r="CP68" s="82"/>
      <c r="CQ68" s="82"/>
      <c r="CR68" s="82"/>
      <c r="CS68" s="82"/>
      <c r="CT68" s="82"/>
      <c r="CU68" s="82"/>
      <c r="CV68" s="82"/>
      <c r="CW68" s="82"/>
      <c r="CX68" s="115"/>
    </row>
    <row r="69" spans="2:102" x14ac:dyDescent="0.25">
      <c r="B69" t="s">
        <v>207</v>
      </c>
      <c r="C69">
        <v>20</v>
      </c>
      <c r="D69" s="1">
        <f>65*2183.04</f>
        <v>141897.60000000001</v>
      </c>
      <c r="F69" s="1">
        <f>C69*D69</f>
        <v>2837952</v>
      </c>
      <c r="G69" s="55">
        <v>33</v>
      </c>
      <c r="H69" s="55">
        <v>33</v>
      </c>
      <c r="I69" s="57">
        <f>F69</f>
        <v>2837952</v>
      </c>
      <c r="J69" s="58">
        <v>0</v>
      </c>
      <c r="K69" s="58">
        <v>0</v>
      </c>
      <c r="L69" s="58">
        <v>0</v>
      </c>
      <c r="M69" s="58">
        <v>0</v>
      </c>
      <c r="N69" s="58">
        <v>0</v>
      </c>
      <c r="O69" s="58">
        <v>0</v>
      </c>
      <c r="P69" s="58">
        <v>0</v>
      </c>
      <c r="Q69" s="58">
        <v>0</v>
      </c>
      <c r="R69" s="58">
        <v>0</v>
      </c>
      <c r="S69" s="58">
        <v>0</v>
      </c>
      <c r="T69" s="58">
        <v>0</v>
      </c>
      <c r="U69" s="58">
        <v>0</v>
      </c>
      <c r="V69" s="58">
        <v>0</v>
      </c>
      <c r="W69" s="58">
        <v>0</v>
      </c>
      <c r="X69" s="58">
        <v>0</v>
      </c>
      <c r="Y69" s="58">
        <v>0</v>
      </c>
      <c r="Z69" s="58">
        <v>0</v>
      </c>
      <c r="AA69" s="58">
        <v>0</v>
      </c>
      <c r="AB69" s="58">
        <v>0</v>
      </c>
      <c r="AC69" s="58">
        <v>0</v>
      </c>
      <c r="AD69" s="58">
        <v>0</v>
      </c>
      <c r="AE69" s="58">
        <v>0</v>
      </c>
      <c r="AF69" s="58">
        <v>0</v>
      </c>
      <c r="AG69" s="58">
        <v>0</v>
      </c>
      <c r="AH69" s="58">
        <v>0</v>
      </c>
      <c r="AI69" s="58">
        <v>0</v>
      </c>
      <c r="AJ69" s="58">
        <v>0</v>
      </c>
      <c r="AK69" s="58">
        <v>0</v>
      </c>
      <c r="AL69" s="58">
        <v>0</v>
      </c>
      <c r="AM69" s="58">
        <v>0</v>
      </c>
      <c r="AN69" s="58">
        <v>0</v>
      </c>
      <c r="AO69" s="58">
        <v>0</v>
      </c>
      <c r="AP69" s="58">
        <f>I69</f>
        <v>2837952</v>
      </c>
      <c r="AQ69" s="58">
        <v>0</v>
      </c>
      <c r="AR69" s="58">
        <v>0</v>
      </c>
      <c r="AS69" s="58">
        <v>0</v>
      </c>
      <c r="AT69" s="58">
        <v>0</v>
      </c>
      <c r="AU69" s="58">
        <v>0</v>
      </c>
      <c r="AV69" s="58">
        <v>0</v>
      </c>
      <c r="AW69" s="58">
        <v>0</v>
      </c>
      <c r="AX69" s="58">
        <v>0</v>
      </c>
      <c r="AY69" s="58">
        <v>0</v>
      </c>
      <c r="AZ69" s="58">
        <v>0</v>
      </c>
      <c r="BA69" s="58">
        <v>0</v>
      </c>
      <c r="BB69" s="58">
        <v>0</v>
      </c>
      <c r="BC69" s="58">
        <v>0</v>
      </c>
      <c r="BD69" s="58">
        <v>0</v>
      </c>
      <c r="BE69" s="58">
        <v>0</v>
      </c>
      <c r="BF69" s="58">
        <v>0</v>
      </c>
      <c r="BG69" s="58">
        <v>0</v>
      </c>
      <c r="BH69" s="58">
        <v>0</v>
      </c>
      <c r="BI69" s="58">
        <v>0</v>
      </c>
      <c r="BJ69" s="58">
        <v>0</v>
      </c>
      <c r="BK69" s="58">
        <v>0</v>
      </c>
      <c r="BL69" s="58">
        <v>0</v>
      </c>
      <c r="BM69" s="58">
        <v>0</v>
      </c>
      <c r="BN69" s="58">
        <v>0</v>
      </c>
      <c r="BO69" s="58">
        <v>0</v>
      </c>
      <c r="BP69" s="58">
        <v>0</v>
      </c>
      <c r="BQ69" s="58">
        <v>0</v>
      </c>
      <c r="BR69" s="58">
        <v>0</v>
      </c>
      <c r="BS69" s="58">
        <v>0</v>
      </c>
      <c r="BT69" s="58">
        <v>0</v>
      </c>
      <c r="BU69" s="58">
        <v>0</v>
      </c>
      <c r="BV69" s="58">
        <v>0</v>
      </c>
      <c r="BW69" s="58">
        <v>0</v>
      </c>
      <c r="BX69" s="58">
        <v>0</v>
      </c>
      <c r="BY69" s="58">
        <v>0</v>
      </c>
      <c r="BZ69" s="58">
        <v>0</v>
      </c>
      <c r="CA69" s="58">
        <v>0</v>
      </c>
      <c r="CB69" s="58">
        <v>0</v>
      </c>
      <c r="CC69" s="58">
        <v>0</v>
      </c>
      <c r="CD69" s="58">
        <v>0</v>
      </c>
      <c r="CE69" s="58">
        <v>0</v>
      </c>
      <c r="CF69" s="58">
        <v>0</v>
      </c>
      <c r="CG69" s="58">
        <v>0</v>
      </c>
      <c r="CH69" s="58">
        <v>0</v>
      </c>
      <c r="CI69" s="58">
        <v>0</v>
      </c>
      <c r="CJ69" s="58">
        <v>0</v>
      </c>
      <c r="CK69" s="58">
        <v>0</v>
      </c>
      <c r="CL69" s="58">
        <v>0</v>
      </c>
      <c r="CM69" s="58">
        <v>0</v>
      </c>
      <c r="CN69" s="58">
        <v>0</v>
      </c>
      <c r="CO69" s="58">
        <v>0</v>
      </c>
      <c r="CP69" s="58">
        <v>0</v>
      </c>
      <c r="CQ69" s="58">
        <v>0</v>
      </c>
      <c r="CR69" s="58">
        <v>0</v>
      </c>
      <c r="CS69" s="58">
        <v>0</v>
      </c>
      <c r="CT69" s="58">
        <v>0</v>
      </c>
      <c r="CU69" s="58">
        <v>0</v>
      </c>
      <c r="CV69" s="58">
        <v>0</v>
      </c>
      <c r="CW69" s="58">
        <v>0</v>
      </c>
      <c r="CX69" s="115"/>
    </row>
    <row r="70" spans="2:102" x14ac:dyDescent="0.25">
      <c r="B70" t="s">
        <v>220</v>
      </c>
      <c r="C70">
        <v>40</v>
      </c>
      <c r="D70" s="1">
        <v>16000</v>
      </c>
      <c r="F70" s="1">
        <f>C70*D70</f>
        <v>640000</v>
      </c>
      <c r="G70" s="55">
        <v>33</v>
      </c>
      <c r="H70" s="55">
        <v>33</v>
      </c>
      <c r="I70" s="57">
        <f>F70</f>
        <v>640000</v>
      </c>
      <c r="J70" s="58">
        <v>0</v>
      </c>
      <c r="K70" s="58">
        <v>0</v>
      </c>
      <c r="L70" s="58">
        <v>0</v>
      </c>
      <c r="M70" s="58">
        <v>0</v>
      </c>
      <c r="N70" s="58">
        <v>0</v>
      </c>
      <c r="O70" s="58">
        <v>0</v>
      </c>
      <c r="P70" s="58">
        <v>0</v>
      </c>
      <c r="Q70" s="58">
        <v>0</v>
      </c>
      <c r="R70" s="58">
        <v>0</v>
      </c>
      <c r="S70" s="58">
        <v>0</v>
      </c>
      <c r="T70" s="58">
        <v>0</v>
      </c>
      <c r="U70" s="58">
        <v>0</v>
      </c>
      <c r="V70" s="58">
        <v>0</v>
      </c>
      <c r="W70" s="58">
        <v>0</v>
      </c>
      <c r="X70" s="58">
        <v>0</v>
      </c>
      <c r="Y70" s="58">
        <v>0</v>
      </c>
      <c r="Z70" s="58">
        <v>0</v>
      </c>
      <c r="AA70" s="58">
        <v>0</v>
      </c>
      <c r="AB70" s="58">
        <v>0</v>
      </c>
      <c r="AC70" s="58">
        <v>0</v>
      </c>
      <c r="AD70" s="58">
        <v>0</v>
      </c>
      <c r="AE70" s="58">
        <v>0</v>
      </c>
      <c r="AF70" s="58">
        <v>0</v>
      </c>
      <c r="AG70" s="58">
        <v>0</v>
      </c>
      <c r="AH70" s="58">
        <v>0</v>
      </c>
      <c r="AI70" s="58">
        <v>0</v>
      </c>
      <c r="AJ70" s="58">
        <v>0</v>
      </c>
      <c r="AK70" s="58">
        <v>0</v>
      </c>
      <c r="AL70" s="58">
        <v>0</v>
      </c>
      <c r="AM70" s="58">
        <v>0</v>
      </c>
      <c r="AN70" s="58">
        <v>0</v>
      </c>
      <c r="AO70" s="58">
        <v>0</v>
      </c>
      <c r="AP70" s="58">
        <f>I70</f>
        <v>640000</v>
      </c>
      <c r="AQ70" s="58">
        <v>0</v>
      </c>
      <c r="AR70" s="58">
        <v>0</v>
      </c>
      <c r="AS70" s="58">
        <v>0</v>
      </c>
      <c r="AT70" s="58">
        <v>0</v>
      </c>
      <c r="AU70" s="58">
        <v>0</v>
      </c>
      <c r="AV70" s="58">
        <v>0</v>
      </c>
      <c r="AW70" s="58">
        <v>0</v>
      </c>
      <c r="AX70" s="58">
        <v>0</v>
      </c>
      <c r="AY70" s="58">
        <v>0</v>
      </c>
      <c r="AZ70" s="58">
        <v>0</v>
      </c>
      <c r="BA70" s="58">
        <v>0</v>
      </c>
      <c r="BB70" s="58">
        <v>0</v>
      </c>
      <c r="BC70" s="58">
        <v>0</v>
      </c>
      <c r="BD70" s="58">
        <v>0</v>
      </c>
      <c r="BE70" s="58">
        <v>0</v>
      </c>
      <c r="BF70" s="58">
        <v>0</v>
      </c>
      <c r="BG70" s="58">
        <v>0</v>
      </c>
      <c r="BH70" s="58">
        <v>0</v>
      </c>
      <c r="BI70" s="58">
        <v>0</v>
      </c>
      <c r="BJ70" s="58">
        <v>0</v>
      </c>
      <c r="BK70" s="58">
        <v>0</v>
      </c>
      <c r="BL70" s="58">
        <v>0</v>
      </c>
      <c r="BM70" s="58">
        <v>0</v>
      </c>
      <c r="BN70" s="58">
        <v>0</v>
      </c>
      <c r="BO70" s="58">
        <v>0</v>
      </c>
      <c r="BP70" s="58">
        <v>0</v>
      </c>
      <c r="BQ70" s="58">
        <v>0</v>
      </c>
      <c r="BR70" s="58">
        <v>0</v>
      </c>
      <c r="BS70" s="58">
        <v>0</v>
      </c>
      <c r="BT70" s="58">
        <v>0</v>
      </c>
      <c r="BU70" s="58">
        <v>0</v>
      </c>
      <c r="BV70" s="58">
        <v>0</v>
      </c>
      <c r="BW70" s="58">
        <v>0</v>
      </c>
      <c r="BX70" s="58">
        <v>0</v>
      </c>
      <c r="BY70" s="58">
        <v>0</v>
      </c>
      <c r="BZ70" s="58">
        <v>0</v>
      </c>
      <c r="CA70" s="58">
        <v>0</v>
      </c>
      <c r="CB70" s="58">
        <v>0</v>
      </c>
      <c r="CC70" s="58">
        <v>0</v>
      </c>
      <c r="CD70" s="58">
        <v>0</v>
      </c>
      <c r="CE70" s="58">
        <v>0</v>
      </c>
      <c r="CF70" s="58">
        <v>0</v>
      </c>
      <c r="CG70" s="58">
        <v>0</v>
      </c>
      <c r="CH70" s="58">
        <v>0</v>
      </c>
      <c r="CI70" s="58">
        <v>0</v>
      </c>
      <c r="CJ70" s="58">
        <v>0</v>
      </c>
      <c r="CK70" s="58">
        <v>0</v>
      </c>
      <c r="CL70" s="58">
        <v>0</v>
      </c>
      <c r="CM70" s="58">
        <v>0</v>
      </c>
      <c r="CN70" s="58">
        <v>0</v>
      </c>
      <c r="CO70" s="58">
        <v>0</v>
      </c>
      <c r="CP70" s="58">
        <v>0</v>
      </c>
      <c r="CQ70" s="58">
        <v>0</v>
      </c>
      <c r="CR70" s="58">
        <v>0</v>
      </c>
      <c r="CS70" s="58">
        <v>0</v>
      </c>
      <c r="CT70" s="58">
        <v>0</v>
      </c>
      <c r="CU70" s="58">
        <v>0</v>
      </c>
      <c r="CV70" s="58">
        <v>0</v>
      </c>
      <c r="CW70" s="58">
        <v>0</v>
      </c>
      <c r="CX70" s="115"/>
    </row>
    <row r="71" spans="2:102" x14ac:dyDescent="0.25">
      <c r="B71" t="s">
        <v>221</v>
      </c>
      <c r="C71">
        <v>40</v>
      </c>
      <c r="D71" s="1">
        <v>11000</v>
      </c>
      <c r="F71" s="1">
        <f>C71*D71</f>
        <v>440000</v>
      </c>
      <c r="G71" s="55">
        <v>33</v>
      </c>
      <c r="H71" s="55">
        <v>33</v>
      </c>
      <c r="I71" s="57">
        <f>F71</f>
        <v>440000</v>
      </c>
      <c r="J71" s="58">
        <v>0</v>
      </c>
      <c r="K71" s="58">
        <v>0</v>
      </c>
      <c r="L71" s="58">
        <v>0</v>
      </c>
      <c r="M71" s="58">
        <v>0</v>
      </c>
      <c r="N71" s="58">
        <v>0</v>
      </c>
      <c r="O71" s="58">
        <v>0</v>
      </c>
      <c r="P71" s="58">
        <v>0</v>
      </c>
      <c r="Q71" s="58">
        <v>0</v>
      </c>
      <c r="R71" s="58">
        <v>0</v>
      </c>
      <c r="S71" s="58">
        <v>0</v>
      </c>
      <c r="T71" s="58">
        <v>0</v>
      </c>
      <c r="U71" s="58">
        <v>0</v>
      </c>
      <c r="V71" s="58">
        <v>0</v>
      </c>
      <c r="W71" s="58">
        <v>0</v>
      </c>
      <c r="X71" s="58">
        <v>0</v>
      </c>
      <c r="Y71" s="58">
        <v>0</v>
      </c>
      <c r="Z71" s="58">
        <v>0</v>
      </c>
      <c r="AA71" s="58">
        <v>0</v>
      </c>
      <c r="AB71" s="58">
        <v>0</v>
      </c>
      <c r="AC71" s="58">
        <v>0</v>
      </c>
      <c r="AD71" s="58">
        <v>0</v>
      </c>
      <c r="AE71" s="58">
        <v>0</v>
      </c>
      <c r="AF71" s="58">
        <v>0</v>
      </c>
      <c r="AG71" s="58">
        <v>0</v>
      </c>
      <c r="AH71" s="58">
        <v>0</v>
      </c>
      <c r="AI71" s="58">
        <v>0</v>
      </c>
      <c r="AJ71" s="58">
        <v>0</v>
      </c>
      <c r="AK71" s="58">
        <v>0</v>
      </c>
      <c r="AL71" s="58">
        <v>0</v>
      </c>
      <c r="AM71" s="58">
        <v>0</v>
      </c>
      <c r="AN71" s="58">
        <v>0</v>
      </c>
      <c r="AO71" s="58">
        <v>0</v>
      </c>
      <c r="AP71" s="58">
        <f>I71</f>
        <v>440000</v>
      </c>
      <c r="AQ71" s="58">
        <v>0</v>
      </c>
      <c r="AR71" s="58">
        <v>0</v>
      </c>
      <c r="AS71" s="58">
        <v>0</v>
      </c>
      <c r="AT71" s="58">
        <v>0</v>
      </c>
      <c r="AU71" s="58">
        <v>0</v>
      </c>
      <c r="AV71" s="58">
        <v>0</v>
      </c>
      <c r="AW71" s="58">
        <v>0</v>
      </c>
      <c r="AX71" s="58">
        <v>0</v>
      </c>
      <c r="AY71" s="58">
        <v>0</v>
      </c>
      <c r="AZ71" s="58">
        <v>0</v>
      </c>
      <c r="BA71" s="58">
        <v>0</v>
      </c>
      <c r="BB71" s="58">
        <v>0</v>
      </c>
      <c r="BC71" s="58">
        <v>0</v>
      </c>
      <c r="BD71" s="58">
        <v>0</v>
      </c>
      <c r="BE71" s="58">
        <v>0</v>
      </c>
      <c r="BF71" s="58">
        <v>0</v>
      </c>
      <c r="BG71" s="58">
        <v>0</v>
      </c>
      <c r="BH71" s="58">
        <v>0</v>
      </c>
      <c r="BI71" s="58">
        <v>0</v>
      </c>
      <c r="BJ71" s="58">
        <v>0</v>
      </c>
      <c r="BK71" s="58">
        <v>0</v>
      </c>
      <c r="BL71" s="58">
        <v>0</v>
      </c>
      <c r="BM71" s="58">
        <v>0</v>
      </c>
      <c r="BN71" s="58">
        <v>0</v>
      </c>
      <c r="BO71" s="58">
        <v>0</v>
      </c>
      <c r="BP71" s="58">
        <v>0</v>
      </c>
      <c r="BQ71" s="58">
        <v>0</v>
      </c>
      <c r="BR71" s="58">
        <v>0</v>
      </c>
      <c r="BS71" s="58">
        <v>0</v>
      </c>
      <c r="BT71" s="58">
        <v>0</v>
      </c>
      <c r="BU71" s="58">
        <v>0</v>
      </c>
      <c r="BV71" s="58">
        <v>0</v>
      </c>
      <c r="BW71" s="58">
        <v>0</v>
      </c>
      <c r="BX71" s="58">
        <v>0</v>
      </c>
      <c r="BY71" s="58">
        <v>0</v>
      </c>
      <c r="BZ71" s="58">
        <v>0</v>
      </c>
      <c r="CA71" s="58">
        <v>0</v>
      </c>
      <c r="CB71" s="58">
        <v>0</v>
      </c>
      <c r="CC71" s="58">
        <v>0</v>
      </c>
      <c r="CD71" s="58">
        <v>0</v>
      </c>
      <c r="CE71" s="58">
        <v>0</v>
      </c>
      <c r="CF71" s="58">
        <v>0</v>
      </c>
      <c r="CG71" s="58">
        <v>0</v>
      </c>
      <c r="CH71" s="58">
        <v>0</v>
      </c>
      <c r="CI71" s="58">
        <v>0</v>
      </c>
      <c r="CJ71" s="58">
        <v>0</v>
      </c>
      <c r="CK71" s="58">
        <v>0</v>
      </c>
      <c r="CL71" s="58">
        <v>0</v>
      </c>
      <c r="CM71" s="58">
        <v>0</v>
      </c>
      <c r="CN71" s="58">
        <v>0</v>
      </c>
      <c r="CO71" s="58">
        <v>0</v>
      </c>
      <c r="CP71" s="58">
        <v>0</v>
      </c>
      <c r="CQ71" s="58">
        <v>0</v>
      </c>
      <c r="CR71" s="58">
        <v>0</v>
      </c>
      <c r="CS71" s="58">
        <v>0</v>
      </c>
      <c r="CT71" s="58">
        <v>0</v>
      </c>
      <c r="CU71" s="58">
        <v>0</v>
      </c>
      <c r="CV71" s="58">
        <v>0</v>
      </c>
      <c r="CW71" s="58">
        <v>0</v>
      </c>
      <c r="CX71" s="115"/>
    </row>
    <row r="72" spans="2:102" x14ac:dyDescent="0.25">
      <c r="G72" s="61"/>
      <c r="H72" s="61"/>
      <c r="I72" s="62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</row>
    <row r="73" spans="2:102" x14ac:dyDescent="0.25">
      <c r="G73" s="64"/>
      <c r="H73" s="64"/>
      <c r="I73" s="65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</row>
    <row r="74" spans="2:102" x14ac:dyDescent="0.25">
      <c r="B74" s="26" t="s">
        <v>10</v>
      </c>
      <c r="C74" s="2"/>
      <c r="D74" s="3"/>
      <c r="E74" s="3"/>
      <c r="F74" s="3">
        <f>F68-F8</f>
        <v>-2016764.5337179424</v>
      </c>
      <c r="G74" s="64"/>
      <c r="H74" s="64"/>
      <c r="I74" s="65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</row>
    <row r="75" spans="2:102" x14ac:dyDescent="0.25">
      <c r="G75" s="64"/>
      <c r="H75" s="64"/>
      <c r="I75" s="65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</row>
    <row r="76" spans="2:102" x14ac:dyDescent="0.25">
      <c r="B76" t="s">
        <v>171</v>
      </c>
      <c r="F76" s="1">
        <f>F74/40</f>
        <v>-50419.113342948564</v>
      </c>
      <c r="G76" s="64"/>
      <c r="H76" s="64"/>
      <c r="I76" s="65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</row>
    <row r="77" spans="2:102" x14ac:dyDescent="0.25">
      <c r="B77" t="s">
        <v>172</v>
      </c>
      <c r="F77" s="1">
        <f>(-F8+F69)/40</f>
        <v>-77419.113342948564</v>
      </c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</row>
    <row r="79" spans="2:102" x14ac:dyDescent="0.25">
      <c r="G79" s="40"/>
      <c r="H79" s="40"/>
      <c r="I79" s="59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</row>
    <row r="80" spans="2:102" x14ac:dyDescent="0.25">
      <c r="G80" s="36"/>
      <c r="H80" s="36"/>
      <c r="I80" s="60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</row>
    <row r="81" spans="5:101" x14ac:dyDescent="0.25">
      <c r="E81" s="93" t="s">
        <v>9</v>
      </c>
      <c r="F81" s="94"/>
      <c r="G81" s="116"/>
      <c r="H81" s="117"/>
      <c r="I81" s="99">
        <f>F68</f>
        <v>3917952</v>
      </c>
      <c r="J81" s="43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</row>
    <row r="82" spans="5:101" x14ac:dyDescent="0.25">
      <c r="E82" s="93" t="s">
        <v>112</v>
      </c>
      <c r="F82" s="94"/>
      <c r="G82" s="116"/>
      <c r="H82" s="117"/>
      <c r="I82" s="99">
        <f>-F8</f>
        <v>-5934716.5337179424</v>
      </c>
      <c r="J82" s="43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</row>
    <row r="83" spans="5:101" x14ac:dyDescent="0.25">
      <c r="E83" s="93" t="s">
        <v>113</v>
      </c>
      <c r="F83" s="94"/>
      <c r="G83" s="116"/>
      <c r="H83" s="117"/>
      <c r="I83" s="99">
        <f>SUM(I81:I82)</f>
        <v>-2016764.5337179424</v>
      </c>
      <c r="J83" s="43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</row>
    <row r="84" spans="5:101" x14ac:dyDescent="0.25">
      <c r="E84" s="95"/>
      <c r="F84" s="96"/>
      <c r="G84"/>
      <c r="H84"/>
      <c r="I84" s="100">
        <f>I83/-I82</f>
        <v>-0.33982491366853756</v>
      </c>
      <c r="J84" s="43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</row>
    <row r="85" spans="5:101" x14ac:dyDescent="0.25">
      <c r="E85" s="45"/>
      <c r="F85" s="45"/>
      <c r="G85" s="45"/>
      <c r="H85" s="46"/>
      <c r="I85" s="45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</row>
    <row r="86" spans="5:101" x14ac:dyDescent="0.25">
      <c r="E86" s="97" t="s">
        <v>114</v>
      </c>
      <c r="F86" s="98"/>
      <c r="G86" s="116"/>
      <c r="H86" s="116"/>
      <c r="I86" s="118"/>
      <c r="J86" s="49">
        <f>SUM(J10:J76)</f>
        <v>0</v>
      </c>
      <c r="K86" s="49">
        <f t="shared" ref="K86:BV86" si="14">SUM(K10:K76)</f>
        <v>-7018</v>
      </c>
      <c r="L86" s="49">
        <f t="shared" si="14"/>
        <v>0</v>
      </c>
      <c r="M86" s="49">
        <f t="shared" si="14"/>
        <v>-11429.56938824976</v>
      </c>
      <c r="N86" s="49">
        <f t="shared" si="14"/>
        <v>0</v>
      </c>
      <c r="O86" s="49">
        <f t="shared" si="14"/>
        <v>-108155.37603320461</v>
      </c>
      <c r="P86" s="49">
        <f t="shared" si="14"/>
        <v>-1582.3080000000002</v>
      </c>
      <c r="Q86" s="49">
        <f t="shared" si="14"/>
        <v>0</v>
      </c>
      <c r="R86" s="49">
        <f t="shared" si="14"/>
        <v>-166048.70681235619</v>
      </c>
      <c r="S86" s="49">
        <f t="shared" si="14"/>
        <v>-35876.943142560012</v>
      </c>
      <c r="T86" s="49">
        <f t="shared" si="14"/>
        <v>-4532.5693882497608</v>
      </c>
      <c r="U86" s="49">
        <f t="shared" si="14"/>
        <v>0</v>
      </c>
      <c r="V86" s="49">
        <f t="shared" si="14"/>
        <v>-143507.77257024005</v>
      </c>
      <c r="W86" s="49">
        <f t="shared" si="14"/>
        <v>0</v>
      </c>
      <c r="X86" s="49">
        <f t="shared" si="14"/>
        <v>0</v>
      </c>
      <c r="Y86" s="49">
        <f t="shared" si="14"/>
        <v>-29555.983474221426</v>
      </c>
      <c r="Z86" s="49">
        <f t="shared" si="14"/>
        <v>-150619.09661711549</v>
      </c>
      <c r="AA86" s="49">
        <f t="shared" si="14"/>
        <v>-196633.9067079846</v>
      </c>
      <c r="AB86" s="49">
        <f t="shared" si="14"/>
        <v>-117328.45550760521</v>
      </c>
      <c r="AC86" s="49">
        <f t="shared" si="14"/>
        <v>-188034.17936568253</v>
      </c>
      <c r="AD86" s="49">
        <f t="shared" si="14"/>
        <v>-275947.5939843923</v>
      </c>
      <c r="AE86" s="49">
        <f t="shared" si="14"/>
        <v>-384848.60662995931</v>
      </c>
      <c r="AF86" s="49">
        <f t="shared" si="14"/>
        <v>-329184.26378185378</v>
      </c>
      <c r="AG86" s="49">
        <f t="shared" si="14"/>
        <v>-301728.00862578145</v>
      </c>
      <c r="AH86" s="49">
        <f t="shared" si="14"/>
        <v>-293110.10963675124</v>
      </c>
      <c r="AI86" s="49">
        <f t="shared" si="14"/>
        <v>-295695.26686308684</v>
      </c>
      <c r="AJ86" s="49">
        <f t="shared" si="14"/>
        <v>-339371.01044395543</v>
      </c>
      <c r="AK86" s="49">
        <f t="shared" si="14"/>
        <v>-532479.68927802437</v>
      </c>
      <c r="AL86" s="49">
        <f t="shared" si="14"/>
        <v>-680752.20807431522</v>
      </c>
      <c r="AM86" s="49">
        <f t="shared" si="14"/>
        <v>-515200.5963702572</v>
      </c>
      <c r="AN86" s="49">
        <f t="shared" si="14"/>
        <v>-368323.8280777391</v>
      </c>
      <c r="AO86" s="49">
        <f t="shared" si="14"/>
        <v>-281917.26418115862</v>
      </c>
      <c r="AP86" s="49">
        <f t="shared" si="14"/>
        <v>3896356.6001107614</v>
      </c>
      <c r="AQ86" s="49">
        <f t="shared" si="14"/>
        <v>-4633.9027029628305</v>
      </c>
      <c r="AR86" s="49">
        <f t="shared" si="14"/>
        <v>-4561.8118315402062</v>
      </c>
      <c r="AS86" s="49">
        <f t="shared" si="14"/>
        <v>-4489.5106950759318</v>
      </c>
      <c r="AT86" s="49">
        <f t="shared" si="14"/>
        <v>-4416.9986802969697</v>
      </c>
      <c r="AU86" s="49">
        <f t="shared" si="14"/>
        <v>-4344.2751721415698</v>
      </c>
      <c r="AV86" s="49">
        <f t="shared" si="14"/>
        <v>-4271.3395537540491</v>
      </c>
      <c r="AW86" s="49">
        <f t="shared" si="14"/>
        <v>-4198.1912064795652</v>
      </c>
      <c r="AX86" s="49">
        <f t="shared" si="14"/>
        <v>-4124.8295098588633</v>
      </c>
      <c r="AY86" s="49">
        <f t="shared" si="14"/>
        <v>-4051.2538416230195</v>
      </c>
      <c r="AZ86" s="49">
        <f t="shared" si="14"/>
        <v>-3977.4635776881528</v>
      </c>
      <c r="BA86" s="49">
        <f t="shared" si="14"/>
        <v>-3903.4580921501433</v>
      </c>
      <c r="BB86" s="49">
        <f t="shared" si="14"/>
        <v>-3829.2367572793146</v>
      </c>
      <c r="BC86" s="49">
        <f t="shared" si="14"/>
        <v>-3754.7989435151135</v>
      </c>
      <c r="BD86" s="49">
        <f t="shared" si="14"/>
        <v>-3680.1440194607653</v>
      </c>
      <c r="BE86" s="49">
        <f t="shared" si="14"/>
        <v>-3605.2713518779265</v>
      </c>
      <c r="BF86" s="49">
        <f t="shared" si="14"/>
        <v>-3530.1803056813028</v>
      </c>
      <c r="BG86" s="49">
        <f t="shared" si="14"/>
        <v>-3454.8702439332747</v>
      </c>
      <c r="BH86" s="49">
        <f t="shared" si="14"/>
        <v>-3379.3405278384798</v>
      </c>
      <c r="BI86" s="49">
        <f t="shared" si="14"/>
        <v>-3303.5905167384085</v>
      </c>
      <c r="BJ86" s="49">
        <f t="shared" si="14"/>
        <v>-3227.6195681059617</v>
      </c>
      <c r="BK86" s="49">
        <f t="shared" si="14"/>
        <v>-3151.4270375400042</v>
      </c>
      <c r="BL86" s="49">
        <f t="shared" si="14"/>
        <v>-3075.0122787598962</v>
      </c>
      <c r="BM86" s="49">
        <f t="shared" si="14"/>
        <v>-2998.3746436000124</v>
      </c>
      <c r="BN86" s="49">
        <f t="shared" si="14"/>
        <v>-2921.5134820042463</v>
      </c>
      <c r="BO86" s="49">
        <f t="shared" si="14"/>
        <v>-2844.428142020492</v>
      </c>
      <c r="BP86" s="49">
        <f t="shared" si="14"/>
        <v>-2767.1179697951184</v>
      </c>
      <c r="BQ86" s="49">
        <f t="shared" si="14"/>
        <v>-2689.5823095674214</v>
      </c>
      <c r="BR86" s="49">
        <f t="shared" si="14"/>
        <v>-2611.8205036640602</v>
      </c>
      <c r="BS86" s="49">
        <f t="shared" si="14"/>
        <v>-2533.8318924934797</v>
      </c>
      <c r="BT86" s="49">
        <f t="shared" si="14"/>
        <v>-2455.6158145403192</v>
      </c>
      <c r="BU86" s="49">
        <f t="shared" si="14"/>
        <v>-2377.1716063597955</v>
      </c>
      <c r="BV86" s="49">
        <f t="shared" si="14"/>
        <v>-2298.4986025720782</v>
      </c>
      <c r="BW86" s="49">
        <f t="shared" ref="BW86:CW86" si="15">SUM(BW10:BW76)</f>
        <v>-2219.5961358566469</v>
      </c>
      <c r="BX86" s="49">
        <f t="shared" si="15"/>
        <v>-2140.4635369466291</v>
      </c>
      <c r="BY86" s="49">
        <f t="shared" si="15"/>
        <v>-2061.1001346231233</v>
      </c>
      <c r="BZ86" s="49">
        <f t="shared" si="15"/>
        <v>-1981.5052557095071</v>
      </c>
      <c r="CA86" s="49">
        <f t="shared" si="15"/>
        <v>-1901.6782250657272</v>
      </c>
      <c r="CB86" s="49">
        <f t="shared" si="15"/>
        <v>-1821.6183655825689</v>
      </c>
      <c r="CC86" s="49">
        <f t="shared" si="15"/>
        <v>-1741.3249981759179</v>
      </c>
      <c r="CD86" s="49">
        <f t="shared" si="15"/>
        <v>-1660.7974417809978</v>
      </c>
      <c r="CE86" s="49">
        <f t="shared" si="15"/>
        <v>-1580.0350133465927</v>
      </c>
      <c r="CF86" s="49">
        <f t="shared" si="15"/>
        <v>-1499.0370278292535</v>
      </c>
      <c r="CG86" s="49">
        <f t="shared" si="15"/>
        <v>-1417.8027981874889</v>
      </c>
      <c r="CH86" s="49">
        <f t="shared" si="15"/>
        <v>-1336.3316353759358</v>
      </c>
      <c r="CI86" s="49">
        <f t="shared" si="15"/>
        <v>-1254.6228483395157</v>
      </c>
      <c r="CJ86" s="49">
        <f t="shared" si="15"/>
        <v>-1172.6757440075728</v>
      </c>
      <c r="CK86" s="49">
        <f t="shared" si="15"/>
        <v>-1090.4896272879948</v>
      </c>
      <c r="CL86" s="49">
        <f t="shared" si="15"/>
        <v>-1008.0638010613183</v>
      </c>
      <c r="CM86" s="49">
        <f t="shared" si="15"/>
        <v>-925.39756617481396</v>
      </c>
      <c r="CN86" s="49">
        <f t="shared" si="15"/>
        <v>-842.49022143655725</v>
      </c>
      <c r="CO86" s="49">
        <f t="shared" si="15"/>
        <v>-759.34106360948056</v>
      </c>
      <c r="CP86" s="49">
        <f t="shared" si="15"/>
        <v>-675.94938740540829</v>
      </c>
      <c r="CQ86" s="49">
        <f t="shared" si="15"/>
        <v>-592.31448547907428</v>
      </c>
      <c r="CR86" s="49">
        <f t="shared" si="15"/>
        <v>-508.43564842212163</v>
      </c>
      <c r="CS86" s="49">
        <f t="shared" si="15"/>
        <v>-424.31216475708618</v>
      </c>
      <c r="CT86" s="49">
        <f t="shared" si="15"/>
        <v>-339.94332093136109</v>
      </c>
      <c r="CU86" s="49">
        <f t="shared" si="15"/>
        <v>-255.32840131114435</v>
      </c>
      <c r="CV86" s="49">
        <f t="shared" si="15"/>
        <v>-170.46668817536866</v>
      </c>
      <c r="CW86" s="49">
        <f t="shared" si="15"/>
        <v>-11254.517242635207</v>
      </c>
    </row>
    <row r="87" spans="5:101" x14ac:dyDescent="0.25">
      <c r="E87" s="93" t="s">
        <v>115</v>
      </c>
      <c r="F87" s="94"/>
      <c r="G87" s="116"/>
      <c r="H87" s="116"/>
      <c r="I87" s="102">
        <f>SUM(J86:CW86)</f>
        <v>-2016622.8330044167</v>
      </c>
      <c r="J87" s="137">
        <f>SUM(J86:U86)</f>
        <v>-334643.47276462038</v>
      </c>
      <c r="K87" s="138"/>
      <c r="L87" s="138"/>
      <c r="M87" s="138"/>
      <c r="N87" s="138"/>
      <c r="O87" s="138"/>
      <c r="P87" s="138"/>
      <c r="Q87" s="138"/>
      <c r="R87" s="138"/>
      <c r="S87" s="138"/>
      <c r="T87" s="138"/>
      <c r="U87" s="138"/>
      <c r="V87" s="137">
        <f>SUM(V86:AG86)</f>
        <v>-2117387.8672648361</v>
      </c>
      <c r="W87" s="138"/>
      <c r="X87" s="138"/>
      <c r="Y87" s="138"/>
      <c r="Z87" s="138"/>
      <c r="AA87" s="138"/>
      <c r="AB87" s="138"/>
      <c r="AC87" s="138"/>
      <c r="AD87" s="138"/>
      <c r="AE87" s="138"/>
      <c r="AF87" s="138"/>
      <c r="AG87" s="138"/>
      <c r="AH87" s="137">
        <f>SUM(AH86:AS86)</f>
        <v>575821.40195589466</v>
      </c>
      <c r="AI87" s="138"/>
      <c r="AJ87" s="138"/>
      <c r="AK87" s="138"/>
      <c r="AL87" s="138"/>
      <c r="AM87" s="138"/>
      <c r="AN87" s="138"/>
      <c r="AO87" s="138"/>
      <c r="AP87" s="138"/>
      <c r="AQ87" s="138"/>
      <c r="AR87" s="138"/>
      <c r="AS87" s="138"/>
      <c r="AT87" s="137">
        <f>SUM(AT86:BE86)</f>
        <v>-48157.260706125446</v>
      </c>
      <c r="AU87" s="138"/>
      <c r="AV87" s="138"/>
      <c r="AW87" s="138"/>
      <c r="AX87" s="138"/>
      <c r="AY87" s="138"/>
      <c r="AZ87" s="138"/>
      <c r="BA87" s="138"/>
      <c r="BB87" s="138"/>
      <c r="BC87" s="138"/>
      <c r="BD87" s="138"/>
      <c r="BE87" s="138"/>
      <c r="BF87" s="137">
        <f>SUM(BF86:BQ86)</f>
        <v>-37343.057025584618</v>
      </c>
      <c r="BG87" s="138"/>
      <c r="BH87" s="138"/>
      <c r="BI87" s="138"/>
      <c r="BJ87" s="138"/>
      <c r="BK87" s="138"/>
      <c r="BL87" s="138"/>
      <c r="BM87" s="138"/>
      <c r="BN87" s="138"/>
      <c r="BO87" s="138"/>
      <c r="BP87" s="138"/>
      <c r="BQ87" s="138"/>
      <c r="BR87" s="137">
        <f>SUM(BR86:CC86)</f>
        <v>-26144.225071589855</v>
      </c>
      <c r="BS87" s="138"/>
      <c r="BT87" s="138"/>
      <c r="BU87" s="138"/>
      <c r="BV87" s="138"/>
      <c r="BW87" s="138"/>
      <c r="BX87" s="138"/>
      <c r="BY87" s="138"/>
      <c r="BZ87" s="138"/>
      <c r="CA87" s="138"/>
      <c r="CB87" s="138"/>
      <c r="CC87" s="138"/>
      <c r="CD87" s="137">
        <f>SUM(CD86:CO86)</f>
        <v>-14547.084788437522</v>
      </c>
      <c r="CE87" s="138"/>
      <c r="CF87" s="138"/>
      <c r="CG87" s="138"/>
      <c r="CH87" s="138"/>
      <c r="CI87" s="138"/>
      <c r="CJ87" s="138"/>
      <c r="CK87" s="138"/>
      <c r="CL87" s="138"/>
      <c r="CM87" s="138"/>
      <c r="CN87" s="138"/>
      <c r="CO87" s="138"/>
      <c r="CP87" s="138">
        <f>SUM(CP86:CW86)</f>
        <v>-14221.267339116772</v>
      </c>
      <c r="CQ87" s="139"/>
      <c r="CR87" s="139"/>
      <c r="CS87" s="139"/>
      <c r="CT87" s="139"/>
      <c r="CU87" s="139"/>
      <c r="CV87" s="139"/>
      <c r="CW87" s="140"/>
    </row>
    <row r="88" spans="5:101" x14ac:dyDescent="0.25">
      <c r="E88" s="35"/>
      <c r="F88" s="35"/>
      <c r="G88" s="39"/>
      <c r="H88" s="38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</row>
    <row r="89" spans="5:101" x14ac:dyDescent="0.25">
      <c r="E89" s="35"/>
      <c r="F89" s="35"/>
      <c r="G89" s="119"/>
      <c r="H89" s="120"/>
      <c r="I89" s="37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</row>
    <row r="90" spans="5:101" x14ac:dyDescent="0.25">
      <c r="E90" s="93" t="s">
        <v>116</v>
      </c>
      <c r="F90" s="94"/>
      <c r="G90" s="121"/>
      <c r="H90" s="122"/>
      <c r="I90" s="101">
        <v>0.06</v>
      </c>
      <c r="J90" s="43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</row>
    <row r="91" spans="5:101" x14ac:dyDescent="0.25">
      <c r="E91" s="93" t="s">
        <v>117</v>
      </c>
      <c r="F91" s="94"/>
      <c r="G91" s="121"/>
      <c r="H91" s="122"/>
      <c r="I91" s="101">
        <f xml:space="preserve"> (1+I90)^(1/12)-1</f>
        <v>4.8675505653430484E-3</v>
      </c>
      <c r="J91" s="43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</row>
    <row r="92" spans="5:101" x14ac:dyDescent="0.25">
      <c r="E92" s="93" t="s">
        <v>118</v>
      </c>
      <c r="F92" s="94"/>
      <c r="G92" s="121"/>
      <c r="H92" s="122"/>
      <c r="I92" s="101">
        <v>5.0000000000000001E-4</v>
      </c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</row>
    <row r="93" spans="5:101" x14ac:dyDescent="0.25">
      <c r="E93" s="93" t="s">
        <v>119</v>
      </c>
      <c r="F93" s="94"/>
      <c r="G93" s="121"/>
      <c r="H93" s="122"/>
      <c r="I93" s="99">
        <f>NPV(I91,S86:CW86)+SUM(J86:R86)</f>
        <v>-1997785.403640443</v>
      </c>
      <c r="J93" s="123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  <c r="AI93" s="124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</row>
    <row r="94" spans="5:101" x14ac:dyDescent="0.25">
      <c r="E94" s="154" t="s">
        <v>120</v>
      </c>
      <c r="F94" s="155"/>
      <c r="G94" s="121"/>
      <c r="H94" s="122"/>
      <c r="I94" s="101">
        <f>CW94</f>
        <v>-1.3011927745218976E-3</v>
      </c>
      <c r="J94" s="125"/>
      <c r="K94" s="125">
        <f>MIRR(J86:K86,I92,I91)</f>
        <v>-1</v>
      </c>
      <c r="L94" s="125">
        <f>MIRR($J$86:L86,$I$92,$I$91)</f>
        <v>-1</v>
      </c>
      <c r="M94" s="125">
        <f>MIRR($J$86:M86,$I$92,$I$91)</f>
        <v>-1</v>
      </c>
      <c r="N94" s="125">
        <f>MIRR($J$86:N86,$I$92,$I$91)</f>
        <v>-1</v>
      </c>
      <c r="O94" s="125">
        <f>MIRR($J$86:O86,$I$92,$I$91)</f>
        <v>-1</v>
      </c>
      <c r="P94" s="125">
        <f>MIRR($J$86:P86,$I$92,$I$91)</f>
        <v>-1</v>
      </c>
      <c r="Q94" s="125">
        <f>MIRR($J$86:Q86,$I$92,$I$91)</f>
        <v>-1</v>
      </c>
      <c r="R94" s="125">
        <f>MIRR($J$86:R86,$I$92,$I$91)</f>
        <v>-1</v>
      </c>
      <c r="S94" s="125">
        <f>MIRR($J$86:S86,$I$92,$I$91)</f>
        <v>-1</v>
      </c>
      <c r="T94" s="125">
        <f>MIRR($J$86:T86,$I$92,$I$91)</f>
        <v>-1</v>
      </c>
      <c r="U94" s="125">
        <f>MIRR($J$86:U86,$I$92,$I$91)</f>
        <v>-1</v>
      </c>
      <c r="V94" s="125">
        <f>MIRR($J$86:V86,$I$92,$I$91)</f>
        <v>-1</v>
      </c>
      <c r="W94" s="125">
        <f>MIRR($J$86:W86,$I$92,$I$91)</f>
        <v>-1</v>
      </c>
      <c r="X94" s="125">
        <f>MIRR($J$86:X86,$I$92,$I$91)</f>
        <v>-1</v>
      </c>
      <c r="Y94" s="125">
        <f>MIRR($J$86:Y86,$I$92,$I$91)</f>
        <v>-1</v>
      </c>
      <c r="Z94" s="125">
        <f>MIRR($J$86:Z86,$I$92,$I$91)</f>
        <v>-1</v>
      </c>
      <c r="AA94" s="125">
        <f>MIRR($J$86:AA86,$I$92,$I$91)</f>
        <v>-1</v>
      </c>
      <c r="AB94" s="125">
        <f>MIRR($J$86:AB86,$I$92,$I$91)</f>
        <v>-1</v>
      </c>
      <c r="AC94" s="125">
        <f>MIRR($J$86:AC86,$I$92,$I$91)</f>
        <v>-1</v>
      </c>
      <c r="AD94" s="125">
        <f>MIRR($J$86:AD86,$I$92,$I$91)</f>
        <v>-1</v>
      </c>
      <c r="AE94" s="125">
        <f>MIRR($J$86:AE86,$I$92,$I$91)</f>
        <v>-1</v>
      </c>
      <c r="AF94" s="125">
        <f>MIRR($J$86:AF86,$I$92,$I$91)</f>
        <v>-1</v>
      </c>
      <c r="AG94" s="125">
        <f>MIRR($J$86:AG86,$I$92,$I$91)</f>
        <v>-1</v>
      </c>
      <c r="AH94" s="125">
        <f>MIRR($J$86:AH86,$I$92,$I$91)</f>
        <v>-1</v>
      </c>
      <c r="AI94" s="125">
        <f>MIRR($J$86:AI86,$I$92,$I$91)</f>
        <v>-1</v>
      </c>
      <c r="AJ94" s="125">
        <f>MIRR($J$86:AJ86,$I$92,$I$91)</f>
        <v>-1</v>
      </c>
      <c r="AK94" s="125">
        <f>MIRR($J$86:AK86,$I$92,$I$91)</f>
        <v>-1</v>
      </c>
      <c r="AL94" s="125">
        <f>MIRR($J$86:AL86,$I$92,$I$91)</f>
        <v>-1</v>
      </c>
      <c r="AM94" s="125">
        <f>MIRR($J$86:AM86,$I$92,$I$91)</f>
        <v>-1</v>
      </c>
      <c r="AN94" s="125">
        <f>MIRR($J$86:AN86,$I$92,$I$91)</f>
        <v>-1</v>
      </c>
      <c r="AO94" s="125">
        <f>MIRR($J$86:AO86,$I$92,$I$91)</f>
        <v>-1</v>
      </c>
      <c r="AP94" s="125">
        <f>MIRR($J$86:AP86,$I$92,$I$91)</f>
        <v>-1.1773269148749876E-2</v>
      </c>
      <c r="AQ94" s="125">
        <f>MIRR($J$86:AQ86,$I$92,$I$91)</f>
        <v>-1.1297057798725252E-2</v>
      </c>
      <c r="AR94" s="125">
        <f>MIRR($J$86:AR86,$I$92,$I$91)</f>
        <v>-1.0848257307261799E-2</v>
      </c>
      <c r="AS94" s="125">
        <f>MIRR($J$86:AS86,$I$92,$I$91)</f>
        <v>-1.0424535270605717E-2</v>
      </c>
      <c r="AT94" s="125">
        <f>MIRR($J$86:AT86,$I$92,$I$91)</f>
        <v>-1.002381660988616E-2</v>
      </c>
      <c r="AU94" s="125">
        <f>MIRR($J$86:AU86,$I$92,$I$91)</f>
        <v>-9.6442490350613364E-3</v>
      </c>
      <c r="AV94" s="125">
        <f>MIRR($J$86:AV86,$I$92,$I$91)</f>
        <v>-9.2841739255637989E-3</v>
      </c>
      <c r="AW94" s="125">
        <f>MIRR($J$86:AW86,$I$92,$I$91)</f>
        <v>-8.9421016617480253E-3</v>
      </c>
      <c r="AX94" s="125">
        <f>MIRR($J$86:AX86,$I$92,$I$91)</f>
        <v>-8.6166906331940352E-3</v>
      </c>
      <c r="AY94" s="125">
        <f>MIRR($J$86:AY86,$I$92,$I$91)</f>
        <v>-8.3067292999960962E-3</v>
      </c>
      <c r="AZ94" s="125">
        <f>MIRR($J$86:AZ86,$I$92,$I$91)</f>
        <v>-8.0111208012806356E-3</v>
      </c>
      <c r="BA94" s="125">
        <f>MIRR($J$86:BA86,$I$92,$I$91)</f>
        <v>-7.7288696987323213E-3</v>
      </c>
      <c r="BB94" s="125">
        <f>MIRR($J$86:BB86,$I$92,$I$91)</f>
        <v>-7.4590705174275573E-3</v>
      </c>
      <c r="BC94" s="125">
        <f>MIRR($J$86:BC86,$I$92,$I$91)</f>
        <v>-7.2008978059665552E-3</v>
      </c>
      <c r="BD94" s="125">
        <f>MIRR($J$86:BD86,$I$92,$I$91)</f>
        <v>-6.9535974859820104E-3</v>
      </c>
      <c r="BE94" s="125">
        <f>MIRR($J$86:BE86,$I$92,$I$91)</f>
        <v>-6.7164793000239476E-3</v>
      </c>
      <c r="BF94" s="125">
        <f>MIRR($J$86:BF86,$I$92,$I$91)</f>
        <v>-6.4889101984864084E-3</v>
      </c>
      <c r="BG94" s="125">
        <f>MIRR($J$86:BG86,$I$92,$I$91)</f>
        <v>-6.2703085321192953E-3</v>
      </c>
      <c r="BH94" s="125">
        <f>MIRR($J$86:BH86,$I$92,$I$91)</f>
        <v>-6.0601389379170145E-3</v>
      </c>
      <c r="BI94" s="125">
        <f>MIRR($J$86:BI86,$I$92,$I$91)</f>
        <v>-5.8579078236836724E-3</v>
      </c>
      <c r="BJ94" s="125">
        <f>MIRR($J$86:BJ86,$I$92,$I$91)</f>
        <v>-5.6631593710791961E-3</v>
      </c>
      <c r="BK94" s="125">
        <f>MIRR($J$86:BK86,$I$92,$I$91)</f>
        <v>-5.4754719889916759E-3</v>
      </c>
      <c r="BL94" s="125">
        <f>MIRR($J$86:BL86,$I$92,$I$91)</f>
        <v>-5.2944551591362909E-3</v>
      </c>
      <c r="BM94" s="125">
        <f>MIRR($J$86:BM86,$I$92,$I$91)</f>
        <v>-5.1197466241891254E-3</v>
      </c>
      <c r="BN94" s="125">
        <f>MIRR($J$86:BN86,$I$92,$I$91)</f>
        <v>-4.9510098758328569E-3</v>
      </c>
      <c r="BO94" s="125">
        <f>MIRR($J$86:BO86,$I$92,$I$91)</f>
        <v>-4.7879319060464276E-3</v>
      </c>
      <c r="BP94" s="125">
        <f>MIRR($J$86:BP86,$I$92,$I$91)</f>
        <v>-4.6302211900061119E-3</v>
      </c>
      <c r="BQ94" s="125">
        <f>MIRR($J$86:BQ86,$I$92,$I$91)</f>
        <v>-4.4776058732368673E-3</v>
      </c>
      <c r="BR94" s="125">
        <f>MIRR($J$86:BR86,$I$92,$I$91)</f>
        <v>-4.3298321392842842E-3</v>
      </c>
      <c r="BS94" s="125">
        <f>MIRR($J$86:BS86,$I$92,$I$91)</f>
        <v>-4.1866627372788567E-3</v>
      </c>
      <c r="BT94" s="125">
        <f>MIRR($J$86:BT86,$I$92,$I$91)</f>
        <v>-4.0478756514121805E-3</v>
      </c>
      <c r="BU94" s="125">
        <f>MIRR($J$86:BU86,$I$92,$I$91)</f>
        <v>-3.9132628966210836E-3</v>
      </c>
      <c r="BV94" s="125">
        <f>MIRR($J$86:BV86,$I$92,$I$91)</f>
        <v>-3.7826294267310212E-3</v>
      </c>
      <c r="BW94" s="125">
        <f>MIRR($J$86:BW86,$I$92,$I$91)</f>
        <v>-3.6557921429927198E-3</v>
      </c>
      <c r="BX94" s="125">
        <f>MIRR($J$86:BX86,$I$92,$I$91)</f>
        <v>-3.5325789924071094E-3</v>
      </c>
      <c r="BY94" s="125">
        <f>MIRR($J$86:BY86,$I$92,$I$91)</f>
        <v>-3.4128281464914645E-3</v>
      </c>
      <c r="BZ94" s="125">
        <f>MIRR($J$86:BZ86,$I$92,$I$91)</f>
        <v>-3.2963872522385751E-3</v>
      </c>
      <c r="CA94" s="125">
        <f>MIRR($J$86:CA86,$I$92,$I$91)</f>
        <v>-3.18311274796923E-3</v>
      </c>
      <c r="CB94" s="125">
        <f>MIRR($J$86:CB86,$I$92,$I$91)</f>
        <v>-3.0728692376147393E-3</v>
      </c>
      <c r="CC94" s="125">
        <f>MIRR($J$86:CC86,$I$92,$I$91)</f>
        <v>-2.9655289176874211E-3</v>
      </c>
      <c r="CD94" s="125">
        <f>MIRR($J$86:CD86,$I$92,$I$91)</f>
        <v>-2.8609710518356923E-3</v>
      </c>
      <c r="CE94" s="125">
        <f>MIRR($J$86:CE86,$I$92,$I$91)</f>
        <v>-2.7590814884355108E-3</v>
      </c>
      <c r="CF94" s="125">
        <f>MIRR($J$86:CF86,$I$92,$I$91)</f>
        <v>-2.6597522171620813E-3</v>
      </c>
      <c r="CG94" s="125">
        <f>MIRR($J$86:CG86,$I$92,$I$91)</f>
        <v>-2.5628809609155034E-3</v>
      </c>
      <c r="CH94" s="125">
        <f>MIRR($J$86:CH86,$I$92,$I$91)</f>
        <v>-2.4683707998549576E-3</v>
      </c>
      <c r="CI94" s="125">
        <f>MIRR($J$86:CI86,$I$92,$I$91)</f>
        <v>-2.3761298246310902E-3</v>
      </c>
      <c r="CJ94" s="125">
        <f>MIRR($J$86:CJ86,$I$92,$I$91)</f>
        <v>-2.2860708162066867E-3</v>
      </c>
      <c r="CK94" s="125">
        <f>MIRR($J$86:CK86,$I$92,$I$91)</f>
        <v>-2.1981109499153995E-3</v>
      </c>
      <c r="CL94" s="125">
        <f>MIRR($J$86:CL86,$I$92,$I$91)</f>
        <v>-2.112171521645223E-3</v>
      </c>
      <c r="CM94" s="125">
        <f>MIRR($J$86:CM86,$I$92,$I$91)</f>
        <v>-2.0281776942404628E-3</v>
      </c>
      <c r="CN94" s="125">
        <f>MIRR($J$86:CN86,$I$92,$I$91)</f>
        <v>-1.9460582624012401E-3</v>
      </c>
      <c r="CO94" s="125">
        <f>MIRR($J$86:CO86,$I$92,$I$91)</f>
        <v>-1.8657454345263336E-3</v>
      </c>
      <c r="CP94" s="125">
        <f>MIRR($J$86:CP86,$I$92,$I$91)</f>
        <v>-1.7871746300900382E-3</v>
      </c>
      <c r="CQ94" s="125">
        <f>MIRR($J$86:CQ86,$I$92,$I$91)</f>
        <v>-1.7102842912783967E-3</v>
      </c>
      <c r="CR94" s="125">
        <f>MIRR($J$86:CR86,$I$92,$I$91)</f>
        <v>-1.6350157077283933E-3</v>
      </c>
      <c r="CS94" s="125">
        <f>MIRR($J$86:CS86,$I$92,$I$91)</f>
        <v>-1.561312853316621E-3</v>
      </c>
      <c r="CT94" s="125">
        <f>MIRR($J$86:CT86,$I$92,$I$91)</f>
        <v>-1.4891222340440713E-3</v>
      </c>
      <c r="CU94" s="125">
        <f>MIRR($J$86:CU86,$I$92,$I$91)</f>
        <v>-1.4183927461457468E-3</v>
      </c>
      <c r="CV94" s="125">
        <f>MIRR($J$86:CV86,$I$92,$I$91)</f>
        <v>-1.349075543631284E-3</v>
      </c>
      <c r="CW94" s="125">
        <f>MIRR($J$86:CW86,$I$92,$I$91)</f>
        <v>-1.3011927745218976E-3</v>
      </c>
    </row>
    <row r="95" spans="5:101" x14ac:dyDescent="0.25">
      <c r="E95" s="156"/>
      <c r="F95" s="157"/>
      <c r="G95" s="121"/>
      <c r="H95" s="122"/>
      <c r="I95" s="101"/>
      <c r="J95" s="51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</row>
  </sheetData>
  <sheetProtection algorithmName="SHA-512" hashValue="V7t0+S93oh3V00uvcvcM8jedsPW84wcqD1qjUFUeidAHeTfwbucldZGyvV8J1HbEphN0w/VzIf2Nxvykfo9Seg==" saltValue="ZVaOdzFdEJhUktqm7jPsHg==" spinCount="100000" sheet="1" objects="1" scenarios="1"/>
  <mergeCells count="18">
    <mergeCell ref="E94:F94"/>
    <mergeCell ref="E95:F95"/>
    <mergeCell ref="J6:U6"/>
    <mergeCell ref="V6:AG6"/>
    <mergeCell ref="AH6:AS6"/>
    <mergeCell ref="CD6:CO6"/>
    <mergeCell ref="CP6:CW6"/>
    <mergeCell ref="J87:U87"/>
    <mergeCell ref="V87:AG87"/>
    <mergeCell ref="AH87:AS87"/>
    <mergeCell ref="AT87:BE87"/>
    <mergeCell ref="BF87:BQ87"/>
    <mergeCell ref="BR87:CC87"/>
    <mergeCell ref="CD87:CO87"/>
    <mergeCell ref="CP87:CW87"/>
    <mergeCell ref="AT6:BE6"/>
    <mergeCell ref="BF6:BQ6"/>
    <mergeCell ref="BR6:CC6"/>
  </mergeCells>
  <conditionalFormatting sqref="AI34 AI38 AL34 AL38 AO34 AO38 AR34 AR38 AI54 AL54 AO54 AR54 AI63 AI67 AL63 AL67 AO63 AO67 AR63 AR67 AI76 AL76 AO76 AR76">
    <cfRule type="cellIs" dxfId="15" priority="2" stopIfTrue="1" operator="equal">
      <formula>#REF!</formula>
    </cfRule>
  </conditionalFormatting>
  <conditionalFormatting sqref="AA38:AH38 J39:AR40 AJ34:AK34 AJ38:AK38 AM34:AN34 AM38:AN38 AP34:AQ34 AP38:AQ38 J34:T34 J38:T38 AA54:AH54 J53:AR53 AJ54:AK54 AM54:AN54 AP54:AQ54 J54:T54 AA63:AH63 AA67:AH67 AJ63:AK63 AJ67:AK67 AM63:AN63 AM67:AN67 AP63:AQ63 AP67:AQ67 J63:T63 J67:T67 J68:AR68 AA76:AH76 J72:AR75 AJ76:AK76 AM76:AN76 AP76:AQ76 J76:T76 J35:AR37 BF36:CW38 BF29:CW29 BF68:CW68 AS72:BE76 J64:AR64 AS67:BE68 J65:CW66 J55:X61 Y55:CW58 Y60:BE60 AS63:BE64 Y61:CW61 J62:CW62 AS53:BE54 P42:T42 J41:O42 J43:CW52 P41:CW41 J30:Y31 BF32:CW34 AS32:BE40 AA30:CW30 Z31:CW31 J16:Y21 Z19:AA21 AA17:AO17 Z18:AO18 Z16:AO16 AB19:AO19 AB20:CW21 AP16:CW19 J27:BE29 J23:CW26 J32:AR33 AA34:AH34 J69:CW71 J10:CW15">
    <cfRule type="cellIs" dxfId="14" priority="4" stopIfTrue="1" operator="equal">
      <formula>#REF!</formula>
    </cfRule>
  </conditionalFormatting>
  <conditionalFormatting sqref="Z17 Z30 U34:Z34 U38:Z38 U54:Z54 U63:Z63 U67:Z67 U76:Z76 Y59:CW59 U42:CW42">
    <cfRule type="cellIs" dxfId="13" priority="3" stopIfTrue="1" operator="equal">
      <formula>#REF!</formula>
    </cfRule>
  </conditionalFormatting>
  <conditionalFormatting sqref="J22:CW22">
    <cfRule type="cellIs" dxfId="12" priority="1" stopIfTrue="1" operator="equal">
      <formula>#REF!</formula>
    </cfRule>
  </conditionalFormatting>
  <pageMargins left="0.7" right="0.7" top="0.75" bottom="0.75" header="0.3" footer="0.3"/>
  <pageSetup paperSize="9" orientation="portrait" r:id="rId1"/>
  <ignoredErrors>
    <ignoredError sqref="F12" formula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30CB5-A561-4303-A3EF-5E34B1F7802D}">
  <sheetPr codeName="Hoja5"/>
  <dimension ref="A2:CX95"/>
  <sheetViews>
    <sheetView showGridLines="0" zoomScale="85" zoomScaleNormal="85" workbookViewId="0">
      <pane xSplit="9" ySplit="8" topLeftCell="J9" activePane="bottomRight" state="frozen"/>
      <selection pane="topRight" activeCell="J1" sqref="J1"/>
      <selection pane="bottomLeft" activeCell="A9" sqref="A9"/>
      <selection pane="bottomRight" activeCell="CP88" sqref="CP88"/>
    </sheetView>
  </sheetViews>
  <sheetFormatPr baseColWidth="10" defaultColWidth="10.7109375" defaultRowHeight="15" x14ac:dyDescent="0.25"/>
  <cols>
    <col min="2" max="2" width="57.85546875" bestFit="1" customWidth="1"/>
    <col min="4" max="4" width="14" style="1" customWidth="1"/>
    <col min="5" max="5" width="11.5703125" style="1"/>
    <col min="6" max="6" width="18" style="1" customWidth="1"/>
    <col min="7" max="8" width="10.7109375" style="8"/>
    <col min="9" max="9" width="18.28515625" style="8" bestFit="1" customWidth="1"/>
    <col min="10" max="12" width="10.7109375" style="8"/>
    <col min="13" max="13" width="11.42578125" style="8" bestFit="1" customWidth="1"/>
    <col min="14" max="17" width="10.7109375" style="8"/>
    <col min="18" max="18" width="11.42578125" style="8" bestFit="1" customWidth="1"/>
    <col min="19" max="19" width="10.7109375" style="8"/>
    <col min="20" max="20" width="11.42578125" style="8" bestFit="1" customWidth="1"/>
    <col min="21" max="21" width="10.7109375" style="8"/>
    <col min="22" max="22" width="11.42578125" style="8" bestFit="1" customWidth="1"/>
    <col min="23" max="25" width="10.7109375" style="8"/>
    <col min="26" max="29" width="11.28515625" style="8" bestFit="1" customWidth="1"/>
    <col min="30" max="41" width="11.42578125" style="8" bestFit="1" customWidth="1"/>
    <col min="42" max="42" width="12.28515625" style="8" bestFit="1" customWidth="1"/>
    <col min="43" max="57" width="10.7109375" style="8"/>
    <col min="102" max="102" width="12.85546875" bestFit="1" customWidth="1"/>
  </cols>
  <sheetData>
    <row r="2" spans="2:102" ht="21" x14ac:dyDescent="0.35">
      <c r="B2" s="4" t="s">
        <v>200</v>
      </c>
    </row>
    <row r="4" spans="2:102" x14ac:dyDescent="0.25">
      <c r="B4" t="s">
        <v>218</v>
      </c>
    </row>
    <row r="5" spans="2:102" x14ac:dyDescent="0.25">
      <c r="F5" s="9"/>
    </row>
    <row r="6" spans="2:102" x14ac:dyDescent="0.25">
      <c r="F6" s="9"/>
      <c r="G6" s="53"/>
      <c r="H6" s="53"/>
      <c r="I6" s="54"/>
      <c r="J6" s="141" t="s">
        <v>56</v>
      </c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3"/>
      <c r="V6" s="144" t="s">
        <v>57</v>
      </c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6"/>
      <c r="AH6" s="147" t="s">
        <v>58</v>
      </c>
      <c r="AI6" s="148"/>
      <c r="AJ6" s="148"/>
      <c r="AK6" s="148"/>
      <c r="AL6" s="148"/>
      <c r="AM6" s="148"/>
      <c r="AN6" s="148"/>
      <c r="AO6" s="148"/>
      <c r="AP6" s="148"/>
      <c r="AQ6" s="148"/>
      <c r="AR6" s="148"/>
      <c r="AS6" s="149"/>
      <c r="AT6" s="150" t="s">
        <v>59</v>
      </c>
      <c r="AU6" s="151"/>
      <c r="AV6" s="151"/>
      <c r="AW6" s="151"/>
      <c r="AX6" s="151"/>
      <c r="AY6" s="151"/>
      <c r="AZ6" s="151"/>
      <c r="BA6" s="151"/>
      <c r="BB6" s="151"/>
      <c r="BC6" s="151"/>
      <c r="BD6" s="151"/>
      <c r="BE6" s="152"/>
      <c r="BF6" s="153" t="s">
        <v>60</v>
      </c>
      <c r="BG6" s="135"/>
      <c r="BH6" s="135"/>
      <c r="BI6" s="135"/>
      <c r="BJ6" s="135"/>
      <c r="BK6" s="135"/>
      <c r="BL6" s="135"/>
      <c r="BM6" s="135"/>
      <c r="BN6" s="135"/>
      <c r="BO6" s="135"/>
      <c r="BP6" s="135"/>
      <c r="BQ6" s="135"/>
      <c r="BR6" s="136" t="s">
        <v>168</v>
      </c>
      <c r="BS6" s="136"/>
      <c r="BT6" s="136"/>
      <c r="BU6" s="136"/>
      <c r="BV6" s="136"/>
      <c r="BW6" s="136"/>
      <c r="BX6" s="136"/>
      <c r="BY6" s="136"/>
      <c r="BZ6" s="136"/>
      <c r="CA6" s="136"/>
      <c r="CB6" s="136"/>
      <c r="CC6" s="136"/>
      <c r="CD6" s="135" t="s">
        <v>169</v>
      </c>
      <c r="CE6" s="135"/>
      <c r="CF6" s="135"/>
      <c r="CG6" s="135"/>
      <c r="CH6" s="135"/>
      <c r="CI6" s="135"/>
      <c r="CJ6" s="135"/>
      <c r="CK6" s="135"/>
      <c r="CL6" s="135"/>
      <c r="CM6" s="135"/>
      <c r="CN6" s="135"/>
      <c r="CO6" s="135"/>
      <c r="CP6" s="136" t="s">
        <v>170</v>
      </c>
      <c r="CQ6" s="136"/>
      <c r="CR6" s="136"/>
      <c r="CS6" s="136"/>
      <c r="CT6" s="136"/>
      <c r="CU6" s="136"/>
      <c r="CV6" s="136"/>
      <c r="CW6" s="136"/>
    </row>
    <row r="7" spans="2:102" x14ac:dyDescent="0.25">
      <c r="F7" s="9"/>
      <c r="G7" s="79" t="s">
        <v>61</v>
      </c>
      <c r="H7" s="79" t="s">
        <v>62</v>
      </c>
      <c r="I7" s="79" t="s">
        <v>63</v>
      </c>
      <c r="J7" s="79" t="s">
        <v>64</v>
      </c>
      <c r="K7" s="79" t="s">
        <v>65</v>
      </c>
      <c r="L7" s="79" t="s">
        <v>66</v>
      </c>
      <c r="M7" s="79" t="s">
        <v>67</v>
      </c>
      <c r="N7" s="79" t="s">
        <v>68</v>
      </c>
      <c r="O7" s="79" t="s">
        <v>69</v>
      </c>
      <c r="P7" s="79" t="s">
        <v>70</v>
      </c>
      <c r="Q7" s="79" t="s">
        <v>71</v>
      </c>
      <c r="R7" s="79" t="s">
        <v>72</v>
      </c>
      <c r="S7" s="79" t="s">
        <v>73</v>
      </c>
      <c r="T7" s="79" t="s">
        <v>74</v>
      </c>
      <c r="U7" s="79" t="s">
        <v>75</v>
      </c>
      <c r="V7" s="79" t="s">
        <v>76</v>
      </c>
      <c r="W7" s="79" t="s">
        <v>77</v>
      </c>
      <c r="X7" s="79" t="s">
        <v>78</v>
      </c>
      <c r="Y7" s="79" t="s">
        <v>79</v>
      </c>
      <c r="Z7" s="79" t="s">
        <v>80</v>
      </c>
      <c r="AA7" s="79" t="s">
        <v>81</v>
      </c>
      <c r="AB7" s="79" t="s">
        <v>82</v>
      </c>
      <c r="AC7" s="79" t="s">
        <v>83</v>
      </c>
      <c r="AD7" s="79" t="s">
        <v>84</v>
      </c>
      <c r="AE7" s="79" t="s">
        <v>85</v>
      </c>
      <c r="AF7" s="79" t="s">
        <v>86</v>
      </c>
      <c r="AG7" s="79" t="s">
        <v>87</v>
      </c>
      <c r="AH7" s="79" t="s">
        <v>88</v>
      </c>
      <c r="AI7" s="79" t="s">
        <v>89</v>
      </c>
      <c r="AJ7" s="79" t="s">
        <v>90</v>
      </c>
      <c r="AK7" s="79" t="s">
        <v>91</v>
      </c>
      <c r="AL7" s="79" t="s">
        <v>92</v>
      </c>
      <c r="AM7" s="79" t="s">
        <v>93</v>
      </c>
      <c r="AN7" s="79" t="s">
        <v>94</v>
      </c>
      <c r="AO7" s="79" t="s">
        <v>95</v>
      </c>
      <c r="AP7" s="79" t="s">
        <v>96</v>
      </c>
      <c r="AQ7" s="79" t="s">
        <v>97</v>
      </c>
      <c r="AR7" s="79" t="s">
        <v>98</v>
      </c>
      <c r="AS7" s="79" t="s">
        <v>99</v>
      </c>
      <c r="AT7" s="79" t="s">
        <v>100</v>
      </c>
      <c r="AU7" s="79" t="s">
        <v>101</v>
      </c>
      <c r="AV7" s="79" t="s">
        <v>102</v>
      </c>
      <c r="AW7" s="79" t="s">
        <v>103</v>
      </c>
      <c r="AX7" s="79" t="s">
        <v>104</v>
      </c>
      <c r="AY7" s="79" t="s">
        <v>105</v>
      </c>
      <c r="AZ7" s="79" t="s">
        <v>106</v>
      </c>
      <c r="BA7" s="79" t="s">
        <v>107</v>
      </c>
      <c r="BB7" s="79" t="s">
        <v>108</v>
      </c>
      <c r="BC7" s="79" t="s">
        <v>109</v>
      </c>
      <c r="BD7" s="79" t="s">
        <v>110</v>
      </c>
      <c r="BE7" s="79" t="s">
        <v>111</v>
      </c>
      <c r="BF7" s="79" t="s">
        <v>124</v>
      </c>
      <c r="BG7" s="79" t="s">
        <v>125</v>
      </c>
      <c r="BH7" s="79" t="s">
        <v>126</v>
      </c>
      <c r="BI7" s="79" t="s">
        <v>127</v>
      </c>
      <c r="BJ7" s="79" t="s">
        <v>128</v>
      </c>
      <c r="BK7" s="79" t="s">
        <v>129</v>
      </c>
      <c r="BL7" s="79" t="s">
        <v>130</v>
      </c>
      <c r="BM7" s="79" t="s">
        <v>131</v>
      </c>
      <c r="BN7" s="79" t="s">
        <v>132</v>
      </c>
      <c r="BO7" s="79" t="s">
        <v>133</v>
      </c>
      <c r="BP7" s="79" t="s">
        <v>134</v>
      </c>
      <c r="BQ7" s="79" t="s">
        <v>135</v>
      </c>
      <c r="BR7" s="79" t="s">
        <v>136</v>
      </c>
      <c r="BS7" s="79" t="s">
        <v>137</v>
      </c>
      <c r="BT7" s="79" t="s">
        <v>138</v>
      </c>
      <c r="BU7" s="79" t="s">
        <v>139</v>
      </c>
      <c r="BV7" s="79" t="s">
        <v>140</v>
      </c>
      <c r="BW7" s="79" t="s">
        <v>141</v>
      </c>
      <c r="BX7" s="79" t="s">
        <v>142</v>
      </c>
      <c r="BY7" s="79" t="s">
        <v>143</v>
      </c>
      <c r="BZ7" s="79" t="s">
        <v>144</v>
      </c>
      <c r="CA7" s="79" t="s">
        <v>145</v>
      </c>
      <c r="CB7" s="79" t="s">
        <v>146</v>
      </c>
      <c r="CC7" s="79" t="s">
        <v>147</v>
      </c>
      <c r="CD7" s="79" t="s">
        <v>148</v>
      </c>
      <c r="CE7" s="79" t="s">
        <v>149</v>
      </c>
      <c r="CF7" s="79" t="s">
        <v>150</v>
      </c>
      <c r="CG7" s="79" t="s">
        <v>151</v>
      </c>
      <c r="CH7" s="79" t="s">
        <v>152</v>
      </c>
      <c r="CI7" s="79" t="s">
        <v>153</v>
      </c>
      <c r="CJ7" s="79" t="s">
        <v>154</v>
      </c>
      <c r="CK7" s="79" t="s">
        <v>155</v>
      </c>
      <c r="CL7" s="79" t="s">
        <v>156</v>
      </c>
      <c r="CM7" s="79" t="s">
        <v>157</v>
      </c>
      <c r="CN7" s="79" t="s">
        <v>158</v>
      </c>
      <c r="CO7" s="79" t="s">
        <v>159</v>
      </c>
      <c r="CP7" s="79" t="s">
        <v>160</v>
      </c>
      <c r="CQ7" s="79" t="s">
        <v>161</v>
      </c>
      <c r="CR7" s="79" t="s">
        <v>162</v>
      </c>
      <c r="CS7" s="79" t="s">
        <v>163</v>
      </c>
      <c r="CT7" s="79" t="s">
        <v>164</v>
      </c>
      <c r="CU7" s="79" t="s">
        <v>165</v>
      </c>
      <c r="CV7" s="79" t="s">
        <v>166</v>
      </c>
      <c r="CW7" s="79" t="s">
        <v>167</v>
      </c>
    </row>
    <row r="8" spans="2:102" x14ac:dyDescent="0.25">
      <c r="B8" s="22" t="s">
        <v>8</v>
      </c>
      <c r="C8" s="22"/>
      <c r="D8" s="23"/>
      <c r="E8" s="23"/>
      <c r="F8" s="23">
        <f>(SUM(F10:F66))</f>
        <v>5209369.707147358</v>
      </c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</row>
    <row r="9" spans="2:102" x14ac:dyDescent="0.25">
      <c r="B9" s="13" t="s">
        <v>25</v>
      </c>
      <c r="C9" s="13"/>
      <c r="D9" s="14"/>
      <c r="E9" s="14"/>
      <c r="F9" s="14"/>
      <c r="G9" s="76"/>
      <c r="H9" s="76"/>
      <c r="I9" s="77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</row>
    <row r="10" spans="2:102" x14ac:dyDescent="0.25">
      <c r="B10" s="17" t="s">
        <v>46</v>
      </c>
      <c r="C10" s="17">
        <v>1</v>
      </c>
      <c r="D10" s="29">
        <v>5800</v>
      </c>
      <c r="E10" s="29"/>
      <c r="F10" s="11">
        <f>C10*D10</f>
        <v>5800</v>
      </c>
      <c r="G10" s="70">
        <v>1</v>
      </c>
      <c r="H10" s="70">
        <v>2</v>
      </c>
      <c r="I10" s="71">
        <v>-5800</v>
      </c>
      <c r="J10" s="72">
        <v>0</v>
      </c>
      <c r="K10" s="72">
        <f>I10</f>
        <v>-5800</v>
      </c>
      <c r="L10" s="72">
        <v>0</v>
      </c>
      <c r="M10" s="72">
        <v>0</v>
      </c>
      <c r="N10" s="72">
        <v>0</v>
      </c>
      <c r="O10" s="72">
        <v>0</v>
      </c>
      <c r="P10" s="72">
        <v>0</v>
      </c>
      <c r="Q10" s="72">
        <v>0</v>
      </c>
      <c r="R10" s="72">
        <v>0</v>
      </c>
      <c r="S10" s="72">
        <v>0</v>
      </c>
      <c r="T10" s="72">
        <v>0</v>
      </c>
      <c r="U10" s="72">
        <v>0</v>
      </c>
      <c r="V10" s="72">
        <v>0</v>
      </c>
      <c r="W10" s="72">
        <v>0</v>
      </c>
      <c r="X10" s="72">
        <v>0</v>
      </c>
      <c r="Y10" s="72">
        <v>0</v>
      </c>
      <c r="Z10" s="72">
        <v>0</v>
      </c>
      <c r="AA10" s="72">
        <v>0</v>
      </c>
      <c r="AB10" s="72">
        <v>0</v>
      </c>
      <c r="AC10" s="72">
        <v>0</v>
      </c>
      <c r="AD10" s="72">
        <v>0</v>
      </c>
      <c r="AE10" s="72">
        <v>0</v>
      </c>
      <c r="AF10" s="72">
        <v>0</v>
      </c>
      <c r="AG10" s="72">
        <v>0</v>
      </c>
      <c r="AH10" s="72">
        <v>0</v>
      </c>
      <c r="AI10" s="72">
        <v>0</v>
      </c>
      <c r="AJ10" s="72">
        <v>0</v>
      </c>
      <c r="AK10" s="72">
        <v>0</v>
      </c>
      <c r="AL10" s="72">
        <v>0</v>
      </c>
      <c r="AM10" s="72">
        <v>0</v>
      </c>
      <c r="AN10" s="72">
        <v>0</v>
      </c>
      <c r="AO10" s="72">
        <v>0</v>
      </c>
      <c r="AP10" s="72">
        <v>0</v>
      </c>
      <c r="AQ10" s="72">
        <v>0</v>
      </c>
      <c r="AR10" s="72">
        <v>0</v>
      </c>
      <c r="AS10" s="72">
        <v>0</v>
      </c>
      <c r="AT10" s="72">
        <v>0</v>
      </c>
      <c r="AU10" s="72">
        <v>0</v>
      </c>
      <c r="AV10" s="72">
        <v>0</v>
      </c>
      <c r="AW10" s="72">
        <v>0</v>
      </c>
      <c r="AX10" s="72">
        <v>0</v>
      </c>
      <c r="AY10" s="72">
        <v>0</v>
      </c>
      <c r="AZ10" s="72">
        <v>0</v>
      </c>
      <c r="BA10" s="72">
        <v>0</v>
      </c>
      <c r="BB10" s="72">
        <v>0</v>
      </c>
      <c r="BC10" s="72">
        <v>0</v>
      </c>
      <c r="BD10" s="72">
        <v>0</v>
      </c>
      <c r="BE10" s="72">
        <v>0</v>
      </c>
      <c r="BF10" s="72">
        <v>0</v>
      </c>
      <c r="BG10" s="72">
        <v>0</v>
      </c>
      <c r="BH10" s="72">
        <v>0</v>
      </c>
      <c r="BI10" s="72">
        <v>0</v>
      </c>
      <c r="BJ10" s="72">
        <v>0</v>
      </c>
      <c r="BK10" s="72">
        <v>0</v>
      </c>
      <c r="BL10" s="72">
        <v>0</v>
      </c>
      <c r="BM10" s="72">
        <v>0</v>
      </c>
      <c r="BN10" s="72">
        <v>0</v>
      </c>
      <c r="BO10" s="72">
        <v>0</v>
      </c>
      <c r="BP10" s="72">
        <v>0</v>
      </c>
      <c r="BQ10" s="72">
        <v>0</v>
      </c>
      <c r="BR10" s="72">
        <v>0</v>
      </c>
      <c r="BS10" s="72">
        <v>0</v>
      </c>
      <c r="BT10" s="72">
        <v>0</v>
      </c>
      <c r="BU10" s="72">
        <v>0</v>
      </c>
      <c r="BV10" s="72">
        <v>0</v>
      </c>
      <c r="BW10" s="72">
        <v>0</v>
      </c>
      <c r="BX10" s="72">
        <v>0</v>
      </c>
      <c r="BY10" s="72">
        <v>0</v>
      </c>
      <c r="BZ10" s="72">
        <v>0</v>
      </c>
      <c r="CA10" s="72">
        <v>0</v>
      </c>
      <c r="CB10" s="72">
        <v>0</v>
      </c>
      <c r="CC10" s="72">
        <v>0</v>
      </c>
      <c r="CD10" s="72">
        <v>0</v>
      </c>
      <c r="CE10" s="72">
        <v>0</v>
      </c>
      <c r="CF10" s="72">
        <v>0</v>
      </c>
      <c r="CG10" s="72">
        <v>0</v>
      </c>
      <c r="CH10" s="72">
        <v>0</v>
      </c>
      <c r="CI10" s="72">
        <v>0</v>
      </c>
      <c r="CJ10" s="72">
        <v>0</v>
      </c>
      <c r="CK10" s="72">
        <v>0</v>
      </c>
      <c r="CL10" s="72">
        <v>0</v>
      </c>
      <c r="CM10" s="72">
        <v>0</v>
      </c>
      <c r="CN10" s="72">
        <v>0</v>
      </c>
      <c r="CO10" s="72">
        <v>0</v>
      </c>
      <c r="CP10" s="72">
        <v>0</v>
      </c>
      <c r="CQ10" s="72">
        <v>0</v>
      </c>
      <c r="CR10" s="72">
        <v>0</v>
      </c>
      <c r="CS10" s="72">
        <v>0</v>
      </c>
      <c r="CT10" s="72">
        <v>0</v>
      </c>
      <c r="CU10" s="72">
        <v>0</v>
      </c>
      <c r="CV10" s="72">
        <v>0</v>
      </c>
      <c r="CW10" s="72">
        <v>0</v>
      </c>
      <c r="CX10" s="115"/>
    </row>
    <row r="11" spans="2:102" x14ac:dyDescent="0.25">
      <c r="B11" s="10" t="s">
        <v>26</v>
      </c>
      <c r="C11" s="10">
        <v>1</v>
      </c>
      <c r="D11" s="11">
        <v>1200</v>
      </c>
      <c r="E11" s="11"/>
      <c r="F11" s="11">
        <f>C11*D11</f>
        <v>1200</v>
      </c>
      <c r="G11" s="55">
        <v>4</v>
      </c>
      <c r="H11" s="55">
        <v>4</v>
      </c>
      <c r="I11" s="57">
        <v>-1200</v>
      </c>
      <c r="J11" s="58">
        <v>0</v>
      </c>
      <c r="K11" s="58">
        <v>0</v>
      </c>
      <c r="L11" s="58">
        <v>0</v>
      </c>
      <c r="M11" s="58">
        <f>I11</f>
        <v>-1200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8">
        <v>0</v>
      </c>
      <c r="Y11" s="58">
        <v>0</v>
      </c>
      <c r="Z11" s="58">
        <v>0</v>
      </c>
      <c r="AA11" s="58">
        <v>0</v>
      </c>
      <c r="AB11" s="58">
        <v>0</v>
      </c>
      <c r="AC11" s="58">
        <v>0</v>
      </c>
      <c r="AD11" s="58">
        <v>0</v>
      </c>
      <c r="AE11" s="58">
        <v>0</v>
      </c>
      <c r="AF11" s="58">
        <v>0</v>
      </c>
      <c r="AG11" s="58">
        <v>0</v>
      </c>
      <c r="AH11" s="58">
        <v>0</v>
      </c>
      <c r="AI11" s="58">
        <v>0</v>
      </c>
      <c r="AJ11" s="58">
        <v>0</v>
      </c>
      <c r="AK11" s="58">
        <v>0</v>
      </c>
      <c r="AL11" s="58">
        <v>0</v>
      </c>
      <c r="AM11" s="58">
        <v>0</v>
      </c>
      <c r="AN11" s="58">
        <v>0</v>
      </c>
      <c r="AO11" s="58">
        <v>0</v>
      </c>
      <c r="AP11" s="58">
        <v>0</v>
      </c>
      <c r="AQ11" s="58">
        <v>0</v>
      </c>
      <c r="AR11" s="58">
        <v>0</v>
      </c>
      <c r="AS11" s="58">
        <v>0</v>
      </c>
      <c r="AT11" s="58">
        <v>0</v>
      </c>
      <c r="AU11" s="58">
        <v>0</v>
      </c>
      <c r="AV11" s="58">
        <v>0</v>
      </c>
      <c r="AW11" s="58">
        <v>0</v>
      </c>
      <c r="AX11" s="58">
        <v>0</v>
      </c>
      <c r="AY11" s="58">
        <v>0</v>
      </c>
      <c r="AZ11" s="58">
        <v>0</v>
      </c>
      <c r="BA11" s="58">
        <v>0</v>
      </c>
      <c r="BB11" s="58">
        <v>0</v>
      </c>
      <c r="BC11" s="58">
        <v>0</v>
      </c>
      <c r="BD11" s="58">
        <v>0</v>
      </c>
      <c r="BE11" s="58">
        <v>0</v>
      </c>
      <c r="BF11" s="58">
        <v>0</v>
      </c>
      <c r="BG11" s="58">
        <v>0</v>
      </c>
      <c r="BH11" s="58">
        <v>0</v>
      </c>
      <c r="BI11" s="58">
        <v>0</v>
      </c>
      <c r="BJ11" s="58">
        <v>0</v>
      </c>
      <c r="BK11" s="58">
        <v>0</v>
      </c>
      <c r="BL11" s="58">
        <v>0</v>
      </c>
      <c r="BM11" s="58">
        <v>0</v>
      </c>
      <c r="BN11" s="58">
        <v>0</v>
      </c>
      <c r="BO11" s="58">
        <v>0</v>
      </c>
      <c r="BP11" s="58">
        <v>0</v>
      </c>
      <c r="BQ11" s="58">
        <v>0</v>
      </c>
      <c r="BR11" s="58">
        <v>0</v>
      </c>
      <c r="BS11" s="58">
        <v>0</v>
      </c>
      <c r="BT11" s="58">
        <v>0</v>
      </c>
      <c r="BU11" s="58">
        <v>0</v>
      </c>
      <c r="BV11" s="58">
        <v>0</v>
      </c>
      <c r="BW11" s="58">
        <v>0</v>
      </c>
      <c r="BX11" s="58">
        <v>0</v>
      </c>
      <c r="BY11" s="58">
        <v>0</v>
      </c>
      <c r="BZ11" s="58">
        <v>0</v>
      </c>
      <c r="CA11" s="58">
        <v>0</v>
      </c>
      <c r="CB11" s="58">
        <v>0</v>
      </c>
      <c r="CC11" s="58">
        <v>0</v>
      </c>
      <c r="CD11" s="58">
        <v>0</v>
      </c>
      <c r="CE11" s="58">
        <v>0</v>
      </c>
      <c r="CF11" s="58">
        <v>0</v>
      </c>
      <c r="CG11" s="58">
        <v>0</v>
      </c>
      <c r="CH11" s="58">
        <v>0</v>
      </c>
      <c r="CI11" s="58">
        <v>0</v>
      </c>
      <c r="CJ11" s="58">
        <v>0</v>
      </c>
      <c r="CK11" s="58">
        <v>0</v>
      </c>
      <c r="CL11" s="58">
        <v>0</v>
      </c>
      <c r="CM11" s="58">
        <v>0</v>
      </c>
      <c r="CN11" s="58">
        <v>0</v>
      </c>
      <c r="CO11" s="58">
        <v>0</v>
      </c>
      <c r="CP11" s="58">
        <v>0</v>
      </c>
      <c r="CQ11" s="58">
        <v>0</v>
      </c>
      <c r="CR11" s="58">
        <v>0</v>
      </c>
      <c r="CS11" s="58">
        <v>0</v>
      </c>
      <c r="CT11" s="58">
        <v>0</v>
      </c>
      <c r="CU11" s="58">
        <v>0</v>
      </c>
      <c r="CV11" s="58">
        <v>0</v>
      </c>
      <c r="CW11" s="58">
        <v>0</v>
      </c>
      <c r="CX11" s="115"/>
    </row>
    <row r="12" spans="2:102" x14ac:dyDescent="0.25">
      <c r="B12" s="10" t="s">
        <v>27</v>
      </c>
      <c r="C12" s="10">
        <v>1</v>
      </c>
      <c r="D12" s="11">
        <v>4500</v>
      </c>
      <c r="E12" s="11"/>
      <c r="F12" s="11">
        <f>D12*C12</f>
        <v>4500</v>
      </c>
      <c r="G12" s="55">
        <v>4</v>
      </c>
      <c r="H12" s="55">
        <v>4</v>
      </c>
      <c r="I12" s="57">
        <v>-4500</v>
      </c>
      <c r="J12" s="58">
        <v>0</v>
      </c>
      <c r="K12" s="58">
        <v>0</v>
      </c>
      <c r="L12" s="58">
        <v>0</v>
      </c>
      <c r="M12" s="58">
        <f>I12</f>
        <v>-4500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58">
        <v>0</v>
      </c>
      <c r="X12" s="58">
        <v>0</v>
      </c>
      <c r="Y12" s="58">
        <v>0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58">
        <v>0</v>
      </c>
      <c r="AF12" s="58">
        <v>0</v>
      </c>
      <c r="AG12" s="58">
        <v>0</v>
      </c>
      <c r="AH12" s="58">
        <v>0</v>
      </c>
      <c r="AI12" s="58">
        <v>0</v>
      </c>
      <c r="AJ12" s="58">
        <v>0</v>
      </c>
      <c r="AK12" s="58">
        <v>0</v>
      </c>
      <c r="AL12" s="58">
        <v>0</v>
      </c>
      <c r="AM12" s="58">
        <v>0</v>
      </c>
      <c r="AN12" s="58">
        <v>0</v>
      </c>
      <c r="AO12" s="58">
        <v>0</v>
      </c>
      <c r="AP12" s="58">
        <v>0</v>
      </c>
      <c r="AQ12" s="58">
        <v>0</v>
      </c>
      <c r="AR12" s="58">
        <v>0</v>
      </c>
      <c r="AS12" s="58">
        <v>0</v>
      </c>
      <c r="AT12" s="58">
        <v>0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8">
        <v>0</v>
      </c>
      <c r="BA12" s="58">
        <v>0</v>
      </c>
      <c r="BB12" s="58">
        <v>0</v>
      </c>
      <c r="BC12" s="58">
        <v>0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58">
        <v>0</v>
      </c>
      <c r="BU12" s="58">
        <v>0</v>
      </c>
      <c r="BV12" s="58">
        <v>0</v>
      </c>
      <c r="BW12" s="58">
        <v>0</v>
      </c>
      <c r="BX12" s="58">
        <v>0</v>
      </c>
      <c r="BY12" s="58">
        <v>0</v>
      </c>
      <c r="BZ12" s="58">
        <v>0</v>
      </c>
      <c r="CA12" s="58">
        <v>0</v>
      </c>
      <c r="CB12" s="58">
        <v>0</v>
      </c>
      <c r="CC12" s="58">
        <v>0</v>
      </c>
      <c r="CD12" s="58">
        <v>0</v>
      </c>
      <c r="CE12" s="58">
        <v>0</v>
      </c>
      <c r="CF12" s="58">
        <v>0</v>
      </c>
      <c r="CG12" s="58">
        <v>0</v>
      </c>
      <c r="CH12" s="58">
        <v>0</v>
      </c>
      <c r="CI12" s="58">
        <v>0</v>
      </c>
      <c r="CJ12" s="58">
        <v>0</v>
      </c>
      <c r="CK12" s="58">
        <v>0</v>
      </c>
      <c r="CL12" s="58">
        <v>0</v>
      </c>
      <c r="CM12" s="58">
        <v>0</v>
      </c>
      <c r="CN12" s="58">
        <v>0</v>
      </c>
      <c r="CO12" s="58">
        <v>0</v>
      </c>
      <c r="CP12" s="58">
        <v>0</v>
      </c>
      <c r="CQ12" s="58">
        <v>0</v>
      </c>
      <c r="CR12" s="58">
        <v>0</v>
      </c>
      <c r="CS12" s="58">
        <v>0</v>
      </c>
      <c r="CT12" s="58">
        <v>0</v>
      </c>
      <c r="CU12" s="58">
        <v>0</v>
      </c>
      <c r="CV12" s="58">
        <v>0</v>
      </c>
      <c r="CW12" s="58">
        <v>0</v>
      </c>
      <c r="CX12" s="115"/>
    </row>
    <row r="13" spans="2:102" x14ac:dyDescent="0.25">
      <c r="B13" s="10" t="s">
        <v>14</v>
      </c>
      <c r="C13" s="12">
        <v>0.21</v>
      </c>
      <c r="D13" s="11">
        <f>F11+F12+F10</f>
        <v>11500</v>
      </c>
      <c r="E13" s="11"/>
      <c r="F13" s="11">
        <f>C13*D13</f>
        <v>2415</v>
      </c>
      <c r="G13" s="55">
        <v>1</v>
      </c>
      <c r="H13" s="55">
        <v>4</v>
      </c>
      <c r="I13" s="57">
        <f>(I10+I11+I12)*0.21</f>
        <v>-2415</v>
      </c>
      <c r="J13" s="58">
        <f>(J10+J11+J12)*0.21</f>
        <v>0</v>
      </c>
      <c r="K13" s="58">
        <f>(K10+K11+K12)*0.21</f>
        <v>-1218</v>
      </c>
      <c r="L13" s="58">
        <v>0</v>
      </c>
      <c r="M13" s="58">
        <f>(M10+M11+M12)*0.21</f>
        <v>-1197</v>
      </c>
      <c r="N13" s="58">
        <v>0</v>
      </c>
      <c r="O13" s="58">
        <v>0</v>
      </c>
      <c r="P13" s="58">
        <v>0</v>
      </c>
      <c r="Q13" s="58">
        <v>0</v>
      </c>
      <c r="R13" s="58">
        <v>0</v>
      </c>
      <c r="S13" s="58">
        <v>0</v>
      </c>
      <c r="T13" s="58">
        <v>0</v>
      </c>
      <c r="U13" s="58">
        <v>0</v>
      </c>
      <c r="V13" s="58">
        <v>0</v>
      </c>
      <c r="W13" s="58">
        <v>0</v>
      </c>
      <c r="X13" s="58">
        <v>0</v>
      </c>
      <c r="Y13" s="58">
        <v>0</v>
      </c>
      <c r="Z13" s="58">
        <v>0</v>
      </c>
      <c r="AA13" s="58">
        <v>0</v>
      </c>
      <c r="AB13" s="58">
        <v>0</v>
      </c>
      <c r="AC13" s="58">
        <v>0</v>
      </c>
      <c r="AD13" s="58">
        <v>0</v>
      </c>
      <c r="AE13" s="58">
        <v>0</v>
      </c>
      <c r="AF13" s="58">
        <v>0</v>
      </c>
      <c r="AG13" s="58">
        <v>0</v>
      </c>
      <c r="AH13" s="58">
        <v>0</v>
      </c>
      <c r="AI13" s="58">
        <v>0</v>
      </c>
      <c r="AJ13" s="58">
        <v>0</v>
      </c>
      <c r="AK13" s="58">
        <v>0</v>
      </c>
      <c r="AL13" s="58">
        <v>0</v>
      </c>
      <c r="AM13" s="58">
        <v>0</v>
      </c>
      <c r="AN13" s="58">
        <v>0</v>
      </c>
      <c r="AO13" s="58">
        <v>0</v>
      </c>
      <c r="AP13" s="58">
        <v>0</v>
      </c>
      <c r="AQ13" s="58">
        <v>0</v>
      </c>
      <c r="AR13" s="58">
        <v>0</v>
      </c>
      <c r="AS13" s="58">
        <v>0</v>
      </c>
      <c r="AT13" s="58">
        <v>0</v>
      </c>
      <c r="AU13" s="58">
        <v>0</v>
      </c>
      <c r="AV13" s="58">
        <v>0</v>
      </c>
      <c r="AW13" s="58">
        <v>0</v>
      </c>
      <c r="AX13" s="58">
        <v>0</v>
      </c>
      <c r="AY13" s="58">
        <v>0</v>
      </c>
      <c r="AZ13" s="58">
        <v>0</v>
      </c>
      <c r="BA13" s="58">
        <v>0</v>
      </c>
      <c r="BB13" s="58">
        <v>0</v>
      </c>
      <c r="BC13" s="58">
        <v>0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8">
        <v>0</v>
      </c>
      <c r="BQ13" s="58">
        <v>0</v>
      </c>
      <c r="BR13" s="58">
        <v>0</v>
      </c>
      <c r="BS13" s="58">
        <v>0</v>
      </c>
      <c r="BT13" s="58">
        <v>0</v>
      </c>
      <c r="BU13" s="58">
        <v>0</v>
      </c>
      <c r="BV13" s="58">
        <v>0</v>
      </c>
      <c r="BW13" s="58">
        <v>0</v>
      </c>
      <c r="BX13" s="58">
        <v>0</v>
      </c>
      <c r="BY13" s="58">
        <v>0</v>
      </c>
      <c r="BZ13" s="58">
        <v>0</v>
      </c>
      <c r="CA13" s="58">
        <v>0</v>
      </c>
      <c r="CB13" s="58">
        <v>0</v>
      </c>
      <c r="CC13" s="58">
        <v>0</v>
      </c>
      <c r="CD13" s="58">
        <v>0</v>
      </c>
      <c r="CE13" s="58">
        <v>0</v>
      </c>
      <c r="CF13" s="58">
        <v>0</v>
      </c>
      <c r="CG13" s="58">
        <v>0</v>
      </c>
      <c r="CH13" s="58">
        <v>0</v>
      </c>
      <c r="CI13" s="58">
        <v>0</v>
      </c>
      <c r="CJ13" s="58">
        <v>0</v>
      </c>
      <c r="CK13" s="58">
        <v>0</v>
      </c>
      <c r="CL13" s="58">
        <v>0</v>
      </c>
      <c r="CM13" s="58">
        <v>0</v>
      </c>
      <c r="CN13" s="58">
        <v>0</v>
      </c>
      <c r="CO13" s="58">
        <v>0</v>
      </c>
      <c r="CP13" s="58">
        <v>0</v>
      </c>
      <c r="CQ13" s="58">
        <v>0</v>
      </c>
      <c r="CR13" s="58">
        <v>0</v>
      </c>
      <c r="CS13" s="58">
        <v>0</v>
      </c>
      <c r="CT13" s="58">
        <v>0</v>
      </c>
      <c r="CU13" s="58">
        <v>0</v>
      </c>
      <c r="CV13" s="58">
        <v>0</v>
      </c>
      <c r="CW13" s="58">
        <v>0</v>
      </c>
      <c r="CX13" s="115"/>
    </row>
    <row r="14" spans="2:102" x14ac:dyDescent="0.25">
      <c r="B14" s="10"/>
      <c r="C14" s="12"/>
      <c r="D14" s="11"/>
      <c r="E14" s="11"/>
      <c r="F14" s="11"/>
      <c r="G14" s="61"/>
      <c r="H14" s="61"/>
      <c r="I14" s="62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115"/>
    </row>
    <row r="15" spans="2:102" x14ac:dyDescent="0.25">
      <c r="B15" s="15" t="s">
        <v>1</v>
      </c>
      <c r="C15" s="15"/>
      <c r="D15" s="16"/>
      <c r="E15" s="16"/>
      <c r="F15" s="16"/>
      <c r="G15" s="64"/>
      <c r="H15" s="64"/>
      <c r="I15" s="65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115"/>
    </row>
    <row r="16" spans="2:102" x14ac:dyDescent="0.25">
      <c r="B16" t="s">
        <v>21</v>
      </c>
      <c r="C16" s="6">
        <v>5.6099999999999997E-2</v>
      </c>
      <c r="D16" s="1">
        <f>F30</f>
        <v>158230.80000000002</v>
      </c>
      <c r="F16" s="1">
        <f>D16*C16</f>
        <v>8876.7478800000008</v>
      </c>
      <c r="G16" s="70">
        <v>6</v>
      </c>
      <c r="H16" s="70">
        <v>6</v>
      </c>
      <c r="I16" s="71">
        <f t="shared" ref="I16:I65" si="0">-F16</f>
        <v>-8876.7478800000008</v>
      </c>
      <c r="J16" s="72">
        <v>0</v>
      </c>
      <c r="K16" s="72">
        <v>0</v>
      </c>
      <c r="L16" s="72">
        <v>0</v>
      </c>
      <c r="M16" s="72">
        <v>0</v>
      </c>
      <c r="N16" s="72">
        <v>0</v>
      </c>
      <c r="O16" s="72">
        <f>I16</f>
        <v>-8876.7478800000008</v>
      </c>
      <c r="P16" s="72">
        <v>0</v>
      </c>
      <c r="Q16" s="72">
        <v>0</v>
      </c>
      <c r="R16" s="72">
        <v>0</v>
      </c>
      <c r="S16" s="72">
        <v>0</v>
      </c>
      <c r="T16" s="72">
        <v>0</v>
      </c>
      <c r="U16" s="72">
        <v>0</v>
      </c>
      <c r="V16" s="72">
        <v>0</v>
      </c>
      <c r="W16" s="72">
        <v>0</v>
      </c>
      <c r="X16" s="72">
        <v>0</v>
      </c>
      <c r="Y16" s="72">
        <v>0</v>
      </c>
      <c r="Z16" s="72">
        <v>0</v>
      </c>
      <c r="AA16" s="72">
        <v>0</v>
      </c>
      <c r="AB16" s="72">
        <v>0</v>
      </c>
      <c r="AC16" s="72">
        <v>0</v>
      </c>
      <c r="AD16" s="72">
        <v>0</v>
      </c>
      <c r="AE16" s="72">
        <v>0</v>
      </c>
      <c r="AF16" s="72">
        <v>0</v>
      </c>
      <c r="AG16" s="72">
        <v>0</v>
      </c>
      <c r="AH16" s="72">
        <v>0</v>
      </c>
      <c r="AI16" s="72">
        <v>0</v>
      </c>
      <c r="AJ16" s="72">
        <v>0</v>
      </c>
      <c r="AK16" s="72">
        <v>0</v>
      </c>
      <c r="AL16" s="72">
        <v>0</v>
      </c>
      <c r="AM16" s="72">
        <v>0</v>
      </c>
      <c r="AN16" s="72">
        <v>0</v>
      </c>
      <c r="AO16" s="72">
        <v>0</v>
      </c>
      <c r="AP16" s="72">
        <v>0</v>
      </c>
      <c r="AQ16" s="72">
        <v>0</v>
      </c>
      <c r="AR16" s="72">
        <v>0</v>
      </c>
      <c r="AS16" s="72">
        <v>0</v>
      </c>
      <c r="AT16" s="72">
        <v>0</v>
      </c>
      <c r="AU16" s="72">
        <v>0</v>
      </c>
      <c r="AV16" s="72">
        <v>0</v>
      </c>
      <c r="AW16" s="72">
        <v>0</v>
      </c>
      <c r="AX16" s="72">
        <v>0</v>
      </c>
      <c r="AY16" s="72">
        <v>0</v>
      </c>
      <c r="AZ16" s="72">
        <v>0</v>
      </c>
      <c r="BA16" s="72">
        <v>0</v>
      </c>
      <c r="BB16" s="72">
        <v>0</v>
      </c>
      <c r="BC16" s="72">
        <v>0</v>
      </c>
      <c r="BD16" s="72">
        <v>0</v>
      </c>
      <c r="BE16" s="72">
        <v>0</v>
      </c>
      <c r="BF16" s="72">
        <v>0</v>
      </c>
      <c r="BG16" s="72">
        <v>0</v>
      </c>
      <c r="BH16" s="72">
        <v>0</v>
      </c>
      <c r="BI16" s="72">
        <v>0</v>
      </c>
      <c r="BJ16" s="72">
        <v>0</v>
      </c>
      <c r="BK16" s="72">
        <v>0</v>
      </c>
      <c r="BL16" s="72">
        <v>0</v>
      </c>
      <c r="BM16" s="72">
        <v>0</v>
      </c>
      <c r="BN16" s="72">
        <v>0</v>
      </c>
      <c r="BO16" s="72">
        <v>0</v>
      </c>
      <c r="BP16" s="72">
        <v>0</v>
      </c>
      <c r="BQ16" s="72">
        <v>0</v>
      </c>
      <c r="BR16" s="72">
        <v>0</v>
      </c>
      <c r="BS16" s="72">
        <v>0</v>
      </c>
      <c r="BT16" s="72">
        <v>0</v>
      </c>
      <c r="BU16" s="72">
        <v>0</v>
      </c>
      <c r="BV16" s="72">
        <v>0</v>
      </c>
      <c r="BW16" s="72">
        <v>0</v>
      </c>
      <c r="BX16" s="72">
        <v>0</v>
      </c>
      <c r="BY16" s="72">
        <v>0</v>
      </c>
      <c r="BZ16" s="72">
        <v>0</v>
      </c>
      <c r="CA16" s="72">
        <v>0</v>
      </c>
      <c r="CB16" s="72">
        <v>0</v>
      </c>
      <c r="CC16" s="72">
        <v>0</v>
      </c>
      <c r="CD16" s="72">
        <v>0</v>
      </c>
      <c r="CE16" s="72">
        <v>0</v>
      </c>
      <c r="CF16" s="72">
        <v>0</v>
      </c>
      <c r="CG16" s="72">
        <v>0</v>
      </c>
      <c r="CH16" s="72">
        <v>0</v>
      </c>
      <c r="CI16" s="72">
        <v>0</v>
      </c>
      <c r="CJ16" s="72">
        <v>0</v>
      </c>
      <c r="CK16" s="72">
        <v>0</v>
      </c>
      <c r="CL16" s="72">
        <v>0</v>
      </c>
      <c r="CM16" s="72">
        <v>0</v>
      </c>
      <c r="CN16" s="72">
        <v>0</v>
      </c>
      <c r="CO16" s="72">
        <v>0</v>
      </c>
      <c r="CP16" s="72">
        <v>0</v>
      </c>
      <c r="CQ16" s="72">
        <v>0</v>
      </c>
      <c r="CR16" s="72">
        <v>0</v>
      </c>
      <c r="CS16" s="72">
        <v>0</v>
      </c>
      <c r="CT16" s="72">
        <v>0</v>
      </c>
      <c r="CU16" s="72">
        <v>0</v>
      </c>
      <c r="CV16" s="72">
        <v>0</v>
      </c>
      <c r="CW16" s="72">
        <v>0</v>
      </c>
      <c r="CX16" s="115"/>
    </row>
    <row r="17" spans="2:102" x14ac:dyDescent="0.25">
      <c r="B17" t="s">
        <v>22</v>
      </c>
      <c r="C17" s="6">
        <v>4.7699999999999999E-2</v>
      </c>
      <c r="D17" s="1">
        <f>F30</f>
        <v>158230.80000000002</v>
      </c>
      <c r="F17" s="1">
        <f>D17*C17</f>
        <v>7547.6091600000009</v>
      </c>
      <c r="G17" s="55">
        <v>17</v>
      </c>
      <c r="H17" s="55">
        <v>18</v>
      </c>
      <c r="I17" s="57">
        <f t="shared" si="0"/>
        <v>-7547.6091600000009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8">
        <v>0</v>
      </c>
      <c r="P17" s="58">
        <v>0</v>
      </c>
      <c r="Q17" s="58">
        <v>0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0</v>
      </c>
      <c r="X17" s="58">
        <v>0</v>
      </c>
      <c r="Y17" s="58">
        <v>0</v>
      </c>
      <c r="Z17" s="58">
        <f>I17*0.3</f>
        <v>-2264.2827480000001</v>
      </c>
      <c r="AA17" s="58">
        <f>0.7*I17</f>
        <v>-5283.3264120000003</v>
      </c>
      <c r="AB17" s="58">
        <v>0</v>
      </c>
      <c r="AC17" s="58">
        <v>0</v>
      </c>
      <c r="AD17" s="58">
        <v>0</v>
      </c>
      <c r="AE17" s="58">
        <v>0</v>
      </c>
      <c r="AF17" s="58">
        <v>0</v>
      </c>
      <c r="AG17" s="58">
        <v>0</v>
      </c>
      <c r="AH17" s="58">
        <v>0</v>
      </c>
      <c r="AI17" s="58">
        <v>0</v>
      </c>
      <c r="AJ17" s="58">
        <v>0</v>
      </c>
      <c r="AK17" s="58">
        <v>0</v>
      </c>
      <c r="AL17" s="58">
        <v>0</v>
      </c>
      <c r="AM17" s="58">
        <v>0</v>
      </c>
      <c r="AN17" s="58">
        <v>0</v>
      </c>
      <c r="AO17" s="58">
        <v>0</v>
      </c>
      <c r="AP17" s="58">
        <v>0</v>
      </c>
      <c r="AQ17" s="58">
        <v>0</v>
      </c>
      <c r="AR17" s="58">
        <v>0</v>
      </c>
      <c r="AS17" s="58">
        <v>0</v>
      </c>
      <c r="AT17" s="58">
        <v>0</v>
      </c>
      <c r="AU17" s="58">
        <v>0</v>
      </c>
      <c r="AV17" s="58">
        <v>0</v>
      </c>
      <c r="AW17" s="58">
        <v>0</v>
      </c>
      <c r="AX17" s="58">
        <v>0</v>
      </c>
      <c r="AY17" s="58">
        <v>0</v>
      </c>
      <c r="AZ17" s="58">
        <v>0</v>
      </c>
      <c r="BA17" s="58">
        <v>0</v>
      </c>
      <c r="BB17" s="58">
        <v>0</v>
      </c>
      <c r="BC17" s="58">
        <v>0</v>
      </c>
      <c r="BD17" s="58">
        <v>0</v>
      </c>
      <c r="BE17" s="58">
        <v>0</v>
      </c>
      <c r="BF17" s="58">
        <v>0</v>
      </c>
      <c r="BG17" s="58">
        <v>0</v>
      </c>
      <c r="BH17" s="58">
        <v>0</v>
      </c>
      <c r="BI17" s="58">
        <v>0</v>
      </c>
      <c r="BJ17" s="58">
        <v>0</v>
      </c>
      <c r="BK17" s="58">
        <v>0</v>
      </c>
      <c r="BL17" s="58">
        <v>0</v>
      </c>
      <c r="BM17" s="58">
        <v>0</v>
      </c>
      <c r="BN17" s="58">
        <v>0</v>
      </c>
      <c r="BO17" s="58">
        <v>0</v>
      </c>
      <c r="BP17" s="58">
        <v>0</v>
      </c>
      <c r="BQ17" s="58">
        <v>0</v>
      </c>
      <c r="BR17" s="58">
        <v>0</v>
      </c>
      <c r="BS17" s="58">
        <v>0</v>
      </c>
      <c r="BT17" s="58">
        <v>0</v>
      </c>
      <c r="BU17" s="58">
        <v>0</v>
      </c>
      <c r="BV17" s="58">
        <v>0</v>
      </c>
      <c r="BW17" s="58">
        <v>0</v>
      </c>
      <c r="BX17" s="58">
        <v>0</v>
      </c>
      <c r="BY17" s="58">
        <v>0</v>
      </c>
      <c r="BZ17" s="58">
        <v>0</v>
      </c>
      <c r="CA17" s="58">
        <v>0</v>
      </c>
      <c r="CB17" s="58">
        <v>0</v>
      </c>
      <c r="CC17" s="58">
        <v>0</v>
      </c>
      <c r="CD17" s="58">
        <v>0</v>
      </c>
      <c r="CE17" s="58">
        <v>0</v>
      </c>
      <c r="CF17" s="58">
        <v>0</v>
      </c>
      <c r="CG17" s="58">
        <v>0</v>
      </c>
      <c r="CH17" s="58">
        <v>0</v>
      </c>
      <c r="CI17" s="58">
        <v>0</v>
      </c>
      <c r="CJ17" s="58">
        <v>0</v>
      </c>
      <c r="CK17" s="58">
        <v>0</v>
      </c>
      <c r="CL17" s="58">
        <v>0</v>
      </c>
      <c r="CM17" s="58">
        <v>0</v>
      </c>
      <c r="CN17" s="58">
        <v>0</v>
      </c>
      <c r="CO17" s="58">
        <v>0</v>
      </c>
      <c r="CP17" s="58">
        <v>0</v>
      </c>
      <c r="CQ17" s="58">
        <v>0</v>
      </c>
      <c r="CR17" s="58">
        <v>0</v>
      </c>
      <c r="CS17" s="58">
        <v>0</v>
      </c>
      <c r="CT17" s="58">
        <v>0</v>
      </c>
      <c r="CU17" s="58">
        <v>0</v>
      </c>
      <c r="CV17" s="58">
        <v>0</v>
      </c>
      <c r="CW17" s="58">
        <v>0</v>
      </c>
      <c r="CX17" s="115"/>
    </row>
    <row r="18" spans="2:102" x14ac:dyDescent="0.25">
      <c r="B18" t="s">
        <v>24</v>
      </c>
      <c r="C18" s="6">
        <v>7.0000000000000001E-3</v>
      </c>
      <c r="D18" s="1">
        <f>F30</f>
        <v>158230.80000000002</v>
      </c>
      <c r="F18" s="1">
        <f>C18*D18</f>
        <v>1107.6156000000001</v>
      </c>
      <c r="G18" s="55">
        <v>17</v>
      </c>
      <c r="H18" s="55">
        <v>18</v>
      </c>
      <c r="I18" s="57">
        <f t="shared" si="0"/>
        <v>-1107.6156000000001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8">
        <v>0</v>
      </c>
      <c r="P18" s="58">
        <v>0</v>
      </c>
      <c r="Q18" s="58">
        <v>0</v>
      </c>
      <c r="R18" s="58">
        <v>0</v>
      </c>
      <c r="S18" s="58">
        <v>0</v>
      </c>
      <c r="T18" s="58">
        <v>0</v>
      </c>
      <c r="U18" s="58">
        <v>0</v>
      </c>
      <c r="V18" s="58">
        <v>0</v>
      </c>
      <c r="W18" s="58">
        <v>0</v>
      </c>
      <c r="X18" s="58">
        <v>0</v>
      </c>
      <c r="Y18" s="58">
        <v>0</v>
      </c>
      <c r="Z18" s="58">
        <f>I18*0.5</f>
        <v>-553.80780000000004</v>
      </c>
      <c r="AA18" s="58">
        <f>I18*0.5</f>
        <v>-553.80780000000004</v>
      </c>
      <c r="AB18" s="58">
        <v>0</v>
      </c>
      <c r="AC18" s="58">
        <v>0</v>
      </c>
      <c r="AD18" s="58">
        <v>0</v>
      </c>
      <c r="AE18" s="58">
        <v>0</v>
      </c>
      <c r="AF18" s="58">
        <v>0</v>
      </c>
      <c r="AG18" s="58">
        <v>0</v>
      </c>
      <c r="AH18" s="58">
        <v>0</v>
      </c>
      <c r="AI18" s="58">
        <v>0</v>
      </c>
      <c r="AJ18" s="58">
        <v>0</v>
      </c>
      <c r="AK18" s="58">
        <v>0</v>
      </c>
      <c r="AL18" s="58">
        <v>0</v>
      </c>
      <c r="AM18" s="58">
        <v>0</v>
      </c>
      <c r="AN18" s="58">
        <v>0</v>
      </c>
      <c r="AO18" s="58">
        <v>0</v>
      </c>
      <c r="AP18" s="58">
        <v>0</v>
      </c>
      <c r="AQ18" s="58">
        <v>0</v>
      </c>
      <c r="AR18" s="58">
        <v>0</v>
      </c>
      <c r="AS18" s="58">
        <v>0</v>
      </c>
      <c r="AT18" s="58">
        <v>0</v>
      </c>
      <c r="AU18" s="58">
        <v>0</v>
      </c>
      <c r="AV18" s="58">
        <v>0</v>
      </c>
      <c r="AW18" s="58">
        <v>0</v>
      </c>
      <c r="AX18" s="58">
        <v>0</v>
      </c>
      <c r="AY18" s="58">
        <v>0</v>
      </c>
      <c r="AZ18" s="58">
        <v>0</v>
      </c>
      <c r="BA18" s="58">
        <v>0</v>
      </c>
      <c r="BB18" s="58">
        <v>0</v>
      </c>
      <c r="BC18" s="58">
        <v>0</v>
      </c>
      <c r="BD18" s="58">
        <v>0</v>
      </c>
      <c r="BE18" s="58">
        <v>0</v>
      </c>
      <c r="BF18" s="58">
        <v>0</v>
      </c>
      <c r="BG18" s="58">
        <v>0</v>
      </c>
      <c r="BH18" s="58">
        <v>0</v>
      </c>
      <c r="BI18" s="58">
        <v>0</v>
      </c>
      <c r="BJ18" s="58">
        <v>0</v>
      </c>
      <c r="BK18" s="58">
        <v>0</v>
      </c>
      <c r="BL18" s="58">
        <v>0</v>
      </c>
      <c r="BM18" s="58">
        <v>0</v>
      </c>
      <c r="BN18" s="58">
        <v>0</v>
      </c>
      <c r="BO18" s="58">
        <v>0</v>
      </c>
      <c r="BP18" s="58">
        <v>0</v>
      </c>
      <c r="BQ18" s="58">
        <v>0</v>
      </c>
      <c r="BR18" s="58">
        <v>0</v>
      </c>
      <c r="BS18" s="58">
        <v>0</v>
      </c>
      <c r="BT18" s="58">
        <v>0</v>
      </c>
      <c r="BU18" s="58">
        <v>0</v>
      </c>
      <c r="BV18" s="58">
        <v>0</v>
      </c>
      <c r="BW18" s="58">
        <v>0</v>
      </c>
      <c r="BX18" s="58">
        <v>0</v>
      </c>
      <c r="BY18" s="58">
        <v>0</v>
      </c>
      <c r="BZ18" s="58">
        <v>0</v>
      </c>
      <c r="CA18" s="58">
        <v>0</v>
      </c>
      <c r="CB18" s="58">
        <v>0</v>
      </c>
      <c r="CC18" s="58">
        <v>0</v>
      </c>
      <c r="CD18" s="58">
        <v>0</v>
      </c>
      <c r="CE18" s="58">
        <v>0</v>
      </c>
      <c r="CF18" s="58">
        <v>0</v>
      </c>
      <c r="CG18" s="58">
        <v>0</v>
      </c>
      <c r="CH18" s="58">
        <v>0</v>
      </c>
      <c r="CI18" s="58">
        <v>0</v>
      </c>
      <c r="CJ18" s="58">
        <v>0</v>
      </c>
      <c r="CK18" s="58">
        <v>0</v>
      </c>
      <c r="CL18" s="58">
        <v>0</v>
      </c>
      <c r="CM18" s="58">
        <v>0</v>
      </c>
      <c r="CN18" s="58">
        <v>0</v>
      </c>
      <c r="CO18" s="58">
        <v>0</v>
      </c>
      <c r="CP18" s="58">
        <v>0</v>
      </c>
      <c r="CQ18" s="58">
        <v>0</v>
      </c>
      <c r="CR18" s="58">
        <v>0</v>
      </c>
      <c r="CS18" s="58">
        <v>0</v>
      </c>
      <c r="CT18" s="58">
        <v>0</v>
      </c>
      <c r="CU18" s="58">
        <v>0</v>
      </c>
      <c r="CV18" s="58">
        <v>0</v>
      </c>
      <c r="CW18" s="58">
        <v>0</v>
      </c>
      <c r="CX18" s="115"/>
    </row>
    <row r="19" spans="2:102" x14ac:dyDescent="0.25">
      <c r="B19" s="6" t="s">
        <v>19</v>
      </c>
      <c r="C19" s="6">
        <v>5.6099999999999997E-2</v>
      </c>
      <c r="D19" s="1">
        <f>F33+F34</f>
        <v>3021642.2302560001</v>
      </c>
      <c r="F19" s="1">
        <f>C19*D19</f>
        <v>169514.12911736159</v>
      </c>
      <c r="G19" s="55">
        <v>6</v>
      </c>
      <c r="H19" s="55">
        <v>9</v>
      </c>
      <c r="I19" s="57">
        <f t="shared" si="0"/>
        <v>-169514.12911736159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f>I19*0.4</f>
        <v>-67805.651646944636</v>
      </c>
      <c r="P19" s="58">
        <v>0</v>
      </c>
      <c r="Q19" s="58">
        <v>0</v>
      </c>
      <c r="R19" s="58">
        <f>I19*0.6</f>
        <v>-101708.47747041695</v>
      </c>
      <c r="S19" s="58">
        <v>0</v>
      </c>
      <c r="T19" s="58">
        <v>0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58">
        <v>0</v>
      </c>
      <c r="AB19" s="58">
        <v>0</v>
      </c>
      <c r="AC19" s="58">
        <v>0</v>
      </c>
      <c r="AD19" s="58">
        <v>0</v>
      </c>
      <c r="AE19" s="58">
        <v>0</v>
      </c>
      <c r="AF19" s="58">
        <v>0</v>
      </c>
      <c r="AG19" s="58">
        <v>0</v>
      </c>
      <c r="AH19" s="58">
        <v>0</v>
      </c>
      <c r="AI19" s="58">
        <v>0</v>
      </c>
      <c r="AJ19" s="58">
        <v>0</v>
      </c>
      <c r="AK19" s="58">
        <v>0</v>
      </c>
      <c r="AL19" s="58">
        <v>0</v>
      </c>
      <c r="AM19" s="58">
        <v>0</v>
      </c>
      <c r="AN19" s="58">
        <v>0</v>
      </c>
      <c r="AO19" s="58">
        <v>0</v>
      </c>
      <c r="AP19" s="58">
        <v>0</v>
      </c>
      <c r="AQ19" s="58">
        <v>0</v>
      </c>
      <c r="AR19" s="58">
        <v>0</v>
      </c>
      <c r="AS19" s="58">
        <v>0</v>
      </c>
      <c r="AT19" s="58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8">
        <v>0</v>
      </c>
      <c r="BA19" s="58">
        <v>0</v>
      </c>
      <c r="BB19" s="58">
        <v>0</v>
      </c>
      <c r="BC19" s="58">
        <v>0</v>
      </c>
      <c r="BD19" s="58">
        <v>0</v>
      </c>
      <c r="BE19" s="58">
        <v>0</v>
      </c>
      <c r="BF19" s="58">
        <v>0</v>
      </c>
      <c r="BG19" s="58">
        <v>0</v>
      </c>
      <c r="BH19" s="58">
        <v>0</v>
      </c>
      <c r="BI19" s="58">
        <v>0</v>
      </c>
      <c r="BJ19" s="58">
        <v>0</v>
      </c>
      <c r="BK19" s="58">
        <v>0</v>
      </c>
      <c r="BL19" s="58">
        <v>0</v>
      </c>
      <c r="BM19" s="58">
        <v>0</v>
      </c>
      <c r="BN19" s="58">
        <v>0</v>
      </c>
      <c r="BO19" s="58">
        <v>0</v>
      </c>
      <c r="BP19" s="58">
        <v>0</v>
      </c>
      <c r="BQ19" s="58">
        <v>0</v>
      </c>
      <c r="BR19" s="58">
        <v>0</v>
      </c>
      <c r="BS19" s="58">
        <v>0</v>
      </c>
      <c r="BT19" s="58">
        <v>0</v>
      </c>
      <c r="BU19" s="58">
        <v>0</v>
      </c>
      <c r="BV19" s="58">
        <v>0</v>
      </c>
      <c r="BW19" s="58">
        <v>0</v>
      </c>
      <c r="BX19" s="58">
        <v>0</v>
      </c>
      <c r="BY19" s="58">
        <v>0</v>
      </c>
      <c r="BZ19" s="58">
        <v>0</v>
      </c>
      <c r="CA19" s="58">
        <v>0</v>
      </c>
      <c r="CB19" s="58">
        <v>0</v>
      </c>
      <c r="CC19" s="58">
        <v>0</v>
      </c>
      <c r="CD19" s="58">
        <v>0</v>
      </c>
      <c r="CE19" s="58">
        <v>0</v>
      </c>
      <c r="CF19" s="58">
        <v>0</v>
      </c>
      <c r="CG19" s="58">
        <v>0</v>
      </c>
      <c r="CH19" s="58">
        <v>0</v>
      </c>
      <c r="CI19" s="58">
        <v>0</v>
      </c>
      <c r="CJ19" s="58">
        <v>0</v>
      </c>
      <c r="CK19" s="58">
        <v>0</v>
      </c>
      <c r="CL19" s="58">
        <v>0</v>
      </c>
      <c r="CM19" s="58">
        <v>0</v>
      </c>
      <c r="CN19" s="58">
        <v>0</v>
      </c>
      <c r="CO19" s="58">
        <v>0</v>
      </c>
      <c r="CP19" s="58">
        <v>0</v>
      </c>
      <c r="CQ19" s="58">
        <v>0</v>
      </c>
      <c r="CR19" s="58">
        <v>0</v>
      </c>
      <c r="CS19" s="58">
        <v>0</v>
      </c>
      <c r="CT19" s="58">
        <v>0</v>
      </c>
      <c r="CU19" s="58">
        <v>0</v>
      </c>
      <c r="CV19" s="58">
        <v>0</v>
      </c>
      <c r="CW19" s="58">
        <v>0</v>
      </c>
      <c r="CX19" s="115"/>
    </row>
    <row r="20" spans="2:102" x14ac:dyDescent="0.25">
      <c r="B20" s="6" t="s">
        <v>20</v>
      </c>
      <c r="C20" s="6">
        <v>4.7699999999999999E-2</v>
      </c>
      <c r="D20" s="1">
        <f>F33+F34</f>
        <v>3021642.2302560001</v>
      </c>
      <c r="F20" s="1">
        <f>C20*D20</f>
        <v>144132.33438321122</v>
      </c>
      <c r="G20" s="55">
        <v>19</v>
      </c>
      <c r="H20" s="55">
        <v>32</v>
      </c>
      <c r="I20" s="57">
        <f t="shared" si="0"/>
        <v>-144132.33438321122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f>$I20/14</f>
        <v>-10295.166741657944</v>
      </c>
      <c r="AC20" s="58">
        <f t="shared" ref="AC20:AO20" si="1">$I20/14</f>
        <v>-10295.166741657944</v>
      </c>
      <c r="AD20" s="58">
        <f t="shared" si="1"/>
        <v>-10295.166741657944</v>
      </c>
      <c r="AE20" s="58">
        <f t="shared" si="1"/>
        <v>-10295.166741657944</v>
      </c>
      <c r="AF20" s="58">
        <f t="shared" si="1"/>
        <v>-10295.166741657944</v>
      </c>
      <c r="AG20" s="58">
        <f t="shared" si="1"/>
        <v>-10295.166741657944</v>
      </c>
      <c r="AH20" s="58">
        <f t="shared" si="1"/>
        <v>-10295.166741657944</v>
      </c>
      <c r="AI20" s="58">
        <f t="shared" si="1"/>
        <v>-10295.166741657944</v>
      </c>
      <c r="AJ20" s="58">
        <f t="shared" si="1"/>
        <v>-10295.166741657944</v>
      </c>
      <c r="AK20" s="58">
        <f t="shared" si="1"/>
        <v>-10295.166741657944</v>
      </c>
      <c r="AL20" s="58">
        <f t="shared" si="1"/>
        <v>-10295.166741657944</v>
      </c>
      <c r="AM20" s="58">
        <f t="shared" si="1"/>
        <v>-10295.166741657944</v>
      </c>
      <c r="AN20" s="58">
        <f t="shared" si="1"/>
        <v>-10295.166741657944</v>
      </c>
      <c r="AO20" s="58">
        <f t="shared" si="1"/>
        <v>-10295.166741657944</v>
      </c>
      <c r="AP20" s="58">
        <v>0</v>
      </c>
      <c r="AQ20" s="58">
        <v>0</v>
      </c>
      <c r="AR20" s="58">
        <v>0</v>
      </c>
      <c r="AS20" s="58">
        <v>0</v>
      </c>
      <c r="AT20" s="58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8">
        <v>0</v>
      </c>
      <c r="BA20" s="58">
        <v>0</v>
      </c>
      <c r="BB20" s="58">
        <v>0</v>
      </c>
      <c r="BC20" s="58">
        <v>0</v>
      </c>
      <c r="BD20" s="58">
        <v>0</v>
      </c>
      <c r="BE20" s="58">
        <v>0</v>
      </c>
      <c r="BF20" s="58">
        <v>0</v>
      </c>
      <c r="BG20" s="58">
        <v>0</v>
      </c>
      <c r="BH20" s="58">
        <v>0</v>
      </c>
      <c r="BI20" s="58">
        <v>0</v>
      </c>
      <c r="BJ20" s="58">
        <v>0</v>
      </c>
      <c r="BK20" s="58">
        <v>0</v>
      </c>
      <c r="BL20" s="58">
        <v>0</v>
      </c>
      <c r="BM20" s="58">
        <v>0</v>
      </c>
      <c r="BN20" s="58">
        <v>0</v>
      </c>
      <c r="BO20" s="58">
        <v>0</v>
      </c>
      <c r="BP20" s="58">
        <v>0</v>
      </c>
      <c r="BQ20" s="58">
        <v>0</v>
      </c>
      <c r="BR20" s="58">
        <v>0</v>
      </c>
      <c r="BS20" s="58">
        <v>0</v>
      </c>
      <c r="BT20" s="58">
        <v>0</v>
      </c>
      <c r="BU20" s="58">
        <v>0</v>
      </c>
      <c r="BV20" s="58">
        <v>0</v>
      </c>
      <c r="BW20" s="58">
        <v>0</v>
      </c>
      <c r="BX20" s="58">
        <v>0</v>
      </c>
      <c r="BY20" s="58">
        <v>0</v>
      </c>
      <c r="BZ20" s="58">
        <v>0</v>
      </c>
      <c r="CA20" s="58">
        <v>0</v>
      </c>
      <c r="CB20" s="58">
        <v>0</v>
      </c>
      <c r="CC20" s="58">
        <v>0</v>
      </c>
      <c r="CD20" s="58">
        <v>0</v>
      </c>
      <c r="CE20" s="58">
        <v>0</v>
      </c>
      <c r="CF20" s="58">
        <v>0</v>
      </c>
      <c r="CG20" s="58">
        <v>0</v>
      </c>
      <c r="CH20" s="58">
        <v>0</v>
      </c>
      <c r="CI20" s="58">
        <v>0</v>
      </c>
      <c r="CJ20" s="58">
        <v>0</v>
      </c>
      <c r="CK20" s="58">
        <v>0</v>
      </c>
      <c r="CL20" s="58">
        <v>0</v>
      </c>
      <c r="CM20" s="58">
        <v>0</v>
      </c>
      <c r="CN20" s="58">
        <v>0</v>
      </c>
      <c r="CO20" s="58">
        <v>0</v>
      </c>
      <c r="CP20" s="58">
        <v>0</v>
      </c>
      <c r="CQ20" s="58">
        <v>0</v>
      </c>
      <c r="CR20" s="58">
        <v>0</v>
      </c>
      <c r="CS20" s="58">
        <v>0</v>
      </c>
      <c r="CT20" s="58">
        <v>0</v>
      </c>
      <c r="CU20" s="58">
        <v>0</v>
      </c>
      <c r="CV20" s="58">
        <v>0</v>
      </c>
      <c r="CW20" s="58">
        <v>0</v>
      </c>
      <c r="CX20" s="115"/>
    </row>
    <row r="21" spans="2:102" x14ac:dyDescent="0.25">
      <c r="B21" s="6" t="s">
        <v>24</v>
      </c>
      <c r="C21" s="6">
        <v>7.0000000000000001E-3</v>
      </c>
      <c r="D21" s="1">
        <f>F33+F34</f>
        <v>3021642.2302560001</v>
      </c>
      <c r="F21" s="1">
        <f>C21*D21</f>
        <v>21151.495611792001</v>
      </c>
      <c r="G21" s="55">
        <v>19</v>
      </c>
      <c r="H21" s="55">
        <v>32</v>
      </c>
      <c r="I21" s="57">
        <f t="shared" si="0"/>
        <v>-21151.495611792001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8">
        <v>0</v>
      </c>
      <c r="P21" s="58">
        <v>0</v>
      </c>
      <c r="Q21" s="58">
        <v>0</v>
      </c>
      <c r="R21" s="58">
        <v>0</v>
      </c>
      <c r="S21" s="58">
        <v>0</v>
      </c>
      <c r="T21" s="58">
        <v>0</v>
      </c>
      <c r="U21" s="58">
        <v>0</v>
      </c>
      <c r="V21" s="58">
        <v>0</v>
      </c>
      <c r="W21" s="58">
        <v>0</v>
      </c>
      <c r="X21" s="58">
        <v>0</v>
      </c>
      <c r="Y21" s="58">
        <v>0</v>
      </c>
      <c r="Z21" s="58">
        <v>0</v>
      </c>
      <c r="AA21" s="58">
        <v>0</v>
      </c>
      <c r="AB21" s="58">
        <f>$I$21/14</f>
        <v>-1510.821115128</v>
      </c>
      <c r="AC21" s="58">
        <f t="shared" ref="AC21:AO21" si="2">$I$21/14</f>
        <v>-1510.821115128</v>
      </c>
      <c r="AD21" s="58">
        <f t="shared" si="2"/>
        <v>-1510.821115128</v>
      </c>
      <c r="AE21" s="58">
        <f t="shared" si="2"/>
        <v>-1510.821115128</v>
      </c>
      <c r="AF21" s="58">
        <f t="shared" si="2"/>
        <v>-1510.821115128</v>
      </c>
      <c r="AG21" s="58">
        <f t="shared" si="2"/>
        <v>-1510.821115128</v>
      </c>
      <c r="AH21" s="58">
        <f t="shared" si="2"/>
        <v>-1510.821115128</v>
      </c>
      <c r="AI21" s="58">
        <f t="shared" si="2"/>
        <v>-1510.821115128</v>
      </c>
      <c r="AJ21" s="58">
        <f t="shared" si="2"/>
        <v>-1510.821115128</v>
      </c>
      <c r="AK21" s="58">
        <f t="shared" si="2"/>
        <v>-1510.821115128</v>
      </c>
      <c r="AL21" s="58">
        <f t="shared" si="2"/>
        <v>-1510.821115128</v>
      </c>
      <c r="AM21" s="58">
        <f t="shared" si="2"/>
        <v>-1510.821115128</v>
      </c>
      <c r="AN21" s="58">
        <f t="shared" si="2"/>
        <v>-1510.821115128</v>
      </c>
      <c r="AO21" s="58">
        <f t="shared" si="2"/>
        <v>-1510.821115128</v>
      </c>
      <c r="AP21" s="58">
        <v>0</v>
      </c>
      <c r="AQ21" s="58">
        <v>0</v>
      </c>
      <c r="AR21" s="58">
        <v>0</v>
      </c>
      <c r="AS21" s="58">
        <v>0</v>
      </c>
      <c r="AT21" s="58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8">
        <v>0</v>
      </c>
      <c r="BA21" s="58">
        <v>0</v>
      </c>
      <c r="BB21" s="58">
        <v>0</v>
      </c>
      <c r="BC21" s="58">
        <v>0</v>
      </c>
      <c r="BD21" s="58">
        <v>0</v>
      </c>
      <c r="BE21" s="58">
        <v>0</v>
      </c>
      <c r="BF21" s="58">
        <v>0</v>
      </c>
      <c r="BG21" s="58">
        <v>0</v>
      </c>
      <c r="BH21" s="58">
        <v>0</v>
      </c>
      <c r="BI21" s="58">
        <v>0</v>
      </c>
      <c r="BJ21" s="58">
        <v>0</v>
      </c>
      <c r="BK21" s="58">
        <v>0</v>
      </c>
      <c r="BL21" s="58">
        <v>0</v>
      </c>
      <c r="BM21" s="58">
        <v>0</v>
      </c>
      <c r="BN21" s="58">
        <v>0</v>
      </c>
      <c r="BO21" s="58">
        <v>0</v>
      </c>
      <c r="BP21" s="58">
        <v>0</v>
      </c>
      <c r="BQ21" s="58">
        <v>0</v>
      </c>
      <c r="BR21" s="58">
        <v>0</v>
      </c>
      <c r="BS21" s="58">
        <v>0</v>
      </c>
      <c r="BT21" s="58">
        <v>0</v>
      </c>
      <c r="BU21" s="58">
        <v>0</v>
      </c>
      <c r="BV21" s="58">
        <v>0</v>
      </c>
      <c r="BW21" s="58">
        <v>0</v>
      </c>
      <c r="BX21" s="58">
        <v>0</v>
      </c>
      <c r="BY21" s="58">
        <v>0</v>
      </c>
      <c r="BZ21" s="58">
        <v>0</v>
      </c>
      <c r="CA21" s="58">
        <v>0</v>
      </c>
      <c r="CB21" s="58">
        <v>0</v>
      </c>
      <c r="CC21" s="58">
        <v>0</v>
      </c>
      <c r="CD21" s="58">
        <v>0</v>
      </c>
      <c r="CE21" s="58">
        <v>0</v>
      </c>
      <c r="CF21" s="58">
        <v>0</v>
      </c>
      <c r="CG21" s="58">
        <v>0</v>
      </c>
      <c r="CH21" s="58">
        <v>0</v>
      </c>
      <c r="CI21" s="58">
        <v>0</v>
      </c>
      <c r="CJ21" s="58">
        <v>0</v>
      </c>
      <c r="CK21" s="58">
        <v>0</v>
      </c>
      <c r="CL21" s="58">
        <v>0</v>
      </c>
      <c r="CM21" s="58">
        <v>0</v>
      </c>
      <c r="CN21" s="58">
        <v>0</v>
      </c>
      <c r="CO21" s="58">
        <v>0</v>
      </c>
      <c r="CP21" s="58">
        <v>0</v>
      </c>
      <c r="CQ21" s="58">
        <v>0</v>
      </c>
      <c r="CR21" s="58">
        <v>0</v>
      </c>
      <c r="CS21" s="58">
        <v>0</v>
      </c>
      <c r="CT21" s="58">
        <v>0</v>
      </c>
      <c r="CU21" s="58">
        <v>0</v>
      </c>
      <c r="CV21" s="58">
        <v>0</v>
      </c>
      <c r="CW21" s="58">
        <v>0</v>
      </c>
      <c r="CX21" s="115"/>
    </row>
    <row r="22" spans="2:102" x14ac:dyDescent="0.25">
      <c r="B22" s="6" t="s">
        <v>173</v>
      </c>
      <c r="C22" s="6">
        <v>0.02</v>
      </c>
      <c r="D22" s="1">
        <f>F34+F33+F30</f>
        <v>3179873.0302559999</v>
      </c>
      <c r="F22" s="1">
        <f>C22*D22</f>
        <v>63597.460605120003</v>
      </c>
      <c r="G22" s="55">
        <v>1</v>
      </c>
      <c r="H22" s="55">
        <v>33</v>
      </c>
      <c r="I22" s="57">
        <f>-F22</f>
        <v>-63597.460605120003</v>
      </c>
      <c r="J22" s="58">
        <v>0</v>
      </c>
      <c r="K22" s="58">
        <v>0</v>
      </c>
      <c r="L22" s="58">
        <v>0</v>
      </c>
      <c r="M22" s="58">
        <f>I22*0.05</f>
        <v>-3179.8730302560002</v>
      </c>
      <c r="N22" s="58">
        <v>0</v>
      </c>
      <c r="O22" s="58">
        <v>0</v>
      </c>
      <c r="P22" s="58">
        <v>0</v>
      </c>
      <c r="Q22" s="58">
        <v>0</v>
      </c>
      <c r="R22" s="58">
        <f>I22*0.15</f>
        <v>-9539.6190907679993</v>
      </c>
      <c r="S22" s="58">
        <v>0</v>
      </c>
      <c r="T22" s="58">
        <f>I22*0.05</f>
        <v>-3179.8730302560002</v>
      </c>
      <c r="U22" s="58">
        <v>0</v>
      </c>
      <c r="V22" s="58">
        <v>0</v>
      </c>
      <c r="W22" s="58">
        <v>0</v>
      </c>
      <c r="X22" s="58">
        <v>0</v>
      </c>
      <c r="Y22" s="58">
        <v>0</v>
      </c>
      <c r="Z22" s="58">
        <f t="shared" ref="Z22:AN22" si="3">$I$22*0.04</f>
        <v>-2543.8984242048</v>
      </c>
      <c r="AA22" s="58">
        <f t="shared" si="3"/>
        <v>-2543.8984242048</v>
      </c>
      <c r="AB22" s="58">
        <f t="shared" si="3"/>
        <v>-2543.8984242048</v>
      </c>
      <c r="AC22" s="58">
        <f t="shared" si="3"/>
        <v>-2543.8984242048</v>
      </c>
      <c r="AD22" s="58">
        <f t="shared" si="3"/>
        <v>-2543.8984242048</v>
      </c>
      <c r="AE22" s="58">
        <f t="shared" si="3"/>
        <v>-2543.8984242048</v>
      </c>
      <c r="AF22" s="58">
        <f t="shared" si="3"/>
        <v>-2543.8984242048</v>
      </c>
      <c r="AG22" s="58">
        <f t="shared" si="3"/>
        <v>-2543.8984242048</v>
      </c>
      <c r="AH22" s="58">
        <f t="shared" si="3"/>
        <v>-2543.8984242048</v>
      </c>
      <c r="AI22" s="58">
        <f t="shared" si="3"/>
        <v>-2543.8984242048</v>
      </c>
      <c r="AJ22" s="58">
        <f t="shared" si="3"/>
        <v>-2543.8984242048</v>
      </c>
      <c r="AK22" s="58">
        <f t="shared" si="3"/>
        <v>-2543.8984242048</v>
      </c>
      <c r="AL22" s="58">
        <f t="shared" si="3"/>
        <v>-2543.8984242048</v>
      </c>
      <c r="AM22" s="58">
        <f t="shared" si="3"/>
        <v>-2543.8984242048</v>
      </c>
      <c r="AN22" s="58">
        <f t="shared" si="3"/>
        <v>-2543.8984242048</v>
      </c>
      <c r="AO22" s="58">
        <f>$I$22*0.04</f>
        <v>-2543.8984242048</v>
      </c>
      <c r="AP22" s="58">
        <f>I22*0.11</f>
        <v>-6995.7206665632002</v>
      </c>
      <c r="AQ22" s="58">
        <v>0</v>
      </c>
      <c r="AR22" s="58">
        <v>0</v>
      </c>
      <c r="AS22" s="58">
        <v>0</v>
      </c>
      <c r="AT22" s="58">
        <v>0</v>
      </c>
      <c r="AU22" s="58">
        <v>0</v>
      </c>
      <c r="AV22" s="58">
        <v>0</v>
      </c>
      <c r="AW22" s="58">
        <v>0</v>
      </c>
      <c r="AX22" s="58">
        <v>0</v>
      </c>
      <c r="AY22" s="58">
        <v>0</v>
      </c>
      <c r="AZ22" s="58">
        <v>0</v>
      </c>
      <c r="BA22" s="58">
        <v>0</v>
      </c>
      <c r="BB22" s="58">
        <v>0</v>
      </c>
      <c r="BC22" s="58">
        <v>0</v>
      </c>
      <c r="BD22" s="58">
        <v>0</v>
      </c>
      <c r="BE22" s="58">
        <v>0</v>
      </c>
      <c r="BF22" s="58">
        <v>0</v>
      </c>
      <c r="BG22" s="58">
        <v>0</v>
      </c>
      <c r="BH22" s="58">
        <v>0</v>
      </c>
      <c r="BI22" s="58">
        <v>0</v>
      </c>
      <c r="BJ22" s="58">
        <v>0</v>
      </c>
      <c r="BK22" s="58">
        <v>0</v>
      </c>
      <c r="BL22" s="58">
        <v>0</v>
      </c>
      <c r="BM22" s="58">
        <v>0</v>
      </c>
      <c r="BN22" s="58">
        <v>0</v>
      </c>
      <c r="BO22" s="58">
        <v>0</v>
      </c>
      <c r="BP22" s="58">
        <v>0</v>
      </c>
      <c r="BQ22" s="58">
        <v>0</v>
      </c>
      <c r="BR22" s="58">
        <v>0</v>
      </c>
      <c r="BS22" s="58">
        <v>0</v>
      </c>
      <c r="BT22" s="58">
        <v>0</v>
      </c>
      <c r="BU22" s="58">
        <v>0</v>
      </c>
      <c r="BV22" s="58">
        <v>0</v>
      </c>
      <c r="BW22" s="58">
        <v>0</v>
      </c>
      <c r="BX22" s="58">
        <v>0</v>
      </c>
      <c r="BY22" s="58">
        <v>0</v>
      </c>
      <c r="BZ22" s="58">
        <v>0</v>
      </c>
      <c r="CA22" s="58">
        <v>0</v>
      </c>
      <c r="CB22" s="58">
        <v>0</v>
      </c>
      <c r="CC22" s="58">
        <v>0</v>
      </c>
      <c r="CD22" s="58">
        <v>0</v>
      </c>
      <c r="CE22" s="58">
        <v>0</v>
      </c>
      <c r="CF22" s="58">
        <v>0</v>
      </c>
      <c r="CG22" s="58">
        <v>0</v>
      </c>
      <c r="CH22" s="58">
        <v>0</v>
      </c>
      <c r="CI22" s="58">
        <v>0</v>
      </c>
      <c r="CJ22" s="58">
        <v>0</v>
      </c>
      <c r="CK22" s="58">
        <v>0</v>
      </c>
      <c r="CL22" s="58">
        <v>0</v>
      </c>
      <c r="CM22" s="58">
        <v>0</v>
      </c>
      <c r="CN22" s="58">
        <v>0</v>
      </c>
      <c r="CO22" s="58">
        <v>0</v>
      </c>
      <c r="CP22" s="58">
        <v>0</v>
      </c>
      <c r="CQ22" s="58">
        <v>0</v>
      </c>
      <c r="CR22" s="58">
        <v>0</v>
      </c>
      <c r="CS22" s="58">
        <v>0</v>
      </c>
      <c r="CT22" s="58">
        <v>0</v>
      </c>
      <c r="CU22" s="58">
        <v>0</v>
      </c>
      <c r="CV22" s="58">
        <v>0</v>
      </c>
      <c r="CW22" s="58">
        <v>0</v>
      </c>
      <c r="CX22" s="115"/>
    </row>
    <row r="23" spans="2:102" x14ac:dyDescent="0.25">
      <c r="B23" s="28" t="s">
        <v>17</v>
      </c>
      <c r="G23" s="90"/>
      <c r="H23" s="90"/>
      <c r="I23" s="91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115"/>
    </row>
    <row r="24" spans="2:102" x14ac:dyDescent="0.25">
      <c r="B24" s="5" t="s">
        <v>43</v>
      </c>
      <c r="C24" s="5">
        <v>0.21</v>
      </c>
      <c r="D24" s="1">
        <f>F16+F17+F18</f>
        <v>17531.972640000004</v>
      </c>
      <c r="F24" s="1">
        <f>C24*D24</f>
        <v>3681.7142544000008</v>
      </c>
      <c r="G24" s="55">
        <v>6</v>
      </c>
      <c r="H24" s="55">
        <v>18</v>
      </c>
      <c r="I24" s="57">
        <f t="shared" si="0"/>
        <v>-3681.7142544000008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58">
        <f>SUM(O16:O18)*0.21</f>
        <v>-1864.1170548</v>
      </c>
      <c r="P24" s="58">
        <v>0</v>
      </c>
      <c r="Q24" s="58">
        <v>0</v>
      </c>
      <c r="R24" s="58">
        <v>0</v>
      </c>
      <c r="S24" s="58">
        <v>0</v>
      </c>
      <c r="T24" s="58">
        <v>0</v>
      </c>
      <c r="U24" s="58">
        <v>0</v>
      </c>
      <c r="V24" s="58">
        <v>0</v>
      </c>
      <c r="W24" s="58">
        <v>0</v>
      </c>
      <c r="X24" s="58">
        <v>0</v>
      </c>
      <c r="Y24" s="58">
        <v>0</v>
      </c>
      <c r="Z24" s="58">
        <f>(Z17+Z18)*0.21</f>
        <v>-591.79901508</v>
      </c>
      <c r="AA24" s="58">
        <f>(AA17+AA18)*0.21</f>
        <v>-1225.7981845200002</v>
      </c>
      <c r="AB24" s="58">
        <v>0</v>
      </c>
      <c r="AC24" s="58">
        <v>0</v>
      </c>
      <c r="AD24" s="58">
        <v>0</v>
      </c>
      <c r="AE24" s="58">
        <v>0</v>
      </c>
      <c r="AF24" s="58">
        <v>0</v>
      </c>
      <c r="AG24" s="58">
        <v>0</v>
      </c>
      <c r="AH24" s="58">
        <v>0</v>
      </c>
      <c r="AI24" s="58">
        <v>0</v>
      </c>
      <c r="AJ24" s="58">
        <v>0</v>
      </c>
      <c r="AK24" s="58">
        <v>0</v>
      </c>
      <c r="AL24" s="58">
        <v>0</v>
      </c>
      <c r="AM24" s="58">
        <v>0</v>
      </c>
      <c r="AN24" s="58">
        <v>0</v>
      </c>
      <c r="AO24" s="58">
        <v>0</v>
      </c>
      <c r="AP24" s="58">
        <v>0</v>
      </c>
      <c r="AQ24" s="58">
        <v>0</v>
      </c>
      <c r="AR24" s="58">
        <v>0</v>
      </c>
      <c r="AS24" s="58">
        <v>0</v>
      </c>
      <c r="AT24" s="58">
        <v>0</v>
      </c>
      <c r="AU24" s="58">
        <v>0</v>
      </c>
      <c r="AV24" s="58">
        <v>0</v>
      </c>
      <c r="AW24" s="58">
        <v>0</v>
      </c>
      <c r="AX24" s="58">
        <v>0</v>
      </c>
      <c r="AY24" s="58">
        <v>0</v>
      </c>
      <c r="AZ24" s="58">
        <v>0</v>
      </c>
      <c r="BA24" s="58">
        <v>0</v>
      </c>
      <c r="BB24" s="58">
        <v>0</v>
      </c>
      <c r="BC24" s="58">
        <v>0</v>
      </c>
      <c r="BD24" s="58">
        <v>0</v>
      </c>
      <c r="BE24" s="58">
        <v>0</v>
      </c>
      <c r="BF24" s="58">
        <v>0</v>
      </c>
      <c r="BG24" s="58">
        <v>0</v>
      </c>
      <c r="BH24" s="58">
        <v>0</v>
      </c>
      <c r="BI24" s="58">
        <v>0</v>
      </c>
      <c r="BJ24" s="58">
        <v>0</v>
      </c>
      <c r="BK24" s="58">
        <v>0</v>
      </c>
      <c r="BL24" s="58">
        <v>0</v>
      </c>
      <c r="BM24" s="58">
        <v>0</v>
      </c>
      <c r="BN24" s="58">
        <v>0</v>
      </c>
      <c r="BO24" s="58">
        <v>0</v>
      </c>
      <c r="BP24" s="58">
        <v>0</v>
      </c>
      <c r="BQ24" s="58">
        <v>0</v>
      </c>
      <c r="BR24" s="58">
        <v>0</v>
      </c>
      <c r="BS24" s="58">
        <v>0</v>
      </c>
      <c r="BT24" s="58">
        <v>0</v>
      </c>
      <c r="BU24" s="58">
        <v>0</v>
      </c>
      <c r="BV24" s="58">
        <v>0</v>
      </c>
      <c r="BW24" s="58">
        <v>0</v>
      </c>
      <c r="BX24" s="58">
        <v>0</v>
      </c>
      <c r="BY24" s="58">
        <v>0</v>
      </c>
      <c r="BZ24" s="58">
        <v>0</v>
      </c>
      <c r="CA24" s="58">
        <v>0</v>
      </c>
      <c r="CB24" s="58">
        <v>0</v>
      </c>
      <c r="CC24" s="58">
        <v>0</v>
      </c>
      <c r="CD24" s="58">
        <v>0</v>
      </c>
      <c r="CE24" s="58">
        <v>0</v>
      </c>
      <c r="CF24" s="58">
        <v>0</v>
      </c>
      <c r="CG24" s="58">
        <v>0</v>
      </c>
      <c r="CH24" s="58">
        <v>0</v>
      </c>
      <c r="CI24" s="58">
        <v>0</v>
      </c>
      <c r="CJ24" s="58">
        <v>0</v>
      </c>
      <c r="CK24" s="58">
        <v>0</v>
      </c>
      <c r="CL24" s="58">
        <v>0</v>
      </c>
      <c r="CM24" s="58">
        <v>0</v>
      </c>
      <c r="CN24" s="58">
        <v>0</v>
      </c>
      <c r="CO24" s="58">
        <v>0</v>
      </c>
      <c r="CP24" s="58">
        <v>0</v>
      </c>
      <c r="CQ24" s="58">
        <v>0</v>
      </c>
      <c r="CR24" s="58">
        <v>0</v>
      </c>
      <c r="CS24" s="58">
        <v>0</v>
      </c>
      <c r="CT24" s="58">
        <v>0</v>
      </c>
      <c r="CU24" s="58">
        <v>0</v>
      </c>
      <c r="CV24" s="58">
        <v>0</v>
      </c>
      <c r="CW24" s="58">
        <v>0</v>
      </c>
      <c r="CX24" s="115"/>
    </row>
    <row r="25" spans="2:102" x14ac:dyDescent="0.25">
      <c r="B25" s="5" t="s">
        <v>174</v>
      </c>
      <c r="C25" s="5">
        <v>0.21</v>
      </c>
      <c r="D25" s="1">
        <f>F19+F20+F21+F22</f>
        <v>398395.41971748485</v>
      </c>
      <c r="F25" s="1">
        <f>C25*D25</f>
        <v>83663.038140671822</v>
      </c>
      <c r="G25" s="55">
        <v>6</v>
      </c>
      <c r="H25" s="55">
        <v>32</v>
      </c>
      <c r="I25" s="57">
        <f t="shared" si="0"/>
        <v>-83663.038140671822</v>
      </c>
      <c r="J25" s="58">
        <v>0</v>
      </c>
      <c r="K25" s="58">
        <v>0</v>
      </c>
      <c r="L25" s="58">
        <v>0</v>
      </c>
      <c r="M25" s="58">
        <f>SUM(M19:M22)*0.21</f>
        <v>-667.77333635375999</v>
      </c>
      <c r="N25" s="58">
        <v>0</v>
      </c>
      <c r="O25" s="58">
        <f>SUM(O19:O22)*0.21</f>
        <v>-14239.186845858372</v>
      </c>
      <c r="P25" s="58">
        <v>0</v>
      </c>
      <c r="Q25" s="58">
        <v>0</v>
      </c>
      <c r="R25" s="58">
        <f>SUM(R19:R22)*0.21</f>
        <v>-23362.10027784884</v>
      </c>
      <c r="S25" s="58">
        <v>0</v>
      </c>
      <c r="T25" s="58">
        <f>SUM(T19:T22)*0.21</f>
        <v>-667.77333635375999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8">
        <f t="shared" ref="Z25:AP25" si="4">SUM(Z19:Z22)*0.21</f>
        <v>-534.21866908300797</v>
      </c>
      <c r="AA25" s="58">
        <f t="shared" si="4"/>
        <v>-534.21866908300797</v>
      </c>
      <c r="AB25" s="58">
        <f t="shared" si="4"/>
        <v>-3013.4761190080562</v>
      </c>
      <c r="AC25" s="58">
        <f t="shared" si="4"/>
        <v>-3013.4761190080562</v>
      </c>
      <c r="AD25" s="58">
        <f t="shared" si="4"/>
        <v>-3013.4761190080562</v>
      </c>
      <c r="AE25" s="58">
        <f t="shared" si="4"/>
        <v>-3013.4761190080562</v>
      </c>
      <c r="AF25" s="58">
        <f t="shared" si="4"/>
        <v>-3013.4761190080562</v>
      </c>
      <c r="AG25" s="58">
        <f t="shared" si="4"/>
        <v>-3013.4761190080562</v>
      </c>
      <c r="AH25" s="58">
        <f t="shared" si="4"/>
        <v>-3013.4761190080562</v>
      </c>
      <c r="AI25" s="58">
        <f t="shared" si="4"/>
        <v>-3013.4761190080562</v>
      </c>
      <c r="AJ25" s="58">
        <f t="shared" si="4"/>
        <v>-3013.4761190080562</v>
      </c>
      <c r="AK25" s="58">
        <f t="shared" si="4"/>
        <v>-3013.4761190080562</v>
      </c>
      <c r="AL25" s="58">
        <f t="shared" si="4"/>
        <v>-3013.4761190080562</v>
      </c>
      <c r="AM25" s="58">
        <f t="shared" si="4"/>
        <v>-3013.4761190080562</v>
      </c>
      <c r="AN25" s="58">
        <f t="shared" si="4"/>
        <v>-3013.4761190080562</v>
      </c>
      <c r="AO25" s="58">
        <f t="shared" si="4"/>
        <v>-3013.4761190080562</v>
      </c>
      <c r="AP25" s="58">
        <f t="shared" si="4"/>
        <v>-1469.1013399782719</v>
      </c>
      <c r="AQ25" s="58">
        <v>0</v>
      </c>
      <c r="AR25" s="58">
        <v>0</v>
      </c>
      <c r="AS25" s="58">
        <v>0</v>
      </c>
      <c r="AT25" s="58">
        <v>0</v>
      </c>
      <c r="AU25" s="58">
        <v>0</v>
      </c>
      <c r="AV25" s="58">
        <v>0</v>
      </c>
      <c r="AW25" s="58">
        <v>0</v>
      </c>
      <c r="AX25" s="58">
        <v>0</v>
      </c>
      <c r="AY25" s="58">
        <v>0</v>
      </c>
      <c r="AZ25" s="58">
        <v>0</v>
      </c>
      <c r="BA25" s="58">
        <v>0</v>
      </c>
      <c r="BB25" s="58">
        <v>0</v>
      </c>
      <c r="BC25" s="58">
        <v>0</v>
      </c>
      <c r="BD25" s="58">
        <v>0</v>
      </c>
      <c r="BE25" s="58">
        <v>0</v>
      </c>
      <c r="BF25" s="58">
        <v>0</v>
      </c>
      <c r="BG25" s="58">
        <v>0</v>
      </c>
      <c r="BH25" s="58">
        <v>0</v>
      </c>
      <c r="BI25" s="58">
        <v>0</v>
      </c>
      <c r="BJ25" s="58">
        <v>0</v>
      </c>
      <c r="BK25" s="58">
        <v>0</v>
      </c>
      <c r="BL25" s="58">
        <v>0</v>
      </c>
      <c r="BM25" s="58">
        <v>0</v>
      </c>
      <c r="BN25" s="58">
        <v>0</v>
      </c>
      <c r="BO25" s="58">
        <v>0</v>
      </c>
      <c r="BP25" s="58">
        <v>0</v>
      </c>
      <c r="BQ25" s="58">
        <v>0</v>
      </c>
      <c r="BR25" s="58">
        <v>0</v>
      </c>
      <c r="BS25" s="58">
        <v>0</v>
      </c>
      <c r="BT25" s="58">
        <v>0</v>
      </c>
      <c r="BU25" s="58">
        <v>0</v>
      </c>
      <c r="BV25" s="58">
        <v>0</v>
      </c>
      <c r="BW25" s="58">
        <v>0</v>
      </c>
      <c r="BX25" s="58">
        <v>0</v>
      </c>
      <c r="BY25" s="58">
        <v>0</v>
      </c>
      <c r="BZ25" s="58">
        <v>0</v>
      </c>
      <c r="CA25" s="58">
        <v>0</v>
      </c>
      <c r="CB25" s="58">
        <v>0</v>
      </c>
      <c r="CC25" s="58">
        <v>0</v>
      </c>
      <c r="CD25" s="58">
        <v>0</v>
      </c>
      <c r="CE25" s="58">
        <v>0</v>
      </c>
      <c r="CF25" s="58">
        <v>0</v>
      </c>
      <c r="CG25" s="58">
        <v>0</v>
      </c>
      <c r="CH25" s="58">
        <v>0</v>
      </c>
      <c r="CI25" s="58">
        <v>0</v>
      </c>
      <c r="CJ25" s="58">
        <v>0</v>
      </c>
      <c r="CK25" s="58">
        <v>0</v>
      </c>
      <c r="CL25" s="58">
        <v>0</v>
      </c>
      <c r="CM25" s="58">
        <v>0</v>
      </c>
      <c r="CN25" s="58">
        <v>0</v>
      </c>
      <c r="CO25" s="58">
        <v>0</v>
      </c>
      <c r="CP25" s="58">
        <v>0</v>
      </c>
      <c r="CQ25" s="58">
        <v>0</v>
      </c>
      <c r="CR25" s="58">
        <v>0</v>
      </c>
      <c r="CS25" s="58">
        <v>0</v>
      </c>
      <c r="CT25" s="58">
        <v>0</v>
      </c>
      <c r="CU25" s="58">
        <v>0</v>
      </c>
      <c r="CV25" s="58">
        <v>0</v>
      </c>
      <c r="CW25" s="58">
        <v>0</v>
      </c>
      <c r="CX25" s="115"/>
    </row>
    <row r="26" spans="2:102" x14ac:dyDescent="0.25">
      <c r="B26" s="5" t="s">
        <v>28</v>
      </c>
      <c r="C26" s="6">
        <v>3.0000000000000001E-3</v>
      </c>
      <c r="D26" s="1">
        <f>F33+F34</f>
        <v>3021642.2302560001</v>
      </c>
      <c r="F26" s="1">
        <f>C26*D26</f>
        <v>9064.9266907680012</v>
      </c>
      <c r="G26" s="55">
        <v>19</v>
      </c>
      <c r="H26" s="55">
        <v>32</v>
      </c>
      <c r="I26" s="57">
        <f t="shared" si="0"/>
        <v>-9064.9266907680012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>
        <v>0</v>
      </c>
      <c r="Y26" s="58">
        <v>0</v>
      </c>
      <c r="Z26" s="58">
        <v>0</v>
      </c>
      <c r="AA26" s="58">
        <v>0</v>
      </c>
      <c r="AB26" s="58">
        <f>$I$26/14</f>
        <v>-647.49476362628582</v>
      </c>
      <c r="AC26" s="58">
        <f t="shared" ref="AC26:AO26" si="5">$I$26/14</f>
        <v>-647.49476362628582</v>
      </c>
      <c r="AD26" s="58">
        <f t="shared" si="5"/>
        <v>-647.49476362628582</v>
      </c>
      <c r="AE26" s="58">
        <f t="shared" si="5"/>
        <v>-647.49476362628582</v>
      </c>
      <c r="AF26" s="58">
        <f t="shared" si="5"/>
        <v>-647.49476362628582</v>
      </c>
      <c r="AG26" s="58">
        <f t="shared" si="5"/>
        <v>-647.49476362628582</v>
      </c>
      <c r="AH26" s="58">
        <f t="shared" si="5"/>
        <v>-647.49476362628582</v>
      </c>
      <c r="AI26" s="58">
        <f t="shared" si="5"/>
        <v>-647.49476362628582</v>
      </c>
      <c r="AJ26" s="58">
        <f t="shared" si="5"/>
        <v>-647.49476362628582</v>
      </c>
      <c r="AK26" s="58">
        <f t="shared" si="5"/>
        <v>-647.49476362628582</v>
      </c>
      <c r="AL26" s="58">
        <f t="shared" si="5"/>
        <v>-647.49476362628582</v>
      </c>
      <c r="AM26" s="58">
        <f t="shared" si="5"/>
        <v>-647.49476362628582</v>
      </c>
      <c r="AN26" s="58">
        <f t="shared" si="5"/>
        <v>-647.49476362628582</v>
      </c>
      <c r="AO26" s="58">
        <f t="shared" si="5"/>
        <v>-647.49476362628582</v>
      </c>
      <c r="AP26" s="58">
        <v>0</v>
      </c>
      <c r="AQ26" s="58">
        <v>0</v>
      </c>
      <c r="AR26" s="58">
        <v>0</v>
      </c>
      <c r="AS26" s="58">
        <v>0</v>
      </c>
      <c r="AT26" s="58">
        <v>0</v>
      </c>
      <c r="AU26" s="58">
        <v>0</v>
      </c>
      <c r="AV26" s="58">
        <v>0</v>
      </c>
      <c r="AW26" s="58">
        <v>0</v>
      </c>
      <c r="AX26" s="58">
        <v>0</v>
      </c>
      <c r="AY26" s="58">
        <v>0</v>
      </c>
      <c r="AZ26" s="58">
        <v>0</v>
      </c>
      <c r="BA26" s="58">
        <v>0</v>
      </c>
      <c r="BB26" s="58">
        <v>0</v>
      </c>
      <c r="BC26" s="58">
        <v>0</v>
      </c>
      <c r="BD26" s="58">
        <v>0</v>
      </c>
      <c r="BE26" s="58">
        <v>0</v>
      </c>
      <c r="BF26" s="58">
        <v>0</v>
      </c>
      <c r="BG26" s="58">
        <v>0</v>
      </c>
      <c r="BH26" s="58">
        <v>0</v>
      </c>
      <c r="BI26" s="58">
        <v>0</v>
      </c>
      <c r="BJ26" s="58">
        <v>0</v>
      </c>
      <c r="BK26" s="58">
        <v>0</v>
      </c>
      <c r="BL26" s="58">
        <v>0</v>
      </c>
      <c r="BM26" s="58">
        <v>0</v>
      </c>
      <c r="BN26" s="58">
        <v>0</v>
      </c>
      <c r="BO26" s="58">
        <v>0</v>
      </c>
      <c r="BP26" s="58">
        <v>0</v>
      </c>
      <c r="BQ26" s="58">
        <v>0</v>
      </c>
      <c r="BR26" s="58">
        <v>0</v>
      </c>
      <c r="BS26" s="58">
        <v>0</v>
      </c>
      <c r="BT26" s="58">
        <v>0</v>
      </c>
      <c r="BU26" s="58">
        <v>0</v>
      </c>
      <c r="BV26" s="58">
        <v>0</v>
      </c>
      <c r="BW26" s="58">
        <v>0</v>
      </c>
      <c r="BX26" s="58">
        <v>0</v>
      </c>
      <c r="BY26" s="58">
        <v>0</v>
      </c>
      <c r="BZ26" s="58">
        <v>0</v>
      </c>
      <c r="CA26" s="58">
        <v>0</v>
      </c>
      <c r="CB26" s="58">
        <v>0</v>
      </c>
      <c r="CC26" s="58">
        <v>0</v>
      </c>
      <c r="CD26" s="58">
        <v>0</v>
      </c>
      <c r="CE26" s="58">
        <v>0</v>
      </c>
      <c r="CF26" s="58">
        <v>0</v>
      </c>
      <c r="CG26" s="58">
        <v>0</v>
      </c>
      <c r="CH26" s="58">
        <v>0</v>
      </c>
      <c r="CI26" s="58">
        <v>0</v>
      </c>
      <c r="CJ26" s="58">
        <v>0</v>
      </c>
      <c r="CK26" s="58">
        <v>0</v>
      </c>
      <c r="CL26" s="58">
        <v>0</v>
      </c>
      <c r="CM26" s="58">
        <v>0</v>
      </c>
      <c r="CN26" s="58">
        <v>0</v>
      </c>
      <c r="CO26" s="58">
        <v>0</v>
      </c>
      <c r="CP26" s="58">
        <v>0</v>
      </c>
      <c r="CQ26" s="58">
        <v>0</v>
      </c>
      <c r="CR26" s="58">
        <v>0</v>
      </c>
      <c r="CS26" s="58">
        <v>0</v>
      </c>
      <c r="CT26" s="58">
        <v>0</v>
      </c>
      <c r="CU26" s="58">
        <v>0</v>
      </c>
      <c r="CV26" s="58">
        <v>0</v>
      </c>
      <c r="CW26" s="58">
        <v>0</v>
      </c>
      <c r="CX26" s="115"/>
    </row>
    <row r="27" spans="2:102" x14ac:dyDescent="0.25">
      <c r="B27" s="5"/>
      <c r="C27" s="6"/>
      <c r="G27" s="61"/>
      <c r="H27" s="61"/>
      <c r="I27" s="62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CX27" s="115"/>
    </row>
    <row r="28" spans="2:102" x14ac:dyDescent="0.25">
      <c r="B28" s="15" t="s">
        <v>0</v>
      </c>
      <c r="C28" s="15" t="s">
        <v>201</v>
      </c>
      <c r="D28" s="16"/>
      <c r="E28" s="16"/>
      <c r="F28" s="16"/>
      <c r="G28" s="73"/>
      <c r="H28" s="73"/>
      <c r="I28" s="74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66"/>
      <c r="AX28" s="66"/>
      <c r="AY28" s="66"/>
      <c r="AZ28" s="66"/>
      <c r="BA28" s="66"/>
      <c r="BB28" s="66"/>
      <c r="BC28" s="66"/>
      <c r="BD28" s="66"/>
      <c r="BE28" s="66"/>
      <c r="CX28" s="115"/>
    </row>
    <row r="29" spans="2:102" x14ac:dyDescent="0.25">
      <c r="B29" s="7" t="s">
        <v>4</v>
      </c>
      <c r="F29" s="128"/>
      <c r="G29" s="129"/>
      <c r="H29" s="129"/>
      <c r="I29" s="130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126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6"/>
      <c r="CI29" s="126"/>
      <c r="CJ29" s="126"/>
      <c r="CK29" s="126"/>
      <c r="CL29" s="126"/>
      <c r="CM29" s="126"/>
      <c r="CN29" s="126"/>
      <c r="CO29" s="126"/>
      <c r="CP29" s="126"/>
      <c r="CQ29" s="126"/>
      <c r="CR29" s="126"/>
      <c r="CS29" s="126"/>
      <c r="CT29" s="126"/>
      <c r="CU29" s="126"/>
      <c r="CV29" s="126"/>
      <c r="CW29" s="127"/>
      <c r="CX29" s="115"/>
    </row>
    <row r="30" spans="2:102" x14ac:dyDescent="0.25">
      <c r="B30" s="8" t="s">
        <v>13</v>
      </c>
      <c r="C30" s="1">
        <f>(8.4*44.5*15)+(8.4*15.3*15)</f>
        <v>7534.8</v>
      </c>
      <c r="D30" s="1">
        <v>21</v>
      </c>
      <c r="F30" s="1">
        <f>C30*D30</f>
        <v>158230.80000000002</v>
      </c>
      <c r="G30" s="55">
        <v>17</v>
      </c>
      <c r="H30" s="55">
        <v>18</v>
      </c>
      <c r="I30" s="57">
        <f t="shared" si="0"/>
        <v>-158230.80000000002</v>
      </c>
      <c r="J30" s="58">
        <v>0</v>
      </c>
      <c r="K30" s="58">
        <v>0</v>
      </c>
      <c r="L30" s="58">
        <v>0</v>
      </c>
      <c r="M30" s="58">
        <v>0</v>
      </c>
      <c r="N30" s="58">
        <v>0</v>
      </c>
      <c r="O30" s="58">
        <v>0</v>
      </c>
      <c r="P30" s="58">
        <v>0</v>
      </c>
      <c r="Q30" s="58">
        <v>0</v>
      </c>
      <c r="R30" s="58">
        <v>0</v>
      </c>
      <c r="S30" s="58">
        <v>0</v>
      </c>
      <c r="T30" s="58">
        <v>0</v>
      </c>
      <c r="U30" s="58">
        <v>0</v>
      </c>
      <c r="V30" s="58">
        <v>0</v>
      </c>
      <c r="W30" s="58">
        <v>0</v>
      </c>
      <c r="X30" s="58">
        <v>0</v>
      </c>
      <c r="Y30" s="58">
        <v>0</v>
      </c>
      <c r="Z30" s="58">
        <f>I30*0.4</f>
        <v>-63292.320000000007</v>
      </c>
      <c r="AA30" s="58">
        <f>I30*0.6</f>
        <v>-94938.48000000001</v>
      </c>
      <c r="AB30" s="58">
        <v>0</v>
      </c>
      <c r="AC30" s="58">
        <v>0</v>
      </c>
      <c r="AD30" s="58">
        <v>0</v>
      </c>
      <c r="AE30" s="58">
        <v>0</v>
      </c>
      <c r="AF30" s="58">
        <v>0</v>
      </c>
      <c r="AG30" s="58">
        <v>0</v>
      </c>
      <c r="AH30" s="58">
        <v>0</v>
      </c>
      <c r="AI30" s="58">
        <v>0</v>
      </c>
      <c r="AJ30" s="58">
        <v>0</v>
      </c>
      <c r="AK30" s="58">
        <v>0</v>
      </c>
      <c r="AL30" s="58">
        <v>0</v>
      </c>
      <c r="AM30" s="58">
        <v>0</v>
      </c>
      <c r="AN30" s="58">
        <v>0</v>
      </c>
      <c r="AO30" s="58">
        <v>0</v>
      </c>
      <c r="AP30" s="58">
        <v>0</v>
      </c>
      <c r="AQ30" s="58">
        <v>0</v>
      </c>
      <c r="AR30" s="58">
        <v>0</v>
      </c>
      <c r="AS30" s="58">
        <v>0</v>
      </c>
      <c r="AT30" s="58">
        <v>0</v>
      </c>
      <c r="AU30" s="58">
        <v>0</v>
      </c>
      <c r="AV30" s="58">
        <v>0</v>
      </c>
      <c r="AW30" s="58">
        <v>0</v>
      </c>
      <c r="AX30" s="58">
        <v>0</v>
      </c>
      <c r="AY30" s="58">
        <v>0</v>
      </c>
      <c r="AZ30" s="58">
        <v>0</v>
      </c>
      <c r="BA30" s="58">
        <v>0</v>
      </c>
      <c r="BB30" s="58">
        <v>0</v>
      </c>
      <c r="BC30" s="58">
        <v>0</v>
      </c>
      <c r="BD30" s="58">
        <v>0</v>
      </c>
      <c r="BE30" s="58">
        <v>0</v>
      </c>
      <c r="BF30" s="58">
        <v>0</v>
      </c>
      <c r="BG30" s="58">
        <v>0</v>
      </c>
      <c r="BH30" s="58">
        <v>0</v>
      </c>
      <c r="BI30" s="58">
        <v>0</v>
      </c>
      <c r="BJ30" s="58">
        <v>0</v>
      </c>
      <c r="BK30" s="58">
        <v>0</v>
      </c>
      <c r="BL30" s="58">
        <v>0</v>
      </c>
      <c r="BM30" s="58">
        <v>0</v>
      </c>
      <c r="BN30" s="58">
        <v>0</v>
      </c>
      <c r="BO30" s="58">
        <v>0</v>
      </c>
      <c r="BP30" s="58">
        <v>0</v>
      </c>
      <c r="BQ30" s="58">
        <v>0</v>
      </c>
      <c r="BR30" s="58">
        <v>0</v>
      </c>
      <c r="BS30" s="58">
        <v>0</v>
      </c>
      <c r="BT30" s="58">
        <v>0</v>
      </c>
      <c r="BU30" s="58">
        <v>0</v>
      </c>
      <c r="BV30" s="58">
        <v>0</v>
      </c>
      <c r="BW30" s="58">
        <v>0</v>
      </c>
      <c r="BX30" s="58">
        <v>0</v>
      </c>
      <c r="BY30" s="58">
        <v>0</v>
      </c>
      <c r="BZ30" s="58">
        <v>0</v>
      </c>
      <c r="CA30" s="58">
        <v>0</v>
      </c>
      <c r="CB30" s="58">
        <v>0</v>
      </c>
      <c r="CC30" s="58">
        <v>0</v>
      </c>
      <c r="CD30" s="58">
        <v>0</v>
      </c>
      <c r="CE30" s="58">
        <v>0</v>
      </c>
      <c r="CF30" s="58">
        <v>0</v>
      </c>
      <c r="CG30" s="58">
        <v>0</v>
      </c>
      <c r="CH30" s="58">
        <v>0</v>
      </c>
      <c r="CI30" s="58">
        <v>0</v>
      </c>
      <c r="CJ30" s="58">
        <v>0</v>
      </c>
      <c r="CK30" s="58">
        <v>0</v>
      </c>
      <c r="CL30" s="58">
        <v>0</v>
      </c>
      <c r="CM30" s="58">
        <v>0</v>
      </c>
      <c r="CN30" s="58">
        <v>0</v>
      </c>
      <c r="CO30" s="58">
        <v>0</v>
      </c>
      <c r="CP30" s="58">
        <v>0</v>
      </c>
      <c r="CQ30" s="58">
        <v>0</v>
      </c>
      <c r="CR30" s="58">
        <v>0</v>
      </c>
      <c r="CS30" s="58">
        <v>0</v>
      </c>
      <c r="CT30" s="58">
        <v>0</v>
      </c>
      <c r="CU30" s="58">
        <v>0</v>
      </c>
      <c r="CV30" s="58">
        <v>0</v>
      </c>
      <c r="CW30" s="58">
        <v>0</v>
      </c>
      <c r="CX30" s="115"/>
    </row>
    <row r="31" spans="2:102" x14ac:dyDescent="0.25">
      <c r="B31" s="8" t="s">
        <v>18</v>
      </c>
      <c r="C31" s="11">
        <v>4507</v>
      </c>
      <c r="D31" s="1">
        <v>5.75</v>
      </c>
      <c r="F31" s="1">
        <f>C31*D31</f>
        <v>25915.25</v>
      </c>
      <c r="G31" s="55">
        <v>17</v>
      </c>
      <c r="H31" s="55">
        <v>18</v>
      </c>
      <c r="I31" s="57">
        <f t="shared" si="0"/>
        <v>-25915.25</v>
      </c>
      <c r="J31" s="58">
        <v>0</v>
      </c>
      <c r="K31" s="58">
        <v>0</v>
      </c>
      <c r="L31" s="58">
        <v>0</v>
      </c>
      <c r="M31" s="58">
        <v>0</v>
      </c>
      <c r="N31" s="58">
        <v>0</v>
      </c>
      <c r="O31" s="58">
        <v>0</v>
      </c>
      <c r="P31" s="58">
        <v>0</v>
      </c>
      <c r="Q31" s="58">
        <v>0</v>
      </c>
      <c r="R31" s="58">
        <v>0</v>
      </c>
      <c r="S31" s="58">
        <v>0</v>
      </c>
      <c r="T31" s="58">
        <v>0</v>
      </c>
      <c r="U31" s="58">
        <v>0</v>
      </c>
      <c r="V31" s="58">
        <v>0</v>
      </c>
      <c r="W31" s="58">
        <v>0</v>
      </c>
      <c r="X31" s="58">
        <v>0</v>
      </c>
      <c r="Y31" s="58">
        <v>0</v>
      </c>
      <c r="Z31" s="58">
        <f>I31*0.4</f>
        <v>-10366.1</v>
      </c>
      <c r="AA31" s="58">
        <f>I31*0.6</f>
        <v>-15549.15</v>
      </c>
      <c r="AB31" s="58">
        <v>0</v>
      </c>
      <c r="AC31" s="58">
        <v>0</v>
      </c>
      <c r="AD31" s="58">
        <v>0</v>
      </c>
      <c r="AE31" s="58">
        <v>0</v>
      </c>
      <c r="AF31" s="58">
        <v>0</v>
      </c>
      <c r="AG31" s="58">
        <v>0</v>
      </c>
      <c r="AH31" s="58">
        <v>0</v>
      </c>
      <c r="AI31" s="58">
        <v>0</v>
      </c>
      <c r="AJ31" s="58">
        <v>0</v>
      </c>
      <c r="AK31" s="58">
        <v>0</v>
      </c>
      <c r="AL31" s="58">
        <v>0</v>
      </c>
      <c r="AM31" s="58">
        <v>0</v>
      </c>
      <c r="AN31" s="58">
        <v>0</v>
      </c>
      <c r="AO31" s="58">
        <v>0</v>
      </c>
      <c r="AP31" s="58">
        <v>0</v>
      </c>
      <c r="AQ31" s="58">
        <v>0</v>
      </c>
      <c r="AR31" s="58">
        <v>0</v>
      </c>
      <c r="AS31" s="58">
        <v>0</v>
      </c>
      <c r="AT31" s="58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8">
        <v>0</v>
      </c>
      <c r="BA31" s="58">
        <v>0</v>
      </c>
      <c r="BB31" s="58">
        <v>0</v>
      </c>
      <c r="BC31" s="58">
        <v>0</v>
      </c>
      <c r="BD31" s="58">
        <v>0</v>
      </c>
      <c r="BE31" s="58">
        <v>0</v>
      </c>
      <c r="BF31" s="58">
        <v>0</v>
      </c>
      <c r="BG31" s="58">
        <v>0</v>
      </c>
      <c r="BH31" s="58">
        <v>0</v>
      </c>
      <c r="BI31" s="58">
        <v>0</v>
      </c>
      <c r="BJ31" s="58">
        <v>0</v>
      </c>
      <c r="BK31" s="58">
        <v>0</v>
      </c>
      <c r="BL31" s="58">
        <v>0</v>
      </c>
      <c r="BM31" s="58">
        <v>0</v>
      </c>
      <c r="BN31" s="58">
        <v>0</v>
      </c>
      <c r="BO31" s="58">
        <v>0</v>
      </c>
      <c r="BP31" s="58">
        <v>0</v>
      </c>
      <c r="BQ31" s="58">
        <v>0</v>
      </c>
      <c r="BR31" s="58">
        <v>0</v>
      </c>
      <c r="BS31" s="58">
        <v>0</v>
      </c>
      <c r="BT31" s="58">
        <v>0</v>
      </c>
      <c r="BU31" s="58">
        <v>0</v>
      </c>
      <c r="BV31" s="58">
        <v>0</v>
      </c>
      <c r="BW31" s="58">
        <v>0</v>
      </c>
      <c r="BX31" s="58">
        <v>0</v>
      </c>
      <c r="BY31" s="58">
        <v>0</v>
      </c>
      <c r="BZ31" s="58">
        <v>0</v>
      </c>
      <c r="CA31" s="58">
        <v>0</v>
      </c>
      <c r="CB31" s="58">
        <v>0</v>
      </c>
      <c r="CC31" s="58">
        <v>0</v>
      </c>
      <c r="CD31" s="58">
        <v>0</v>
      </c>
      <c r="CE31" s="58">
        <v>0</v>
      </c>
      <c r="CF31" s="58">
        <v>0</v>
      </c>
      <c r="CG31" s="58">
        <v>0</v>
      </c>
      <c r="CH31" s="58">
        <v>0</v>
      </c>
      <c r="CI31" s="58">
        <v>0</v>
      </c>
      <c r="CJ31" s="58">
        <v>0</v>
      </c>
      <c r="CK31" s="58">
        <v>0</v>
      </c>
      <c r="CL31" s="58">
        <v>0</v>
      </c>
      <c r="CM31" s="58">
        <v>0</v>
      </c>
      <c r="CN31" s="58">
        <v>0</v>
      </c>
      <c r="CO31" s="58">
        <v>0</v>
      </c>
      <c r="CP31" s="58">
        <v>0</v>
      </c>
      <c r="CQ31" s="58">
        <v>0</v>
      </c>
      <c r="CR31" s="58">
        <v>0</v>
      </c>
      <c r="CS31" s="58">
        <v>0</v>
      </c>
      <c r="CT31" s="58">
        <v>0</v>
      </c>
      <c r="CU31" s="58">
        <v>0</v>
      </c>
      <c r="CV31" s="58">
        <v>0</v>
      </c>
      <c r="CW31" s="58">
        <v>0</v>
      </c>
      <c r="CX31" s="115"/>
    </row>
    <row r="32" spans="2:102" x14ac:dyDescent="0.25">
      <c r="B32" s="7" t="s">
        <v>5</v>
      </c>
      <c r="C32" s="1"/>
      <c r="G32" s="90"/>
      <c r="H32" s="90"/>
      <c r="I32" s="91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115"/>
    </row>
    <row r="33" spans="1:102" x14ac:dyDescent="0.25">
      <c r="B33" t="s">
        <v>6</v>
      </c>
      <c r="C33" s="1">
        <f>50*65*1.2</f>
        <v>3900</v>
      </c>
      <c r="D33" s="1">
        <f>684.63*1.06</f>
        <v>725.70780000000002</v>
      </c>
      <c r="F33" s="1">
        <f>C33*D33</f>
        <v>2830260.42</v>
      </c>
      <c r="G33" s="55">
        <v>19</v>
      </c>
      <c r="H33" s="55">
        <v>32</v>
      </c>
      <c r="I33" s="57">
        <f t="shared" si="0"/>
        <v>-2830260.42</v>
      </c>
      <c r="J33" s="58">
        <v>0</v>
      </c>
      <c r="K33" s="58">
        <f>IF(K$1&lt;$C33,0,IF(K$1&lt;=$D33,$F33,0))</f>
        <v>0</v>
      </c>
      <c r="L33" s="58">
        <f>IF(L$1&lt;$C33,0,IF(L$1&lt;=$D33,$F33,0))</f>
        <v>0</v>
      </c>
      <c r="M33" s="58">
        <v>0</v>
      </c>
      <c r="N33" s="58">
        <f t="shared" ref="N33:AA33" si="6">IF(N$1&lt;$C33,0,IF(N$1&lt;=$D33,$F33,0))</f>
        <v>0</v>
      </c>
      <c r="O33" s="58">
        <f t="shared" si="6"/>
        <v>0</v>
      </c>
      <c r="P33" s="58">
        <f t="shared" si="6"/>
        <v>0</v>
      </c>
      <c r="Q33" s="58">
        <f t="shared" si="6"/>
        <v>0</v>
      </c>
      <c r="R33" s="58">
        <f t="shared" si="6"/>
        <v>0</v>
      </c>
      <c r="S33" s="58">
        <f t="shared" si="6"/>
        <v>0</v>
      </c>
      <c r="T33" s="58">
        <f t="shared" si="6"/>
        <v>0</v>
      </c>
      <c r="U33" s="58">
        <f t="shared" si="6"/>
        <v>0</v>
      </c>
      <c r="V33" s="58">
        <f t="shared" si="6"/>
        <v>0</v>
      </c>
      <c r="W33" s="58">
        <f t="shared" si="6"/>
        <v>0</v>
      </c>
      <c r="X33" s="58">
        <f t="shared" si="6"/>
        <v>0</v>
      </c>
      <c r="Y33" s="58">
        <f t="shared" si="6"/>
        <v>0</v>
      </c>
      <c r="Z33" s="58">
        <f t="shared" si="6"/>
        <v>0</v>
      </c>
      <c r="AA33" s="58">
        <f t="shared" si="6"/>
        <v>0</v>
      </c>
      <c r="AB33" s="58">
        <f>'evolucion certificaciones nuevo'!E7</f>
        <v>-28302.604200000002</v>
      </c>
      <c r="AC33" s="58">
        <f>'evolucion certificaciones nuevo'!F7</f>
        <v>-70756.510500000004</v>
      </c>
      <c r="AD33" s="58">
        <f>'evolucion certificaciones nuevo'!G7</f>
        <v>-104719.63553999999</v>
      </c>
      <c r="AE33" s="58">
        <f>'evolucion certificaciones nuevo'!H7</f>
        <v>-164155.10436</v>
      </c>
      <c r="AF33" s="58">
        <f>'evolucion certificaciones nuevo'!I7</f>
        <v>-175476.14603999999</v>
      </c>
      <c r="AG33" s="58">
        <f>'evolucion certificaciones nuevo'!J7</f>
        <v>-175476.14603999999</v>
      </c>
      <c r="AH33" s="58">
        <f>'evolucion certificaciones nuevo'!K7</f>
        <v>-169815.62519999998</v>
      </c>
      <c r="AI33" s="58">
        <f>'evolucion certificaciones nuevo'!L7</f>
        <v>-172645.88561999999</v>
      </c>
      <c r="AJ33" s="58">
        <f>'evolucion certificaciones nuevo'!M7</f>
        <v>-206609.01065999997</v>
      </c>
      <c r="AK33" s="58">
        <f>'evolucion certificaciones nuevo'!N7</f>
        <v>-353782.55249999999</v>
      </c>
      <c r="AL33" s="58">
        <f>'evolucion certificaciones nuevo'!O7</f>
        <v>-466992.9693</v>
      </c>
      <c r="AM33" s="58">
        <f>'evolucion certificaciones nuevo'!P7</f>
        <v>-342461.51081999997</v>
      </c>
      <c r="AN33" s="58">
        <f>'evolucion certificaciones nuevo'!Q7</f>
        <v>-232081.35444</v>
      </c>
      <c r="AO33" s="58">
        <f>'evolucion certificaciones nuevo'!R7</f>
        <v>-166985.36477999997</v>
      </c>
      <c r="AP33" s="58">
        <f t="shared" ref="AP33:BD33" si="7">IF(AP$1&lt;$C33,0,IF(AP$1&lt;=$D33,$F33,0))</f>
        <v>0</v>
      </c>
      <c r="AQ33" s="58">
        <f t="shared" si="7"/>
        <v>0</v>
      </c>
      <c r="AR33" s="58">
        <f t="shared" si="7"/>
        <v>0</v>
      </c>
      <c r="AS33" s="58">
        <f t="shared" si="7"/>
        <v>0</v>
      </c>
      <c r="AT33" s="58">
        <f t="shared" si="7"/>
        <v>0</v>
      </c>
      <c r="AU33" s="58">
        <f t="shared" si="7"/>
        <v>0</v>
      </c>
      <c r="AV33" s="58">
        <f t="shared" si="7"/>
        <v>0</v>
      </c>
      <c r="AW33" s="58">
        <f t="shared" si="7"/>
        <v>0</v>
      </c>
      <c r="AX33" s="58">
        <f t="shared" si="7"/>
        <v>0</v>
      </c>
      <c r="AY33" s="58">
        <f t="shared" si="7"/>
        <v>0</v>
      </c>
      <c r="AZ33" s="58">
        <f t="shared" si="7"/>
        <v>0</v>
      </c>
      <c r="BA33" s="58">
        <f t="shared" si="7"/>
        <v>0</v>
      </c>
      <c r="BB33" s="58">
        <f t="shared" si="7"/>
        <v>0</v>
      </c>
      <c r="BC33" s="58">
        <f t="shared" si="7"/>
        <v>0</v>
      </c>
      <c r="BD33" s="58">
        <f t="shared" si="7"/>
        <v>0</v>
      </c>
      <c r="BE33" s="58">
        <v>0</v>
      </c>
      <c r="BF33" s="58">
        <v>0</v>
      </c>
      <c r="BG33" s="58">
        <v>0</v>
      </c>
      <c r="BH33" s="58">
        <v>0</v>
      </c>
      <c r="BI33" s="58">
        <v>0</v>
      </c>
      <c r="BJ33" s="58">
        <v>0</v>
      </c>
      <c r="BK33" s="58">
        <v>0</v>
      </c>
      <c r="BL33" s="58">
        <v>0</v>
      </c>
      <c r="BM33" s="58">
        <v>0</v>
      </c>
      <c r="BN33" s="58">
        <v>0</v>
      </c>
      <c r="BO33" s="58">
        <v>0</v>
      </c>
      <c r="BP33" s="58">
        <v>0</v>
      </c>
      <c r="BQ33" s="58">
        <v>0</v>
      </c>
      <c r="BR33" s="58">
        <v>0</v>
      </c>
      <c r="BS33" s="58">
        <v>0</v>
      </c>
      <c r="BT33" s="58">
        <v>0</v>
      </c>
      <c r="BU33" s="58">
        <v>0</v>
      </c>
      <c r="BV33" s="58">
        <v>0</v>
      </c>
      <c r="BW33" s="58">
        <v>0</v>
      </c>
      <c r="BX33" s="58">
        <v>0</v>
      </c>
      <c r="BY33" s="58">
        <v>0</v>
      </c>
      <c r="BZ33" s="58">
        <v>0</v>
      </c>
      <c r="CA33" s="58">
        <v>0</v>
      </c>
      <c r="CB33" s="58">
        <v>0</v>
      </c>
      <c r="CC33" s="58">
        <v>0</v>
      </c>
      <c r="CD33" s="58">
        <v>0</v>
      </c>
      <c r="CE33" s="58">
        <v>0</v>
      </c>
      <c r="CF33" s="58">
        <v>0</v>
      </c>
      <c r="CG33" s="58">
        <v>0</v>
      </c>
      <c r="CH33" s="58">
        <v>0</v>
      </c>
      <c r="CI33" s="58">
        <v>0</v>
      </c>
      <c r="CJ33" s="58">
        <v>0</v>
      </c>
      <c r="CK33" s="58">
        <v>0</v>
      </c>
      <c r="CL33" s="58">
        <v>0</v>
      </c>
      <c r="CM33" s="58">
        <v>0</v>
      </c>
      <c r="CN33" s="58">
        <v>0</v>
      </c>
      <c r="CO33" s="58">
        <v>0</v>
      </c>
      <c r="CP33" s="58">
        <v>0</v>
      </c>
      <c r="CQ33" s="58">
        <v>0</v>
      </c>
      <c r="CR33" s="58">
        <v>0</v>
      </c>
      <c r="CS33" s="58">
        <v>0</v>
      </c>
      <c r="CT33" s="58">
        <v>0</v>
      </c>
      <c r="CU33" s="58">
        <v>0</v>
      </c>
      <c r="CV33" s="58">
        <v>0</v>
      </c>
      <c r="CW33" s="58">
        <v>0</v>
      </c>
      <c r="CX33" s="115"/>
    </row>
    <row r="34" spans="1:102" x14ac:dyDescent="0.25">
      <c r="A34" s="1"/>
      <c r="B34" t="s">
        <v>7</v>
      </c>
      <c r="C34" s="1">
        <f>(8.4*44.5)+(8.4*15.3)</f>
        <v>502.32000000000005</v>
      </c>
      <c r="D34" s="1">
        <f>359.43*1.06</f>
        <v>380.99580000000003</v>
      </c>
      <c r="F34" s="1">
        <f>C34*D34</f>
        <v>191381.81025600003</v>
      </c>
      <c r="G34" s="55">
        <v>19</v>
      </c>
      <c r="H34" s="55">
        <v>23</v>
      </c>
      <c r="I34" s="57">
        <f>-F34</f>
        <v>-191381.81025600003</v>
      </c>
      <c r="J34" s="58">
        <v>0</v>
      </c>
      <c r="K34" s="58">
        <f>(K31+K32+K33)*0.16</f>
        <v>0</v>
      </c>
      <c r="L34" s="58">
        <f>(L31+L32+L33)*0.16</f>
        <v>0</v>
      </c>
      <c r="M34" s="58">
        <v>0</v>
      </c>
      <c r="N34" s="58">
        <v>0</v>
      </c>
      <c r="O34" s="58">
        <v>0</v>
      </c>
      <c r="P34" s="58">
        <v>0</v>
      </c>
      <c r="Q34" s="58">
        <v>0</v>
      </c>
      <c r="R34" s="58">
        <v>0</v>
      </c>
      <c r="S34" s="58">
        <v>0</v>
      </c>
      <c r="T34" s="58">
        <v>0</v>
      </c>
      <c r="U34" s="58">
        <v>0</v>
      </c>
      <c r="V34" s="58">
        <v>0</v>
      </c>
      <c r="W34" s="58">
        <v>0</v>
      </c>
      <c r="X34" s="58">
        <v>0</v>
      </c>
      <c r="Y34" s="58">
        <v>0</v>
      </c>
      <c r="Z34" s="58">
        <v>0</v>
      </c>
      <c r="AA34" s="58">
        <v>0</v>
      </c>
      <c r="AB34" s="58">
        <f>'evolucion certificaciones nuevo'!E9</f>
        <v>-3827.6362051200008</v>
      </c>
      <c r="AC34" s="58">
        <f>'evolucion certificaciones nuevo'!F9</f>
        <v>-18181.271974320003</v>
      </c>
      <c r="AD34" s="58">
        <f>'evolucion certificaciones nuevo'!G9</f>
        <v>-58371.452128080004</v>
      </c>
      <c r="AE34" s="58">
        <f>'evolucion certificaciones nuevo'!H9</f>
        <v>-87078.723666480015</v>
      </c>
      <c r="AF34" s="58">
        <f>'evolucion certificaciones nuevo'!I9</f>
        <v>-23922.726282000003</v>
      </c>
      <c r="AG34" s="58">
        <v>0</v>
      </c>
      <c r="AH34" s="58">
        <v>0</v>
      </c>
      <c r="AI34" s="58">
        <v>0</v>
      </c>
      <c r="AJ34" s="58">
        <v>0</v>
      </c>
      <c r="AK34" s="58">
        <v>0</v>
      </c>
      <c r="AL34" s="58">
        <v>0</v>
      </c>
      <c r="AM34" s="58">
        <v>0</v>
      </c>
      <c r="AN34" s="58">
        <v>0</v>
      </c>
      <c r="AO34" s="58">
        <v>0</v>
      </c>
      <c r="AP34" s="58">
        <v>0</v>
      </c>
      <c r="AQ34" s="58">
        <v>0</v>
      </c>
      <c r="AR34" s="58">
        <v>0</v>
      </c>
      <c r="AS34" s="58">
        <v>0</v>
      </c>
      <c r="AT34" s="58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8">
        <v>0</v>
      </c>
      <c r="BA34" s="58">
        <v>0</v>
      </c>
      <c r="BB34" s="58">
        <v>0</v>
      </c>
      <c r="BC34" s="58">
        <v>0</v>
      </c>
      <c r="BD34" s="58">
        <v>0</v>
      </c>
      <c r="BE34" s="58">
        <v>0</v>
      </c>
      <c r="BF34" s="58">
        <v>0</v>
      </c>
      <c r="BG34" s="58">
        <v>0</v>
      </c>
      <c r="BH34" s="58">
        <v>0</v>
      </c>
      <c r="BI34" s="58">
        <v>0</v>
      </c>
      <c r="BJ34" s="58">
        <v>0</v>
      </c>
      <c r="BK34" s="58">
        <v>0</v>
      </c>
      <c r="BL34" s="58">
        <v>0</v>
      </c>
      <c r="BM34" s="58">
        <v>0</v>
      </c>
      <c r="BN34" s="58">
        <v>0</v>
      </c>
      <c r="BO34" s="58">
        <v>0</v>
      </c>
      <c r="BP34" s="58">
        <v>0</v>
      </c>
      <c r="BQ34" s="58">
        <v>0</v>
      </c>
      <c r="BR34" s="58">
        <v>0</v>
      </c>
      <c r="BS34" s="58">
        <v>0</v>
      </c>
      <c r="BT34" s="58">
        <v>0</v>
      </c>
      <c r="BU34" s="58">
        <v>0</v>
      </c>
      <c r="BV34" s="58">
        <v>0</v>
      </c>
      <c r="BW34" s="58">
        <v>0</v>
      </c>
      <c r="BX34" s="58">
        <v>0</v>
      </c>
      <c r="BY34" s="58">
        <v>0</v>
      </c>
      <c r="BZ34" s="58">
        <v>0</v>
      </c>
      <c r="CA34" s="58">
        <v>0</v>
      </c>
      <c r="CB34" s="58">
        <v>0</v>
      </c>
      <c r="CC34" s="58">
        <v>0</v>
      </c>
      <c r="CD34" s="58">
        <v>0</v>
      </c>
      <c r="CE34" s="58">
        <v>0</v>
      </c>
      <c r="CF34" s="58">
        <v>0</v>
      </c>
      <c r="CG34" s="58">
        <v>0</v>
      </c>
      <c r="CH34" s="58">
        <v>0</v>
      </c>
      <c r="CI34" s="58">
        <v>0</v>
      </c>
      <c r="CJ34" s="58">
        <v>0</v>
      </c>
      <c r="CK34" s="58">
        <v>0</v>
      </c>
      <c r="CL34" s="58">
        <v>0</v>
      </c>
      <c r="CM34" s="58">
        <v>0</v>
      </c>
      <c r="CN34" s="58">
        <v>0</v>
      </c>
      <c r="CO34" s="58">
        <v>0</v>
      </c>
      <c r="CP34" s="58">
        <v>0</v>
      </c>
      <c r="CQ34" s="58">
        <v>0</v>
      </c>
      <c r="CR34" s="58">
        <v>0</v>
      </c>
      <c r="CS34" s="58">
        <v>0</v>
      </c>
      <c r="CT34" s="58">
        <v>0</v>
      </c>
      <c r="CU34" s="58">
        <v>0</v>
      </c>
      <c r="CV34" s="58">
        <v>0</v>
      </c>
      <c r="CW34" s="58">
        <v>0</v>
      </c>
      <c r="CX34" s="115"/>
    </row>
    <row r="35" spans="1:102" x14ac:dyDescent="0.25">
      <c r="B35" s="7" t="s">
        <v>17</v>
      </c>
      <c r="G35" s="90"/>
      <c r="H35" s="90"/>
      <c r="I35" s="91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18"/>
      <c r="CX35" s="115"/>
    </row>
    <row r="36" spans="1:102" x14ac:dyDescent="0.25">
      <c r="B36" t="s">
        <v>16</v>
      </c>
      <c r="C36" s="5">
        <v>0.21</v>
      </c>
      <c r="D36" s="1">
        <f>F30</f>
        <v>158230.80000000002</v>
      </c>
      <c r="F36" s="1">
        <f>D36*C36</f>
        <v>33228.468000000001</v>
      </c>
      <c r="G36" s="55">
        <v>16</v>
      </c>
      <c r="H36" s="55">
        <v>18</v>
      </c>
      <c r="I36" s="57">
        <f t="shared" si="0"/>
        <v>-33228.468000000001</v>
      </c>
      <c r="J36" s="58">
        <v>0</v>
      </c>
      <c r="K36" s="58">
        <f>IF(K$1&lt;$C36,0,IF(K$1&lt;=$D36,$F36,0))</f>
        <v>0</v>
      </c>
      <c r="L36" s="58">
        <f>IF(L$1&lt;$C36,0,IF(L$1&lt;=$D36,$F36,0))</f>
        <v>0</v>
      </c>
      <c r="M36" s="58">
        <v>0</v>
      </c>
      <c r="N36" s="58">
        <f t="shared" ref="N36:X37" si="8">IF(N$1&lt;$C36,0,IF(N$1&lt;=$D36,$F36,0))</f>
        <v>0</v>
      </c>
      <c r="O36" s="58">
        <f t="shared" si="8"/>
        <v>0</v>
      </c>
      <c r="P36" s="58">
        <f t="shared" si="8"/>
        <v>0</v>
      </c>
      <c r="Q36" s="58">
        <f t="shared" si="8"/>
        <v>0</v>
      </c>
      <c r="R36" s="58">
        <f t="shared" si="8"/>
        <v>0</v>
      </c>
      <c r="S36" s="58">
        <f t="shared" si="8"/>
        <v>0</v>
      </c>
      <c r="T36" s="58">
        <f t="shared" si="8"/>
        <v>0</v>
      </c>
      <c r="U36" s="58">
        <f t="shared" si="8"/>
        <v>0</v>
      </c>
      <c r="V36" s="58">
        <f t="shared" si="8"/>
        <v>0</v>
      </c>
      <c r="W36" s="58">
        <f t="shared" si="8"/>
        <v>0</v>
      </c>
      <c r="X36" s="58">
        <f t="shared" si="8"/>
        <v>0</v>
      </c>
      <c r="Y36" s="58">
        <f>Y30*0.21</f>
        <v>0</v>
      </c>
      <c r="Z36" s="58">
        <f>Z30*0.21</f>
        <v>-13291.387200000001</v>
      </c>
      <c r="AA36" s="58">
        <f>AA30*0.21</f>
        <v>-19937.0808</v>
      </c>
      <c r="AB36" s="58">
        <f t="shared" ref="AB36:BD36" si="9">IF(AB$1&lt;$C36,0,IF(AB$1&lt;=$D36,$F36,0))</f>
        <v>0</v>
      </c>
      <c r="AC36" s="58">
        <f t="shared" si="9"/>
        <v>0</v>
      </c>
      <c r="AD36" s="58">
        <f t="shared" si="9"/>
        <v>0</v>
      </c>
      <c r="AE36" s="58">
        <f t="shared" si="9"/>
        <v>0</v>
      </c>
      <c r="AF36" s="58">
        <f t="shared" si="9"/>
        <v>0</v>
      </c>
      <c r="AG36" s="58">
        <f t="shared" si="9"/>
        <v>0</v>
      </c>
      <c r="AH36" s="58">
        <f t="shared" si="9"/>
        <v>0</v>
      </c>
      <c r="AI36" s="58">
        <f t="shared" si="9"/>
        <v>0</v>
      </c>
      <c r="AJ36" s="58">
        <f t="shared" si="9"/>
        <v>0</v>
      </c>
      <c r="AK36" s="58">
        <f t="shared" si="9"/>
        <v>0</v>
      </c>
      <c r="AL36" s="58">
        <f t="shared" si="9"/>
        <v>0</v>
      </c>
      <c r="AM36" s="58">
        <f t="shared" si="9"/>
        <v>0</v>
      </c>
      <c r="AN36" s="58">
        <f t="shared" si="9"/>
        <v>0</v>
      </c>
      <c r="AO36" s="58">
        <f t="shared" si="9"/>
        <v>0</v>
      </c>
      <c r="AP36" s="58">
        <f t="shared" si="9"/>
        <v>0</v>
      </c>
      <c r="AQ36" s="58">
        <f t="shared" si="9"/>
        <v>0</v>
      </c>
      <c r="AR36" s="58">
        <f t="shared" si="9"/>
        <v>0</v>
      </c>
      <c r="AS36" s="58">
        <f t="shared" si="9"/>
        <v>0</v>
      </c>
      <c r="AT36" s="58">
        <f t="shared" si="9"/>
        <v>0</v>
      </c>
      <c r="AU36" s="58">
        <f t="shared" si="9"/>
        <v>0</v>
      </c>
      <c r="AV36" s="58">
        <f t="shared" si="9"/>
        <v>0</v>
      </c>
      <c r="AW36" s="58">
        <f t="shared" si="9"/>
        <v>0</v>
      </c>
      <c r="AX36" s="58">
        <f t="shared" si="9"/>
        <v>0</v>
      </c>
      <c r="AY36" s="58">
        <f t="shared" si="9"/>
        <v>0</v>
      </c>
      <c r="AZ36" s="58">
        <f t="shared" si="9"/>
        <v>0</v>
      </c>
      <c r="BA36" s="58">
        <f t="shared" si="9"/>
        <v>0</v>
      </c>
      <c r="BB36" s="58">
        <f t="shared" si="9"/>
        <v>0</v>
      </c>
      <c r="BC36" s="58">
        <f t="shared" si="9"/>
        <v>0</v>
      </c>
      <c r="BD36" s="58">
        <f t="shared" si="9"/>
        <v>0</v>
      </c>
      <c r="BE36" s="58">
        <v>0</v>
      </c>
      <c r="BF36" s="58">
        <v>0</v>
      </c>
      <c r="BG36" s="58">
        <v>0</v>
      </c>
      <c r="BH36" s="58">
        <v>0</v>
      </c>
      <c r="BI36" s="58">
        <v>0</v>
      </c>
      <c r="BJ36" s="58">
        <v>0</v>
      </c>
      <c r="BK36" s="58">
        <v>0</v>
      </c>
      <c r="BL36" s="58">
        <v>0</v>
      </c>
      <c r="BM36" s="58">
        <v>0</v>
      </c>
      <c r="BN36" s="58">
        <v>0</v>
      </c>
      <c r="BO36" s="58">
        <v>0</v>
      </c>
      <c r="BP36" s="58">
        <v>0</v>
      </c>
      <c r="BQ36" s="58">
        <v>0</v>
      </c>
      <c r="BR36" s="58">
        <v>0</v>
      </c>
      <c r="BS36" s="58">
        <v>0</v>
      </c>
      <c r="BT36" s="58">
        <v>0</v>
      </c>
      <c r="BU36" s="58">
        <v>0</v>
      </c>
      <c r="BV36" s="58">
        <v>0</v>
      </c>
      <c r="BW36" s="58">
        <v>0</v>
      </c>
      <c r="BX36" s="58">
        <v>0</v>
      </c>
      <c r="BY36" s="58">
        <v>0</v>
      </c>
      <c r="BZ36" s="58">
        <v>0</v>
      </c>
      <c r="CA36" s="58">
        <v>0</v>
      </c>
      <c r="CB36" s="58">
        <v>0</v>
      </c>
      <c r="CC36" s="58">
        <v>0</v>
      </c>
      <c r="CD36" s="58">
        <v>0</v>
      </c>
      <c r="CE36" s="58">
        <v>0</v>
      </c>
      <c r="CF36" s="58">
        <v>0</v>
      </c>
      <c r="CG36" s="58">
        <v>0</v>
      </c>
      <c r="CH36" s="58">
        <v>0</v>
      </c>
      <c r="CI36" s="58">
        <v>0</v>
      </c>
      <c r="CJ36" s="58">
        <v>0</v>
      </c>
      <c r="CK36" s="58">
        <v>0</v>
      </c>
      <c r="CL36" s="58">
        <v>0</v>
      </c>
      <c r="CM36" s="58">
        <v>0</v>
      </c>
      <c r="CN36" s="58">
        <v>0</v>
      </c>
      <c r="CO36" s="58">
        <v>0</v>
      </c>
      <c r="CP36" s="58">
        <v>0</v>
      </c>
      <c r="CQ36" s="58">
        <v>0</v>
      </c>
      <c r="CR36" s="58">
        <v>0</v>
      </c>
      <c r="CS36" s="58">
        <v>0</v>
      </c>
      <c r="CT36" s="58">
        <v>0</v>
      </c>
      <c r="CU36" s="58">
        <v>0</v>
      </c>
      <c r="CV36" s="58">
        <v>0</v>
      </c>
      <c r="CW36" s="58">
        <v>0</v>
      </c>
      <c r="CX36" s="115"/>
    </row>
    <row r="37" spans="1:102" x14ac:dyDescent="0.25">
      <c r="B37" t="s">
        <v>15</v>
      </c>
      <c r="C37" s="5">
        <v>0.1</v>
      </c>
      <c r="D37" s="1">
        <f>F33+F34</f>
        <v>3021642.2302560001</v>
      </c>
      <c r="F37" s="1">
        <f>D37*C37</f>
        <v>302164.22302560002</v>
      </c>
      <c r="G37" s="55">
        <v>19</v>
      </c>
      <c r="H37" s="55">
        <v>32</v>
      </c>
      <c r="I37" s="57">
        <f t="shared" si="0"/>
        <v>-302164.22302560002</v>
      </c>
      <c r="J37" s="58">
        <v>0</v>
      </c>
      <c r="K37" s="58">
        <f>IF(K$1&lt;$C37,0,IF(K$1&lt;=$D37,$F37,0))</f>
        <v>0</v>
      </c>
      <c r="L37" s="58">
        <f>IF(L$1&lt;$C37,0,IF(L$1&lt;=$D37,$F37,0))</f>
        <v>0</v>
      </c>
      <c r="M37" s="58">
        <v>0</v>
      </c>
      <c r="N37" s="58">
        <f t="shared" si="8"/>
        <v>0</v>
      </c>
      <c r="O37" s="58">
        <f t="shared" si="8"/>
        <v>0</v>
      </c>
      <c r="P37" s="58">
        <f t="shared" si="8"/>
        <v>0</v>
      </c>
      <c r="Q37" s="58">
        <f t="shared" si="8"/>
        <v>0</v>
      </c>
      <c r="R37" s="58">
        <f t="shared" si="8"/>
        <v>0</v>
      </c>
      <c r="S37" s="58">
        <f t="shared" si="8"/>
        <v>0</v>
      </c>
      <c r="T37" s="58">
        <f t="shared" si="8"/>
        <v>0</v>
      </c>
      <c r="U37" s="58">
        <f t="shared" si="8"/>
        <v>0</v>
      </c>
      <c r="V37" s="58">
        <f t="shared" si="8"/>
        <v>0</v>
      </c>
      <c r="W37" s="58">
        <f t="shared" si="8"/>
        <v>0</v>
      </c>
      <c r="X37" s="58">
        <f t="shared" si="8"/>
        <v>0</v>
      </c>
      <c r="Y37" s="58">
        <f>IF(Y$1&lt;$C37,0,IF(Y$1&lt;=$D37,$F37,0))</f>
        <v>0</v>
      </c>
      <c r="Z37" s="58">
        <f>IF(Z$1&lt;$C37,0,IF(Z$1&lt;=$D37,$F37,0))</f>
        <v>0</v>
      </c>
      <c r="AA37" s="58">
        <f>IF(AA$1&lt;$C37,0,IF(AA$1&lt;=$D37,$F37,0))</f>
        <v>0</v>
      </c>
      <c r="AB37" s="58">
        <f t="shared" ref="AB37:AO37" si="10">(AB33+AB34)*0.1</f>
        <v>-3213.0240405120003</v>
      </c>
      <c r="AC37" s="58">
        <f t="shared" si="10"/>
        <v>-8893.7782474320011</v>
      </c>
      <c r="AD37" s="58">
        <f t="shared" si="10"/>
        <v>-16309.108766808</v>
      </c>
      <c r="AE37" s="58">
        <f t="shared" si="10"/>
        <v>-25123.382802648004</v>
      </c>
      <c r="AF37" s="58">
        <f t="shared" si="10"/>
        <v>-19939.887232199999</v>
      </c>
      <c r="AG37" s="58">
        <f t="shared" si="10"/>
        <v>-17547.614603999999</v>
      </c>
      <c r="AH37" s="58">
        <f t="shared" si="10"/>
        <v>-16981.562519999999</v>
      </c>
      <c r="AI37" s="58">
        <f t="shared" si="10"/>
        <v>-17264.588562000001</v>
      </c>
      <c r="AJ37" s="58">
        <f t="shared" si="10"/>
        <v>-20660.901065999999</v>
      </c>
      <c r="AK37" s="58">
        <f t="shared" si="10"/>
        <v>-35378.255250000002</v>
      </c>
      <c r="AL37" s="58">
        <f t="shared" si="10"/>
        <v>-46699.296930000004</v>
      </c>
      <c r="AM37" s="58">
        <f t="shared" si="10"/>
        <v>-34246.151081999997</v>
      </c>
      <c r="AN37" s="58">
        <f t="shared" si="10"/>
        <v>-23208.135444</v>
      </c>
      <c r="AO37" s="58">
        <f t="shared" si="10"/>
        <v>-16698.536477999998</v>
      </c>
      <c r="AP37" s="58">
        <f t="shared" ref="AP37:BD37" si="11">IF(AP$1&lt;$C37,0,IF(AP$1&lt;=$D37,$F37,0))</f>
        <v>0</v>
      </c>
      <c r="AQ37" s="58">
        <f t="shared" si="11"/>
        <v>0</v>
      </c>
      <c r="AR37" s="58">
        <f t="shared" si="11"/>
        <v>0</v>
      </c>
      <c r="AS37" s="58">
        <f t="shared" si="11"/>
        <v>0</v>
      </c>
      <c r="AT37" s="58">
        <f t="shared" si="11"/>
        <v>0</v>
      </c>
      <c r="AU37" s="58">
        <f t="shared" si="11"/>
        <v>0</v>
      </c>
      <c r="AV37" s="58">
        <f t="shared" si="11"/>
        <v>0</v>
      </c>
      <c r="AW37" s="58">
        <f t="shared" si="11"/>
        <v>0</v>
      </c>
      <c r="AX37" s="58">
        <f t="shared" si="11"/>
        <v>0</v>
      </c>
      <c r="AY37" s="58">
        <f t="shared" si="11"/>
        <v>0</v>
      </c>
      <c r="AZ37" s="58">
        <f t="shared" si="11"/>
        <v>0</v>
      </c>
      <c r="BA37" s="58">
        <f t="shared" si="11"/>
        <v>0</v>
      </c>
      <c r="BB37" s="58">
        <f t="shared" si="11"/>
        <v>0</v>
      </c>
      <c r="BC37" s="58">
        <f t="shared" si="11"/>
        <v>0</v>
      </c>
      <c r="BD37" s="58">
        <f t="shared" si="11"/>
        <v>0</v>
      </c>
      <c r="BE37" s="58">
        <v>0</v>
      </c>
      <c r="BF37" s="58">
        <v>0</v>
      </c>
      <c r="BG37" s="58">
        <v>0</v>
      </c>
      <c r="BH37" s="58">
        <v>0</v>
      </c>
      <c r="BI37" s="58">
        <v>0</v>
      </c>
      <c r="BJ37" s="58">
        <v>0</v>
      </c>
      <c r="BK37" s="58">
        <v>0</v>
      </c>
      <c r="BL37" s="58">
        <v>0</v>
      </c>
      <c r="BM37" s="58">
        <v>0</v>
      </c>
      <c r="BN37" s="58">
        <v>0</v>
      </c>
      <c r="BO37" s="58">
        <v>0</v>
      </c>
      <c r="BP37" s="58">
        <v>0</v>
      </c>
      <c r="BQ37" s="58">
        <v>0</v>
      </c>
      <c r="BR37" s="58">
        <v>0</v>
      </c>
      <c r="BS37" s="58">
        <v>0</v>
      </c>
      <c r="BT37" s="58">
        <v>0</v>
      </c>
      <c r="BU37" s="58">
        <v>0</v>
      </c>
      <c r="BV37" s="58">
        <v>0</v>
      </c>
      <c r="BW37" s="58">
        <v>0</v>
      </c>
      <c r="BX37" s="58">
        <v>0</v>
      </c>
      <c r="BY37" s="58">
        <v>0</v>
      </c>
      <c r="BZ37" s="58">
        <v>0</v>
      </c>
      <c r="CA37" s="58">
        <v>0</v>
      </c>
      <c r="CB37" s="58">
        <v>0</v>
      </c>
      <c r="CC37" s="58">
        <v>0</v>
      </c>
      <c r="CD37" s="58">
        <v>0</v>
      </c>
      <c r="CE37" s="58">
        <v>0</v>
      </c>
      <c r="CF37" s="58">
        <v>0</v>
      </c>
      <c r="CG37" s="58">
        <v>0</v>
      </c>
      <c r="CH37" s="58">
        <v>0</v>
      </c>
      <c r="CI37" s="58">
        <v>0</v>
      </c>
      <c r="CJ37" s="58">
        <v>0</v>
      </c>
      <c r="CK37" s="58">
        <v>0</v>
      </c>
      <c r="CL37" s="58">
        <v>0</v>
      </c>
      <c r="CM37" s="58">
        <v>0</v>
      </c>
      <c r="CN37" s="58">
        <v>0</v>
      </c>
      <c r="CO37" s="58">
        <v>0</v>
      </c>
      <c r="CP37" s="58">
        <v>0</v>
      </c>
      <c r="CQ37" s="58">
        <v>0</v>
      </c>
      <c r="CR37" s="58">
        <v>0</v>
      </c>
      <c r="CS37" s="58">
        <v>0</v>
      </c>
      <c r="CT37" s="58">
        <v>0</v>
      </c>
      <c r="CU37" s="58">
        <v>0</v>
      </c>
      <c r="CV37" s="58">
        <v>0</v>
      </c>
      <c r="CW37" s="58">
        <v>0</v>
      </c>
      <c r="CX37" s="115"/>
    </row>
    <row r="38" spans="1:102" x14ac:dyDescent="0.25">
      <c r="B38" t="s">
        <v>29</v>
      </c>
      <c r="C38">
        <v>1</v>
      </c>
      <c r="D38" s="1">
        <v>700</v>
      </c>
      <c r="F38" s="1">
        <f>C38*D38</f>
        <v>700</v>
      </c>
      <c r="G38" s="55"/>
      <c r="H38" s="55"/>
      <c r="I38" s="57">
        <f t="shared" si="0"/>
        <v>-700</v>
      </c>
      <c r="J38" s="58">
        <v>0</v>
      </c>
      <c r="K38" s="58">
        <f>(K35+K36+K37)*0.16</f>
        <v>0</v>
      </c>
      <c r="L38" s="58">
        <f>(L35+L36+L37)*0.16</f>
        <v>0</v>
      </c>
      <c r="M38" s="58">
        <v>0</v>
      </c>
      <c r="N38" s="58">
        <v>0</v>
      </c>
      <c r="O38" s="58">
        <v>0</v>
      </c>
      <c r="P38" s="58">
        <v>0</v>
      </c>
      <c r="Q38" s="58">
        <v>0</v>
      </c>
      <c r="R38" s="58">
        <v>0</v>
      </c>
      <c r="S38" s="58">
        <v>0</v>
      </c>
      <c r="T38" s="58">
        <v>0</v>
      </c>
      <c r="U38" s="58">
        <v>0</v>
      </c>
      <c r="V38" s="58">
        <v>0</v>
      </c>
      <c r="W38" s="58">
        <v>0</v>
      </c>
      <c r="X38" s="58">
        <v>0</v>
      </c>
      <c r="Y38" s="58">
        <v>0</v>
      </c>
      <c r="Z38" s="58">
        <v>0</v>
      </c>
      <c r="AA38" s="58">
        <v>0</v>
      </c>
      <c r="AB38" s="58">
        <v>0</v>
      </c>
      <c r="AC38" s="58">
        <v>0</v>
      </c>
      <c r="AD38" s="58">
        <v>0</v>
      </c>
      <c r="AE38" s="58">
        <v>0</v>
      </c>
      <c r="AF38" s="58">
        <v>0</v>
      </c>
      <c r="AG38" s="58">
        <v>0</v>
      </c>
      <c r="AH38" s="58">
        <v>0</v>
      </c>
      <c r="AI38" s="58">
        <v>0</v>
      </c>
      <c r="AJ38" s="58">
        <v>0</v>
      </c>
      <c r="AK38" s="58">
        <v>0</v>
      </c>
      <c r="AL38" s="58">
        <v>0</v>
      </c>
      <c r="AM38" s="58">
        <v>0</v>
      </c>
      <c r="AN38" s="58">
        <v>0</v>
      </c>
      <c r="AO38" s="58">
        <f>I38</f>
        <v>-700</v>
      </c>
      <c r="AP38" s="58">
        <v>0</v>
      </c>
      <c r="AQ38" s="58">
        <v>0</v>
      </c>
      <c r="AR38" s="58">
        <v>0</v>
      </c>
      <c r="AS38" s="58">
        <v>0</v>
      </c>
      <c r="AT38" s="58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0</v>
      </c>
      <c r="AZ38" s="58">
        <v>0</v>
      </c>
      <c r="BA38" s="58">
        <v>0</v>
      </c>
      <c r="BB38" s="58">
        <v>0</v>
      </c>
      <c r="BC38" s="58">
        <v>0</v>
      </c>
      <c r="BD38" s="58">
        <v>0</v>
      </c>
      <c r="BE38" s="58">
        <v>0</v>
      </c>
      <c r="BF38" s="58">
        <v>0</v>
      </c>
      <c r="BG38" s="58">
        <v>0</v>
      </c>
      <c r="BH38" s="58">
        <v>0</v>
      </c>
      <c r="BI38" s="58">
        <v>0</v>
      </c>
      <c r="BJ38" s="58">
        <v>0</v>
      </c>
      <c r="BK38" s="58">
        <v>0</v>
      </c>
      <c r="BL38" s="58">
        <v>0</v>
      </c>
      <c r="BM38" s="58">
        <v>0</v>
      </c>
      <c r="BN38" s="58">
        <v>0</v>
      </c>
      <c r="BO38" s="58">
        <v>0</v>
      </c>
      <c r="BP38" s="58">
        <v>0</v>
      </c>
      <c r="BQ38" s="58">
        <v>0</v>
      </c>
      <c r="BR38" s="58">
        <v>0</v>
      </c>
      <c r="BS38" s="58">
        <v>0</v>
      </c>
      <c r="BT38" s="58">
        <v>0</v>
      </c>
      <c r="BU38" s="58">
        <v>0</v>
      </c>
      <c r="BV38" s="58">
        <v>0</v>
      </c>
      <c r="BW38" s="58">
        <v>0</v>
      </c>
      <c r="BX38" s="58">
        <v>0</v>
      </c>
      <c r="BY38" s="58">
        <v>0</v>
      </c>
      <c r="BZ38" s="58">
        <v>0</v>
      </c>
      <c r="CA38" s="58">
        <v>0</v>
      </c>
      <c r="CB38" s="58">
        <v>0</v>
      </c>
      <c r="CC38" s="58">
        <v>0</v>
      </c>
      <c r="CD38" s="58">
        <v>0</v>
      </c>
      <c r="CE38" s="58">
        <v>0</v>
      </c>
      <c r="CF38" s="58">
        <v>0</v>
      </c>
      <c r="CG38" s="58">
        <v>0</v>
      </c>
      <c r="CH38" s="58">
        <v>0</v>
      </c>
      <c r="CI38" s="58">
        <v>0</v>
      </c>
      <c r="CJ38" s="58">
        <v>0</v>
      </c>
      <c r="CK38" s="58">
        <v>0</v>
      </c>
      <c r="CL38" s="58">
        <v>0</v>
      </c>
      <c r="CM38" s="58">
        <v>0</v>
      </c>
      <c r="CN38" s="58">
        <v>0</v>
      </c>
      <c r="CO38" s="58">
        <v>0</v>
      </c>
      <c r="CP38" s="58">
        <v>0</v>
      </c>
      <c r="CQ38" s="58">
        <v>0</v>
      </c>
      <c r="CR38" s="58">
        <v>0</v>
      </c>
      <c r="CS38" s="58">
        <v>0</v>
      </c>
      <c r="CT38" s="58">
        <v>0</v>
      </c>
      <c r="CU38" s="58">
        <v>0</v>
      </c>
      <c r="CV38" s="58">
        <v>0</v>
      </c>
      <c r="CW38" s="58">
        <v>0</v>
      </c>
      <c r="CX38" s="115"/>
    </row>
    <row r="39" spans="1:102" x14ac:dyDescent="0.25">
      <c r="G39" s="61"/>
      <c r="H39" s="61"/>
      <c r="I39" s="62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CX39" s="115"/>
    </row>
    <row r="40" spans="1:102" x14ac:dyDescent="0.25">
      <c r="B40" s="15" t="s">
        <v>2</v>
      </c>
      <c r="C40" s="15"/>
      <c r="D40" s="16"/>
      <c r="E40" s="16"/>
      <c r="F40" s="16"/>
      <c r="G40" s="64"/>
      <c r="H40" s="64"/>
      <c r="I40" s="65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CX40" s="115"/>
    </row>
    <row r="41" spans="1:102" x14ac:dyDescent="0.25">
      <c r="B41" s="7" t="s">
        <v>12</v>
      </c>
      <c r="C41">
        <f>5%</f>
        <v>0.05</v>
      </c>
      <c r="D41" s="1">
        <f>(F33+F34)</f>
        <v>3021642.2302560001</v>
      </c>
      <c r="F41" s="1">
        <f>C41*D41</f>
        <v>151082.11151280001</v>
      </c>
      <c r="G41" s="70">
        <v>10</v>
      </c>
      <c r="H41" s="70">
        <v>14</v>
      </c>
      <c r="I41" s="71">
        <f t="shared" si="0"/>
        <v>-151082.11151280001</v>
      </c>
      <c r="J41" s="72">
        <v>0</v>
      </c>
      <c r="K41" s="72">
        <v>0</v>
      </c>
      <c r="L41" s="72">
        <v>0</v>
      </c>
      <c r="M41" s="72">
        <v>0</v>
      </c>
      <c r="N41" s="72">
        <v>0</v>
      </c>
      <c r="O41" s="72">
        <v>0</v>
      </c>
      <c r="P41" s="72">
        <v>0</v>
      </c>
      <c r="Q41" s="72">
        <v>0</v>
      </c>
      <c r="R41" s="72">
        <v>0</v>
      </c>
      <c r="S41" s="72">
        <f>I41*0.2</f>
        <v>-30216.422302560004</v>
      </c>
      <c r="T41" s="72">
        <v>0</v>
      </c>
      <c r="U41" s="72">
        <v>0</v>
      </c>
      <c r="V41" s="72">
        <f>I41*0.8</f>
        <v>-120865.68921024002</v>
      </c>
      <c r="W41" s="72">
        <v>0</v>
      </c>
      <c r="X41" s="72">
        <v>0</v>
      </c>
      <c r="Y41" s="72">
        <v>0</v>
      </c>
      <c r="Z41" s="72">
        <v>0</v>
      </c>
      <c r="AA41" s="72">
        <v>0</v>
      </c>
      <c r="AB41" s="72">
        <v>0</v>
      </c>
      <c r="AC41" s="72">
        <v>0</v>
      </c>
      <c r="AD41" s="72">
        <v>0</v>
      </c>
      <c r="AE41" s="72">
        <v>0</v>
      </c>
      <c r="AF41" s="72">
        <v>0</v>
      </c>
      <c r="AG41" s="72">
        <v>0</v>
      </c>
      <c r="AH41" s="72">
        <v>0</v>
      </c>
      <c r="AI41" s="72">
        <v>0</v>
      </c>
      <c r="AJ41" s="72">
        <v>0</v>
      </c>
      <c r="AK41" s="72">
        <v>0</v>
      </c>
      <c r="AL41" s="72">
        <v>0</v>
      </c>
      <c r="AM41" s="72">
        <v>0</v>
      </c>
      <c r="AN41" s="72">
        <v>0</v>
      </c>
      <c r="AO41" s="72">
        <v>0</v>
      </c>
      <c r="AP41" s="72">
        <v>0</v>
      </c>
      <c r="AQ41" s="72">
        <v>0</v>
      </c>
      <c r="AR41" s="72">
        <v>0</v>
      </c>
      <c r="AS41" s="72">
        <v>0</v>
      </c>
      <c r="AT41" s="72">
        <v>0</v>
      </c>
      <c r="AU41" s="72">
        <v>0</v>
      </c>
      <c r="AV41" s="72">
        <v>0</v>
      </c>
      <c r="AW41" s="72">
        <v>0</v>
      </c>
      <c r="AX41" s="72">
        <v>0</v>
      </c>
      <c r="AY41" s="72">
        <v>0</v>
      </c>
      <c r="AZ41" s="72">
        <v>0</v>
      </c>
      <c r="BA41" s="72">
        <v>0</v>
      </c>
      <c r="BB41" s="72">
        <v>0</v>
      </c>
      <c r="BC41" s="72">
        <v>0</v>
      </c>
      <c r="BD41" s="72">
        <v>0</v>
      </c>
      <c r="BE41" s="72">
        <v>0</v>
      </c>
      <c r="BF41" s="72">
        <v>0</v>
      </c>
      <c r="BG41" s="72">
        <v>0</v>
      </c>
      <c r="BH41" s="72">
        <v>0</v>
      </c>
      <c r="BI41" s="72">
        <v>0</v>
      </c>
      <c r="BJ41" s="72">
        <v>0</v>
      </c>
      <c r="BK41" s="72">
        <v>0</v>
      </c>
      <c r="BL41" s="72">
        <v>0</v>
      </c>
      <c r="BM41" s="72">
        <v>0</v>
      </c>
      <c r="BN41" s="72">
        <v>0</v>
      </c>
      <c r="BO41" s="72">
        <v>0</v>
      </c>
      <c r="BP41" s="72">
        <v>0</v>
      </c>
      <c r="BQ41" s="72">
        <v>0</v>
      </c>
      <c r="BR41" s="72">
        <v>0</v>
      </c>
      <c r="BS41" s="72">
        <v>0</v>
      </c>
      <c r="BT41" s="72">
        <v>0</v>
      </c>
      <c r="BU41" s="72">
        <v>0</v>
      </c>
      <c r="BV41" s="72">
        <v>0</v>
      </c>
      <c r="BW41" s="72">
        <v>0</v>
      </c>
      <c r="BX41" s="72">
        <v>0</v>
      </c>
      <c r="BY41" s="72">
        <v>0</v>
      </c>
      <c r="BZ41" s="72">
        <v>0</v>
      </c>
      <c r="CA41" s="72">
        <v>0</v>
      </c>
      <c r="CB41" s="72">
        <v>0</v>
      </c>
      <c r="CC41" s="72">
        <v>0</v>
      </c>
      <c r="CD41" s="72">
        <v>0</v>
      </c>
      <c r="CE41" s="72">
        <v>0</v>
      </c>
      <c r="CF41" s="72">
        <v>0</v>
      </c>
      <c r="CG41" s="72">
        <v>0</v>
      </c>
      <c r="CH41" s="72">
        <v>0</v>
      </c>
      <c r="CI41" s="72">
        <v>0</v>
      </c>
      <c r="CJ41" s="72">
        <v>0</v>
      </c>
      <c r="CK41" s="72">
        <v>0</v>
      </c>
      <c r="CL41" s="72">
        <v>0</v>
      </c>
      <c r="CM41" s="72">
        <v>0</v>
      </c>
      <c r="CN41" s="72">
        <v>0</v>
      </c>
      <c r="CO41" s="72">
        <v>0</v>
      </c>
      <c r="CP41" s="72">
        <v>0</v>
      </c>
      <c r="CQ41" s="72">
        <v>0</v>
      </c>
      <c r="CR41" s="72">
        <v>0</v>
      </c>
      <c r="CS41" s="72">
        <v>0</v>
      </c>
      <c r="CT41" s="72">
        <v>0</v>
      </c>
      <c r="CU41" s="72">
        <v>0</v>
      </c>
      <c r="CV41" s="72">
        <v>0</v>
      </c>
      <c r="CW41" s="72">
        <v>0</v>
      </c>
      <c r="CX41" s="115"/>
    </row>
    <row r="42" spans="1:102" x14ac:dyDescent="0.25">
      <c r="B42" s="7" t="s">
        <v>11</v>
      </c>
      <c r="C42">
        <f>5%</f>
        <v>0.05</v>
      </c>
      <c r="D42" s="1">
        <f>F30</f>
        <v>158230.80000000002</v>
      </c>
      <c r="F42" s="1">
        <f>C42*D42</f>
        <v>7911.5400000000009</v>
      </c>
      <c r="G42" s="55">
        <v>7</v>
      </c>
      <c r="H42" s="55">
        <v>9</v>
      </c>
      <c r="I42" s="57">
        <f t="shared" si="0"/>
        <v>-7911.5400000000009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58">
        <f>I42*0.2</f>
        <v>-1582.3080000000002</v>
      </c>
      <c r="Q42" s="58">
        <v>0</v>
      </c>
      <c r="R42" s="58">
        <f>I42*0.8</f>
        <v>-6329.2320000000009</v>
      </c>
      <c r="S42" s="58">
        <v>0</v>
      </c>
      <c r="T42" s="58">
        <v>0</v>
      </c>
      <c r="U42" s="58">
        <v>0</v>
      </c>
      <c r="V42" s="58">
        <v>0</v>
      </c>
      <c r="W42" s="58">
        <v>0</v>
      </c>
      <c r="X42" s="58">
        <v>0</v>
      </c>
      <c r="Y42" s="58">
        <v>0</v>
      </c>
      <c r="Z42" s="58">
        <v>0</v>
      </c>
      <c r="AA42" s="58">
        <v>0</v>
      </c>
      <c r="AB42" s="58">
        <v>0</v>
      </c>
      <c r="AC42" s="58">
        <v>0</v>
      </c>
      <c r="AD42" s="58">
        <v>0</v>
      </c>
      <c r="AE42" s="58">
        <v>0</v>
      </c>
      <c r="AF42" s="58">
        <v>0</v>
      </c>
      <c r="AG42" s="58">
        <v>0</v>
      </c>
      <c r="AH42" s="58">
        <v>0</v>
      </c>
      <c r="AI42" s="58">
        <v>0</v>
      </c>
      <c r="AJ42" s="58">
        <v>0</v>
      </c>
      <c r="AK42" s="58">
        <v>0</v>
      </c>
      <c r="AL42" s="58">
        <v>0</v>
      </c>
      <c r="AM42" s="58">
        <v>0</v>
      </c>
      <c r="AN42" s="58">
        <v>0</v>
      </c>
      <c r="AO42" s="58">
        <v>0</v>
      </c>
      <c r="AP42" s="58">
        <v>0</v>
      </c>
      <c r="AQ42" s="58">
        <v>0</v>
      </c>
      <c r="AR42" s="58">
        <v>0</v>
      </c>
      <c r="AS42" s="58">
        <v>0</v>
      </c>
      <c r="AT42" s="58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8">
        <v>0</v>
      </c>
      <c r="BA42" s="58">
        <v>0</v>
      </c>
      <c r="BB42" s="58">
        <v>0</v>
      </c>
      <c r="BC42" s="58">
        <v>0</v>
      </c>
      <c r="BD42" s="58">
        <v>0</v>
      </c>
      <c r="BE42" s="58">
        <v>0</v>
      </c>
      <c r="BF42" s="58">
        <v>0</v>
      </c>
      <c r="BG42" s="58">
        <v>0</v>
      </c>
      <c r="BH42" s="58">
        <v>0</v>
      </c>
      <c r="BI42" s="58">
        <v>0</v>
      </c>
      <c r="BJ42" s="58">
        <v>0</v>
      </c>
      <c r="BK42" s="58">
        <v>0</v>
      </c>
      <c r="BL42" s="58">
        <v>0</v>
      </c>
      <c r="BM42" s="58">
        <v>0</v>
      </c>
      <c r="BN42" s="58">
        <v>0</v>
      </c>
      <c r="BO42" s="58">
        <v>0</v>
      </c>
      <c r="BP42" s="58">
        <v>0</v>
      </c>
      <c r="BQ42" s="58">
        <v>0</v>
      </c>
      <c r="BR42" s="58">
        <v>0</v>
      </c>
      <c r="BS42" s="58">
        <v>0</v>
      </c>
      <c r="BT42" s="58">
        <v>0</v>
      </c>
      <c r="BU42" s="58">
        <v>0</v>
      </c>
      <c r="BV42" s="58">
        <v>0</v>
      </c>
      <c r="BW42" s="58">
        <v>0</v>
      </c>
      <c r="BX42" s="58">
        <v>0</v>
      </c>
      <c r="BY42" s="58">
        <v>0</v>
      </c>
      <c r="BZ42" s="58">
        <v>0</v>
      </c>
      <c r="CA42" s="58">
        <v>0</v>
      </c>
      <c r="CB42" s="58">
        <v>0</v>
      </c>
      <c r="CC42" s="58">
        <v>0</v>
      </c>
      <c r="CD42" s="58">
        <v>0</v>
      </c>
      <c r="CE42" s="58">
        <v>0</v>
      </c>
      <c r="CF42" s="58">
        <v>0</v>
      </c>
      <c r="CG42" s="58">
        <v>0</v>
      </c>
      <c r="CH42" s="58">
        <v>0</v>
      </c>
      <c r="CI42" s="58">
        <v>0</v>
      </c>
      <c r="CJ42" s="58">
        <v>0</v>
      </c>
      <c r="CK42" s="58">
        <v>0</v>
      </c>
      <c r="CL42" s="58">
        <v>0</v>
      </c>
      <c r="CM42" s="58">
        <v>0</v>
      </c>
      <c r="CN42" s="58">
        <v>0</v>
      </c>
      <c r="CO42" s="58">
        <v>0</v>
      </c>
      <c r="CP42" s="58">
        <v>0</v>
      </c>
      <c r="CQ42" s="58">
        <v>0</v>
      </c>
      <c r="CR42" s="58">
        <v>0</v>
      </c>
      <c r="CS42" s="58">
        <v>0</v>
      </c>
      <c r="CT42" s="58">
        <v>0</v>
      </c>
      <c r="CU42" s="58">
        <v>0</v>
      </c>
      <c r="CV42" s="58">
        <v>0</v>
      </c>
      <c r="CW42" s="58">
        <v>0</v>
      </c>
      <c r="CX42" s="115"/>
    </row>
    <row r="43" spans="1:102" x14ac:dyDescent="0.25">
      <c r="B43" s="7" t="s">
        <v>31</v>
      </c>
      <c r="G43" s="90"/>
      <c r="H43" s="90"/>
      <c r="I43" s="91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R43" s="92"/>
      <c r="BS43" s="92"/>
      <c r="BT43" s="92"/>
      <c r="BU43" s="92"/>
      <c r="BV43" s="92"/>
      <c r="BW43" s="92"/>
      <c r="BX43" s="92"/>
      <c r="BY43" s="92"/>
      <c r="BZ43" s="92"/>
      <c r="CA43" s="92"/>
      <c r="CB43" s="92"/>
      <c r="CC43" s="92"/>
      <c r="CD43" s="92"/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115"/>
    </row>
    <row r="44" spans="1:102" x14ac:dyDescent="0.25">
      <c r="B44" t="s">
        <v>32</v>
      </c>
      <c r="C44" s="6">
        <v>2.9999999999999997E-4</v>
      </c>
      <c r="D44" s="1">
        <f>F33+F34</f>
        <v>3021642.2302560001</v>
      </c>
      <c r="F44" s="1">
        <f>C44*D44</f>
        <v>906.49266907679998</v>
      </c>
      <c r="G44" s="55">
        <v>33</v>
      </c>
      <c r="H44" s="55">
        <v>33</v>
      </c>
      <c r="I44" s="57">
        <f t="shared" si="0"/>
        <v>-906.49266907679998</v>
      </c>
      <c r="J44" s="58">
        <v>0</v>
      </c>
      <c r="K44" s="58">
        <v>0</v>
      </c>
      <c r="L44" s="58">
        <v>0</v>
      </c>
      <c r="M44" s="58">
        <v>0</v>
      </c>
      <c r="N44" s="58">
        <v>0</v>
      </c>
      <c r="O44" s="58">
        <v>0</v>
      </c>
      <c r="P44" s="58">
        <v>0</v>
      </c>
      <c r="Q44" s="58">
        <v>0</v>
      </c>
      <c r="R44" s="58">
        <v>0</v>
      </c>
      <c r="S44" s="58">
        <v>0</v>
      </c>
      <c r="T44" s="58">
        <v>0</v>
      </c>
      <c r="U44" s="58">
        <v>0</v>
      </c>
      <c r="V44" s="58">
        <v>0</v>
      </c>
      <c r="W44" s="58">
        <v>0</v>
      </c>
      <c r="X44" s="58">
        <v>0</v>
      </c>
      <c r="Y44" s="58">
        <v>0</v>
      </c>
      <c r="Z44" s="58">
        <v>0</v>
      </c>
      <c r="AA44" s="58">
        <v>0</v>
      </c>
      <c r="AB44" s="58">
        <v>0</v>
      </c>
      <c r="AC44" s="58">
        <v>0</v>
      </c>
      <c r="AD44" s="58">
        <v>0</v>
      </c>
      <c r="AE44" s="58">
        <v>0</v>
      </c>
      <c r="AF44" s="58">
        <v>0</v>
      </c>
      <c r="AG44" s="58">
        <v>0</v>
      </c>
      <c r="AH44" s="58">
        <v>0</v>
      </c>
      <c r="AI44" s="58">
        <v>0</v>
      </c>
      <c r="AJ44" s="58">
        <v>0</v>
      </c>
      <c r="AK44" s="58">
        <v>0</v>
      </c>
      <c r="AL44" s="58">
        <v>0</v>
      </c>
      <c r="AM44" s="58">
        <v>0</v>
      </c>
      <c r="AN44" s="58">
        <v>0</v>
      </c>
      <c r="AO44" s="58">
        <v>0</v>
      </c>
      <c r="AP44" s="58">
        <f>I44</f>
        <v>-906.49266907679998</v>
      </c>
      <c r="AQ44" s="58">
        <v>0</v>
      </c>
      <c r="AR44" s="58">
        <v>0</v>
      </c>
      <c r="AS44" s="58">
        <v>0</v>
      </c>
      <c r="AT44" s="58">
        <v>0</v>
      </c>
      <c r="AU44" s="58">
        <v>0</v>
      </c>
      <c r="AV44" s="58">
        <v>0</v>
      </c>
      <c r="AW44" s="58">
        <v>0</v>
      </c>
      <c r="AX44" s="58">
        <v>0</v>
      </c>
      <c r="AY44" s="58">
        <v>0</v>
      </c>
      <c r="AZ44" s="58">
        <v>0</v>
      </c>
      <c r="BA44" s="58">
        <v>0</v>
      </c>
      <c r="BB44" s="58">
        <v>0</v>
      </c>
      <c r="BC44" s="58">
        <v>0</v>
      </c>
      <c r="BD44" s="58">
        <v>0</v>
      </c>
      <c r="BE44" s="58">
        <v>0</v>
      </c>
      <c r="BF44" s="58">
        <v>0</v>
      </c>
      <c r="BG44" s="58">
        <v>0</v>
      </c>
      <c r="BH44" s="58">
        <v>0</v>
      </c>
      <c r="BI44" s="58">
        <v>0</v>
      </c>
      <c r="BJ44" s="58">
        <v>0</v>
      </c>
      <c r="BK44" s="58">
        <v>0</v>
      </c>
      <c r="BL44" s="58">
        <v>0</v>
      </c>
      <c r="BM44" s="58">
        <v>0</v>
      </c>
      <c r="BN44" s="58">
        <v>0</v>
      </c>
      <c r="BO44" s="58">
        <v>0</v>
      </c>
      <c r="BP44" s="58">
        <v>0</v>
      </c>
      <c r="BQ44" s="58">
        <v>0</v>
      </c>
      <c r="BR44" s="58">
        <v>0</v>
      </c>
      <c r="BS44" s="58">
        <v>0</v>
      </c>
      <c r="BT44" s="58">
        <v>0</v>
      </c>
      <c r="BU44" s="58">
        <v>0</v>
      </c>
      <c r="BV44" s="58">
        <v>0</v>
      </c>
      <c r="BW44" s="58">
        <v>0</v>
      </c>
      <c r="BX44" s="58">
        <v>0</v>
      </c>
      <c r="BY44" s="58">
        <v>0</v>
      </c>
      <c r="BZ44" s="58">
        <v>0</v>
      </c>
      <c r="CA44" s="58">
        <v>0</v>
      </c>
      <c r="CB44" s="58">
        <v>0</v>
      </c>
      <c r="CC44" s="58">
        <v>0</v>
      </c>
      <c r="CD44" s="58">
        <v>0</v>
      </c>
      <c r="CE44" s="58">
        <v>0</v>
      </c>
      <c r="CF44" s="58">
        <v>0</v>
      </c>
      <c r="CG44" s="58">
        <v>0</v>
      </c>
      <c r="CH44" s="58">
        <v>0</v>
      </c>
      <c r="CI44" s="58">
        <v>0</v>
      </c>
      <c r="CJ44" s="58">
        <v>0</v>
      </c>
      <c r="CK44" s="58">
        <v>0</v>
      </c>
      <c r="CL44" s="58">
        <v>0</v>
      </c>
      <c r="CM44" s="58">
        <v>0</v>
      </c>
      <c r="CN44" s="58">
        <v>0</v>
      </c>
      <c r="CO44" s="58">
        <v>0</v>
      </c>
      <c r="CP44" s="58">
        <v>0</v>
      </c>
      <c r="CQ44" s="58">
        <v>0</v>
      </c>
      <c r="CR44" s="58">
        <v>0</v>
      </c>
      <c r="CS44" s="58">
        <v>0</v>
      </c>
      <c r="CT44" s="58">
        <v>0</v>
      </c>
      <c r="CU44" s="58">
        <v>0</v>
      </c>
      <c r="CV44" s="58">
        <v>0</v>
      </c>
      <c r="CW44" s="58">
        <v>0</v>
      </c>
      <c r="CX44" s="115"/>
    </row>
    <row r="45" spans="1:102" x14ac:dyDescent="0.25">
      <c r="B45" t="s">
        <v>33</v>
      </c>
      <c r="C45" s="6">
        <v>2.0000000000000001E-4</v>
      </c>
      <c r="D45" s="1">
        <f>F33+F34</f>
        <v>3021642.2302560001</v>
      </c>
      <c r="F45" s="1">
        <f>C45*D45</f>
        <v>604.32844605119999</v>
      </c>
      <c r="G45" s="55">
        <v>33</v>
      </c>
      <c r="H45" s="55">
        <v>33</v>
      </c>
      <c r="I45" s="57">
        <f t="shared" si="0"/>
        <v>-604.32844605119999</v>
      </c>
      <c r="J45" s="58">
        <v>0</v>
      </c>
      <c r="K45" s="58">
        <v>0</v>
      </c>
      <c r="L45" s="58">
        <v>0</v>
      </c>
      <c r="M45" s="58">
        <v>0</v>
      </c>
      <c r="N45" s="58">
        <v>0</v>
      </c>
      <c r="O45" s="58">
        <v>0</v>
      </c>
      <c r="P45" s="58">
        <v>0</v>
      </c>
      <c r="Q45" s="58">
        <v>0</v>
      </c>
      <c r="R45" s="58">
        <v>0</v>
      </c>
      <c r="S45" s="58">
        <v>0</v>
      </c>
      <c r="T45" s="58">
        <v>0</v>
      </c>
      <c r="U45" s="58">
        <v>0</v>
      </c>
      <c r="V45" s="58">
        <v>0</v>
      </c>
      <c r="W45" s="58">
        <v>0</v>
      </c>
      <c r="X45" s="58">
        <v>0</v>
      </c>
      <c r="Y45" s="58">
        <v>0</v>
      </c>
      <c r="Z45" s="58">
        <v>0</v>
      </c>
      <c r="AA45" s="58">
        <v>0</v>
      </c>
      <c r="AB45" s="58">
        <v>0</v>
      </c>
      <c r="AC45" s="58">
        <v>0</v>
      </c>
      <c r="AD45" s="58">
        <v>0</v>
      </c>
      <c r="AE45" s="58">
        <v>0</v>
      </c>
      <c r="AF45" s="58">
        <v>0</v>
      </c>
      <c r="AG45" s="58">
        <v>0</v>
      </c>
      <c r="AH45" s="58">
        <v>0</v>
      </c>
      <c r="AI45" s="58">
        <v>0</v>
      </c>
      <c r="AJ45" s="58">
        <v>0</v>
      </c>
      <c r="AK45" s="58">
        <v>0</v>
      </c>
      <c r="AL45" s="58">
        <v>0</v>
      </c>
      <c r="AM45" s="58">
        <v>0</v>
      </c>
      <c r="AN45" s="58">
        <v>0</v>
      </c>
      <c r="AO45" s="58">
        <v>0</v>
      </c>
      <c r="AP45" s="58">
        <f>I45</f>
        <v>-604.32844605119999</v>
      </c>
      <c r="AQ45" s="58">
        <v>0</v>
      </c>
      <c r="AR45" s="58">
        <v>0</v>
      </c>
      <c r="AS45" s="58">
        <v>0</v>
      </c>
      <c r="AT45" s="58">
        <v>0</v>
      </c>
      <c r="AU45" s="58">
        <v>0</v>
      </c>
      <c r="AV45" s="58">
        <v>0</v>
      </c>
      <c r="AW45" s="58">
        <v>0</v>
      </c>
      <c r="AX45" s="58">
        <v>0</v>
      </c>
      <c r="AY45" s="58">
        <v>0</v>
      </c>
      <c r="AZ45" s="58">
        <v>0</v>
      </c>
      <c r="BA45" s="58">
        <v>0</v>
      </c>
      <c r="BB45" s="58">
        <v>0</v>
      </c>
      <c r="BC45" s="58">
        <v>0</v>
      </c>
      <c r="BD45" s="58">
        <v>0</v>
      </c>
      <c r="BE45" s="58">
        <v>0</v>
      </c>
      <c r="BF45" s="58">
        <v>0</v>
      </c>
      <c r="BG45" s="58">
        <v>0</v>
      </c>
      <c r="BH45" s="58">
        <v>0</v>
      </c>
      <c r="BI45" s="58">
        <v>0</v>
      </c>
      <c r="BJ45" s="58">
        <v>0</v>
      </c>
      <c r="BK45" s="58">
        <v>0</v>
      </c>
      <c r="BL45" s="58">
        <v>0</v>
      </c>
      <c r="BM45" s="58">
        <v>0</v>
      </c>
      <c r="BN45" s="58">
        <v>0</v>
      </c>
      <c r="BO45" s="58">
        <v>0</v>
      </c>
      <c r="BP45" s="58">
        <v>0</v>
      </c>
      <c r="BQ45" s="58">
        <v>0</v>
      </c>
      <c r="BR45" s="58">
        <v>0</v>
      </c>
      <c r="BS45" s="58">
        <v>0</v>
      </c>
      <c r="BT45" s="58">
        <v>0</v>
      </c>
      <c r="BU45" s="58">
        <v>0</v>
      </c>
      <c r="BV45" s="58">
        <v>0</v>
      </c>
      <c r="BW45" s="58">
        <v>0</v>
      </c>
      <c r="BX45" s="58">
        <v>0</v>
      </c>
      <c r="BY45" s="58">
        <v>0</v>
      </c>
      <c r="BZ45" s="58">
        <v>0</v>
      </c>
      <c r="CA45" s="58">
        <v>0</v>
      </c>
      <c r="CB45" s="58">
        <v>0</v>
      </c>
      <c r="CC45" s="58">
        <v>0</v>
      </c>
      <c r="CD45" s="58">
        <v>0</v>
      </c>
      <c r="CE45" s="58">
        <v>0</v>
      </c>
      <c r="CF45" s="58">
        <v>0</v>
      </c>
      <c r="CG45" s="58">
        <v>0</v>
      </c>
      <c r="CH45" s="58">
        <v>0</v>
      </c>
      <c r="CI45" s="58">
        <v>0</v>
      </c>
      <c r="CJ45" s="58">
        <v>0</v>
      </c>
      <c r="CK45" s="58">
        <v>0</v>
      </c>
      <c r="CL45" s="58">
        <v>0</v>
      </c>
      <c r="CM45" s="58">
        <v>0</v>
      </c>
      <c r="CN45" s="58">
        <v>0</v>
      </c>
      <c r="CO45" s="58">
        <v>0</v>
      </c>
      <c r="CP45" s="58">
        <v>0</v>
      </c>
      <c r="CQ45" s="58">
        <v>0</v>
      </c>
      <c r="CR45" s="58">
        <v>0</v>
      </c>
      <c r="CS45" s="58">
        <v>0</v>
      </c>
      <c r="CT45" s="58">
        <v>0</v>
      </c>
      <c r="CU45" s="58">
        <v>0</v>
      </c>
      <c r="CV45" s="58">
        <v>0</v>
      </c>
      <c r="CW45" s="58">
        <v>0</v>
      </c>
      <c r="CX45" s="115"/>
    </row>
    <row r="46" spans="1:102" x14ac:dyDescent="0.25">
      <c r="B46" t="s">
        <v>34</v>
      </c>
      <c r="C46">
        <v>1</v>
      </c>
      <c r="D46" s="1">
        <v>250</v>
      </c>
      <c r="F46" s="1">
        <f>C46*D46</f>
        <v>250</v>
      </c>
      <c r="G46" s="55">
        <v>33</v>
      </c>
      <c r="H46" s="55">
        <v>33</v>
      </c>
      <c r="I46" s="57">
        <f t="shared" si="0"/>
        <v>-250</v>
      </c>
      <c r="J46" s="58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8">
        <v>0</v>
      </c>
      <c r="R46" s="58">
        <v>0</v>
      </c>
      <c r="S46" s="58">
        <v>0</v>
      </c>
      <c r="T46" s="58">
        <v>0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58">
        <v>0</v>
      </c>
      <c r="AB46" s="58">
        <v>0</v>
      </c>
      <c r="AC46" s="58">
        <v>0</v>
      </c>
      <c r="AD46" s="58">
        <v>0</v>
      </c>
      <c r="AE46" s="58">
        <v>0</v>
      </c>
      <c r="AF46" s="58">
        <v>0</v>
      </c>
      <c r="AG46" s="58">
        <v>0</v>
      </c>
      <c r="AH46" s="58">
        <v>0</v>
      </c>
      <c r="AI46" s="58">
        <v>0</v>
      </c>
      <c r="AJ46" s="58">
        <v>0</v>
      </c>
      <c r="AK46" s="58">
        <v>0</v>
      </c>
      <c r="AL46" s="58">
        <v>0</v>
      </c>
      <c r="AM46" s="58">
        <v>0</v>
      </c>
      <c r="AN46" s="58">
        <v>0</v>
      </c>
      <c r="AO46" s="58">
        <v>0</v>
      </c>
      <c r="AP46" s="58">
        <f>I46</f>
        <v>-250</v>
      </c>
      <c r="AQ46" s="58">
        <v>0</v>
      </c>
      <c r="AR46" s="58">
        <v>0</v>
      </c>
      <c r="AS46" s="58">
        <v>0</v>
      </c>
      <c r="AT46" s="58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8">
        <v>0</v>
      </c>
      <c r="BA46" s="58">
        <v>0</v>
      </c>
      <c r="BB46" s="58">
        <v>0</v>
      </c>
      <c r="BC46" s="58">
        <v>0</v>
      </c>
      <c r="BD46" s="58">
        <v>0</v>
      </c>
      <c r="BE46" s="58">
        <v>0</v>
      </c>
      <c r="BF46" s="58">
        <v>0</v>
      </c>
      <c r="BG46" s="58">
        <v>0</v>
      </c>
      <c r="BH46" s="58">
        <v>0</v>
      </c>
      <c r="BI46" s="58">
        <v>0</v>
      </c>
      <c r="BJ46" s="58">
        <v>0</v>
      </c>
      <c r="BK46" s="58">
        <v>0</v>
      </c>
      <c r="BL46" s="58">
        <v>0</v>
      </c>
      <c r="BM46" s="58">
        <v>0</v>
      </c>
      <c r="BN46" s="58">
        <v>0</v>
      </c>
      <c r="BO46" s="58">
        <v>0</v>
      </c>
      <c r="BP46" s="58">
        <v>0</v>
      </c>
      <c r="BQ46" s="58">
        <v>0</v>
      </c>
      <c r="BR46" s="58">
        <v>0</v>
      </c>
      <c r="BS46" s="58">
        <v>0</v>
      </c>
      <c r="BT46" s="58">
        <v>0</v>
      </c>
      <c r="BU46" s="58">
        <v>0</v>
      </c>
      <c r="BV46" s="58">
        <v>0</v>
      </c>
      <c r="BW46" s="58">
        <v>0</v>
      </c>
      <c r="BX46" s="58">
        <v>0</v>
      </c>
      <c r="BY46" s="58">
        <v>0</v>
      </c>
      <c r="BZ46" s="58">
        <v>0</v>
      </c>
      <c r="CA46" s="58">
        <v>0</v>
      </c>
      <c r="CB46" s="58">
        <v>0</v>
      </c>
      <c r="CC46" s="58">
        <v>0</v>
      </c>
      <c r="CD46" s="58">
        <v>0</v>
      </c>
      <c r="CE46" s="58">
        <v>0</v>
      </c>
      <c r="CF46" s="58">
        <v>0</v>
      </c>
      <c r="CG46" s="58">
        <v>0</v>
      </c>
      <c r="CH46" s="58">
        <v>0</v>
      </c>
      <c r="CI46" s="58">
        <v>0</v>
      </c>
      <c r="CJ46" s="58">
        <v>0</v>
      </c>
      <c r="CK46" s="58">
        <v>0</v>
      </c>
      <c r="CL46" s="58">
        <v>0</v>
      </c>
      <c r="CM46" s="58">
        <v>0</v>
      </c>
      <c r="CN46" s="58">
        <v>0</v>
      </c>
      <c r="CO46" s="58">
        <v>0</v>
      </c>
      <c r="CP46" s="58">
        <v>0</v>
      </c>
      <c r="CQ46" s="58">
        <v>0</v>
      </c>
      <c r="CR46" s="58">
        <v>0</v>
      </c>
      <c r="CS46" s="58">
        <v>0</v>
      </c>
      <c r="CT46" s="58">
        <v>0</v>
      </c>
      <c r="CU46" s="58">
        <v>0</v>
      </c>
      <c r="CV46" s="58">
        <v>0</v>
      </c>
      <c r="CW46" s="58">
        <v>0</v>
      </c>
      <c r="CX46" s="115"/>
    </row>
    <row r="47" spans="1:102" x14ac:dyDescent="0.25">
      <c r="B47" s="7" t="s">
        <v>35</v>
      </c>
      <c r="G47" s="90"/>
      <c r="H47" s="90"/>
      <c r="I47" s="91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92"/>
      <c r="BG47" s="92"/>
      <c r="BH47" s="92"/>
      <c r="BI47" s="92"/>
      <c r="BJ47" s="92"/>
      <c r="BK47" s="92"/>
      <c r="BL47" s="92"/>
      <c r="BM47" s="92"/>
      <c r="BN47" s="92"/>
      <c r="BO47" s="92"/>
      <c r="BP47" s="92"/>
      <c r="BQ47" s="92"/>
      <c r="BR47" s="92"/>
      <c r="BS47" s="92"/>
      <c r="BT47" s="92"/>
      <c r="BU47" s="92"/>
      <c r="BV47" s="92"/>
      <c r="BW47" s="92"/>
      <c r="BX47" s="92"/>
      <c r="BY47" s="92"/>
      <c r="BZ47" s="92"/>
      <c r="CA47" s="92"/>
      <c r="CB47" s="92"/>
      <c r="CC47" s="92"/>
      <c r="CD47" s="92"/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115"/>
    </row>
    <row r="48" spans="1:102" x14ac:dyDescent="0.25">
      <c r="B48" t="s">
        <v>32</v>
      </c>
      <c r="C48" s="6">
        <v>2.9999999999999997E-4</v>
      </c>
      <c r="D48" s="1">
        <f>F33+F34</f>
        <v>3021642.2302560001</v>
      </c>
      <c r="F48" s="1">
        <f>C48*D48</f>
        <v>906.49266907679998</v>
      </c>
      <c r="G48" s="55">
        <v>33</v>
      </c>
      <c r="H48" s="55">
        <v>33</v>
      </c>
      <c r="I48" s="57">
        <f t="shared" si="0"/>
        <v>-906.49266907679998</v>
      </c>
      <c r="J48" s="58">
        <v>0</v>
      </c>
      <c r="K48" s="58">
        <v>0</v>
      </c>
      <c r="L48" s="58">
        <v>0</v>
      </c>
      <c r="M48" s="58">
        <v>0</v>
      </c>
      <c r="N48" s="58">
        <v>0</v>
      </c>
      <c r="O48" s="58">
        <v>0</v>
      </c>
      <c r="P48" s="58">
        <v>0</v>
      </c>
      <c r="Q48" s="58">
        <v>0</v>
      </c>
      <c r="R48" s="58">
        <v>0</v>
      </c>
      <c r="S48" s="58">
        <v>0</v>
      </c>
      <c r="T48" s="58">
        <v>0</v>
      </c>
      <c r="U48" s="58">
        <v>0</v>
      </c>
      <c r="V48" s="58">
        <v>0</v>
      </c>
      <c r="W48" s="58">
        <v>0</v>
      </c>
      <c r="X48" s="58">
        <v>0</v>
      </c>
      <c r="Y48" s="58">
        <v>0</v>
      </c>
      <c r="Z48" s="58">
        <v>0</v>
      </c>
      <c r="AA48" s="58">
        <v>0</v>
      </c>
      <c r="AB48" s="58">
        <v>0</v>
      </c>
      <c r="AC48" s="58">
        <v>0</v>
      </c>
      <c r="AD48" s="58">
        <v>0</v>
      </c>
      <c r="AE48" s="58">
        <v>0</v>
      </c>
      <c r="AF48" s="58">
        <v>0</v>
      </c>
      <c r="AG48" s="58">
        <v>0</v>
      </c>
      <c r="AH48" s="58">
        <v>0</v>
      </c>
      <c r="AI48" s="58">
        <v>0</v>
      </c>
      <c r="AJ48" s="58">
        <v>0</v>
      </c>
      <c r="AK48" s="58">
        <v>0</v>
      </c>
      <c r="AL48" s="58">
        <v>0</v>
      </c>
      <c r="AM48" s="58">
        <v>0</v>
      </c>
      <c r="AN48" s="58">
        <v>0</v>
      </c>
      <c r="AO48" s="58">
        <v>0</v>
      </c>
      <c r="AP48" s="58">
        <f>I48</f>
        <v>-906.49266907679998</v>
      </c>
      <c r="AQ48" s="58">
        <v>0</v>
      </c>
      <c r="AR48" s="58">
        <v>0</v>
      </c>
      <c r="AS48" s="58">
        <v>0</v>
      </c>
      <c r="AT48" s="58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8">
        <v>0</v>
      </c>
      <c r="BA48" s="58">
        <v>0</v>
      </c>
      <c r="BB48" s="58">
        <v>0</v>
      </c>
      <c r="BC48" s="58">
        <v>0</v>
      </c>
      <c r="BD48" s="58">
        <v>0</v>
      </c>
      <c r="BE48" s="58">
        <v>0</v>
      </c>
      <c r="BF48" s="58">
        <v>0</v>
      </c>
      <c r="BG48" s="58">
        <v>0</v>
      </c>
      <c r="BH48" s="58">
        <v>0</v>
      </c>
      <c r="BI48" s="58">
        <v>0</v>
      </c>
      <c r="BJ48" s="58">
        <v>0</v>
      </c>
      <c r="BK48" s="58">
        <v>0</v>
      </c>
      <c r="BL48" s="58">
        <v>0</v>
      </c>
      <c r="BM48" s="58">
        <v>0</v>
      </c>
      <c r="BN48" s="58">
        <v>0</v>
      </c>
      <c r="BO48" s="58">
        <v>0</v>
      </c>
      <c r="BP48" s="58">
        <v>0</v>
      </c>
      <c r="BQ48" s="58">
        <v>0</v>
      </c>
      <c r="BR48" s="58">
        <v>0</v>
      </c>
      <c r="BS48" s="58">
        <v>0</v>
      </c>
      <c r="BT48" s="58">
        <v>0</v>
      </c>
      <c r="BU48" s="58">
        <v>0</v>
      </c>
      <c r="BV48" s="58">
        <v>0</v>
      </c>
      <c r="BW48" s="58">
        <v>0</v>
      </c>
      <c r="BX48" s="58">
        <v>0</v>
      </c>
      <c r="BY48" s="58">
        <v>0</v>
      </c>
      <c r="BZ48" s="58">
        <v>0</v>
      </c>
      <c r="CA48" s="58">
        <v>0</v>
      </c>
      <c r="CB48" s="58">
        <v>0</v>
      </c>
      <c r="CC48" s="58">
        <v>0</v>
      </c>
      <c r="CD48" s="58">
        <v>0</v>
      </c>
      <c r="CE48" s="58">
        <v>0</v>
      </c>
      <c r="CF48" s="58">
        <v>0</v>
      </c>
      <c r="CG48" s="58">
        <v>0</v>
      </c>
      <c r="CH48" s="58">
        <v>0</v>
      </c>
      <c r="CI48" s="58">
        <v>0</v>
      </c>
      <c r="CJ48" s="58">
        <v>0</v>
      </c>
      <c r="CK48" s="58">
        <v>0</v>
      </c>
      <c r="CL48" s="58">
        <v>0</v>
      </c>
      <c r="CM48" s="58">
        <v>0</v>
      </c>
      <c r="CN48" s="58">
        <v>0</v>
      </c>
      <c r="CO48" s="58">
        <v>0</v>
      </c>
      <c r="CP48" s="58">
        <v>0</v>
      </c>
      <c r="CQ48" s="58">
        <v>0</v>
      </c>
      <c r="CR48" s="58">
        <v>0</v>
      </c>
      <c r="CS48" s="58">
        <v>0</v>
      </c>
      <c r="CT48" s="58">
        <v>0</v>
      </c>
      <c r="CU48" s="58">
        <v>0</v>
      </c>
      <c r="CV48" s="58">
        <v>0</v>
      </c>
      <c r="CW48" s="58">
        <v>0</v>
      </c>
      <c r="CX48" s="115"/>
    </row>
    <row r="49" spans="2:102" x14ac:dyDescent="0.25">
      <c r="B49" t="s">
        <v>33</v>
      </c>
      <c r="C49" s="6">
        <v>2.0000000000000001E-4</v>
      </c>
      <c r="D49" s="1">
        <f>F33+F34</f>
        <v>3021642.2302560001</v>
      </c>
      <c r="F49" s="1">
        <f>C49*D49</f>
        <v>604.32844605119999</v>
      </c>
      <c r="G49" s="55">
        <v>33</v>
      </c>
      <c r="H49" s="55">
        <v>33</v>
      </c>
      <c r="I49" s="57">
        <f t="shared" si="0"/>
        <v>-604.32844605119999</v>
      </c>
      <c r="J49" s="58">
        <v>0</v>
      </c>
      <c r="K49" s="58">
        <v>0</v>
      </c>
      <c r="L49" s="58">
        <v>0</v>
      </c>
      <c r="M49" s="58">
        <v>0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0</v>
      </c>
      <c r="AE49" s="58">
        <v>0</v>
      </c>
      <c r="AF49" s="58">
        <v>0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0</v>
      </c>
      <c r="AN49" s="58">
        <v>0</v>
      </c>
      <c r="AO49" s="58">
        <v>0</v>
      </c>
      <c r="AP49" s="58">
        <f>I49</f>
        <v>-604.32844605119999</v>
      </c>
      <c r="AQ49" s="58">
        <v>0</v>
      </c>
      <c r="AR49" s="58">
        <v>0</v>
      </c>
      <c r="AS49" s="58">
        <v>0</v>
      </c>
      <c r="AT49" s="58">
        <v>0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8">
        <v>0</v>
      </c>
      <c r="BA49" s="58">
        <v>0</v>
      </c>
      <c r="BB49" s="58">
        <v>0</v>
      </c>
      <c r="BC49" s="58">
        <v>0</v>
      </c>
      <c r="BD49" s="58">
        <v>0</v>
      </c>
      <c r="BE49" s="58">
        <v>0</v>
      </c>
      <c r="BF49" s="58">
        <v>0</v>
      </c>
      <c r="BG49" s="58">
        <v>0</v>
      </c>
      <c r="BH49" s="58">
        <v>0</v>
      </c>
      <c r="BI49" s="58">
        <v>0</v>
      </c>
      <c r="BJ49" s="58">
        <v>0</v>
      </c>
      <c r="BK49" s="58">
        <v>0</v>
      </c>
      <c r="BL49" s="58">
        <v>0</v>
      </c>
      <c r="BM49" s="58">
        <v>0</v>
      </c>
      <c r="BN49" s="58">
        <v>0</v>
      </c>
      <c r="BO49" s="58">
        <v>0</v>
      </c>
      <c r="BP49" s="58">
        <v>0</v>
      </c>
      <c r="BQ49" s="58">
        <v>0</v>
      </c>
      <c r="BR49" s="58">
        <v>0</v>
      </c>
      <c r="BS49" s="58">
        <v>0</v>
      </c>
      <c r="BT49" s="58">
        <v>0</v>
      </c>
      <c r="BU49" s="58">
        <v>0</v>
      </c>
      <c r="BV49" s="58">
        <v>0</v>
      </c>
      <c r="BW49" s="58">
        <v>0</v>
      </c>
      <c r="BX49" s="58">
        <v>0</v>
      </c>
      <c r="BY49" s="58">
        <v>0</v>
      </c>
      <c r="BZ49" s="58">
        <v>0</v>
      </c>
      <c r="CA49" s="58">
        <v>0</v>
      </c>
      <c r="CB49" s="58">
        <v>0</v>
      </c>
      <c r="CC49" s="58">
        <v>0</v>
      </c>
      <c r="CD49" s="58">
        <v>0</v>
      </c>
      <c r="CE49" s="58">
        <v>0</v>
      </c>
      <c r="CF49" s="58">
        <v>0</v>
      </c>
      <c r="CG49" s="58">
        <v>0</v>
      </c>
      <c r="CH49" s="58">
        <v>0</v>
      </c>
      <c r="CI49" s="58">
        <v>0</v>
      </c>
      <c r="CJ49" s="58">
        <v>0</v>
      </c>
      <c r="CK49" s="58">
        <v>0</v>
      </c>
      <c r="CL49" s="58">
        <v>0</v>
      </c>
      <c r="CM49" s="58">
        <v>0</v>
      </c>
      <c r="CN49" s="58">
        <v>0</v>
      </c>
      <c r="CO49" s="58">
        <v>0</v>
      </c>
      <c r="CP49" s="58">
        <v>0</v>
      </c>
      <c r="CQ49" s="58">
        <v>0</v>
      </c>
      <c r="CR49" s="58">
        <v>0</v>
      </c>
      <c r="CS49" s="58">
        <v>0</v>
      </c>
      <c r="CT49" s="58">
        <v>0</v>
      </c>
      <c r="CU49" s="58">
        <v>0</v>
      </c>
      <c r="CV49" s="58">
        <v>0</v>
      </c>
      <c r="CW49" s="58">
        <v>0</v>
      </c>
      <c r="CX49" s="115"/>
    </row>
    <row r="50" spans="2:102" x14ac:dyDescent="0.25">
      <c r="B50" t="s">
        <v>34</v>
      </c>
      <c r="C50">
        <v>1</v>
      </c>
      <c r="D50" s="1">
        <v>250</v>
      </c>
      <c r="F50" s="1">
        <f>C50*D50</f>
        <v>250</v>
      </c>
      <c r="G50" s="55">
        <v>33</v>
      </c>
      <c r="H50" s="55">
        <v>33</v>
      </c>
      <c r="I50" s="57">
        <f t="shared" si="0"/>
        <v>-250</v>
      </c>
      <c r="J50" s="58">
        <v>0</v>
      </c>
      <c r="K50" s="58">
        <v>0</v>
      </c>
      <c r="L50" s="58">
        <v>0</v>
      </c>
      <c r="M50" s="58">
        <v>0</v>
      </c>
      <c r="N50" s="58">
        <v>0</v>
      </c>
      <c r="O50" s="58">
        <v>0</v>
      </c>
      <c r="P50" s="58">
        <v>0</v>
      </c>
      <c r="Q50" s="58">
        <v>0</v>
      </c>
      <c r="R50" s="58">
        <v>0</v>
      </c>
      <c r="S50" s="58">
        <v>0</v>
      </c>
      <c r="T50" s="58">
        <v>0</v>
      </c>
      <c r="U50" s="58">
        <v>0</v>
      </c>
      <c r="V50" s="58">
        <v>0</v>
      </c>
      <c r="W50" s="58">
        <v>0</v>
      </c>
      <c r="X50" s="58">
        <v>0</v>
      </c>
      <c r="Y50" s="58">
        <v>0</v>
      </c>
      <c r="Z50" s="58">
        <v>0</v>
      </c>
      <c r="AA50" s="58">
        <v>0</v>
      </c>
      <c r="AB50" s="58">
        <v>0</v>
      </c>
      <c r="AC50" s="58">
        <v>0</v>
      </c>
      <c r="AD50" s="58">
        <v>0</v>
      </c>
      <c r="AE50" s="58">
        <v>0</v>
      </c>
      <c r="AF50" s="58">
        <v>0</v>
      </c>
      <c r="AG50" s="58">
        <v>0</v>
      </c>
      <c r="AH50" s="58">
        <v>0</v>
      </c>
      <c r="AI50" s="58">
        <v>0</v>
      </c>
      <c r="AJ50" s="58">
        <v>0</v>
      </c>
      <c r="AK50" s="58">
        <v>0</v>
      </c>
      <c r="AL50" s="58">
        <v>0</v>
      </c>
      <c r="AM50" s="58">
        <v>0</v>
      </c>
      <c r="AN50" s="58">
        <v>0</v>
      </c>
      <c r="AO50" s="58">
        <v>0</v>
      </c>
      <c r="AP50" s="58">
        <f>I50</f>
        <v>-250</v>
      </c>
      <c r="AQ50" s="58">
        <v>0</v>
      </c>
      <c r="AR50" s="58">
        <v>0</v>
      </c>
      <c r="AS50" s="58">
        <v>0</v>
      </c>
      <c r="AT50" s="58">
        <v>0</v>
      </c>
      <c r="AU50" s="58">
        <v>0</v>
      </c>
      <c r="AV50" s="58">
        <v>0</v>
      </c>
      <c r="AW50" s="58">
        <v>0</v>
      </c>
      <c r="AX50" s="58">
        <v>0</v>
      </c>
      <c r="AY50" s="58">
        <v>0</v>
      </c>
      <c r="AZ50" s="58">
        <v>0</v>
      </c>
      <c r="BA50" s="58">
        <v>0</v>
      </c>
      <c r="BB50" s="58">
        <v>0</v>
      </c>
      <c r="BC50" s="58">
        <v>0</v>
      </c>
      <c r="BD50" s="58">
        <v>0</v>
      </c>
      <c r="BE50" s="58">
        <v>0</v>
      </c>
      <c r="BF50" s="58">
        <v>0</v>
      </c>
      <c r="BG50" s="58">
        <v>0</v>
      </c>
      <c r="BH50" s="58">
        <v>0</v>
      </c>
      <c r="BI50" s="58">
        <v>0</v>
      </c>
      <c r="BJ50" s="58">
        <v>0</v>
      </c>
      <c r="BK50" s="58">
        <v>0</v>
      </c>
      <c r="BL50" s="58">
        <v>0</v>
      </c>
      <c r="BM50" s="58">
        <v>0</v>
      </c>
      <c r="BN50" s="58">
        <v>0</v>
      </c>
      <c r="BO50" s="58">
        <v>0</v>
      </c>
      <c r="BP50" s="58">
        <v>0</v>
      </c>
      <c r="BQ50" s="58">
        <v>0</v>
      </c>
      <c r="BR50" s="58">
        <v>0</v>
      </c>
      <c r="BS50" s="58">
        <v>0</v>
      </c>
      <c r="BT50" s="58">
        <v>0</v>
      </c>
      <c r="BU50" s="58">
        <v>0</v>
      </c>
      <c r="BV50" s="58">
        <v>0</v>
      </c>
      <c r="BW50" s="58">
        <v>0</v>
      </c>
      <c r="BX50" s="58">
        <v>0</v>
      </c>
      <c r="BY50" s="58">
        <v>0</v>
      </c>
      <c r="BZ50" s="58">
        <v>0</v>
      </c>
      <c r="CA50" s="58">
        <v>0</v>
      </c>
      <c r="CB50" s="58">
        <v>0</v>
      </c>
      <c r="CC50" s="58">
        <v>0</v>
      </c>
      <c r="CD50" s="58">
        <v>0</v>
      </c>
      <c r="CE50" s="58">
        <v>0</v>
      </c>
      <c r="CF50" s="58">
        <v>0</v>
      </c>
      <c r="CG50" s="58">
        <v>0</v>
      </c>
      <c r="CH50" s="58">
        <v>0</v>
      </c>
      <c r="CI50" s="58">
        <v>0</v>
      </c>
      <c r="CJ50" s="58">
        <v>0</v>
      </c>
      <c r="CK50" s="58">
        <v>0</v>
      </c>
      <c r="CL50" s="58">
        <v>0</v>
      </c>
      <c r="CM50" s="58">
        <v>0</v>
      </c>
      <c r="CN50" s="58">
        <v>0</v>
      </c>
      <c r="CO50" s="58">
        <v>0</v>
      </c>
      <c r="CP50" s="58">
        <v>0</v>
      </c>
      <c r="CQ50" s="58">
        <v>0</v>
      </c>
      <c r="CR50" s="58">
        <v>0</v>
      </c>
      <c r="CS50" s="58">
        <v>0</v>
      </c>
      <c r="CT50" s="58">
        <v>0</v>
      </c>
      <c r="CU50" s="58">
        <v>0</v>
      </c>
      <c r="CV50" s="58">
        <v>0</v>
      </c>
      <c r="CW50" s="58">
        <v>0</v>
      </c>
      <c r="CX50" s="115"/>
    </row>
    <row r="51" spans="2:102" x14ac:dyDescent="0.25">
      <c r="B51" s="7" t="s">
        <v>36</v>
      </c>
      <c r="C51" s="6">
        <v>8.9999999999999993E-3</v>
      </c>
      <c r="D51" s="1">
        <f>F33+F34</f>
        <v>3021642.2302560001</v>
      </c>
      <c r="F51" s="1">
        <f>C51*D51</f>
        <v>27194.780072303998</v>
      </c>
      <c r="G51" s="55">
        <v>17</v>
      </c>
      <c r="H51" s="55">
        <v>32</v>
      </c>
      <c r="I51" s="57">
        <f t="shared" si="0"/>
        <v>-27194.780072303998</v>
      </c>
      <c r="J51" s="58">
        <v>0</v>
      </c>
      <c r="K51" s="58">
        <v>0</v>
      </c>
      <c r="L51" s="58">
        <v>0</v>
      </c>
      <c r="M51" s="58">
        <v>0</v>
      </c>
      <c r="N51" s="58">
        <v>0</v>
      </c>
      <c r="O51" s="58">
        <v>0</v>
      </c>
      <c r="P51" s="58">
        <v>0</v>
      </c>
      <c r="Q51" s="58">
        <v>0</v>
      </c>
      <c r="R51" s="58">
        <v>0</v>
      </c>
      <c r="S51" s="58">
        <v>0</v>
      </c>
      <c r="T51" s="58">
        <v>0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8">
        <f>$I$51/16</f>
        <v>-1699.6737545189999</v>
      </c>
      <c r="AA51" s="58">
        <f t="shared" ref="AA51:AO51" si="12">$I$51/16</f>
        <v>-1699.6737545189999</v>
      </c>
      <c r="AB51" s="58">
        <f t="shared" si="12"/>
        <v>-1699.6737545189999</v>
      </c>
      <c r="AC51" s="58">
        <f t="shared" si="12"/>
        <v>-1699.6737545189999</v>
      </c>
      <c r="AD51" s="58">
        <f t="shared" si="12"/>
        <v>-1699.6737545189999</v>
      </c>
      <c r="AE51" s="58">
        <f t="shared" si="12"/>
        <v>-1699.6737545189999</v>
      </c>
      <c r="AF51" s="58">
        <f t="shared" si="12"/>
        <v>-1699.6737545189999</v>
      </c>
      <c r="AG51" s="58">
        <f t="shared" si="12"/>
        <v>-1699.6737545189999</v>
      </c>
      <c r="AH51" s="58">
        <f t="shared" si="12"/>
        <v>-1699.6737545189999</v>
      </c>
      <c r="AI51" s="58">
        <f t="shared" si="12"/>
        <v>-1699.6737545189999</v>
      </c>
      <c r="AJ51" s="58">
        <f t="shared" si="12"/>
        <v>-1699.6737545189999</v>
      </c>
      <c r="AK51" s="58">
        <f t="shared" si="12"/>
        <v>-1699.6737545189999</v>
      </c>
      <c r="AL51" s="58">
        <f t="shared" si="12"/>
        <v>-1699.6737545189999</v>
      </c>
      <c r="AM51" s="58">
        <f t="shared" si="12"/>
        <v>-1699.6737545189999</v>
      </c>
      <c r="AN51" s="58">
        <f t="shared" si="12"/>
        <v>-1699.6737545189999</v>
      </c>
      <c r="AO51" s="58">
        <f t="shared" si="12"/>
        <v>-1699.6737545189999</v>
      </c>
      <c r="AP51" s="58">
        <v>0</v>
      </c>
      <c r="AQ51" s="58">
        <v>0</v>
      </c>
      <c r="AR51" s="58">
        <v>0</v>
      </c>
      <c r="AS51" s="58">
        <v>0</v>
      </c>
      <c r="AT51" s="58">
        <v>0</v>
      </c>
      <c r="AU51" s="58">
        <v>0</v>
      </c>
      <c r="AV51" s="58">
        <v>0</v>
      </c>
      <c r="AW51" s="58">
        <v>0</v>
      </c>
      <c r="AX51" s="58">
        <v>0</v>
      </c>
      <c r="AY51" s="58">
        <v>0</v>
      </c>
      <c r="AZ51" s="58">
        <v>0</v>
      </c>
      <c r="BA51" s="58">
        <v>0</v>
      </c>
      <c r="BB51" s="58">
        <v>0</v>
      </c>
      <c r="BC51" s="58">
        <v>0</v>
      </c>
      <c r="BD51" s="58">
        <v>0</v>
      </c>
      <c r="BE51" s="58">
        <v>0</v>
      </c>
      <c r="BF51" s="58">
        <v>0</v>
      </c>
      <c r="BG51" s="58">
        <v>0</v>
      </c>
      <c r="BH51" s="58">
        <v>0</v>
      </c>
      <c r="BI51" s="58">
        <v>0</v>
      </c>
      <c r="BJ51" s="58">
        <v>0</v>
      </c>
      <c r="BK51" s="58">
        <v>0</v>
      </c>
      <c r="BL51" s="58">
        <v>0</v>
      </c>
      <c r="BM51" s="58">
        <v>0</v>
      </c>
      <c r="BN51" s="58">
        <v>0</v>
      </c>
      <c r="BO51" s="58">
        <v>0</v>
      </c>
      <c r="BP51" s="58">
        <v>0</v>
      </c>
      <c r="BQ51" s="58">
        <v>0</v>
      </c>
      <c r="BR51" s="58">
        <v>0</v>
      </c>
      <c r="BS51" s="58">
        <v>0</v>
      </c>
      <c r="BT51" s="58">
        <v>0</v>
      </c>
      <c r="BU51" s="58">
        <v>0</v>
      </c>
      <c r="BV51" s="58">
        <v>0</v>
      </c>
      <c r="BW51" s="58">
        <v>0</v>
      </c>
      <c r="BX51" s="58">
        <v>0</v>
      </c>
      <c r="BY51" s="58">
        <v>0</v>
      </c>
      <c r="BZ51" s="58">
        <v>0</v>
      </c>
      <c r="CA51" s="58">
        <v>0</v>
      </c>
      <c r="CB51" s="58">
        <v>0</v>
      </c>
      <c r="CC51" s="58">
        <v>0</v>
      </c>
      <c r="CD51" s="58">
        <v>0</v>
      </c>
      <c r="CE51" s="58">
        <v>0</v>
      </c>
      <c r="CF51" s="58">
        <v>0</v>
      </c>
      <c r="CG51" s="58">
        <v>0</v>
      </c>
      <c r="CH51" s="58">
        <v>0</v>
      </c>
      <c r="CI51" s="58">
        <v>0</v>
      </c>
      <c r="CJ51" s="58">
        <v>0</v>
      </c>
      <c r="CK51" s="58">
        <v>0</v>
      </c>
      <c r="CL51" s="58">
        <v>0</v>
      </c>
      <c r="CM51" s="58">
        <v>0</v>
      </c>
      <c r="CN51" s="58">
        <v>0</v>
      </c>
      <c r="CO51" s="58">
        <v>0</v>
      </c>
      <c r="CP51" s="58">
        <v>0</v>
      </c>
      <c r="CQ51" s="58">
        <v>0</v>
      </c>
      <c r="CR51" s="58">
        <v>0</v>
      </c>
      <c r="CS51" s="58">
        <v>0</v>
      </c>
      <c r="CT51" s="58">
        <v>0</v>
      </c>
      <c r="CU51" s="58">
        <v>0</v>
      </c>
      <c r="CV51" s="58">
        <v>0</v>
      </c>
      <c r="CW51" s="58">
        <v>0</v>
      </c>
      <c r="CX51" s="115"/>
    </row>
    <row r="52" spans="2:102" x14ac:dyDescent="0.25">
      <c r="B52" s="7" t="s">
        <v>202</v>
      </c>
      <c r="C52" s="6">
        <v>2.5000000000000001E-3</v>
      </c>
      <c r="D52" s="1">
        <f>10*65*1.2*725.71</f>
        <v>566053.80000000005</v>
      </c>
      <c r="F52" s="1">
        <f>C52*D52</f>
        <v>1415.1345000000001</v>
      </c>
      <c r="G52" s="55">
        <v>33</v>
      </c>
      <c r="H52" s="55">
        <v>33</v>
      </c>
      <c r="I52" s="57">
        <f>-F52</f>
        <v>-1415.1345000000001</v>
      </c>
      <c r="J52" s="58">
        <v>0</v>
      </c>
      <c r="K52" s="58">
        <v>0</v>
      </c>
      <c r="L52" s="58">
        <v>0</v>
      </c>
      <c r="M52" s="58">
        <v>0</v>
      </c>
      <c r="N52" s="58">
        <v>0</v>
      </c>
      <c r="O52" s="58">
        <v>0</v>
      </c>
      <c r="P52" s="58">
        <v>0</v>
      </c>
      <c r="Q52" s="58">
        <v>0</v>
      </c>
      <c r="R52" s="58">
        <v>0</v>
      </c>
      <c r="S52" s="58">
        <v>0</v>
      </c>
      <c r="T52" s="58">
        <v>0</v>
      </c>
      <c r="U52" s="58">
        <v>0</v>
      </c>
      <c r="V52" s="58">
        <v>0</v>
      </c>
      <c r="W52" s="58">
        <v>0</v>
      </c>
      <c r="X52" s="58">
        <v>0</v>
      </c>
      <c r="Y52" s="58">
        <v>0</v>
      </c>
      <c r="Z52" s="58">
        <v>0</v>
      </c>
      <c r="AA52" s="58">
        <v>0</v>
      </c>
      <c r="AB52" s="58">
        <v>0</v>
      </c>
      <c r="AC52" s="58">
        <v>0</v>
      </c>
      <c r="AD52" s="58">
        <v>0</v>
      </c>
      <c r="AE52" s="58">
        <v>0</v>
      </c>
      <c r="AF52" s="58">
        <v>0</v>
      </c>
      <c r="AG52" s="58">
        <v>0</v>
      </c>
      <c r="AH52" s="58">
        <v>0</v>
      </c>
      <c r="AI52" s="58">
        <v>0</v>
      </c>
      <c r="AJ52" s="58">
        <v>0</v>
      </c>
      <c r="AK52" s="58">
        <v>0</v>
      </c>
      <c r="AL52" s="58">
        <v>0</v>
      </c>
      <c r="AM52" s="58">
        <v>0</v>
      </c>
      <c r="AN52" s="58">
        <v>0</v>
      </c>
      <c r="AO52" s="58">
        <v>0</v>
      </c>
      <c r="AP52" s="58">
        <f>I52</f>
        <v>-1415.1345000000001</v>
      </c>
      <c r="AQ52" s="58">
        <v>0</v>
      </c>
      <c r="AR52" s="58">
        <v>0</v>
      </c>
      <c r="AS52" s="58">
        <v>0</v>
      </c>
      <c r="AT52" s="58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8">
        <v>0</v>
      </c>
      <c r="BA52" s="58">
        <v>0</v>
      </c>
      <c r="BB52" s="58">
        <v>0</v>
      </c>
      <c r="BC52" s="58">
        <v>0</v>
      </c>
      <c r="BD52" s="58">
        <v>0</v>
      </c>
      <c r="BE52" s="58">
        <v>0</v>
      </c>
      <c r="BF52" s="58">
        <v>0</v>
      </c>
      <c r="BG52" s="58">
        <v>0</v>
      </c>
      <c r="BH52" s="58">
        <v>0</v>
      </c>
      <c r="BI52" s="58">
        <v>0</v>
      </c>
      <c r="BJ52" s="58">
        <v>0</v>
      </c>
      <c r="BK52" s="58">
        <v>0</v>
      </c>
      <c r="BL52" s="58">
        <v>0</v>
      </c>
      <c r="BM52" s="58">
        <v>0</v>
      </c>
      <c r="BN52" s="58">
        <v>0</v>
      </c>
      <c r="BO52" s="58">
        <v>0</v>
      </c>
      <c r="BP52" s="58">
        <v>0</v>
      </c>
      <c r="BQ52" s="58">
        <v>0</v>
      </c>
      <c r="BR52" s="58">
        <v>0</v>
      </c>
      <c r="BS52" s="58">
        <v>0</v>
      </c>
      <c r="BT52" s="58">
        <v>0</v>
      </c>
      <c r="BU52" s="58">
        <v>0</v>
      </c>
      <c r="BV52" s="58">
        <v>0</v>
      </c>
      <c r="BW52" s="58">
        <v>0</v>
      </c>
      <c r="BX52" s="58">
        <v>0</v>
      </c>
      <c r="BY52" s="58">
        <v>0</v>
      </c>
      <c r="BZ52" s="58">
        <v>0</v>
      </c>
      <c r="CA52" s="58">
        <v>0</v>
      </c>
      <c r="CB52" s="58">
        <v>0</v>
      </c>
      <c r="CC52" s="58">
        <v>0</v>
      </c>
      <c r="CD52" s="58">
        <v>0</v>
      </c>
      <c r="CE52" s="58">
        <v>0</v>
      </c>
      <c r="CF52" s="58">
        <v>0</v>
      </c>
      <c r="CG52" s="58">
        <v>0</v>
      </c>
      <c r="CH52" s="58">
        <v>0</v>
      </c>
      <c r="CI52" s="58">
        <v>0</v>
      </c>
      <c r="CJ52" s="58">
        <v>0</v>
      </c>
      <c r="CK52" s="58">
        <v>0</v>
      </c>
      <c r="CL52" s="58">
        <v>0</v>
      </c>
      <c r="CM52" s="58">
        <v>0</v>
      </c>
      <c r="CN52" s="58">
        <v>0</v>
      </c>
      <c r="CO52" s="58">
        <v>0</v>
      </c>
      <c r="CP52" s="58">
        <v>0</v>
      </c>
      <c r="CQ52" s="58">
        <v>0</v>
      </c>
      <c r="CR52" s="58">
        <v>0</v>
      </c>
      <c r="CS52" s="58">
        <v>0</v>
      </c>
      <c r="CT52" s="58">
        <v>0</v>
      </c>
      <c r="CU52" s="58">
        <v>0</v>
      </c>
      <c r="CV52" s="58">
        <v>0</v>
      </c>
      <c r="CW52" s="58">
        <v>0</v>
      </c>
      <c r="CX52" s="115"/>
    </row>
    <row r="53" spans="2:102" x14ac:dyDescent="0.25">
      <c r="G53" s="61"/>
      <c r="H53" s="61"/>
      <c r="I53" s="62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CX53" s="115"/>
    </row>
    <row r="54" spans="2:102" x14ac:dyDescent="0.25">
      <c r="B54" s="15" t="s">
        <v>37</v>
      </c>
      <c r="C54" s="15"/>
      <c r="D54" s="16"/>
      <c r="E54" s="16"/>
      <c r="F54" s="16"/>
      <c r="G54" s="73"/>
      <c r="H54" s="73"/>
      <c r="I54" s="74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CX54" s="115"/>
    </row>
    <row r="55" spans="2:102" x14ac:dyDescent="0.25">
      <c r="B55" s="17" t="s">
        <v>40</v>
      </c>
      <c r="C55" s="17">
        <v>1</v>
      </c>
      <c r="D55" s="19">
        <v>2500</v>
      </c>
      <c r="E55" s="19"/>
      <c r="F55" s="19">
        <f>C55*D55</f>
        <v>2500</v>
      </c>
      <c r="G55" s="67">
        <v>16</v>
      </c>
      <c r="H55" s="67">
        <v>16</v>
      </c>
      <c r="I55" s="68">
        <f t="shared" si="0"/>
        <v>-2500</v>
      </c>
      <c r="J55" s="69">
        <v>0</v>
      </c>
      <c r="K55" s="69">
        <v>0</v>
      </c>
      <c r="L55" s="69">
        <v>0</v>
      </c>
      <c r="M55" s="69">
        <v>0</v>
      </c>
      <c r="N55" s="69">
        <v>0</v>
      </c>
      <c r="O55" s="69">
        <v>0</v>
      </c>
      <c r="P55" s="69">
        <v>0</v>
      </c>
      <c r="Q55" s="69">
        <v>0</v>
      </c>
      <c r="R55" s="69">
        <v>0</v>
      </c>
      <c r="S55" s="69">
        <v>0</v>
      </c>
      <c r="T55" s="69">
        <v>0</v>
      </c>
      <c r="U55" s="69">
        <v>0</v>
      </c>
      <c r="V55" s="69">
        <v>0</v>
      </c>
      <c r="W55" s="69">
        <v>0</v>
      </c>
      <c r="X55" s="114">
        <v>0</v>
      </c>
      <c r="Y55" s="114">
        <f>I55</f>
        <v>-2500</v>
      </c>
      <c r="Z55" s="114">
        <v>0</v>
      </c>
      <c r="AA55" s="114">
        <v>0</v>
      </c>
      <c r="AB55" s="114">
        <v>0</v>
      </c>
      <c r="AC55" s="114">
        <v>0</v>
      </c>
      <c r="AD55" s="114">
        <v>0</v>
      </c>
      <c r="AE55" s="114">
        <v>0</v>
      </c>
      <c r="AF55" s="114">
        <v>0</v>
      </c>
      <c r="AG55" s="114">
        <v>0</v>
      </c>
      <c r="AH55" s="114">
        <v>0</v>
      </c>
      <c r="AI55" s="114">
        <v>0</v>
      </c>
      <c r="AJ55" s="114">
        <v>0</v>
      </c>
      <c r="AK55" s="114">
        <v>0</v>
      </c>
      <c r="AL55" s="114">
        <v>0</v>
      </c>
      <c r="AM55" s="114">
        <v>0</v>
      </c>
      <c r="AN55" s="114">
        <v>0</v>
      </c>
      <c r="AO55" s="114">
        <v>0</v>
      </c>
      <c r="AP55" s="114">
        <v>0</v>
      </c>
      <c r="AQ55" s="114">
        <v>0</v>
      </c>
      <c r="AR55" s="114">
        <v>0</v>
      </c>
      <c r="AS55" s="114">
        <v>0</v>
      </c>
      <c r="AT55" s="114">
        <v>0</v>
      </c>
      <c r="AU55" s="114">
        <v>0</v>
      </c>
      <c r="AV55" s="114">
        <v>0</v>
      </c>
      <c r="AW55" s="114">
        <v>0</v>
      </c>
      <c r="AX55" s="114">
        <v>0</v>
      </c>
      <c r="AY55" s="114">
        <v>0</v>
      </c>
      <c r="AZ55" s="114">
        <v>0</v>
      </c>
      <c r="BA55" s="114">
        <v>0</v>
      </c>
      <c r="BB55" s="114">
        <v>0</v>
      </c>
      <c r="BC55" s="114">
        <v>0</v>
      </c>
      <c r="BD55" s="114">
        <v>0</v>
      </c>
      <c r="BE55" s="114">
        <v>0</v>
      </c>
      <c r="BF55" s="114">
        <v>0</v>
      </c>
      <c r="BG55" s="114">
        <v>0</v>
      </c>
      <c r="BH55" s="114">
        <v>0</v>
      </c>
      <c r="BI55" s="114">
        <v>0</v>
      </c>
      <c r="BJ55" s="114">
        <v>0</v>
      </c>
      <c r="BK55" s="114">
        <v>0</v>
      </c>
      <c r="BL55" s="114">
        <v>0</v>
      </c>
      <c r="BM55" s="114">
        <v>0</v>
      </c>
      <c r="BN55" s="114">
        <v>0</v>
      </c>
      <c r="BO55" s="114">
        <v>0</v>
      </c>
      <c r="BP55" s="114">
        <v>0</v>
      </c>
      <c r="BQ55" s="114">
        <v>0</v>
      </c>
      <c r="BR55" s="114">
        <v>0</v>
      </c>
      <c r="BS55" s="114">
        <v>0</v>
      </c>
      <c r="BT55" s="114">
        <v>0</v>
      </c>
      <c r="BU55" s="114">
        <v>0</v>
      </c>
      <c r="BV55" s="114">
        <v>0</v>
      </c>
      <c r="BW55" s="114">
        <v>0</v>
      </c>
      <c r="BX55" s="114">
        <v>0</v>
      </c>
      <c r="BY55" s="114">
        <v>0</v>
      </c>
      <c r="BZ55" s="114">
        <v>0</v>
      </c>
      <c r="CA55" s="114">
        <v>0</v>
      </c>
      <c r="CB55" s="114">
        <v>0</v>
      </c>
      <c r="CC55" s="114">
        <v>0</v>
      </c>
      <c r="CD55" s="114">
        <v>0</v>
      </c>
      <c r="CE55" s="114">
        <v>0</v>
      </c>
      <c r="CF55" s="114">
        <v>0</v>
      </c>
      <c r="CG55" s="114">
        <v>0</v>
      </c>
      <c r="CH55" s="114">
        <v>0</v>
      </c>
      <c r="CI55" s="114">
        <v>0</v>
      </c>
      <c r="CJ55" s="114">
        <v>0</v>
      </c>
      <c r="CK55" s="114">
        <v>0</v>
      </c>
      <c r="CL55" s="114">
        <v>0</v>
      </c>
      <c r="CM55" s="114">
        <v>0</v>
      </c>
      <c r="CN55" s="114">
        <v>0</v>
      </c>
      <c r="CO55" s="114">
        <v>0</v>
      </c>
      <c r="CP55" s="114">
        <v>0</v>
      </c>
      <c r="CQ55" s="114">
        <v>0</v>
      </c>
      <c r="CR55" s="114">
        <v>0</v>
      </c>
      <c r="CS55" s="114">
        <v>0</v>
      </c>
      <c r="CT55" s="114">
        <v>0</v>
      </c>
      <c r="CU55" s="114">
        <v>0</v>
      </c>
      <c r="CV55" s="114">
        <v>0</v>
      </c>
      <c r="CW55" s="114">
        <v>0</v>
      </c>
      <c r="CX55" s="115"/>
    </row>
    <row r="56" spans="2:102" x14ac:dyDescent="0.25">
      <c r="B56" s="17" t="s">
        <v>34</v>
      </c>
      <c r="C56" s="20">
        <v>2.5000000000000001E-3</v>
      </c>
      <c r="D56" s="19">
        <f>-0.8*SUM(I10:I52,I65:I66)</f>
        <v>3868206.6008322276</v>
      </c>
      <c r="E56" s="19"/>
      <c r="F56" s="19">
        <f>C56*D56</f>
        <v>9670.5165020805689</v>
      </c>
      <c r="G56" s="55">
        <v>16</v>
      </c>
      <c r="H56" s="55">
        <v>16</v>
      </c>
      <c r="I56" s="57">
        <f t="shared" si="0"/>
        <v>-9670.5165020805689</v>
      </c>
      <c r="J56" s="58">
        <v>0</v>
      </c>
      <c r="K56" s="58">
        <v>0</v>
      </c>
      <c r="L56" s="58">
        <v>0</v>
      </c>
      <c r="M56" s="58">
        <v>0</v>
      </c>
      <c r="N56" s="58">
        <v>0</v>
      </c>
      <c r="O56" s="58">
        <v>0</v>
      </c>
      <c r="P56" s="58">
        <v>0</v>
      </c>
      <c r="Q56" s="58">
        <v>0</v>
      </c>
      <c r="R56" s="58">
        <v>0</v>
      </c>
      <c r="S56" s="58">
        <v>0</v>
      </c>
      <c r="T56" s="58">
        <v>0</v>
      </c>
      <c r="U56" s="58">
        <v>0</v>
      </c>
      <c r="V56" s="58">
        <v>0</v>
      </c>
      <c r="W56" s="58">
        <v>0</v>
      </c>
      <c r="X56" s="58">
        <v>0</v>
      </c>
      <c r="Y56" s="58">
        <f>I56</f>
        <v>-9670.5165020805689</v>
      </c>
      <c r="Z56" s="58">
        <v>0</v>
      </c>
      <c r="AA56" s="58">
        <v>0</v>
      </c>
      <c r="AB56" s="58">
        <v>0</v>
      </c>
      <c r="AC56" s="58">
        <v>0</v>
      </c>
      <c r="AD56" s="58">
        <v>0</v>
      </c>
      <c r="AE56" s="58">
        <v>0</v>
      </c>
      <c r="AF56" s="58">
        <v>0</v>
      </c>
      <c r="AG56" s="58">
        <v>0</v>
      </c>
      <c r="AH56" s="58">
        <v>0</v>
      </c>
      <c r="AI56" s="58">
        <v>0</v>
      </c>
      <c r="AJ56" s="58">
        <v>0</v>
      </c>
      <c r="AK56" s="58">
        <v>0</v>
      </c>
      <c r="AL56" s="58">
        <v>0</v>
      </c>
      <c r="AM56" s="58">
        <v>0</v>
      </c>
      <c r="AN56" s="58">
        <v>0</v>
      </c>
      <c r="AO56" s="58">
        <v>0</v>
      </c>
      <c r="AP56" s="58">
        <v>0</v>
      </c>
      <c r="AQ56" s="58">
        <v>0</v>
      </c>
      <c r="AR56" s="58">
        <v>0</v>
      </c>
      <c r="AS56" s="58">
        <v>0</v>
      </c>
      <c r="AT56" s="58">
        <v>0</v>
      </c>
      <c r="AU56" s="58">
        <v>0</v>
      </c>
      <c r="AV56" s="58">
        <v>0</v>
      </c>
      <c r="AW56" s="58">
        <v>0</v>
      </c>
      <c r="AX56" s="58">
        <v>0</v>
      </c>
      <c r="AY56" s="58">
        <v>0</v>
      </c>
      <c r="AZ56" s="58">
        <v>0</v>
      </c>
      <c r="BA56" s="58">
        <v>0</v>
      </c>
      <c r="BB56" s="58">
        <v>0</v>
      </c>
      <c r="BC56" s="58">
        <v>0</v>
      </c>
      <c r="BD56" s="58">
        <v>0</v>
      </c>
      <c r="BE56" s="58">
        <v>0</v>
      </c>
      <c r="BF56" s="58">
        <v>0</v>
      </c>
      <c r="BG56" s="58">
        <v>0</v>
      </c>
      <c r="BH56" s="58">
        <v>0</v>
      </c>
      <c r="BI56" s="58">
        <v>0</v>
      </c>
      <c r="BJ56" s="58">
        <v>0</v>
      </c>
      <c r="BK56" s="58">
        <v>0</v>
      </c>
      <c r="BL56" s="58">
        <v>0</v>
      </c>
      <c r="BM56" s="58">
        <v>0</v>
      </c>
      <c r="BN56" s="58">
        <v>0</v>
      </c>
      <c r="BO56" s="58">
        <v>0</v>
      </c>
      <c r="BP56" s="58">
        <v>0</v>
      </c>
      <c r="BQ56" s="58">
        <v>0</v>
      </c>
      <c r="BR56" s="58">
        <v>0</v>
      </c>
      <c r="BS56" s="58">
        <v>0</v>
      </c>
      <c r="BT56" s="58">
        <v>0</v>
      </c>
      <c r="BU56" s="58">
        <v>0</v>
      </c>
      <c r="BV56" s="58">
        <v>0</v>
      </c>
      <c r="BW56" s="58">
        <v>0</v>
      </c>
      <c r="BX56" s="58">
        <v>0</v>
      </c>
      <c r="BY56" s="58">
        <v>0</v>
      </c>
      <c r="BZ56" s="58">
        <v>0</v>
      </c>
      <c r="CA56" s="58">
        <v>0</v>
      </c>
      <c r="CB56" s="58">
        <v>0</v>
      </c>
      <c r="CC56" s="58">
        <v>0</v>
      </c>
      <c r="CD56" s="58">
        <v>0</v>
      </c>
      <c r="CE56" s="58">
        <v>0</v>
      </c>
      <c r="CF56" s="58">
        <v>0</v>
      </c>
      <c r="CG56" s="58">
        <v>0</v>
      </c>
      <c r="CH56" s="58">
        <v>0</v>
      </c>
      <c r="CI56" s="58">
        <v>0</v>
      </c>
      <c r="CJ56" s="58">
        <v>0</v>
      </c>
      <c r="CK56" s="58">
        <v>0</v>
      </c>
      <c r="CL56" s="58">
        <v>0</v>
      </c>
      <c r="CM56" s="58">
        <v>0</v>
      </c>
      <c r="CN56" s="58">
        <v>0</v>
      </c>
      <c r="CO56" s="58">
        <v>0</v>
      </c>
      <c r="CP56" s="58">
        <v>0</v>
      </c>
      <c r="CQ56" s="58">
        <v>0</v>
      </c>
      <c r="CR56" s="58">
        <v>0</v>
      </c>
      <c r="CS56" s="58">
        <v>0</v>
      </c>
      <c r="CT56" s="58">
        <v>0</v>
      </c>
      <c r="CU56" s="58">
        <v>0</v>
      </c>
      <c r="CV56" s="58">
        <v>0</v>
      </c>
      <c r="CW56" s="58">
        <v>0</v>
      </c>
      <c r="CX56" s="115"/>
    </row>
    <row r="57" spans="2:102" x14ac:dyDescent="0.25">
      <c r="B57" s="17" t="s">
        <v>41</v>
      </c>
      <c r="C57" s="17">
        <v>1</v>
      </c>
      <c r="D57" s="19">
        <v>250</v>
      </c>
      <c r="E57" s="19"/>
      <c r="F57" s="19">
        <f>C57*D57</f>
        <v>250</v>
      </c>
      <c r="G57" s="55">
        <v>16</v>
      </c>
      <c r="H57" s="55">
        <v>16</v>
      </c>
      <c r="I57" s="57">
        <f t="shared" si="0"/>
        <v>-250</v>
      </c>
      <c r="J57" s="58">
        <v>0</v>
      </c>
      <c r="K57" s="58">
        <v>0</v>
      </c>
      <c r="L57" s="58">
        <v>0</v>
      </c>
      <c r="M57" s="58">
        <v>0</v>
      </c>
      <c r="N57" s="58">
        <v>0</v>
      </c>
      <c r="O57" s="58">
        <v>0</v>
      </c>
      <c r="P57" s="58">
        <v>0</v>
      </c>
      <c r="Q57" s="58">
        <v>0</v>
      </c>
      <c r="R57" s="58">
        <v>0</v>
      </c>
      <c r="S57" s="58">
        <v>0</v>
      </c>
      <c r="T57" s="58">
        <v>0</v>
      </c>
      <c r="U57" s="58">
        <v>0</v>
      </c>
      <c r="V57" s="58">
        <v>0</v>
      </c>
      <c r="W57" s="58">
        <v>0</v>
      </c>
      <c r="X57" s="58">
        <v>0</v>
      </c>
      <c r="Y57" s="58">
        <f>I57</f>
        <v>-250</v>
      </c>
      <c r="Z57" s="58">
        <v>0</v>
      </c>
      <c r="AA57" s="58">
        <v>0</v>
      </c>
      <c r="AB57" s="58">
        <v>0</v>
      </c>
      <c r="AC57" s="58">
        <v>0</v>
      </c>
      <c r="AD57" s="58">
        <v>0</v>
      </c>
      <c r="AE57" s="58">
        <v>0</v>
      </c>
      <c r="AF57" s="58">
        <v>0</v>
      </c>
      <c r="AG57" s="58">
        <v>0</v>
      </c>
      <c r="AH57" s="58">
        <v>0</v>
      </c>
      <c r="AI57" s="58">
        <v>0</v>
      </c>
      <c r="AJ57" s="58">
        <v>0</v>
      </c>
      <c r="AK57" s="58">
        <v>0</v>
      </c>
      <c r="AL57" s="58">
        <v>0</v>
      </c>
      <c r="AM57" s="58">
        <v>0</v>
      </c>
      <c r="AN57" s="58">
        <v>0</v>
      </c>
      <c r="AO57" s="58">
        <v>0</v>
      </c>
      <c r="AP57" s="58">
        <v>0</v>
      </c>
      <c r="AQ57" s="58">
        <v>0</v>
      </c>
      <c r="AR57" s="58">
        <v>0</v>
      </c>
      <c r="AS57" s="58">
        <v>0</v>
      </c>
      <c r="AT57" s="58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8">
        <v>0</v>
      </c>
      <c r="BA57" s="58">
        <v>0</v>
      </c>
      <c r="BB57" s="58">
        <v>0</v>
      </c>
      <c r="BC57" s="58">
        <v>0</v>
      </c>
      <c r="BD57" s="58">
        <v>0</v>
      </c>
      <c r="BE57" s="58">
        <v>0</v>
      </c>
      <c r="BF57" s="58">
        <v>0</v>
      </c>
      <c r="BG57" s="58">
        <v>0</v>
      </c>
      <c r="BH57" s="58">
        <v>0</v>
      </c>
      <c r="BI57" s="58">
        <v>0</v>
      </c>
      <c r="BJ57" s="58">
        <v>0</v>
      </c>
      <c r="BK57" s="58">
        <v>0</v>
      </c>
      <c r="BL57" s="58">
        <v>0</v>
      </c>
      <c r="BM57" s="58">
        <v>0</v>
      </c>
      <c r="BN57" s="58">
        <v>0</v>
      </c>
      <c r="BO57" s="58">
        <v>0</v>
      </c>
      <c r="BP57" s="58">
        <v>0</v>
      </c>
      <c r="BQ57" s="58">
        <v>0</v>
      </c>
      <c r="BR57" s="58">
        <v>0</v>
      </c>
      <c r="BS57" s="58">
        <v>0</v>
      </c>
      <c r="BT57" s="58">
        <v>0</v>
      </c>
      <c r="BU57" s="58">
        <v>0</v>
      </c>
      <c r="BV57" s="58">
        <v>0</v>
      </c>
      <c r="BW57" s="58">
        <v>0</v>
      </c>
      <c r="BX57" s="58">
        <v>0</v>
      </c>
      <c r="BY57" s="58">
        <v>0</v>
      </c>
      <c r="BZ57" s="58">
        <v>0</v>
      </c>
      <c r="CA57" s="58">
        <v>0</v>
      </c>
      <c r="CB57" s="58">
        <v>0</v>
      </c>
      <c r="CC57" s="58">
        <v>0</v>
      </c>
      <c r="CD57" s="58">
        <v>0</v>
      </c>
      <c r="CE57" s="58">
        <v>0</v>
      </c>
      <c r="CF57" s="58">
        <v>0</v>
      </c>
      <c r="CG57" s="58">
        <v>0</v>
      </c>
      <c r="CH57" s="58">
        <v>0</v>
      </c>
      <c r="CI57" s="58">
        <v>0</v>
      </c>
      <c r="CJ57" s="58">
        <v>0</v>
      </c>
      <c r="CK57" s="58">
        <v>0</v>
      </c>
      <c r="CL57" s="58">
        <v>0</v>
      </c>
      <c r="CM57" s="58">
        <v>0</v>
      </c>
      <c r="CN57" s="58">
        <v>0</v>
      </c>
      <c r="CO57" s="58">
        <v>0</v>
      </c>
      <c r="CP57" s="58">
        <v>0</v>
      </c>
      <c r="CQ57" s="58">
        <v>0</v>
      </c>
      <c r="CR57" s="58">
        <v>0</v>
      </c>
      <c r="CS57" s="58">
        <v>0</v>
      </c>
      <c r="CT57" s="58">
        <v>0</v>
      </c>
      <c r="CU57" s="58">
        <v>0</v>
      </c>
      <c r="CV57" s="58">
        <v>0</v>
      </c>
      <c r="CW57" s="58">
        <v>0</v>
      </c>
      <c r="CX57" s="115"/>
    </row>
    <row r="58" spans="2:102" x14ac:dyDescent="0.25">
      <c r="B58" s="17" t="s">
        <v>42</v>
      </c>
      <c r="C58" s="20">
        <v>2.5000000000000001E-3</v>
      </c>
      <c r="D58" s="19">
        <f>-0.8*SUM(I10:I52,I65:I66)</f>
        <v>3868206.6008322276</v>
      </c>
      <c r="E58" s="19"/>
      <c r="F58" s="19">
        <f>C58*D58</f>
        <v>9670.5165020805689</v>
      </c>
      <c r="G58" s="55">
        <v>16</v>
      </c>
      <c r="H58" s="55">
        <v>16</v>
      </c>
      <c r="I58" s="57">
        <f t="shared" si="0"/>
        <v>-9670.5165020805689</v>
      </c>
      <c r="J58" s="58">
        <v>0</v>
      </c>
      <c r="K58" s="58">
        <v>0</v>
      </c>
      <c r="L58" s="58">
        <v>0</v>
      </c>
      <c r="M58" s="58">
        <v>0</v>
      </c>
      <c r="N58" s="58">
        <v>0</v>
      </c>
      <c r="O58" s="58">
        <v>0</v>
      </c>
      <c r="P58" s="58">
        <v>0</v>
      </c>
      <c r="Q58" s="58">
        <v>0</v>
      </c>
      <c r="R58" s="58">
        <v>0</v>
      </c>
      <c r="S58" s="58">
        <v>0</v>
      </c>
      <c r="T58" s="58">
        <v>0</v>
      </c>
      <c r="U58" s="58">
        <v>0</v>
      </c>
      <c r="V58" s="58">
        <v>0</v>
      </c>
      <c r="W58" s="58">
        <v>0</v>
      </c>
      <c r="X58" s="58">
        <v>0</v>
      </c>
      <c r="Y58" s="58">
        <f>I58</f>
        <v>-9670.5165020805689</v>
      </c>
      <c r="Z58" s="58">
        <v>0</v>
      </c>
      <c r="AA58" s="58">
        <v>0</v>
      </c>
      <c r="AB58" s="58">
        <v>0</v>
      </c>
      <c r="AC58" s="58">
        <v>0</v>
      </c>
      <c r="AD58" s="58">
        <v>0</v>
      </c>
      <c r="AE58" s="58">
        <v>0</v>
      </c>
      <c r="AF58" s="58">
        <v>0</v>
      </c>
      <c r="AG58" s="58">
        <v>0</v>
      </c>
      <c r="AH58" s="58">
        <v>0</v>
      </c>
      <c r="AI58" s="58">
        <v>0</v>
      </c>
      <c r="AJ58" s="58">
        <v>0</v>
      </c>
      <c r="AK58" s="58">
        <v>0</v>
      </c>
      <c r="AL58" s="58">
        <v>0</v>
      </c>
      <c r="AM58" s="58">
        <v>0</v>
      </c>
      <c r="AN58" s="58">
        <v>0</v>
      </c>
      <c r="AO58" s="58">
        <v>0</v>
      </c>
      <c r="AP58" s="58">
        <v>0</v>
      </c>
      <c r="AQ58" s="58">
        <v>0</v>
      </c>
      <c r="AR58" s="58">
        <v>0</v>
      </c>
      <c r="AS58" s="58">
        <v>0</v>
      </c>
      <c r="AT58" s="58">
        <v>0</v>
      </c>
      <c r="AU58" s="58">
        <v>0</v>
      </c>
      <c r="AV58" s="58">
        <v>0</v>
      </c>
      <c r="AW58" s="58">
        <v>0</v>
      </c>
      <c r="AX58" s="58">
        <v>0</v>
      </c>
      <c r="AY58" s="58">
        <v>0</v>
      </c>
      <c r="AZ58" s="58">
        <v>0</v>
      </c>
      <c r="BA58" s="58">
        <v>0</v>
      </c>
      <c r="BB58" s="58">
        <v>0</v>
      </c>
      <c r="BC58" s="58">
        <v>0</v>
      </c>
      <c r="BD58" s="58">
        <v>0</v>
      </c>
      <c r="BE58" s="58">
        <v>0</v>
      </c>
      <c r="BF58" s="58">
        <v>0</v>
      </c>
      <c r="BG58" s="58">
        <v>0</v>
      </c>
      <c r="BH58" s="58">
        <v>0</v>
      </c>
      <c r="BI58" s="58">
        <v>0</v>
      </c>
      <c r="BJ58" s="58">
        <v>0</v>
      </c>
      <c r="BK58" s="58">
        <v>0</v>
      </c>
      <c r="BL58" s="58">
        <v>0</v>
      </c>
      <c r="BM58" s="58">
        <v>0</v>
      </c>
      <c r="BN58" s="58">
        <v>0</v>
      </c>
      <c r="BO58" s="58">
        <v>0</v>
      </c>
      <c r="BP58" s="58">
        <v>0</v>
      </c>
      <c r="BQ58" s="58">
        <v>0</v>
      </c>
      <c r="BR58" s="58">
        <v>0</v>
      </c>
      <c r="BS58" s="58">
        <v>0</v>
      </c>
      <c r="BT58" s="58">
        <v>0</v>
      </c>
      <c r="BU58" s="58">
        <v>0</v>
      </c>
      <c r="BV58" s="58">
        <v>0</v>
      </c>
      <c r="BW58" s="58">
        <v>0</v>
      </c>
      <c r="BX58" s="58">
        <v>0</v>
      </c>
      <c r="BY58" s="58">
        <v>0</v>
      </c>
      <c r="BZ58" s="58">
        <v>0</v>
      </c>
      <c r="CA58" s="58">
        <v>0</v>
      </c>
      <c r="CB58" s="58">
        <v>0</v>
      </c>
      <c r="CC58" s="58">
        <v>0</v>
      </c>
      <c r="CD58" s="58">
        <v>0</v>
      </c>
      <c r="CE58" s="58">
        <v>0</v>
      </c>
      <c r="CF58" s="58">
        <v>0</v>
      </c>
      <c r="CG58" s="58">
        <v>0</v>
      </c>
      <c r="CH58" s="58">
        <v>0</v>
      </c>
      <c r="CI58" s="58">
        <v>0</v>
      </c>
      <c r="CJ58" s="58">
        <v>0</v>
      </c>
      <c r="CK58" s="58">
        <v>0</v>
      </c>
      <c r="CL58" s="58">
        <v>0</v>
      </c>
      <c r="CM58" s="58">
        <v>0</v>
      </c>
      <c r="CN58" s="58">
        <v>0</v>
      </c>
      <c r="CO58" s="58">
        <v>0</v>
      </c>
      <c r="CP58" s="58">
        <v>0</v>
      </c>
      <c r="CQ58" s="58">
        <v>0</v>
      </c>
      <c r="CR58" s="58">
        <v>0</v>
      </c>
      <c r="CS58" s="58">
        <v>0</v>
      </c>
      <c r="CT58" s="58">
        <v>0</v>
      </c>
      <c r="CU58" s="58">
        <v>0</v>
      </c>
      <c r="CV58" s="58">
        <v>0</v>
      </c>
      <c r="CW58" s="58">
        <v>0</v>
      </c>
      <c r="CX58" s="115"/>
    </row>
    <row r="59" spans="2:102" x14ac:dyDescent="0.25">
      <c r="B59" s="17" t="s">
        <v>38</v>
      </c>
      <c r="C59" s="20">
        <v>1E-3</v>
      </c>
      <c r="D59" s="19">
        <f>-0.8*SUM(I10:I52,I65:I66)</f>
        <v>3868206.6008322276</v>
      </c>
      <c r="E59" s="19"/>
      <c r="F59" s="19">
        <f>C59*D59</f>
        <v>3868.2066008322277</v>
      </c>
      <c r="G59" s="55">
        <v>16</v>
      </c>
      <c r="H59" s="55">
        <v>16</v>
      </c>
      <c r="I59" s="57">
        <f t="shared" si="0"/>
        <v>-3868.2066008322277</v>
      </c>
      <c r="J59" s="58">
        <v>0</v>
      </c>
      <c r="K59" s="58">
        <v>0</v>
      </c>
      <c r="L59" s="58">
        <v>0</v>
      </c>
      <c r="M59" s="58">
        <v>0</v>
      </c>
      <c r="N59" s="58">
        <v>0</v>
      </c>
      <c r="O59" s="58">
        <v>0</v>
      </c>
      <c r="P59" s="58">
        <v>0</v>
      </c>
      <c r="Q59" s="58">
        <v>0</v>
      </c>
      <c r="R59" s="58">
        <v>0</v>
      </c>
      <c r="S59" s="58">
        <v>0</v>
      </c>
      <c r="T59" s="58">
        <v>0</v>
      </c>
      <c r="U59" s="58">
        <v>0</v>
      </c>
      <c r="V59" s="58">
        <v>0</v>
      </c>
      <c r="W59" s="58">
        <v>0</v>
      </c>
      <c r="X59" s="58">
        <v>0</v>
      </c>
      <c r="Y59" s="58">
        <f>I59</f>
        <v>-3868.2066008322277</v>
      </c>
      <c r="Z59" s="58">
        <v>0</v>
      </c>
      <c r="AA59" s="58">
        <v>0</v>
      </c>
      <c r="AB59" s="58">
        <v>0</v>
      </c>
      <c r="AC59" s="58">
        <v>0</v>
      </c>
      <c r="AD59" s="58">
        <v>0</v>
      </c>
      <c r="AE59" s="58">
        <v>0</v>
      </c>
      <c r="AF59" s="58">
        <v>0</v>
      </c>
      <c r="AG59" s="58">
        <v>0</v>
      </c>
      <c r="AH59" s="58">
        <v>0</v>
      </c>
      <c r="AI59" s="58">
        <v>0</v>
      </c>
      <c r="AJ59" s="58">
        <v>0</v>
      </c>
      <c r="AK59" s="58">
        <v>0</v>
      </c>
      <c r="AL59" s="58">
        <v>0</v>
      </c>
      <c r="AM59" s="58">
        <v>0</v>
      </c>
      <c r="AN59" s="58">
        <v>0</v>
      </c>
      <c r="AO59" s="58">
        <v>0</v>
      </c>
      <c r="AP59" s="58">
        <v>0</v>
      </c>
      <c r="AQ59" s="58">
        <v>0</v>
      </c>
      <c r="AR59" s="58">
        <v>0</v>
      </c>
      <c r="AS59" s="58">
        <v>0</v>
      </c>
      <c r="AT59" s="58">
        <v>0</v>
      </c>
      <c r="AU59" s="58">
        <v>0</v>
      </c>
      <c r="AV59" s="58">
        <v>0</v>
      </c>
      <c r="AW59" s="58">
        <v>0</v>
      </c>
      <c r="AX59" s="58">
        <v>0</v>
      </c>
      <c r="AY59" s="58">
        <v>0</v>
      </c>
      <c r="AZ59" s="58">
        <v>0</v>
      </c>
      <c r="BA59" s="58">
        <v>0</v>
      </c>
      <c r="BB59" s="58">
        <v>0</v>
      </c>
      <c r="BC59" s="58">
        <v>0</v>
      </c>
      <c r="BD59" s="58">
        <v>0</v>
      </c>
      <c r="BE59" s="58">
        <v>0</v>
      </c>
      <c r="BF59" s="58">
        <v>0</v>
      </c>
      <c r="BG59" s="58">
        <v>0</v>
      </c>
      <c r="BH59" s="58">
        <v>0</v>
      </c>
      <c r="BI59" s="58">
        <v>0</v>
      </c>
      <c r="BJ59" s="58">
        <v>0</v>
      </c>
      <c r="BK59" s="58">
        <v>0</v>
      </c>
      <c r="BL59" s="58">
        <v>0</v>
      </c>
      <c r="BM59" s="58">
        <v>0</v>
      </c>
      <c r="BN59" s="58">
        <v>0</v>
      </c>
      <c r="BO59" s="58">
        <v>0</v>
      </c>
      <c r="BP59" s="58">
        <v>0</v>
      </c>
      <c r="BQ59" s="58">
        <v>0</v>
      </c>
      <c r="BR59" s="58">
        <v>0</v>
      </c>
      <c r="BS59" s="58">
        <v>0</v>
      </c>
      <c r="BT59" s="58">
        <v>0</v>
      </c>
      <c r="BU59" s="58">
        <v>0</v>
      </c>
      <c r="BV59" s="58">
        <v>0</v>
      </c>
      <c r="BW59" s="58">
        <v>0</v>
      </c>
      <c r="BX59" s="58">
        <v>0</v>
      </c>
      <c r="BY59" s="58">
        <v>0</v>
      </c>
      <c r="BZ59" s="58">
        <v>0</v>
      </c>
      <c r="CA59" s="58">
        <v>0</v>
      </c>
      <c r="CB59" s="58">
        <v>0</v>
      </c>
      <c r="CC59" s="58">
        <v>0</v>
      </c>
      <c r="CD59" s="58">
        <v>0</v>
      </c>
      <c r="CE59" s="58">
        <v>0</v>
      </c>
      <c r="CF59" s="58">
        <v>0</v>
      </c>
      <c r="CG59" s="58">
        <v>0</v>
      </c>
      <c r="CH59" s="58">
        <v>0</v>
      </c>
      <c r="CI59" s="58">
        <v>0</v>
      </c>
      <c r="CJ59" s="58">
        <v>0</v>
      </c>
      <c r="CK59" s="58">
        <v>0</v>
      </c>
      <c r="CL59" s="58">
        <v>0</v>
      </c>
      <c r="CM59" s="58">
        <v>0</v>
      </c>
      <c r="CN59" s="58">
        <v>0</v>
      </c>
      <c r="CO59" s="58">
        <v>0</v>
      </c>
      <c r="CP59" s="58">
        <v>0</v>
      </c>
      <c r="CQ59" s="58">
        <v>0</v>
      </c>
      <c r="CR59" s="58">
        <v>0</v>
      </c>
      <c r="CS59" s="58">
        <v>0</v>
      </c>
      <c r="CT59" s="58">
        <v>0</v>
      </c>
      <c r="CU59" s="58">
        <v>0</v>
      </c>
      <c r="CV59" s="58">
        <v>0</v>
      </c>
      <c r="CW59" s="58">
        <v>0</v>
      </c>
      <c r="CX59" s="115"/>
    </row>
    <row r="60" spans="2:102" x14ac:dyDescent="0.25">
      <c r="B60" s="17" t="s">
        <v>123</v>
      </c>
      <c r="C60" s="20">
        <f>intereses!C5</f>
        <v>3.5000000000000003E-2</v>
      </c>
      <c r="D60" s="19">
        <f>0.8*(F8-F68)</f>
        <v>2168314.9657178866</v>
      </c>
      <c r="E60" s="19"/>
      <c r="F60" s="19">
        <v>198411</v>
      </c>
      <c r="G60" s="55">
        <v>33</v>
      </c>
      <c r="H60" s="55">
        <v>92</v>
      </c>
      <c r="I60" s="57"/>
      <c r="J60" s="58">
        <v>0</v>
      </c>
      <c r="K60" s="58">
        <v>0</v>
      </c>
      <c r="L60" s="58">
        <v>0</v>
      </c>
      <c r="M60" s="58">
        <v>0</v>
      </c>
      <c r="N60" s="58">
        <v>0</v>
      </c>
      <c r="O60" s="58">
        <v>0</v>
      </c>
      <c r="P60" s="58">
        <v>0</v>
      </c>
      <c r="Q60" s="58">
        <v>0</v>
      </c>
      <c r="R60" s="58">
        <v>0</v>
      </c>
      <c r="S60" s="58">
        <v>0</v>
      </c>
      <c r="T60" s="58">
        <v>0</v>
      </c>
      <c r="U60" s="58">
        <v>0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0</v>
      </c>
      <c r="AB60" s="58">
        <v>0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0</v>
      </c>
      <c r="AK60" s="58">
        <v>0</v>
      </c>
      <c r="AL60" s="58">
        <v>0</v>
      </c>
      <c r="AM60" s="58">
        <v>0</v>
      </c>
      <c r="AN60" s="58">
        <v>0</v>
      </c>
      <c r="AO60" s="58">
        <v>0</v>
      </c>
      <c r="AP60" s="58">
        <v>-6324.2519958333341</v>
      </c>
      <c r="AQ60" s="58">
        <v>-6227.6485513853468</v>
      </c>
      <c r="AR60" s="58">
        <v>-6130.7633468910526</v>
      </c>
      <c r="AS60" s="58">
        <v>-6033.5955605503168</v>
      </c>
      <c r="AT60" s="58">
        <v>-5936.1443681660858</v>
      </c>
      <c r="AU60" s="58">
        <v>-5838.4089431374032</v>
      </c>
      <c r="AV60" s="58">
        <v>-5740.3884564523851</v>
      </c>
      <c r="AW60" s="58">
        <v>-5642.0820766812021</v>
      </c>
      <c r="AX60" s="58">
        <v>-5543.4889699690202</v>
      </c>
      <c r="AY60" s="58">
        <v>-5444.6083000289291</v>
      </c>
      <c r="AZ60" s="58">
        <v>-5345.4392281348437</v>
      </c>
      <c r="BA60" s="58">
        <v>-5245.9809131144029</v>
      </c>
      <c r="BB60" s="58">
        <v>-5146.2325113418183</v>
      </c>
      <c r="BC60" s="58">
        <v>-5046.1931767307306</v>
      </c>
      <c r="BD60" s="58">
        <v>-4945.8620607270268</v>
      </c>
      <c r="BE60" s="58">
        <v>-4845.2383123016443</v>
      </c>
      <c r="BF60" s="113">
        <v>-4744.3210779433566</v>
      </c>
      <c r="BG60" s="113">
        <v>-4643.1095016515237</v>
      </c>
      <c r="BH60" s="113">
        <v>-4541.6027249288381</v>
      </c>
      <c r="BI60" s="113">
        <v>-4439.7998867740453</v>
      </c>
      <c r="BJ60" s="113">
        <v>-4337.7001236746337</v>
      </c>
      <c r="BK60" s="113">
        <v>-4235.3025695995166</v>
      </c>
      <c r="BL60" s="113">
        <v>-4132.6063559916802</v>
      </c>
      <c r="BM60" s="113">
        <v>-4029.6106117608215</v>
      </c>
      <c r="BN60" s="113">
        <v>-3926.3144632759549</v>
      </c>
      <c r="BO60" s="113">
        <v>-3822.7170343580083</v>
      </c>
      <c r="BP60" s="113">
        <v>-3718.8174462723837</v>
      </c>
      <c r="BQ60" s="113">
        <v>-3614.6148177215105</v>
      </c>
      <c r="BR60" s="113">
        <v>-3510.108264837364</v>
      </c>
      <c r="BS60" s="113">
        <v>-3405.2969011739701</v>
      </c>
      <c r="BT60" s="113">
        <v>-3300.1798376998922</v>
      </c>
      <c r="BU60" s="113">
        <v>-3194.756182790682</v>
      </c>
      <c r="BV60" s="113">
        <v>-3089.0250422213198</v>
      </c>
      <c r="BW60" s="113">
        <v>-2982.9855191586307</v>
      </c>
      <c r="BX60" s="113">
        <v>-2876.6367141536748</v>
      </c>
      <c r="BY60" s="113">
        <v>-2769.9777251341216</v>
      </c>
      <c r="BZ60" s="113">
        <v>-2663.0076473965937</v>
      </c>
      <c r="CA60" s="113">
        <v>-2555.7255735989993</v>
      </c>
      <c r="CB60" s="113">
        <v>-2448.1305937528273</v>
      </c>
      <c r="CC60" s="113">
        <v>-2340.2217952154379</v>
      </c>
      <c r="CD60" s="113">
        <v>-2231.9982626823148</v>
      </c>
      <c r="CE60" s="113">
        <v>-2123.4590781793031</v>
      </c>
      <c r="CF60" s="113">
        <v>-2014.6033210548244</v>
      </c>
      <c r="CG60" s="113">
        <v>-1905.4300679720659</v>
      </c>
      <c r="CH60" s="113">
        <v>-1795.9383929011494</v>
      </c>
      <c r="CI60" s="113">
        <v>-1686.1273671112758</v>
      </c>
      <c r="CJ60" s="113">
        <v>-1575.9960591628487</v>
      </c>
      <c r="CK60" s="113">
        <v>-1465.5435348995718</v>
      </c>
      <c r="CL60" s="113">
        <v>-1354.7688574405274</v>
      </c>
      <c r="CM60" s="113">
        <v>-1243.6710871722271</v>
      </c>
      <c r="CN60" s="113">
        <v>-1132.2492817406444</v>
      </c>
      <c r="CO60" s="113">
        <v>-1020.5024960432194</v>
      </c>
      <c r="CP60" s="113">
        <v>-908.42978222084378</v>
      </c>
      <c r="CQ60" s="113">
        <v>-796.03018964981959</v>
      </c>
      <c r="CR60" s="113">
        <v>-683.30276493379642</v>
      </c>
      <c r="CS60" s="113">
        <v>-570.24655189568489</v>
      </c>
      <c r="CT60" s="113">
        <v>-456.86059156954559</v>
      </c>
      <c r="CU60" s="113">
        <v>-343.14392219245502</v>
      </c>
      <c r="CV60" s="113">
        <v>-229.09557919634801</v>
      </c>
      <c r="CW60" s="113">
        <v>-114.71459519983554</v>
      </c>
      <c r="CX60" s="115"/>
    </row>
    <row r="61" spans="2:102" x14ac:dyDescent="0.25">
      <c r="B61" s="17" t="s">
        <v>54</v>
      </c>
      <c r="C61" s="21">
        <f>intereses!E5</f>
        <v>0.05</v>
      </c>
      <c r="D61" s="19">
        <f>-0.8*SUM(I10:I52,I65:I66)</f>
        <v>3868206.6008322276</v>
      </c>
      <c r="E61" s="19"/>
      <c r="F61" s="19">
        <v>140070.70000000001</v>
      </c>
      <c r="G61" s="55">
        <v>16</v>
      </c>
      <c r="H61" s="55">
        <v>33</v>
      </c>
      <c r="I61" s="57"/>
      <c r="J61" s="58">
        <v>0</v>
      </c>
      <c r="K61" s="58">
        <v>0</v>
      </c>
      <c r="L61" s="58">
        <v>0</v>
      </c>
      <c r="M61" s="58">
        <v>0</v>
      </c>
      <c r="N61" s="58">
        <v>0</v>
      </c>
      <c r="O61" s="58">
        <v>0</v>
      </c>
      <c r="P61" s="58">
        <v>0</v>
      </c>
      <c r="Q61" s="58">
        <v>0</v>
      </c>
      <c r="R61" s="58">
        <v>0</v>
      </c>
      <c r="S61" s="58">
        <v>0</v>
      </c>
      <c r="T61" s="58">
        <v>0</v>
      </c>
      <c r="U61" s="58">
        <v>0</v>
      </c>
      <c r="V61" s="58">
        <v>0</v>
      </c>
      <c r="W61" s="58">
        <v>0</v>
      </c>
      <c r="X61" s="58">
        <v>0</v>
      </c>
      <c r="Y61" s="58">
        <v>0</v>
      </c>
      <c r="Z61" s="58">
        <v>-16117.5275</v>
      </c>
      <c r="AA61" s="58">
        <v>-15153.748345217387</v>
      </c>
      <c r="AB61" s="58">
        <v>-14185.953443956514</v>
      </c>
      <c r="AC61" s="58">
        <v>-13214.126063940386</v>
      </c>
      <c r="AD61" s="58">
        <v>-12238.249403174192</v>
      </c>
      <c r="AE61" s="58">
        <v>-11258.306589654805</v>
      </c>
      <c r="AF61" s="58">
        <v>-10274.280681079086</v>
      </c>
      <c r="AG61" s="58">
        <v>-9286.1546645509698</v>
      </c>
      <c r="AH61" s="58">
        <v>-8293.9114562873201</v>
      </c>
      <c r="AI61" s="58">
        <v>-7297.5339013225675</v>
      </c>
      <c r="AJ61" s="58">
        <v>-6297.0047732121329</v>
      </c>
      <c r="AK61" s="58">
        <v>-5292.30677373457</v>
      </c>
      <c r="AL61" s="58">
        <v>-4283.4225325925181</v>
      </c>
      <c r="AM61" s="58">
        <v>-3270.3346071123729</v>
      </c>
      <c r="AN61" s="58">
        <v>-2253.0254819427278</v>
      </c>
      <c r="AO61" s="58">
        <v>-1231.4775687515425</v>
      </c>
      <c r="AP61" s="58">
        <v>0</v>
      </c>
      <c r="AQ61" s="58">
        <v>0</v>
      </c>
      <c r="AR61" s="58">
        <v>0</v>
      </c>
      <c r="AS61" s="58">
        <v>0</v>
      </c>
      <c r="AT61" s="58">
        <v>0</v>
      </c>
      <c r="AU61" s="58">
        <v>0</v>
      </c>
      <c r="AV61" s="58">
        <v>0</v>
      </c>
      <c r="AW61" s="58">
        <v>0</v>
      </c>
      <c r="AX61" s="58">
        <v>0</v>
      </c>
      <c r="AY61" s="58">
        <v>0</v>
      </c>
      <c r="AZ61" s="58">
        <v>0</v>
      </c>
      <c r="BA61" s="58">
        <v>0</v>
      </c>
      <c r="BB61" s="58">
        <v>0</v>
      </c>
      <c r="BC61" s="58">
        <v>0</v>
      </c>
      <c r="BD61" s="58">
        <v>0</v>
      </c>
      <c r="BE61" s="58">
        <v>0</v>
      </c>
      <c r="BF61" s="58">
        <v>0</v>
      </c>
      <c r="BG61" s="58">
        <v>0</v>
      </c>
      <c r="BH61" s="58">
        <v>0</v>
      </c>
      <c r="BI61" s="58">
        <v>0</v>
      </c>
      <c r="BJ61" s="58">
        <v>0</v>
      </c>
      <c r="BK61" s="58">
        <v>0</v>
      </c>
      <c r="BL61" s="58">
        <v>0</v>
      </c>
      <c r="BM61" s="58">
        <v>0</v>
      </c>
      <c r="BN61" s="58">
        <v>0</v>
      </c>
      <c r="BO61" s="58">
        <v>0</v>
      </c>
      <c r="BP61" s="58">
        <v>0</v>
      </c>
      <c r="BQ61" s="58">
        <v>0</v>
      </c>
      <c r="BR61" s="58">
        <v>0</v>
      </c>
      <c r="BS61" s="58">
        <v>0</v>
      </c>
      <c r="BT61" s="58">
        <v>0</v>
      </c>
      <c r="BU61" s="58">
        <v>0</v>
      </c>
      <c r="BV61" s="58">
        <v>0</v>
      </c>
      <c r="BW61" s="58">
        <v>0</v>
      </c>
      <c r="BX61" s="58">
        <v>0</v>
      </c>
      <c r="BY61" s="58">
        <v>0</v>
      </c>
      <c r="BZ61" s="58">
        <v>0</v>
      </c>
      <c r="CA61" s="58">
        <v>0</v>
      </c>
      <c r="CB61" s="58">
        <v>0</v>
      </c>
      <c r="CC61" s="58">
        <v>0</v>
      </c>
      <c r="CD61" s="58">
        <v>0</v>
      </c>
      <c r="CE61" s="58">
        <v>0</v>
      </c>
      <c r="CF61" s="58">
        <v>0</v>
      </c>
      <c r="CG61" s="58">
        <v>0</v>
      </c>
      <c r="CH61" s="58">
        <v>0</v>
      </c>
      <c r="CI61" s="58">
        <v>0</v>
      </c>
      <c r="CJ61" s="58">
        <v>0</v>
      </c>
      <c r="CK61" s="58">
        <v>0</v>
      </c>
      <c r="CL61" s="58">
        <v>0</v>
      </c>
      <c r="CM61" s="58">
        <v>0</v>
      </c>
      <c r="CN61" s="58">
        <v>0</v>
      </c>
      <c r="CO61" s="58">
        <v>0</v>
      </c>
      <c r="CP61" s="58">
        <v>0</v>
      </c>
      <c r="CQ61" s="58">
        <v>0</v>
      </c>
      <c r="CR61" s="58">
        <v>0</v>
      </c>
      <c r="CS61" s="58">
        <v>0</v>
      </c>
      <c r="CT61" s="58">
        <v>0</v>
      </c>
      <c r="CU61" s="58">
        <v>0</v>
      </c>
      <c r="CV61" s="58">
        <v>0</v>
      </c>
      <c r="CW61" s="58">
        <v>0</v>
      </c>
      <c r="CX61" s="115"/>
    </row>
    <row r="62" spans="2:102" x14ac:dyDescent="0.25">
      <c r="B62" s="17" t="s">
        <v>39</v>
      </c>
      <c r="C62" s="20">
        <v>2.5000000000000001E-3</v>
      </c>
      <c r="D62" s="19">
        <f>-0.8*SUM(I10:I52,I65:I66)</f>
        <v>3868206.6008322276</v>
      </c>
      <c r="E62" s="19"/>
      <c r="F62" s="19">
        <f>C62*D62</f>
        <v>9670.5165020805689</v>
      </c>
      <c r="G62" s="55">
        <v>32</v>
      </c>
      <c r="H62" s="55">
        <v>33</v>
      </c>
      <c r="I62" s="57">
        <f t="shared" si="0"/>
        <v>-9670.5165020805689</v>
      </c>
      <c r="J62" s="58">
        <v>0</v>
      </c>
      <c r="K62" s="58">
        <v>0</v>
      </c>
      <c r="L62" s="58">
        <v>0</v>
      </c>
      <c r="M62" s="58">
        <v>0</v>
      </c>
      <c r="N62" s="58">
        <v>0</v>
      </c>
      <c r="O62" s="58">
        <v>0</v>
      </c>
      <c r="P62" s="58">
        <v>0</v>
      </c>
      <c r="Q62" s="58">
        <v>0</v>
      </c>
      <c r="R62" s="58">
        <v>0</v>
      </c>
      <c r="S62" s="58">
        <v>0</v>
      </c>
      <c r="T62" s="58">
        <v>0</v>
      </c>
      <c r="U62" s="58">
        <v>0</v>
      </c>
      <c r="V62" s="58">
        <v>0</v>
      </c>
      <c r="W62" s="58">
        <v>0</v>
      </c>
      <c r="X62" s="58">
        <v>0</v>
      </c>
      <c r="Y62" s="58">
        <v>0</v>
      </c>
      <c r="Z62" s="58">
        <v>0</v>
      </c>
      <c r="AA62" s="58">
        <v>0</v>
      </c>
      <c r="AB62" s="58">
        <v>0</v>
      </c>
      <c r="AC62" s="58">
        <v>0</v>
      </c>
      <c r="AD62" s="58">
        <v>0</v>
      </c>
      <c r="AE62" s="58">
        <v>0</v>
      </c>
      <c r="AF62" s="58">
        <v>0</v>
      </c>
      <c r="AG62" s="58">
        <v>0</v>
      </c>
      <c r="AH62" s="58">
        <v>0</v>
      </c>
      <c r="AI62" s="58">
        <v>0</v>
      </c>
      <c r="AJ62" s="58">
        <v>0</v>
      </c>
      <c r="AK62" s="58">
        <v>0</v>
      </c>
      <c r="AL62" s="58">
        <v>0</v>
      </c>
      <c r="AM62" s="58">
        <v>0</v>
      </c>
      <c r="AN62" s="58">
        <v>0</v>
      </c>
      <c r="AO62" s="58">
        <v>0</v>
      </c>
      <c r="AP62" s="58">
        <v>0</v>
      </c>
      <c r="AQ62" s="58">
        <v>0</v>
      </c>
      <c r="AR62" s="58">
        <v>0</v>
      </c>
      <c r="AS62" s="58">
        <v>0</v>
      </c>
      <c r="AT62" s="58">
        <v>0</v>
      </c>
      <c r="AU62" s="58">
        <v>0</v>
      </c>
      <c r="AV62" s="58">
        <v>0</v>
      </c>
      <c r="AW62" s="58">
        <v>0</v>
      </c>
      <c r="AX62" s="58">
        <v>0</v>
      </c>
      <c r="AY62" s="58">
        <v>0</v>
      </c>
      <c r="AZ62" s="58">
        <v>0</v>
      </c>
      <c r="BA62" s="58">
        <v>0</v>
      </c>
      <c r="BB62" s="58">
        <v>0</v>
      </c>
      <c r="BC62" s="58">
        <v>0</v>
      </c>
      <c r="BD62" s="58">
        <v>0</v>
      </c>
      <c r="BE62" s="58">
        <v>0</v>
      </c>
      <c r="BF62" s="58">
        <v>0</v>
      </c>
      <c r="BG62" s="58">
        <v>0</v>
      </c>
      <c r="BH62" s="58">
        <v>0</v>
      </c>
      <c r="BI62" s="58">
        <v>0</v>
      </c>
      <c r="BJ62" s="58">
        <v>0</v>
      </c>
      <c r="BK62" s="58">
        <v>0</v>
      </c>
      <c r="BL62" s="58">
        <v>0</v>
      </c>
      <c r="BM62" s="58">
        <v>0</v>
      </c>
      <c r="BN62" s="58">
        <v>0</v>
      </c>
      <c r="BO62" s="58">
        <v>0</v>
      </c>
      <c r="BP62" s="58">
        <v>0</v>
      </c>
      <c r="BQ62" s="58">
        <v>0</v>
      </c>
      <c r="BR62" s="58">
        <v>0</v>
      </c>
      <c r="BS62" s="58">
        <v>0</v>
      </c>
      <c r="BT62" s="58">
        <v>0</v>
      </c>
      <c r="BU62" s="58">
        <v>0</v>
      </c>
      <c r="BV62" s="58">
        <v>0</v>
      </c>
      <c r="BW62" s="58">
        <v>0</v>
      </c>
      <c r="BX62" s="58">
        <v>0</v>
      </c>
      <c r="BY62" s="58">
        <v>0</v>
      </c>
      <c r="BZ62" s="58">
        <v>0</v>
      </c>
      <c r="CA62" s="58">
        <v>0</v>
      </c>
      <c r="CB62" s="58">
        <v>0</v>
      </c>
      <c r="CC62" s="58">
        <v>0</v>
      </c>
      <c r="CD62" s="58">
        <v>0</v>
      </c>
      <c r="CE62" s="58">
        <v>0</v>
      </c>
      <c r="CF62" s="58">
        <v>0</v>
      </c>
      <c r="CG62" s="58">
        <v>0</v>
      </c>
      <c r="CH62" s="58">
        <v>0</v>
      </c>
      <c r="CI62" s="58">
        <v>0</v>
      </c>
      <c r="CJ62" s="58">
        <v>0</v>
      </c>
      <c r="CK62" s="58">
        <v>0</v>
      </c>
      <c r="CL62" s="58">
        <v>0</v>
      </c>
      <c r="CM62" s="58">
        <v>0</v>
      </c>
      <c r="CN62" s="58">
        <v>0</v>
      </c>
      <c r="CO62" s="58">
        <v>0</v>
      </c>
      <c r="CP62" s="58">
        <v>0</v>
      </c>
      <c r="CQ62" s="58">
        <v>0</v>
      </c>
      <c r="CR62" s="58">
        <v>0</v>
      </c>
      <c r="CS62" s="58">
        <v>0</v>
      </c>
      <c r="CT62" s="58">
        <v>0</v>
      </c>
      <c r="CU62" s="58">
        <v>0</v>
      </c>
      <c r="CV62" s="58">
        <v>0</v>
      </c>
      <c r="CW62" s="58">
        <f>I62</f>
        <v>-9670.5165020805689</v>
      </c>
      <c r="CX62" s="115"/>
    </row>
    <row r="63" spans="2:102" x14ac:dyDescent="0.25">
      <c r="G63" s="61"/>
      <c r="H63" s="61"/>
      <c r="I63" s="62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CX63" s="115"/>
    </row>
    <row r="64" spans="2:102" x14ac:dyDescent="0.25">
      <c r="B64" s="15" t="s">
        <v>3</v>
      </c>
      <c r="C64" s="15"/>
      <c r="D64" s="16"/>
      <c r="E64" s="16"/>
      <c r="F64" s="16"/>
      <c r="G64" s="64"/>
      <c r="H64" s="64"/>
      <c r="I64" s="65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CX64" s="115"/>
    </row>
    <row r="65" spans="2:102" x14ac:dyDescent="0.25">
      <c r="B65" s="17" t="s">
        <v>30</v>
      </c>
      <c r="C65">
        <v>40</v>
      </c>
      <c r="D65" s="1">
        <v>16</v>
      </c>
      <c r="E65" s="1">
        <v>700</v>
      </c>
      <c r="F65" s="1">
        <f>C65*D65*E65</f>
        <v>448000</v>
      </c>
      <c r="G65" s="70">
        <v>17</v>
      </c>
      <c r="H65" s="70">
        <v>32</v>
      </c>
      <c r="I65" s="71">
        <f t="shared" si="0"/>
        <v>-448000</v>
      </c>
      <c r="J65" s="72">
        <v>0</v>
      </c>
      <c r="K65" s="72">
        <v>0</v>
      </c>
      <c r="L65" s="72">
        <v>0</v>
      </c>
      <c r="M65" s="72">
        <v>0</v>
      </c>
      <c r="N65" s="72">
        <v>0</v>
      </c>
      <c r="O65" s="72">
        <v>0</v>
      </c>
      <c r="P65" s="72">
        <v>0</v>
      </c>
      <c r="Q65" s="72">
        <v>0</v>
      </c>
      <c r="R65" s="72">
        <v>0</v>
      </c>
      <c r="S65" s="72">
        <v>0</v>
      </c>
      <c r="T65" s="72">
        <v>0</v>
      </c>
      <c r="U65" s="72">
        <v>0</v>
      </c>
      <c r="V65" s="72">
        <v>0</v>
      </c>
      <c r="W65" s="72">
        <v>0</v>
      </c>
      <c r="X65" s="72">
        <v>0</v>
      </c>
      <c r="Y65" s="72">
        <v>0</v>
      </c>
      <c r="Z65" s="72">
        <f>$I$65/16</f>
        <v>-28000</v>
      </c>
      <c r="AA65" s="72">
        <f t="shared" ref="AA65:AO65" si="13">$I$65/16</f>
        <v>-28000</v>
      </c>
      <c r="AB65" s="72">
        <f t="shared" si="13"/>
        <v>-28000</v>
      </c>
      <c r="AC65" s="72">
        <f t="shared" si="13"/>
        <v>-28000</v>
      </c>
      <c r="AD65" s="72">
        <f t="shared" si="13"/>
        <v>-28000</v>
      </c>
      <c r="AE65" s="72">
        <f t="shared" si="13"/>
        <v>-28000</v>
      </c>
      <c r="AF65" s="72">
        <f t="shared" si="13"/>
        <v>-28000</v>
      </c>
      <c r="AG65" s="72">
        <f t="shared" si="13"/>
        <v>-28000</v>
      </c>
      <c r="AH65" s="72">
        <f t="shared" si="13"/>
        <v>-28000</v>
      </c>
      <c r="AI65" s="72">
        <f t="shared" si="13"/>
        <v>-28000</v>
      </c>
      <c r="AJ65" s="72">
        <f t="shared" si="13"/>
        <v>-28000</v>
      </c>
      <c r="AK65" s="72">
        <f t="shared" si="13"/>
        <v>-28000</v>
      </c>
      <c r="AL65" s="72">
        <f t="shared" si="13"/>
        <v>-28000</v>
      </c>
      <c r="AM65" s="72">
        <f t="shared" si="13"/>
        <v>-28000</v>
      </c>
      <c r="AN65" s="72">
        <f t="shared" si="13"/>
        <v>-28000</v>
      </c>
      <c r="AO65" s="72">
        <f t="shared" si="13"/>
        <v>-28000</v>
      </c>
      <c r="AP65" s="72">
        <v>0</v>
      </c>
      <c r="AQ65" s="72">
        <v>0</v>
      </c>
      <c r="AR65" s="72">
        <v>0</v>
      </c>
      <c r="AS65" s="72">
        <v>0</v>
      </c>
      <c r="AT65" s="72">
        <v>0</v>
      </c>
      <c r="AU65" s="72">
        <v>0</v>
      </c>
      <c r="AV65" s="72">
        <v>0</v>
      </c>
      <c r="AW65" s="72">
        <v>0</v>
      </c>
      <c r="AX65" s="72">
        <v>0</v>
      </c>
      <c r="AY65" s="72">
        <v>0</v>
      </c>
      <c r="AZ65" s="72">
        <v>0</v>
      </c>
      <c r="BA65" s="72">
        <v>0</v>
      </c>
      <c r="BB65" s="72">
        <v>0</v>
      </c>
      <c r="BC65" s="72">
        <v>0</v>
      </c>
      <c r="BD65" s="72">
        <v>0</v>
      </c>
      <c r="BE65" s="72">
        <v>0</v>
      </c>
      <c r="BF65" s="72">
        <v>0</v>
      </c>
      <c r="BG65" s="72">
        <v>0</v>
      </c>
      <c r="BH65" s="72">
        <v>0</v>
      </c>
      <c r="BI65" s="72">
        <v>0</v>
      </c>
      <c r="BJ65" s="72">
        <v>0</v>
      </c>
      <c r="BK65" s="72">
        <v>0</v>
      </c>
      <c r="BL65" s="72">
        <v>0</v>
      </c>
      <c r="BM65" s="72">
        <v>0</v>
      </c>
      <c r="BN65" s="72">
        <v>0</v>
      </c>
      <c r="BO65" s="72">
        <v>0</v>
      </c>
      <c r="BP65" s="72">
        <v>0</v>
      </c>
      <c r="BQ65" s="72">
        <v>0</v>
      </c>
      <c r="BR65" s="72">
        <v>0</v>
      </c>
      <c r="BS65" s="72">
        <v>0</v>
      </c>
      <c r="BT65" s="72">
        <v>0</v>
      </c>
      <c r="BU65" s="72">
        <v>0</v>
      </c>
      <c r="BV65" s="72">
        <v>0</v>
      </c>
      <c r="BW65" s="72">
        <v>0</v>
      </c>
      <c r="BX65" s="72">
        <v>0</v>
      </c>
      <c r="BY65" s="72">
        <v>0</v>
      </c>
      <c r="BZ65" s="72">
        <v>0</v>
      </c>
      <c r="CA65" s="72">
        <v>0</v>
      </c>
      <c r="CB65" s="72">
        <v>0</v>
      </c>
      <c r="CC65" s="72">
        <v>0</v>
      </c>
      <c r="CD65" s="72">
        <v>0</v>
      </c>
      <c r="CE65" s="72">
        <v>0</v>
      </c>
      <c r="CF65" s="72">
        <v>0</v>
      </c>
      <c r="CG65" s="72">
        <v>0</v>
      </c>
      <c r="CH65" s="72">
        <v>0</v>
      </c>
      <c r="CI65" s="72">
        <v>0</v>
      </c>
      <c r="CJ65" s="72">
        <v>0</v>
      </c>
      <c r="CK65" s="72">
        <v>0</v>
      </c>
      <c r="CL65" s="72">
        <v>0</v>
      </c>
      <c r="CM65" s="72">
        <v>0</v>
      </c>
      <c r="CN65" s="72">
        <v>0</v>
      </c>
      <c r="CO65" s="72">
        <v>0</v>
      </c>
      <c r="CP65" s="72">
        <v>0</v>
      </c>
      <c r="CQ65" s="72">
        <v>0</v>
      </c>
      <c r="CR65" s="72">
        <v>0</v>
      </c>
      <c r="CS65" s="72">
        <v>0</v>
      </c>
      <c r="CT65" s="72">
        <v>0</v>
      </c>
      <c r="CU65" s="72">
        <v>0</v>
      </c>
      <c r="CV65" s="72">
        <v>0</v>
      </c>
      <c r="CW65" s="72">
        <v>0</v>
      </c>
      <c r="CX65" s="115"/>
    </row>
    <row r="66" spans="2:102" x14ac:dyDescent="0.25">
      <c r="B66" t="s">
        <v>23</v>
      </c>
      <c r="C66">
        <v>40</v>
      </c>
      <c r="D66" s="1">
        <v>16</v>
      </c>
      <c r="E66" s="1">
        <v>200</v>
      </c>
      <c r="F66" s="1">
        <f>C66*D66*E66</f>
        <v>128000</v>
      </c>
      <c r="G66" s="55">
        <v>17</v>
      </c>
      <c r="H66" s="55">
        <v>32</v>
      </c>
      <c r="I66" s="57">
        <f>-$F$66</f>
        <v>-128000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58">
        <v>0</v>
      </c>
      <c r="P66" s="58">
        <v>0</v>
      </c>
      <c r="Q66" s="58">
        <v>0</v>
      </c>
      <c r="R66" s="58">
        <v>0</v>
      </c>
      <c r="S66" s="58">
        <v>0</v>
      </c>
      <c r="T66" s="58">
        <v>0</v>
      </c>
      <c r="U66" s="58">
        <v>0</v>
      </c>
      <c r="V66" s="58">
        <v>0</v>
      </c>
      <c r="W66" s="58">
        <v>0</v>
      </c>
      <c r="X66" s="58">
        <v>0</v>
      </c>
      <c r="Y66" s="58">
        <v>0</v>
      </c>
      <c r="Z66" s="58">
        <f>$I$66/16</f>
        <v>-8000</v>
      </c>
      <c r="AA66" s="58">
        <f t="shared" ref="AA66:AO66" si="14">$I$66/16</f>
        <v>-8000</v>
      </c>
      <c r="AB66" s="58">
        <f t="shared" si="14"/>
        <v>-8000</v>
      </c>
      <c r="AC66" s="58">
        <f t="shared" si="14"/>
        <v>-8000</v>
      </c>
      <c r="AD66" s="58">
        <f t="shared" si="14"/>
        <v>-8000</v>
      </c>
      <c r="AE66" s="58">
        <f t="shared" si="14"/>
        <v>-8000</v>
      </c>
      <c r="AF66" s="58">
        <f t="shared" si="14"/>
        <v>-8000</v>
      </c>
      <c r="AG66" s="58">
        <f t="shared" si="14"/>
        <v>-8000</v>
      </c>
      <c r="AH66" s="58">
        <f t="shared" si="14"/>
        <v>-8000</v>
      </c>
      <c r="AI66" s="58">
        <f t="shared" si="14"/>
        <v>-8000</v>
      </c>
      <c r="AJ66" s="58">
        <f t="shared" si="14"/>
        <v>-8000</v>
      </c>
      <c r="AK66" s="58">
        <f t="shared" si="14"/>
        <v>-8000</v>
      </c>
      <c r="AL66" s="58">
        <f t="shared" si="14"/>
        <v>-8000</v>
      </c>
      <c r="AM66" s="58">
        <f t="shared" si="14"/>
        <v>-8000</v>
      </c>
      <c r="AN66" s="58">
        <f t="shared" si="14"/>
        <v>-8000</v>
      </c>
      <c r="AO66" s="58">
        <f t="shared" si="14"/>
        <v>-8000</v>
      </c>
      <c r="AP66" s="58">
        <v>0</v>
      </c>
      <c r="AQ66" s="58">
        <v>0</v>
      </c>
      <c r="AR66" s="58">
        <v>0</v>
      </c>
      <c r="AS66" s="58">
        <v>0</v>
      </c>
      <c r="AT66" s="58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8">
        <v>0</v>
      </c>
      <c r="BA66" s="58">
        <v>0</v>
      </c>
      <c r="BB66" s="58">
        <v>0</v>
      </c>
      <c r="BC66" s="58">
        <v>0</v>
      </c>
      <c r="BD66" s="58">
        <v>0</v>
      </c>
      <c r="BE66" s="58">
        <v>0</v>
      </c>
      <c r="BF66" s="58">
        <v>0</v>
      </c>
      <c r="BG66" s="58">
        <v>0</v>
      </c>
      <c r="BH66" s="58">
        <v>0</v>
      </c>
      <c r="BI66" s="58">
        <v>0</v>
      </c>
      <c r="BJ66" s="58">
        <v>0</v>
      </c>
      <c r="BK66" s="58">
        <v>0</v>
      </c>
      <c r="BL66" s="58">
        <v>0</v>
      </c>
      <c r="BM66" s="58">
        <v>0</v>
      </c>
      <c r="BN66" s="58">
        <v>0</v>
      </c>
      <c r="BO66" s="58">
        <v>0</v>
      </c>
      <c r="BP66" s="58">
        <v>0</v>
      </c>
      <c r="BQ66" s="58">
        <v>0</v>
      </c>
      <c r="BR66" s="58">
        <v>0</v>
      </c>
      <c r="BS66" s="58">
        <v>0</v>
      </c>
      <c r="BT66" s="58">
        <v>0</v>
      </c>
      <c r="BU66" s="58">
        <v>0</v>
      </c>
      <c r="BV66" s="58">
        <v>0</v>
      </c>
      <c r="BW66" s="58">
        <v>0</v>
      </c>
      <c r="BX66" s="58">
        <v>0</v>
      </c>
      <c r="BY66" s="58">
        <v>0</v>
      </c>
      <c r="BZ66" s="58">
        <v>0</v>
      </c>
      <c r="CA66" s="58">
        <v>0</v>
      </c>
      <c r="CB66" s="58">
        <v>0</v>
      </c>
      <c r="CC66" s="58">
        <v>0</v>
      </c>
      <c r="CD66" s="58">
        <v>0</v>
      </c>
      <c r="CE66" s="58">
        <v>0</v>
      </c>
      <c r="CF66" s="58">
        <v>0</v>
      </c>
      <c r="CG66" s="58">
        <v>0</v>
      </c>
      <c r="CH66" s="58">
        <v>0</v>
      </c>
      <c r="CI66" s="58">
        <v>0</v>
      </c>
      <c r="CJ66" s="58">
        <v>0</v>
      </c>
      <c r="CK66" s="58">
        <v>0</v>
      </c>
      <c r="CL66" s="58">
        <v>0</v>
      </c>
      <c r="CM66" s="58">
        <v>0</v>
      </c>
      <c r="CN66" s="58">
        <v>0</v>
      </c>
      <c r="CO66" s="58">
        <v>0</v>
      </c>
      <c r="CP66" s="58">
        <v>0</v>
      </c>
      <c r="CQ66" s="58">
        <v>0</v>
      </c>
      <c r="CR66" s="58">
        <v>0</v>
      </c>
      <c r="CS66" s="58">
        <v>0</v>
      </c>
      <c r="CT66" s="58">
        <v>0</v>
      </c>
      <c r="CU66" s="58">
        <v>0</v>
      </c>
      <c r="CV66" s="58">
        <v>0</v>
      </c>
      <c r="CW66" s="58">
        <v>0</v>
      </c>
      <c r="CX66" s="115"/>
    </row>
    <row r="67" spans="2:102" x14ac:dyDescent="0.25">
      <c r="G67" s="61"/>
      <c r="H67" s="61"/>
      <c r="I67" s="62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CX67" s="115"/>
    </row>
    <row r="68" spans="2:102" x14ac:dyDescent="0.25">
      <c r="B68" s="27" t="s">
        <v>9</v>
      </c>
      <c r="C68" s="24"/>
      <c r="D68" s="25"/>
      <c r="E68" s="25"/>
      <c r="F68" s="25">
        <f>SUM(F69:F71)</f>
        <v>2498976</v>
      </c>
      <c r="G68" s="81"/>
      <c r="H68" s="81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2"/>
      <c r="BH68" s="82"/>
      <c r="BI68" s="82"/>
      <c r="BJ68" s="82"/>
      <c r="BK68" s="82"/>
      <c r="BL68" s="82"/>
      <c r="BM68" s="82"/>
      <c r="BN68" s="82"/>
      <c r="BO68" s="82"/>
      <c r="BP68" s="82"/>
      <c r="BQ68" s="82"/>
      <c r="BR68" s="82"/>
      <c r="BS68" s="82"/>
      <c r="BT68" s="82"/>
      <c r="BU68" s="82"/>
      <c r="BV68" s="82"/>
      <c r="BW68" s="82"/>
      <c r="BX68" s="82"/>
      <c r="BY68" s="82"/>
      <c r="BZ68" s="82"/>
      <c r="CA68" s="82"/>
      <c r="CB68" s="82"/>
      <c r="CC68" s="82"/>
      <c r="CD68" s="82"/>
      <c r="CE68" s="82"/>
      <c r="CF68" s="82"/>
      <c r="CG68" s="82"/>
      <c r="CH68" s="82"/>
      <c r="CI68" s="82"/>
      <c r="CJ68" s="82"/>
      <c r="CK68" s="82"/>
      <c r="CL68" s="82"/>
      <c r="CM68" s="82"/>
      <c r="CN68" s="82"/>
      <c r="CO68" s="82"/>
      <c r="CP68" s="82"/>
      <c r="CQ68" s="82"/>
      <c r="CR68" s="82"/>
      <c r="CS68" s="82"/>
      <c r="CT68" s="82"/>
      <c r="CU68" s="82"/>
      <c r="CV68" s="82"/>
      <c r="CW68" s="82"/>
      <c r="CX68" s="115"/>
    </row>
    <row r="69" spans="2:102" x14ac:dyDescent="0.25">
      <c r="B69" t="s">
        <v>203</v>
      </c>
      <c r="C69">
        <v>10</v>
      </c>
      <c r="D69" s="1">
        <f>65*2183.04</f>
        <v>141897.60000000001</v>
      </c>
      <c r="F69" s="1">
        <f>C69*D69</f>
        <v>1418976</v>
      </c>
      <c r="G69" s="55">
        <v>33</v>
      </c>
      <c r="H69" s="55">
        <v>33</v>
      </c>
      <c r="I69" s="57">
        <f>F69</f>
        <v>1418976</v>
      </c>
      <c r="J69" s="58">
        <v>0</v>
      </c>
      <c r="K69" s="58">
        <v>0</v>
      </c>
      <c r="L69" s="58">
        <v>0</v>
      </c>
      <c r="M69" s="58">
        <v>0</v>
      </c>
      <c r="N69" s="58">
        <v>0</v>
      </c>
      <c r="O69" s="58">
        <v>0</v>
      </c>
      <c r="P69" s="58">
        <v>0</v>
      </c>
      <c r="Q69" s="58">
        <v>0</v>
      </c>
      <c r="R69" s="58">
        <v>0</v>
      </c>
      <c r="S69" s="58">
        <v>0</v>
      </c>
      <c r="T69" s="58">
        <v>0</v>
      </c>
      <c r="U69" s="58">
        <v>0</v>
      </c>
      <c r="V69" s="58">
        <v>0</v>
      </c>
      <c r="W69" s="58">
        <v>0</v>
      </c>
      <c r="X69" s="58">
        <v>0</v>
      </c>
      <c r="Y69" s="58">
        <v>0</v>
      </c>
      <c r="Z69" s="58">
        <v>0</v>
      </c>
      <c r="AA69" s="58">
        <v>0</v>
      </c>
      <c r="AB69" s="58">
        <v>0</v>
      </c>
      <c r="AC69" s="58">
        <v>0</v>
      </c>
      <c r="AD69" s="58">
        <v>0</v>
      </c>
      <c r="AE69" s="58">
        <v>0</v>
      </c>
      <c r="AF69" s="58">
        <v>0</v>
      </c>
      <c r="AG69" s="58">
        <v>0</v>
      </c>
      <c r="AH69" s="58">
        <v>0</v>
      </c>
      <c r="AI69" s="58">
        <v>0</v>
      </c>
      <c r="AJ69" s="58">
        <v>0</v>
      </c>
      <c r="AK69" s="58">
        <v>0</v>
      </c>
      <c r="AL69" s="58">
        <v>0</v>
      </c>
      <c r="AM69" s="58">
        <v>0</v>
      </c>
      <c r="AN69" s="58">
        <v>0</v>
      </c>
      <c r="AO69" s="58">
        <v>0</v>
      </c>
      <c r="AP69" s="58">
        <f>I69</f>
        <v>1418976</v>
      </c>
      <c r="AQ69" s="58">
        <v>0</v>
      </c>
      <c r="AR69" s="58">
        <v>0</v>
      </c>
      <c r="AS69" s="58">
        <v>0</v>
      </c>
      <c r="AT69" s="58">
        <v>0</v>
      </c>
      <c r="AU69" s="58">
        <v>0</v>
      </c>
      <c r="AV69" s="58">
        <v>0</v>
      </c>
      <c r="AW69" s="58">
        <v>0</v>
      </c>
      <c r="AX69" s="58">
        <v>0</v>
      </c>
      <c r="AY69" s="58">
        <v>0</v>
      </c>
      <c r="AZ69" s="58">
        <v>0</v>
      </c>
      <c r="BA69" s="58">
        <v>0</v>
      </c>
      <c r="BB69" s="58">
        <v>0</v>
      </c>
      <c r="BC69" s="58">
        <v>0</v>
      </c>
      <c r="BD69" s="58">
        <v>0</v>
      </c>
      <c r="BE69" s="58">
        <v>0</v>
      </c>
      <c r="BF69" s="58">
        <v>0</v>
      </c>
      <c r="BG69" s="58">
        <v>0</v>
      </c>
      <c r="BH69" s="58">
        <v>0</v>
      </c>
      <c r="BI69" s="58">
        <v>0</v>
      </c>
      <c r="BJ69" s="58">
        <v>0</v>
      </c>
      <c r="BK69" s="58">
        <v>0</v>
      </c>
      <c r="BL69" s="58">
        <v>0</v>
      </c>
      <c r="BM69" s="58">
        <v>0</v>
      </c>
      <c r="BN69" s="58">
        <v>0</v>
      </c>
      <c r="BO69" s="58">
        <v>0</v>
      </c>
      <c r="BP69" s="58">
        <v>0</v>
      </c>
      <c r="BQ69" s="58">
        <v>0</v>
      </c>
      <c r="BR69" s="58">
        <v>0</v>
      </c>
      <c r="BS69" s="58">
        <v>0</v>
      </c>
      <c r="BT69" s="58">
        <v>0</v>
      </c>
      <c r="BU69" s="58">
        <v>0</v>
      </c>
      <c r="BV69" s="58">
        <v>0</v>
      </c>
      <c r="BW69" s="58">
        <v>0</v>
      </c>
      <c r="BX69" s="58">
        <v>0</v>
      </c>
      <c r="BY69" s="58">
        <v>0</v>
      </c>
      <c r="BZ69" s="58">
        <v>0</v>
      </c>
      <c r="CA69" s="58">
        <v>0</v>
      </c>
      <c r="CB69" s="58">
        <v>0</v>
      </c>
      <c r="CC69" s="58">
        <v>0</v>
      </c>
      <c r="CD69" s="58">
        <v>0</v>
      </c>
      <c r="CE69" s="58">
        <v>0</v>
      </c>
      <c r="CF69" s="58">
        <v>0</v>
      </c>
      <c r="CG69" s="58">
        <v>0</v>
      </c>
      <c r="CH69" s="58">
        <v>0</v>
      </c>
      <c r="CI69" s="58">
        <v>0</v>
      </c>
      <c r="CJ69" s="58">
        <v>0</v>
      </c>
      <c r="CK69" s="58">
        <v>0</v>
      </c>
      <c r="CL69" s="58">
        <v>0</v>
      </c>
      <c r="CM69" s="58">
        <v>0</v>
      </c>
      <c r="CN69" s="58">
        <v>0</v>
      </c>
      <c r="CO69" s="58">
        <v>0</v>
      </c>
      <c r="CP69" s="58">
        <v>0</v>
      </c>
      <c r="CQ69" s="58">
        <v>0</v>
      </c>
      <c r="CR69" s="58">
        <v>0</v>
      </c>
      <c r="CS69" s="58">
        <v>0</v>
      </c>
      <c r="CT69" s="58">
        <v>0</v>
      </c>
      <c r="CU69" s="58">
        <v>0</v>
      </c>
      <c r="CV69" s="58">
        <v>0</v>
      </c>
      <c r="CW69" s="58">
        <v>0</v>
      </c>
      <c r="CX69" s="115"/>
    </row>
    <row r="70" spans="2:102" x14ac:dyDescent="0.25">
      <c r="B70" t="s">
        <v>220</v>
      </c>
      <c r="C70">
        <v>40</v>
      </c>
      <c r="D70" s="1">
        <v>16000</v>
      </c>
      <c r="F70" s="1">
        <f>C70*D70</f>
        <v>640000</v>
      </c>
      <c r="G70" s="55">
        <v>33</v>
      </c>
      <c r="H70" s="55">
        <v>33</v>
      </c>
      <c r="I70" s="57">
        <f>F70</f>
        <v>640000</v>
      </c>
      <c r="J70" s="58">
        <v>0</v>
      </c>
      <c r="K70" s="58">
        <v>0</v>
      </c>
      <c r="L70" s="58">
        <v>0</v>
      </c>
      <c r="M70" s="58">
        <v>0</v>
      </c>
      <c r="N70" s="58">
        <v>0</v>
      </c>
      <c r="O70" s="58">
        <v>0</v>
      </c>
      <c r="P70" s="58">
        <v>0</v>
      </c>
      <c r="Q70" s="58">
        <v>0</v>
      </c>
      <c r="R70" s="58">
        <v>0</v>
      </c>
      <c r="S70" s="58">
        <v>0</v>
      </c>
      <c r="T70" s="58">
        <v>0</v>
      </c>
      <c r="U70" s="58">
        <v>0</v>
      </c>
      <c r="V70" s="58">
        <v>0</v>
      </c>
      <c r="W70" s="58">
        <v>0</v>
      </c>
      <c r="X70" s="58">
        <v>0</v>
      </c>
      <c r="Y70" s="58">
        <v>0</v>
      </c>
      <c r="Z70" s="58">
        <v>0</v>
      </c>
      <c r="AA70" s="58">
        <v>0</v>
      </c>
      <c r="AB70" s="58">
        <v>0</v>
      </c>
      <c r="AC70" s="58">
        <v>0</v>
      </c>
      <c r="AD70" s="58">
        <v>0</v>
      </c>
      <c r="AE70" s="58">
        <v>0</v>
      </c>
      <c r="AF70" s="58">
        <v>0</v>
      </c>
      <c r="AG70" s="58">
        <v>0</v>
      </c>
      <c r="AH70" s="58">
        <v>0</v>
      </c>
      <c r="AI70" s="58">
        <v>0</v>
      </c>
      <c r="AJ70" s="58">
        <v>0</v>
      </c>
      <c r="AK70" s="58">
        <v>0</v>
      </c>
      <c r="AL70" s="58">
        <v>0</v>
      </c>
      <c r="AM70" s="58">
        <v>0</v>
      </c>
      <c r="AN70" s="58">
        <v>0</v>
      </c>
      <c r="AO70" s="58">
        <v>0</v>
      </c>
      <c r="AP70" s="58">
        <f>I70</f>
        <v>640000</v>
      </c>
      <c r="AQ70" s="58">
        <v>0</v>
      </c>
      <c r="AR70" s="58">
        <v>0</v>
      </c>
      <c r="AS70" s="58">
        <v>0</v>
      </c>
      <c r="AT70" s="58">
        <v>0</v>
      </c>
      <c r="AU70" s="58">
        <v>0</v>
      </c>
      <c r="AV70" s="58">
        <v>0</v>
      </c>
      <c r="AW70" s="58">
        <v>0</v>
      </c>
      <c r="AX70" s="58">
        <v>0</v>
      </c>
      <c r="AY70" s="58">
        <v>0</v>
      </c>
      <c r="AZ70" s="58">
        <v>0</v>
      </c>
      <c r="BA70" s="58">
        <v>0</v>
      </c>
      <c r="BB70" s="58">
        <v>0</v>
      </c>
      <c r="BC70" s="58">
        <v>0</v>
      </c>
      <c r="BD70" s="58">
        <v>0</v>
      </c>
      <c r="BE70" s="58">
        <v>0</v>
      </c>
      <c r="BF70" s="58">
        <v>0</v>
      </c>
      <c r="BG70" s="58">
        <v>0</v>
      </c>
      <c r="BH70" s="58">
        <v>0</v>
      </c>
      <c r="BI70" s="58">
        <v>0</v>
      </c>
      <c r="BJ70" s="58">
        <v>0</v>
      </c>
      <c r="BK70" s="58">
        <v>0</v>
      </c>
      <c r="BL70" s="58">
        <v>0</v>
      </c>
      <c r="BM70" s="58">
        <v>0</v>
      </c>
      <c r="BN70" s="58">
        <v>0</v>
      </c>
      <c r="BO70" s="58">
        <v>0</v>
      </c>
      <c r="BP70" s="58">
        <v>0</v>
      </c>
      <c r="BQ70" s="58">
        <v>0</v>
      </c>
      <c r="BR70" s="58">
        <v>0</v>
      </c>
      <c r="BS70" s="58">
        <v>0</v>
      </c>
      <c r="BT70" s="58">
        <v>0</v>
      </c>
      <c r="BU70" s="58">
        <v>0</v>
      </c>
      <c r="BV70" s="58">
        <v>0</v>
      </c>
      <c r="BW70" s="58">
        <v>0</v>
      </c>
      <c r="BX70" s="58">
        <v>0</v>
      </c>
      <c r="BY70" s="58">
        <v>0</v>
      </c>
      <c r="BZ70" s="58">
        <v>0</v>
      </c>
      <c r="CA70" s="58">
        <v>0</v>
      </c>
      <c r="CB70" s="58">
        <v>0</v>
      </c>
      <c r="CC70" s="58">
        <v>0</v>
      </c>
      <c r="CD70" s="58">
        <v>0</v>
      </c>
      <c r="CE70" s="58">
        <v>0</v>
      </c>
      <c r="CF70" s="58">
        <v>0</v>
      </c>
      <c r="CG70" s="58">
        <v>0</v>
      </c>
      <c r="CH70" s="58">
        <v>0</v>
      </c>
      <c r="CI70" s="58">
        <v>0</v>
      </c>
      <c r="CJ70" s="58">
        <v>0</v>
      </c>
      <c r="CK70" s="58">
        <v>0</v>
      </c>
      <c r="CL70" s="58">
        <v>0</v>
      </c>
      <c r="CM70" s="58">
        <v>0</v>
      </c>
      <c r="CN70" s="58">
        <v>0</v>
      </c>
      <c r="CO70" s="58">
        <v>0</v>
      </c>
      <c r="CP70" s="58">
        <v>0</v>
      </c>
      <c r="CQ70" s="58">
        <v>0</v>
      </c>
      <c r="CR70" s="58">
        <v>0</v>
      </c>
      <c r="CS70" s="58">
        <v>0</v>
      </c>
      <c r="CT70" s="58">
        <v>0</v>
      </c>
      <c r="CU70" s="58">
        <v>0</v>
      </c>
      <c r="CV70" s="58">
        <v>0</v>
      </c>
      <c r="CW70" s="58">
        <v>0</v>
      </c>
      <c r="CX70" s="115"/>
    </row>
    <row r="71" spans="2:102" x14ac:dyDescent="0.25">
      <c r="B71" t="s">
        <v>221</v>
      </c>
      <c r="C71">
        <v>40</v>
      </c>
      <c r="D71" s="1">
        <v>11000</v>
      </c>
      <c r="F71" s="1">
        <f>C71*D71</f>
        <v>440000</v>
      </c>
      <c r="G71" s="55">
        <v>33</v>
      </c>
      <c r="H71" s="55">
        <v>33</v>
      </c>
      <c r="I71" s="57">
        <f>F71</f>
        <v>440000</v>
      </c>
      <c r="J71" s="58">
        <v>0</v>
      </c>
      <c r="K71" s="58">
        <v>0</v>
      </c>
      <c r="L71" s="58">
        <v>0</v>
      </c>
      <c r="M71" s="58">
        <v>0</v>
      </c>
      <c r="N71" s="58">
        <v>0</v>
      </c>
      <c r="O71" s="58">
        <v>0</v>
      </c>
      <c r="P71" s="58">
        <v>0</v>
      </c>
      <c r="Q71" s="58">
        <v>0</v>
      </c>
      <c r="R71" s="58">
        <v>0</v>
      </c>
      <c r="S71" s="58">
        <v>0</v>
      </c>
      <c r="T71" s="58">
        <v>0</v>
      </c>
      <c r="U71" s="58">
        <v>0</v>
      </c>
      <c r="V71" s="58">
        <v>0</v>
      </c>
      <c r="W71" s="58">
        <v>0</v>
      </c>
      <c r="X71" s="58">
        <v>0</v>
      </c>
      <c r="Y71" s="58">
        <v>0</v>
      </c>
      <c r="Z71" s="58">
        <v>0</v>
      </c>
      <c r="AA71" s="58">
        <v>0</v>
      </c>
      <c r="AB71" s="58">
        <v>0</v>
      </c>
      <c r="AC71" s="58">
        <v>0</v>
      </c>
      <c r="AD71" s="58">
        <v>0</v>
      </c>
      <c r="AE71" s="58">
        <v>0</v>
      </c>
      <c r="AF71" s="58">
        <v>0</v>
      </c>
      <c r="AG71" s="58">
        <v>0</v>
      </c>
      <c r="AH71" s="58">
        <v>0</v>
      </c>
      <c r="AI71" s="58">
        <v>0</v>
      </c>
      <c r="AJ71" s="58">
        <v>0</v>
      </c>
      <c r="AK71" s="58">
        <v>0</v>
      </c>
      <c r="AL71" s="58">
        <v>0</v>
      </c>
      <c r="AM71" s="58">
        <v>0</v>
      </c>
      <c r="AN71" s="58">
        <v>0</v>
      </c>
      <c r="AO71" s="58">
        <v>0</v>
      </c>
      <c r="AP71" s="58">
        <f>I71</f>
        <v>440000</v>
      </c>
      <c r="AQ71" s="58">
        <v>0</v>
      </c>
      <c r="AR71" s="58">
        <v>0</v>
      </c>
      <c r="AS71" s="58">
        <v>0</v>
      </c>
      <c r="AT71" s="58">
        <v>0</v>
      </c>
      <c r="AU71" s="58">
        <v>0</v>
      </c>
      <c r="AV71" s="58">
        <v>0</v>
      </c>
      <c r="AW71" s="58">
        <v>0</v>
      </c>
      <c r="AX71" s="58">
        <v>0</v>
      </c>
      <c r="AY71" s="58">
        <v>0</v>
      </c>
      <c r="AZ71" s="58">
        <v>0</v>
      </c>
      <c r="BA71" s="58">
        <v>0</v>
      </c>
      <c r="BB71" s="58">
        <v>0</v>
      </c>
      <c r="BC71" s="58">
        <v>0</v>
      </c>
      <c r="BD71" s="58">
        <v>0</v>
      </c>
      <c r="BE71" s="58">
        <v>0</v>
      </c>
      <c r="BF71" s="58">
        <v>0</v>
      </c>
      <c r="BG71" s="58">
        <v>0</v>
      </c>
      <c r="BH71" s="58">
        <v>0</v>
      </c>
      <c r="BI71" s="58">
        <v>0</v>
      </c>
      <c r="BJ71" s="58">
        <v>0</v>
      </c>
      <c r="BK71" s="58">
        <v>0</v>
      </c>
      <c r="BL71" s="58">
        <v>0</v>
      </c>
      <c r="BM71" s="58">
        <v>0</v>
      </c>
      <c r="BN71" s="58">
        <v>0</v>
      </c>
      <c r="BO71" s="58">
        <v>0</v>
      </c>
      <c r="BP71" s="58">
        <v>0</v>
      </c>
      <c r="BQ71" s="58">
        <v>0</v>
      </c>
      <c r="BR71" s="58">
        <v>0</v>
      </c>
      <c r="BS71" s="58">
        <v>0</v>
      </c>
      <c r="BT71" s="58">
        <v>0</v>
      </c>
      <c r="BU71" s="58">
        <v>0</v>
      </c>
      <c r="BV71" s="58">
        <v>0</v>
      </c>
      <c r="BW71" s="58">
        <v>0</v>
      </c>
      <c r="BX71" s="58">
        <v>0</v>
      </c>
      <c r="BY71" s="58">
        <v>0</v>
      </c>
      <c r="BZ71" s="58">
        <v>0</v>
      </c>
      <c r="CA71" s="58">
        <v>0</v>
      </c>
      <c r="CB71" s="58">
        <v>0</v>
      </c>
      <c r="CC71" s="58">
        <v>0</v>
      </c>
      <c r="CD71" s="58">
        <v>0</v>
      </c>
      <c r="CE71" s="58">
        <v>0</v>
      </c>
      <c r="CF71" s="58">
        <v>0</v>
      </c>
      <c r="CG71" s="58">
        <v>0</v>
      </c>
      <c r="CH71" s="58">
        <v>0</v>
      </c>
      <c r="CI71" s="58">
        <v>0</v>
      </c>
      <c r="CJ71" s="58">
        <v>0</v>
      </c>
      <c r="CK71" s="58">
        <v>0</v>
      </c>
      <c r="CL71" s="58">
        <v>0</v>
      </c>
      <c r="CM71" s="58">
        <v>0</v>
      </c>
      <c r="CN71" s="58">
        <v>0</v>
      </c>
      <c r="CO71" s="58">
        <v>0</v>
      </c>
      <c r="CP71" s="58">
        <v>0</v>
      </c>
      <c r="CQ71" s="58">
        <v>0</v>
      </c>
      <c r="CR71" s="58">
        <v>0</v>
      </c>
      <c r="CS71" s="58">
        <v>0</v>
      </c>
      <c r="CT71" s="58">
        <v>0</v>
      </c>
      <c r="CU71" s="58">
        <v>0</v>
      </c>
      <c r="CV71" s="58">
        <v>0</v>
      </c>
      <c r="CW71" s="58">
        <v>0</v>
      </c>
      <c r="CX71" s="115"/>
    </row>
    <row r="72" spans="2:102" x14ac:dyDescent="0.25">
      <c r="G72" s="61"/>
      <c r="H72" s="61"/>
      <c r="I72" s="62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</row>
    <row r="73" spans="2:102" x14ac:dyDescent="0.25">
      <c r="G73" s="64"/>
      <c r="H73" s="64"/>
      <c r="I73" s="65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</row>
    <row r="74" spans="2:102" x14ac:dyDescent="0.25">
      <c r="B74" s="26" t="s">
        <v>10</v>
      </c>
      <c r="C74" s="2"/>
      <c r="D74" s="3"/>
      <c r="E74" s="3"/>
      <c r="F74" s="3">
        <f>F68-F8</f>
        <v>-2710393.707147358</v>
      </c>
      <c r="G74" s="64"/>
      <c r="H74" s="64"/>
      <c r="I74" s="65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</row>
    <row r="75" spans="2:102" x14ac:dyDescent="0.25">
      <c r="G75" s="64"/>
      <c r="H75" s="64"/>
      <c r="I75" s="65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</row>
    <row r="76" spans="2:102" x14ac:dyDescent="0.25">
      <c r="B76" t="s">
        <v>171</v>
      </c>
      <c r="F76" s="1">
        <f>F74/40</f>
        <v>-67759.842678683955</v>
      </c>
      <c r="G76" s="64"/>
      <c r="H76" s="64"/>
      <c r="I76" s="65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</row>
    <row r="77" spans="2:102" x14ac:dyDescent="0.25">
      <c r="B77" t="s">
        <v>172</v>
      </c>
      <c r="F77" s="1">
        <f>(-F8+F69)/40</f>
        <v>-94759.842678683955</v>
      </c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</row>
    <row r="79" spans="2:102" x14ac:dyDescent="0.25">
      <c r="G79" s="40"/>
      <c r="H79" s="40"/>
      <c r="I79" s="59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</row>
    <row r="80" spans="2:102" x14ac:dyDescent="0.25">
      <c r="G80" s="36"/>
      <c r="H80" s="36"/>
      <c r="I80" s="60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</row>
    <row r="81" spans="5:101" x14ac:dyDescent="0.25">
      <c r="E81" s="83" t="s">
        <v>9</v>
      </c>
      <c r="F81" s="84"/>
      <c r="G81" s="116"/>
      <c r="H81" s="117"/>
      <c r="I81" s="42">
        <f>F68</f>
        <v>2498976</v>
      </c>
      <c r="J81" s="43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</row>
    <row r="82" spans="5:101" x14ac:dyDescent="0.25">
      <c r="E82" s="83" t="s">
        <v>112</v>
      </c>
      <c r="F82" s="84"/>
      <c r="G82" s="116"/>
      <c r="H82" s="117"/>
      <c r="I82" s="42">
        <f>-F8</f>
        <v>-5209369.707147358</v>
      </c>
      <c r="J82" s="43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</row>
    <row r="83" spans="5:101" x14ac:dyDescent="0.25">
      <c r="E83" s="83" t="s">
        <v>113</v>
      </c>
      <c r="F83" s="84"/>
      <c r="G83" s="116"/>
      <c r="H83" s="117"/>
      <c r="I83" s="42">
        <f>SUM(I81:I82)</f>
        <v>-2710393.707147358</v>
      </c>
      <c r="J83" s="43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</row>
    <row r="84" spans="5:101" x14ac:dyDescent="0.25">
      <c r="E84" s="87"/>
      <c r="F84" s="88"/>
      <c r="G84"/>
      <c r="H84"/>
      <c r="I84" s="44">
        <f>I83/-I82</f>
        <v>-0.52029206209508305</v>
      </c>
      <c r="J84" s="43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</row>
    <row r="85" spans="5:101" x14ac:dyDescent="0.25">
      <c r="E85" s="45"/>
      <c r="F85" s="45"/>
      <c r="G85" s="45"/>
      <c r="H85" s="46"/>
      <c r="I85" s="45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</row>
    <row r="86" spans="5:101" x14ac:dyDescent="0.25">
      <c r="E86" s="85" t="s">
        <v>114</v>
      </c>
      <c r="F86" s="86"/>
      <c r="G86" s="116"/>
      <c r="H86" s="116"/>
      <c r="I86" s="118"/>
      <c r="J86" s="49">
        <f>SUM(J10:J76)</f>
        <v>0</v>
      </c>
      <c r="K86" s="49">
        <f t="shared" ref="K86:BV86" si="15">SUM(K10:K76)</f>
        <v>-7018</v>
      </c>
      <c r="L86" s="49">
        <f t="shared" si="15"/>
        <v>0</v>
      </c>
      <c r="M86" s="49">
        <f t="shared" si="15"/>
        <v>-10744.646366609759</v>
      </c>
      <c r="N86" s="49">
        <f>SUM(N10:N76)</f>
        <v>0</v>
      </c>
      <c r="O86" s="49">
        <f t="shared" si="15"/>
        <v>-92785.703427603003</v>
      </c>
      <c r="P86" s="49">
        <f t="shared" si="15"/>
        <v>-1582.3080000000002</v>
      </c>
      <c r="Q86" s="49">
        <f t="shared" si="15"/>
        <v>0</v>
      </c>
      <c r="R86" s="49">
        <f t="shared" si="15"/>
        <v>-140939.42883903379</v>
      </c>
      <c r="S86" s="49">
        <f t="shared" si="15"/>
        <v>-30216.422302560004</v>
      </c>
      <c r="T86" s="49">
        <f t="shared" si="15"/>
        <v>-3847.6463666097602</v>
      </c>
      <c r="U86" s="49">
        <f t="shared" si="15"/>
        <v>0</v>
      </c>
      <c r="V86" s="49">
        <f t="shared" si="15"/>
        <v>-120865.68921024002</v>
      </c>
      <c r="W86" s="49">
        <f t="shared" si="15"/>
        <v>0</v>
      </c>
      <c r="X86" s="49">
        <f t="shared" si="15"/>
        <v>0</v>
      </c>
      <c r="Y86" s="49">
        <f t="shared" si="15"/>
        <v>-25959.239604993367</v>
      </c>
      <c r="Z86" s="49">
        <f t="shared" si="15"/>
        <v>-147255.01511088683</v>
      </c>
      <c r="AA86" s="49">
        <f t="shared" si="15"/>
        <v>-193419.18238954418</v>
      </c>
      <c r="AB86" s="49">
        <f t="shared" si="15"/>
        <v>-105239.7488077326</v>
      </c>
      <c r="AC86" s="49">
        <f t="shared" si="15"/>
        <v>-166756.21770383648</v>
      </c>
      <c r="AD86" s="49">
        <f t="shared" si="15"/>
        <v>-247348.97675620625</v>
      </c>
      <c r="AE86" s="49">
        <f t="shared" si="15"/>
        <v>-343326.04833692696</v>
      </c>
      <c r="AF86" s="49">
        <f t="shared" si="15"/>
        <v>-285323.57115342317</v>
      </c>
      <c r="AG86" s="49">
        <f t="shared" si="15"/>
        <v>-258020.44622669506</v>
      </c>
      <c r="AH86" s="49">
        <f t="shared" si="15"/>
        <v>-250801.6300944314</v>
      </c>
      <c r="AI86" s="49">
        <f t="shared" si="15"/>
        <v>-252918.53900146665</v>
      </c>
      <c r="AJ86" s="49">
        <f t="shared" si="15"/>
        <v>-289277.44741735619</v>
      </c>
      <c r="AK86" s="49">
        <f t="shared" si="15"/>
        <v>-450163.64544187865</v>
      </c>
      <c r="AL86" s="49">
        <f t="shared" si="15"/>
        <v>-573686.21968073654</v>
      </c>
      <c r="AM86" s="49">
        <f t="shared" si="15"/>
        <v>-435688.52742725646</v>
      </c>
      <c r="AN86" s="49">
        <f t="shared" si="15"/>
        <v>-313253.04628408689</v>
      </c>
      <c r="AO86" s="49">
        <f t="shared" si="15"/>
        <v>-241325.90974489562</v>
      </c>
      <c r="AP86" s="49">
        <f t="shared" si="15"/>
        <v>2479250.1492673689</v>
      </c>
      <c r="AQ86" s="49">
        <f t="shared" si="15"/>
        <v>-6227.6485513853468</v>
      </c>
      <c r="AR86" s="49">
        <f t="shared" si="15"/>
        <v>-6130.7633468910526</v>
      </c>
      <c r="AS86" s="49">
        <f t="shared" si="15"/>
        <v>-6033.5955605503168</v>
      </c>
      <c r="AT86" s="49">
        <f t="shared" si="15"/>
        <v>-5936.1443681660858</v>
      </c>
      <c r="AU86" s="49">
        <f t="shared" si="15"/>
        <v>-5838.4089431374032</v>
      </c>
      <c r="AV86" s="49">
        <f t="shared" si="15"/>
        <v>-5740.3884564523851</v>
      </c>
      <c r="AW86" s="49">
        <f t="shared" si="15"/>
        <v>-5642.0820766812021</v>
      </c>
      <c r="AX86" s="49">
        <f t="shared" si="15"/>
        <v>-5543.4889699690202</v>
      </c>
      <c r="AY86" s="49">
        <f t="shared" si="15"/>
        <v>-5444.6083000289291</v>
      </c>
      <c r="AZ86" s="49">
        <f t="shared" si="15"/>
        <v>-5345.4392281348437</v>
      </c>
      <c r="BA86" s="49">
        <f t="shared" si="15"/>
        <v>-5245.9809131144029</v>
      </c>
      <c r="BB86" s="49">
        <f t="shared" si="15"/>
        <v>-5146.2325113418183</v>
      </c>
      <c r="BC86" s="49">
        <f t="shared" si="15"/>
        <v>-5046.1931767307306</v>
      </c>
      <c r="BD86" s="49">
        <f t="shared" si="15"/>
        <v>-4945.8620607270268</v>
      </c>
      <c r="BE86" s="49">
        <f t="shared" si="15"/>
        <v>-4845.2383123016443</v>
      </c>
      <c r="BF86" s="49">
        <f t="shared" si="15"/>
        <v>-4744.3210779433566</v>
      </c>
      <c r="BG86" s="49">
        <f t="shared" si="15"/>
        <v>-4643.1095016515237</v>
      </c>
      <c r="BH86" s="49">
        <f t="shared" si="15"/>
        <v>-4541.6027249288381</v>
      </c>
      <c r="BI86" s="49">
        <f t="shared" si="15"/>
        <v>-4439.7998867740453</v>
      </c>
      <c r="BJ86" s="49">
        <f t="shared" si="15"/>
        <v>-4337.7001236746337</v>
      </c>
      <c r="BK86" s="49">
        <f t="shared" si="15"/>
        <v>-4235.3025695995166</v>
      </c>
      <c r="BL86" s="49">
        <f t="shared" si="15"/>
        <v>-4132.6063559916802</v>
      </c>
      <c r="BM86" s="49">
        <f t="shared" si="15"/>
        <v>-4029.6106117608215</v>
      </c>
      <c r="BN86" s="49">
        <f t="shared" si="15"/>
        <v>-3926.3144632759549</v>
      </c>
      <c r="BO86" s="49">
        <f t="shared" si="15"/>
        <v>-3822.7170343580083</v>
      </c>
      <c r="BP86" s="49">
        <f t="shared" si="15"/>
        <v>-3718.8174462723837</v>
      </c>
      <c r="BQ86" s="49">
        <f t="shared" si="15"/>
        <v>-3614.6148177215105</v>
      </c>
      <c r="BR86" s="49">
        <f t="shared" si="15"/>
        <v>-3510.108264837364</v>
      </c>
      <c r="BS86" s="49">
        <f t="shared" si="15"/>
        <v>-3405.2969011739701</v>
      </c>
      <c r="BT86" s="49">
        <f t="shared" si="15"/>
        <v>-3300.1798376998922</v>
      </c>
      <c r="BU86" s="49">
        <f t="shared" si="15"/>
        <v>-3194.756182790682</v>
      </c>
      <c r="BV86" s="49">
        <f t="shared" si="15"/>
        <v>-3089.0250422213198</v>
      </c>
      <c r="BW86" s="49">
        <f t="shared" ref="BW86:CW86" si="16">SUM(BW10:BW76)</f>
        <v>-2982.9855191586307</v>
      </c>
      <c r="BX86" s="49">
        <f t="shared" si="16"/>
        <v>-2876.6367141536748</v>
      </c>
      <c r="BY86" s="49">
        <f t="shared" si="16"/>
        <v>-2769.9777251341216</v>
      </c>
      <c r="BZ86" s="49">
        <f t="shared" si="16"/>
        <v>-2663.0076473965937</v>
      </c>
      <c r="CA86" s="49">
        <f t="shared" si="16"/>
        <v>-2555.7255735989993</v>
      </c>
      <c r="CB86" s="49">
        <f t="shared" si="16"/>
        <v>-2448.1305937528273</v>
      </c>
      <c r="CC86" s="49">
        <f t="shared" si="16"/>
        <v>-2340.2217952154379</v>
      </c>
      <c r="CD86" s="49">
        <f t="shared" si="16"/>
        <v>-2231.9982626823148</v>
      </c>
      <c r="CE86" s="49">
        <f t="shared" si="16"/>
        <v>-2123.4590781793031</v>
      </c>
      <c r="CF86" s="49">
        <f t="shared" si="16"/>
        <v>-2014.6033210548244</v>
      </c>
      <c r="CG86" s="49">
        <f t="shared" si="16"/>
        <v>-1905.4300679720659</v>
      </c>
      <c r="CH86" s="49">
        <f t="shared" si="16"/>
        <v>-1795.9383929011494</v>
      </c>
      <c r="CI86" s="49">
        <f t="shared" si="16"/>
        <v>-1686.1273671112758</v>
      </c>
      <c r="CJ86" s="49">
        <f t="shared" si="16"/>
        <v>-1575.9960591628487</v>
      </c>
      <c r="CK86" s="49">
        <f t="shared" si="16"/>
        <v>-1465.5435348995718</v>
      </c>
      <c r="CL86" s="49">
        <f t="shared" si="16"/>
        <v>-1354.7688574405274</v>
      </c>
      <c r="CM86" s="49">
        <f t="shared" si="16"/>
        <v>-1243.6710871722271</v>
      </c>
      <c r="CN86" s="49">
        <f t="shared" si="16"/>
        <v>-1132.2492817406444</v>
      </c>
      <c r="CO86" s="49">
        <f t="shared" si="16"/>
        <v>-1020.5024960432194</v>
      </c>
      <c r="CP86" s="49">
        <f t="shared" si="16"/>
        <v>-908.42978222084378</v>
      </c>
      <c r="CQ86" s="49">
        <f t="shared" si="16"/>
        <v>-796.03018964981959</v>
      </c>
      <c r="CR86" s="49">
        <f t="shared" si="16"/>
        <v>-683.30276493379642</v>
      </c>
      <c r="CS86" s="49">
        <f t="shared" si="16"/>
        <v>-570.24655189568489</v>
      </c>
      <c r="CT86" s="49">
        <f t="shared" si="16"/>
        <v>-456.86059156954559</v>
      </c>
      <c r="CU86" s="49">
        <f t="shared" si="16"/>
        <v>-343.14392219245502</v>
      </c>
      <c r="CV86" s="49">
        <f t="shared" si="16"/>
        <v>-229.09557919634801</v>
      </c>
      <c r="CW86" s="49">
        <f t="shared" si="16"/>
        <v>-9785.2310972804044</v>
      </c>
    </row>
    <row r="87" spans="5:101" x14ac:dyDescent="0.25">
      <c r="E87" s="83" t="s">
        <v>115</v>
      </c>
      <c r="F87" s="84"/>
      <c r="G87" s="116"/>
      <c r="H87" s="116"/>
      <c r="I87" s="50">
        <f>SUM(J86:CW86)</f>
        <v>-2710270.3778996379</v>
      </c>
      <c r="J87" s="137">
        <f>SUM(J86:U86)</f>
        <v>-287134.15530241636</v>
      </c>
      <c r="K87" s="138"/>
      <c r="L87" s="138"/>
      <c r="M87" s="138"/>
      <c r="N87" s="138"/>
      <c r="O87" s="138"/>
      <c r="P87" s="138"/>
      <c r="Q87" s="138"/>
      <c r="R87" s="138"/>
      <c r="S87" s="138"/>
      <c r="T87" s="138"/>
      <c r="U87" s="138"/>
      <c r="V87" s="137">
        <f>SUM(V86:AG86)</f>
        <v>-1893514.135300485</v>
      </c>
      <c r="W87" s="138"/>
      <c r="X87" s="138"/>
      <c r="Y87" s="138"/>
      <c r="Z87" s="138"/>
      <c r="AA87" s="138"/>
      <c r="AB87" s="138"/>
      <c r="AC87" s="138"/>
      <c r="AD87" s="138"/>
      <c r="AE87" s="138"/>
      <c r="AF87" s="138"/>
      <c r="AG87" s="138"/>
      <c r="AH87" s="137">
        <f>SUM(AH86:AS86)</f>
        <v>-346256.82328356634</v>
      </c>
      <c r="AI87" s="138"/>
      <c r="AJ87" s="138"/>
      <c r="AK87" s="138"/>
      <c r="AL87" s="138"/>
      <c r="AM87" s="138"/>
      <c r="AN87" s="138"/>
      <c r="AO87" s="138"/>
      <c r="AP87" s="138"/>
      <c r="AQ87" s="138"/>
      <c r="AR87" s="138"/>
      <c r="AS87" s="138"/>
      <c r="AT87" s="137">
        <f>SUM(AT86:BE86)</f>
        <v>-64720.067316785484</v>
      </c>
      <c r="AU87" s="138"/>
      <c r="AV87" s="138"/>
      <c r="AW87" s="138"/>
      <c r="AX87" s="138"/>
      <c r="AY87" s="138"/>
      <c r="AZ87" s="138"/>
      <c r="BA87" s="138"/>
      <c r="BB87" s="138"/>
      <c r="BC87" s="138"/>
      <c r="BD87" s="138"/>
      <c r="BE87" s="138"/>
      <c r="BF87" s="137">
        <f>SUM(BF86:BQ86)</f>
        <v>-50186.51661395227</v>
      </c>
      <c r="BG87" s="138"/>
      <c r="BH87" s="138"/>
      <c r="BI87" s="138"/>
      <c r="BJ87" s="138"/>
      <c r="BK87" s="138"/>
      <c r="BL87" s="138"/>
      <c r="BM87" s="138"/>
      <c r="BN87" s="138"/>
      <c r="BO87" s="138"/>
      <c r="BP87" s="138"/>
      <c r="BQ87" s="138"/>
      <c r="BR87" s="137">
        <f>SUM(BR86:CC86)</f>
        <v>-35136.051797133521</v>
      </c>
      <c r="BS87" s="138"/>
      <c r="BT87" s="138"/>
      <c r="BU87" s="138"/>
      <c r="BV87" s="138"/>
      <c r="BW87" s="138"/>
      <c r="BX87" s="138"/>
      <c r="BY87" s="138"/>
      <c r="BZ87" s="138"/>
      <c r="CA87" s="138"/>
      <c r="CB87" s="138"/>
      <c r="CC87" s="138"/>
      <c r="CD87" s="137">
        <f>SUM(CD86:CO86)</f>
        <v>-19550.287806359975</v>
      </c>
      <c r="CE87" s="138"/>
      <c r="CF87" s="138"/>
      <c r="CG87" s="138"/>
      <c r="CH87" s="138"/>
      <c r="CI87" s="138"/>
      <c r="CJ87" s="138"/>
      <c r="CK87" s="138"/>
      <c r="CL87" s="138"/>
      <c r="CM87" s="138"/>
      <c r="CN87" s="138"/>
      <c r="CO87" s="138"/>
      <c r="CP87" s="138">
        <f>SUM(CP86:CW86)</f>
        <v>-13772.340478938899</v>
      </c>
      <c r="CQ87" s="139"/>
      <c r="CR87" s="139"/>
      <c r="CS87" s="139"/>
      <c r="CT87" s="139"/>
      <c r="CU87" s="139"/>
      <c r="CV87" s="139"/>
      <c r="CW87" s="140"/>
    </row>
    <row r="88" spans="5:101" x14ac:dyDescent="0.25">
      <c r="E88" s="35"/>
      <c r="F88" s="35"/>
      <c r="G88" s="39"/>
      <c r="H88" s="38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</row>
    <row r="89" spans="5:101" x14ac:dyDescent="0.25">
      <c r="E89" s="35"/>
      <c r="F89" s="35"/>
      <c r="G89" s="119"/>
      <c r="H89" s="120"/>
      <c r="I89" s="37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</row>
    <row r="90" spans="5:101" x14ac:dyDescent="0.25">
      <c r="E90" s="83" t="s">
        <v>116</v>
      </c>
      <c r="F90" s="84"/>
      <c r="G90" s="121"/>
      <c r="H90" s="122"/>
      <c r="I90" s="52">
        <v>0.06</v>
      </c>
      <c r="J90" s="43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</row>
    <row r="91" spans="5:101" x14ac:dyDescent="0.25">
      <c r="E91" s="83" t="s">
        <v>117</v>
      </c>
      <c r="F91" s="84"/>
      <c r="G91" s="121"/>
      <c r="H91" s="122"/>
      <c r="I91" s="52">
        <f xml:space="preserve"> (1+I90)^(1/12)-1</f>
        <v>4.8675505653430484E-3</v>
      </c>
      <c r="J91" s="43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</row>
    <row r="92" spans="5:101" x14ac:dyDescent="0.25">
      <c r="E92" s="83" t="s">
        <v>118</v>
      </c>
      <c r="F92" s="84"/>
      <c r="G92" s="121"/>
      <c r="H92" s="122"/>
      <c r="I92" s="52">
        <v>5.0000000000000001E-4</v>
      </c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</row>
    <row r="93" spans="5:101" x14ac:dyDescent="0.25">
      <c r="E93" s="83" t="s">
        <v>119</v>
      </c>
      <c r="F93" s="84"/>
      <c r="G93" s="121"/>
      <c r="H93" s="122"/>
      <c r="I93" s="42">
        <f>NPV(I91,S86:CW86)+SUM(J86:R86)</f>
        <v>-2584691.6435246989</v>
      </c>
      <c r="J93" s="123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  <c r="AI93" s="124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</row>
    <row r="94" spans="5:101" x14ac:dyDescent="0.25">
      <c r="E94" s="154" t="s">
        <v>120</v>
      </c>
      <c r="F94" s="155"/>
      <c r="G94" s="121"/>
      <c r="H94" s="122"/>
      <c r="I94" s="52">
        <f>CW94</f>
        <v>-4.8227327816884324E-3</v>
      </c>
      <c r="J94" s="125"/>
      <c r="K94" s="125">
        <f>MIRR(J86:K86,I92,I91)</f>
        <v>-1</v>
      </c>
      <c r="L94" s="125">
        <f>MIRR($J$86:L86,$I$92,$I$91)</f>
        <v>-1</v>
      </c>
      <c r="M94" s="125">
        <f>MIRR($J$86:M86,$I$92,$I$91)</f>
        <v>-1</v>
      </c>
      <c r="N94" s="125">
        <f>MIRR($J$86:N86,$I$92,$I$91)</f>
        <v>-1</v>
      </c>
      <c r="O94" s="125">
        <f>MIRR($J$86:O86,$I$92,$I$91)</f>
        <v>-1</v>
      </c>
      <c r="P94" s="125">
        <f>MIRR($J$86:P86,$I$92,$I$91)</f>
        <v>-1</v>
      </c>
      <c r="Q94" s="125">
        <f>MIRR($J$86:Q86,$I$92,$I$91)</f>
        <v>-1</v>
      </c>
      <c r="R94" s="125">
        <f>MIRR($J$86:R86,$I$92,$I$91)</f>
        <v>-1</v>
      </c>
      <c r="S94" s="125">
        <f>MIRR($J$86:S86,$I$92,$I$91)</f>
        <v>-1</v>
      </c>
      <c r="T94" s="125">
        <f>MIRR($J$86:T86,$I$92,$I$91)</f>
        <v>-1</v>
      </c>
      <c r="U94" s="125">
        <f>MIRR($J$86:U86,$I$92,$I$91)</f>
        <v>-1</v>
      </c>
      <c r="V94" s="125">
        <f>MIRR($J$86:V86,$I$92,$I$91)</f>
        <v>-1</v>
      </c>
      <c r="W94" s="125">
        <f>MIRR($J$86:W86,$I$92,$I$91)</f>
        <v>-1</v>
      </c>
      <c r="X94" s="125">
        <f>MIRR($J$86:X86,$I$92,$I$91)</f>
        <v>-1</v>
      </c>
      <c r="Y94" s="125">
        <f>MIRR($J$86:Y86,$I$92,$I$91)</f>
        <v>-1</v>
      </c>
      <c r="Z94" s="125">
        <f>MIRR($J$86:Z86,$I$92,$I$91)</f>
        <v>-1</v>
      </c>
      <c r="AA94" s="125">
        <f>MIRR($J$86:AA86,$I$92,$I$91)</f>
        <v>-1</v>
      </c>
      <c r="AB94" s="125">
        <f>MIRR($J$86:AB86,$I$92,$I$91)</f>
        <v>-1</v>
      </c>
      <c r="AC94" s="125">
        <f>MIRR($J$86:AC86,$I$92,$I$91)</f>
        <v>-1</v>
      </c>
      <c r="AD94" s="125">
        <f>MIRR($J$86:AD86,$I$92,$I$91)</f>
        <v>-1</v>
      </c>
      <c r="AE94" s="125">
        <f>MIRR($J$86:AE86,$I$92,$I$91)</f>
        <v>-1</v>
      </c>
      <c r="AF94" s="125">
        <f>MIRR($J$86:AF86,$I$92,$I$91)</f>
        <v>-1</v>
      </c>
      <c r="AG94" s="125">
        <f>MIRR($J$86:AG86,$I$92,$I$91)</f>
        <v>-1</v>
      </c>
      <c r="AH94" s="125">
        <f>MIRR($J$86:AH86,$I$92,$I$91)</f>
        <v>-1</v>
      </c>
      <c r="AI94" s="125">
        <f>MIRR($J$86:AI86,$I$92,$I$91)</f>
        <v>-1</v>
      </c>
      <c r="AJ94" s="125">
        <f>MIRR($J$86:AJ86,$I$92,$I$91)</f>
        <v>-1</v>
      </c>
      <c r="AK94" s="125">
        <f>MIRR($J$86:AK86,$I$92,$I$91)</f>
        <v>-1</v>
      </c>
      <c r="AL94" s="125">
        <f>MIRR($J$86:AL86,$I$92,$I$91)</f>
        <v>-1</v>
      </c>
      <c r="AM94" s="125">
        <f>MIRR($J$86:AM86,$I$92,$I$91)</f>
        <v>-1</v>
      </c>
      <c r="AN94" s="125">
        <f>MIRR($J$86:AN86,$I$92,$I$91)</f>
        <v>-1</v>
      </c>
      <c r="AO94" s="125">
        <f>MIRR($J$86:AO86,$I$92,$I$91)</f>
        <v>-1</v>
      </c>
      <c r="AP94" s="125">
        <f>MIRR($J$86:AP86,$I$92,$I$91)</f>
        <v>-2.1251082758431239E-2</v>
      </c>
      <c r="AQ94" s="125">
        <f>MIRR($J$86:AQ86,$I$92,$I$91)</f>
        <v>-2.0506532901893526E-2</v>
      </c>
      <c r="AR94" s="125">
        <f>MIRR($J$86:AR86,$I$92,$I$91)</f>
        <v>-1.9804644803854687E-2</v>
      </c>
      <c r="AS94" s="125">
        <f>MIRR($J$86:AS86,$I$92,$I$91)</f>
        <v>-1.9141804395733319E-2</v>
      </c>
      <c r="AT94" s="125">
        <f>MIRR($J$86:AT86,$I$92,$I$91)</f>
        <v>-1.8514794679986402E-2</v>
      </c>
      <c r="AU94" s="125">
        <f>MIRR($J$86:AU86,$I$92,$I$91)</f>
        <v>-1.792074265314425E-2</v>
      </c>
      <c r="AV94" s="125">
        <f>MIRR($J$86:AV86,$I$92,$I$91)</f>
        <v>-1.7357074520703009E-2</v>
      </c>
      <c r="AW94" s="125">
        <f>MIRR($J$86:AW86,$I$92,$I$91)</f>
        <v>-1.6821477730999956E-2</v>
      </c>
      <c r="AX94" s="125">
        <f>MIRR($J$86:AX86,$I$92,$I$91)</f>
        <v>-1.6311868646787797E-2</v>
      </c>
      <c r="AY94" s="125">
        <f>MIRR($J$86:AY86,$I$92,$I$91)</f>
        <v>-1.5826364901441958E-2</v>
      </c>
      <c r="AZ94" s="125">
        <f>MIRR($J$86:AZ86,$I$92,$I$91)</f>
        <v>-1.5363261666521466E-2</v>
      </c>
      <c r="BA94" s="125">
        <f>MIRR($J$86:BA86,$I$92,$I$91)</f>
        <v>-1.4921011199918288E-2</v>
      </c>
      <c r="BB94" s="125">
        <f>MIRR($J$86:BB86,$I$92,$I$91)</f>
        <v>-1.4498205157458033E-2</v>
      </c>
      <c r="BC94" s="125">
        <f>MIRR($J$86:BC86,$I$92,$I$91)</f>
        <v>-1.4093559241928344E-2</v>
      </c>
      <c r="BD94" s="125">
        <f>MIRR($J$86:BD86,$I$92,$I$91)</f>
        <v>-1.3705899836949365E-2</v>
      </c>
      <c r="BE94" s="125">
        <f>MIRR($J$86:BE86,$I$92,$I$91)</f>
        <v>-1.3334152332602045E-2</v>
      </c>
      <c r="BF94" s="125">
        <f>MIRR($J$86:BF86,$I$92,$I$91)</f>
        <v>-1.2977330898165107E-2</v>
      </c>
      <c r="BG94" s="125">
        <f>MIRR($J$86:BG86,$I$92,$I$91)</f>
        <v>-1.2634529496926117E-2</v>
      </c>
      <c r="BH94" s="125">
        <f>MIRR($J$86:BH86,$I$92,$I$91)</f>
        <v>-1.2304913970574871E-2</v>
      </c>
      <c r="BI94" s="125">
        <f>MIRR($J$86:BI86,$I$92,$I$91)</f>
        <v>-1.1987715047527936E-2</v>
      </c>
      <c r="BJ94" s="125">
        <f>MIRR($J$86:BJ86,$I$92,$I$91)</f>
        <v>-1.1682222151769728E-2</v>
      </c>
      <c r="BK94" s="125">
        <f>MIRR($J$86:BK86,$I$92,$I$91)</f>
        <v>-1.1387777907283403E-2</v>
      </c>
      <c r="BL94" s="125">
        <f>MIRR($J$86:BL86,$I$92,$I$91)</f>
        <v>-1.110377324857037E-2</v>
      </c>
      <c r="BM94" s="125">
        <f>MIRR($J$86:BM86,$I$92,$I$91)</f>
        <v>-1.0829643060683791E-2</v>
      </c>
      <c r="BN94" s="125">
        <f>MIRR($J$86:BN86,$I$92,$I$91)</f>
        <v>-1.0564862283061305E-2</v>
      </c>
      <c r="BO94" s="125">
        <f>MIRR($J$86:BO86,$I$92,$I$91)</f>
        <v>-1.0308942420597322E-2</v>
      </c>
      <c r="BP94" s="125">
        <f>MIRR($J$86:BP86,$I$92,$I$91)</f>
        <v>-1.0061428413148499E-2</v>
      </c>
      <c r="BQ94" s="125">
        <f>MIRR($J$86:BQ86,$I$92,$I$91)</f>
        <v>-9.8218958212314966E-3</v>
      </c>
      <c r="BR94" s="125">
        <f>MIRR($J$86:BR86,$I$92,$I$91)</f>
        <v>-9.5899482912732426E-3</v>
      </c>
      <c r="BS94" s="125">
        <f>MIRR($J$86:BS86,$I$92,$I$91)</f>
        <v>-9.3652152685428369E-3</v>
      </c>
      <c r="BT94" s="125">
        <f>MIRR($J$86:BT86,$I$92,$I$91)</f>
        <v>-9.1473499299822292E-3</v>
      </c>
      <c r="BU94" s="125">
        <f>MIRR($J$86:BU86,$I$92,$I$91)</f>
        <v>-8.936027312657413E-3</v>
      </c>
      <c r="BV94" s="125">
        <f>MIRR($J$86:BV86,$I$92,$I$91)</f>
        <v>-8.7309426165682602E-3</v>
      </c>
      <c r="BW94" s="125">
        <f>MIRR($J$86:BW86,$I$92,$I$91)</f>
        <v>-8.5318096631555873E-3</v>
      </c>
      <c r="BX94" s="125">
        <f>MIRR($J$86:BX86,$I$92,$I$91)</f>
        <v>-8.3383594930921401E-3</v>
      </c>
      <c r="BY94" s="125">
        <f>MIRR($J$86:BY86,$I$92,$I$91)</f>
        <v>-8.1503390888914007E-3</v>
      </c>
      <c r="BZ94" s="125">
        <f>MIRR($J$86:BZ86,$I$92,$I$91)</f>
        <v>-7.967510209562656E-3</v>
      </c>
      <c r="CA94" s="125">
        <f>MIRR($J$86:CA86,$I$92,$I$91)</f>
        <v>-7.7896483260101457E-3</v>
      </c>
      <c r="CB94" s="125">
        <f>MIRR($J$86:CB86,$I$92,$I$91)</f>
        <v>-7.6165416471583036E-3</v>
      </c>
      <c r="CC94" s="125">
        <f>MIRR($J$86:CC86,$I$92,$I$91)</f>
        <v>-7.4479902279118715E-3</v>
      </c>
      <c r="CD94" s="125">
        <f>MIRR($J$86:CD86,$I$92,$I$91)</f>
        <v>-7.2838051510348834E-3</v>
      </c>
      <c r="CE94" s="125">
        <f>MIRR($J$86:CE86,$I$92,$I$91)</f>
        <v>-7.1238077759021579E-3</v>
      </c>
      <c r="CF94" s="125">
        <f>MIRR($J$86:CF86,$I$92,$I$91)</f>
        <v>-6.9678290478304428E-3</v>
      </c>
      <c r="CG94" s="125">
        <f>MIRR($J$86:CG86,$I$92,$I$91)</f>
        <v>-6.8157088623653772E-3</v>
      </c>
      <c r="CH94" s="125">
        <f>MIRR($J$86:CH86,$I$92,$I$91)</f>
        <v>-6.6672954794890771E-3</v>
      </c>
      <c r="CI94" s="125">
        <f>MIRR($J$86:CI86,$I$92,$I$91)</f>
        <v>-6.5224449832341769E-3</v>
      </c>
      <c r="CJ94" s="125">
        <f>MIRR($J$86:CJ86,$I$92,$I$91)</f>
        <v>-6.3810207826485721E-3</v>
      </c>
      <c r="CK94" s="125">
        <f>MIRR($J$86:CK86,$I$92,$I$91)</f>
        <v>-6.2428931504683316E-3</v>
      </c>
      <c r="CL94" s="125">
        <f>MIRR($J$86:CL86,$I$92,$I$91)</f>
        <v>-6.1079387962124088E-3</v>
      </c>
      <c r="CM94" s="125">
        <f>MIRR($J$86:CM86,$I$92,$I$91)</f>
        <v>-5.9760404707414061E-3</v>
      </c>
      <c r="CN94" s="125">
        <f>MIRR($J$86:CN86,$I$92,$I$91)</f>
        <v>-5.8470865996070875E-3</v>
      </c>
      <c r="CO94" s="125">
        <f>MIRR($J$86:CO86,$I$92,$I$91)</f>
        <v>-5.7209709427745725E-3</v>
      </c>
      <c r="CP94" s="125">
        <f>MIRR($J$86:CP86,$I$92,$I$91)</f>
        <v>-5.5975922785324039E-3</v>
      </c>
      <c r="CQ94" s="125">
        <f>MIRR($J$86:CQ86,$I$92,$I$91)</f>
        <v>-5.4768541096058554E-3</v>
      </c>
      <c r="CR94" s="125">
        <f>MIRR($J$86:CR86,$I$92,$I$91)</f>
        <v>-5.3586643896756936E-3</v>
      </c>
      <c r="CS94" s="125">
        <f>MIRR($J$86:CS86,$I$92,$I$91)</f>
        <v>-5.2429352686671482E-3</v>
      </c>
      <c r="CT94" s="125">
        <f>MIRR($J$86:CT86,$I$92,$I$91)</f>
        <v>-5.1295828553240552E-3</v>
      </c>
      <c r="CU94" s="125">
        <f>MIRR($J$86:CU86,$I$92,$I$91)</f>
        <v>-5.0185269957130352E-3</v>
      </c>
      <c r="CV94" s="125">
        <f>MIRR($J$86:CV86,$I$92,$I$91)</f>
        <v>-4.9096910664262472E-3</v>
      </c>
      <c r="CW94" s="125">
        <f>MIRR($J$86:CW86,$I$92,$I$91)</f>
        <v>-4.8227327816884324E-3</v>
      </c>
    </row>
    <row r="95" spans="5:101" x14ac:dyDescent="0.25">
      <c r="E95" s="156"/>
      <c r="F95" s="157"/>
      <c r="G95" s="121"/>
      <c r="H95" s="122"/>
      <c r="I95" s="52"/>
      <c r="J95" s="51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</row>
  </sheetData>
  <sheetProtection algorithmName="SHA-512" hashValue="AiPKXvvsGWfea918mqctNh4YP1qzv5BI9luF7Xf0tYWdzqiG7+ldiHdW8U7BSUvNX4JwFpIs0Nuv3N4Hrd7WaA==" saltValue="AWUYJwY4zfEF9dStPcI4NQ==" spinCount="100000" sheet="1" objects="1" scenarios="1"/>
  <mergeCells count="18">
    <mergeCell ref="E94:F94"/>
    <mergeCell ref="E95:F95"/>
    <mergeCell ref="AT6:BE6"/>
    <mergeCell ref="BF6:BQ6"/>
    <mergeCell ref="BR6:CC6"/>
    <mergeCell ref="CD6:CO6"/>
    <mergeCell ref="CP6:CW6"/>
    <mergeCell ref="J87:U87"/>
    <mergeCell ref="V87:AG87"/>
    <mergeCell ref="AH87:AS87"/>
    <mergeCell ref="AT87:BE87"/>
    <mergeCell ref="BF87:BQ87"/>
    <mergeCell ref="BR87:CC87"/>
    <mergeCell ref="CD87:CO87"/>
    <mergeCell ref="CP87:CW87"/>
    <mergeCell ref="J6:U6"/>
    <mergeCell ref="V6:AG6"/>
    <mergeCell ref="AH6:AS6"/>
  </mergeCells>
  <phoneticPr fontId="13" type="noConversion"/>
  <conditionalFormatting sqref="AI34 AI38 AL34 AL38 AO34 AO38 AR34 AR38 AI54 AL54 AO54 AR54 AI63 AI67 AL63 AL67 AO63 AO67 AR63 AR67 AI76 AL76 AO76 AR76">
    <cfRule type="cellIs" dxfId="11" priority="1" stopIfTrue="1" operator="equal">
      <formula>#REF!</formula>
    </cfRule>
  </conditionalFormatting>
  <conditionalFormatting sqref="AA34:AH34 AA38:AH38 J32:AR33 J39:AR40 AJ34:AK34 AJ38:AK38 AM34:AN34 AM38:AN38 AP34:AQ34 AP38:AQ38 J34:T34 J38:T38 AA54:AH54 J53:AR53 AJ54:AK54 AM54:AN54 AP54:AQ54 J54:T54 AA63:AH63 AA67:AH67 AJ63:AK63 AJ67:AK67 AM63:AN63 AM67:AN67 AP63:AQ63 AP67:AQ67 J63:T63 J67:T67 J68:AR68 AA76:AH76 J72:AR75 AJ76:AK76 AM76:AN76 AP76:AQ76 J76:T76 J35:AR37 BF36:CW38 BF29:CW29 BF68:CW68 AS72:BE76 J69:CW71 J64:AR64 AS67:BE68 J65:CW66 J55:X61 Y55:CW58 Y60:BE60 AS63:BE64 Y61:CW61 J62:CW62 AS53:BE54 P42:T42 J41:O42 J43:CW52 P41:CW41 J30:Y31 BF32:CW34 AS32:BE40 AA30:CW30 Z31:CW31 J16:Y22 AA17:AO17 Z18:AO18 Z16:AO16 AB19:AO19 AP16:CW19 J27:BE29 Z19:AA22 AB20:CW22 J23:CW26 J10:CW15">
    <cfRule type="cellIs" dxfId="10" priority="3" stopIfTrue="1" operator="equal">
      <formula>#REF!</formula>
    </cfRule>
  </conditionalFormatting>
  <conditionalFormatting sqref="Z17 Z30 U34:Z34 U38:Z38 U54:Z54 U63:Z63 U67:Z67 U76:Z76 Y59:CW59 U42:CW42">
    <cfRule type="cellIs" dxfId="9" priority="2" stopIfTrue="1" operator="equal">
      <formula>#REF!</formula>
    </cfRule>
  </conditionalFormatting>
  <pageMargins left="0.7" right="0.7" top="0.75" bottom="0.75" header="0.3" footer="0.3"/>
  <pageSetup paperSize="9" orientation="portrait" r:id="rId1"/>
  <ignoredErrors>
    <ignoredError sqref="F12 O19 O16 P42 R42 Y36:Z36 AB37 S41 V41 AP44:AP49 AP52 AP69 M11:M12 Y55:Y58 R19" formula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3692D-C3A1-4E89-A72E-30C851DB087D}">
  <dimension ref="A2:CX95"/>
  <sheetViews>
    <sheetView showGridLines="0" zoomScale="85" zoomScaleNormal="85" workbookViewId="0">
      <pane xSplit="9" ySplit="8" topLeftCell="J21" activePane="bottomRight" state="frozen"/>
      <selection pane="topRight" activeCell="J1" sqref="J1"/>
      <selection pane="bottomLeft" activeCell="A9" sqref="A9"/>
      <selection pane="bottomRight" activeCell="CX1" sqref="CX1:CX1048576"/>
    </sheetView>
  </sheetViews>
  <sheetFormatPr baseColWidth="10" defaultColWidth="10.7109375" defaultRowHeight="15" x14ac:dyDescent="0.25"/>
  <cols>
    <col min="2" max="2" width="57.85546875" bestFit="1" customWidth="1"/>
    <col min="4" max="4" width="14" style="1" customWidth="1"/>
    <col min="5" max="5" width="10.7109375" style="1"/>
    <col min="6" max="6" width="18" style="1" customWidth="1"/>
    <col min="7" max="8" width="10.7109375" style="8"/>
    <col min="9" max="9" width="18.28515625" style="8" bestFit="1" customWidth="1"/>
    <col min="10" max="12" width="10.7109375" style="8"/>
    <col min="13" max="13" width="11.42578125" style="8" bestFit="1" customWidth="1"/>
    <col min="14" max="17" width="10.7109375" style="8"/>
    <col min="18" max="18" width="11.42578125" style="8" bestFit="1" customWidth="1"/>
    <col min="19" max="19" width="10.7109375" style="8"/>
    <col min="20" max="20" width="11.42578125" style="8" bestFit="1" customWidth="1"/>
    <col min="21" max="21" width="10.7109375" style="8"/>
    <col min="22" max="22" width="11.42578125" style="8" bestFit="1" customWidth="1"/>
    <col min="23" max="25" width="10.7109375" style="8"/>
    <col min="26" max="29" width="11.28515625" style="8" bestFit="1" customWidth="1"/>
    <col min="30" max="41" width="11.42578125" style="8" bestFit="1" customWidth="1"/>
    <col min="42" max="42" width="12.28515625" style="8" bestFit="1" customWidth="1"/>
    <col min="43" max="57" width="10.7109375" style="8"/>
    <col min="101" max="101" width="14.140625" bestFit="1" customWidth="1"/>
    <col min="102" max="102" width="12.85546875" bestFit="1" customWidth="1"/>
  </cols>
  <sheetData>
    <row r="2" spans="2:102" ht="21" x14ac:dyDescent="0.35">
      <c r="B2" s="4" t="s">
        <v>200</v>
      </c>
    </row>
    <row r="4" spans="2:102" x14ac:dyDescent="0.25">
      <c r="B4" t="s">
        <v>218</v>
      </c>
    </row>
    <row r="5" spans="2:102" x14ac:dyDescent="0.25">
      <c r="F5" s="9"/>
    </row>
    <row r="6" spans="2:102" x14ac:dyDescent="0.25">
      <c r="F6" s="9"/>
      <c r="G6" s="53"/>
      <c r="H6" s="53"/>
      <c r="I6" s="54"/>
      <c r="J6" s="141" t="s">
        <v>56</v>
      </c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3"/>
      <c r="V6" s="144" t="s">
        <v>57</v>
      </c>
      <c r="W6" s="145"/>
      <c r="X6" s="145"/>
      <c r="Y6" s="145"/>
      <c r="Z6" s="145"/>
      <c r="AA6" s="145"/>
      <c r="AB6" s="145"/>
      <c r="AC6" s="145"/>
      <c r="AD6" s="145"/>
      <c r="AE6" s="145"/>
      <c r="AF6" s="145"/>
      <c r="AG6" s="146"/>
      <c r="AH6" s="147" t="s">
        <v>58</v>
      </c>
      <c r="AI6" s="148"/>
      <c r="AJ6" s="148"/>
      <c r="AK6" s="148"/>
      <c r="AL6" s="148"/>
      <c r="AM6" s="148"/>
      <c r="AN6" s="148"/>
      <c r="AO6" s="148"/>
      <c r="AP6" s="148"/>
      <c r="AQ6" s="148"/>
      <c r="AR6" s="148"/>
      <c r="AS6" s="149"/>
      <c r="AT6" s="150" t="s">
        <v>59</v>
      </c>
      <c r="AU6" s="151"/>
      <c r="AV6" s="151"/>
      <c r="AW6" s="151"/>
      <c r="AX6" s="151"/>
      <c r="AY6" s="151"/>
      <c r="AZ6" s="151"/>
      <c r="BA6" s="151"/>
      <c r="BB6" s="151"/>
      <c r="BC6" s="151"/>
      <c r="BD6" s="151"/>
      <c r="BE6" s="152"/>
      <c r="BF6" s="153" t="s">
        <v>60</v>
      </c>
      <c r="BG6" s="135"/>
      <c r="BH6" s="135"/>
      <c r="BI6" s="135"/>
      <c r="BJ6" s="135"/>
      <c r="BK6" s="135"/>
      <c r="BL6" s="135"/>
      <c r="BM6" s="135"/>
      <c r="BN6" s="135"/>
      <c r="BO6" s="135"/>
      <c r="BP6" s="135"/>
      <c r="BQ6" s="135"/>
      <c r="BR6" s="136" t="s">
        <v>168</v>
      </c>
      <c r="BS6" s="136"/>
      <c r="BT6" s="136"/>
      <c r="BU6" s="136"/>
      <c r="BV6" s="136"/>
      <c r="BW6" s="136"/>
      <c r="BX6" s="136"/>
      <c r="BY6" s="136"/>
      <c r="BZ6" s="136"/>
      <c r="CA6" s="136"/>
      <c r="CB6" s="136"/>
      <c r="CC6" s="136"/>
      <c r="CD6" s="135" t="s">
        <v>169</v>
      </c>
      <c r="CE6" s="135"/>
      <c r="CF6" s="135"/>
      <c r="CG6" s="135"/>
      <c r="CH6" s="135"/>
      <c r="CI6" s="135"/>
      <c r="CJ6" s="135"/>
      <c r="CK6" s="135"/>
      <c r="CL6" s="135"/>
      <c r="CM6" s="135"/>
      <c r="CN6" s="135"/>
      <c r="CO6" s="135"/>
      <c r="CP6" s="136" t="s">
        <v>170</v>
      </c>
      <c r="CQ6" s="136"/>
      <c r="CR6" s="136"/>
      <c r="CS6" s="136"/>
      <c r="CT6" s="136"/>
      <c r="CU6" s="136"/>
      <c r="CV6" s="136"/>
      <c r="CW6" s="136"/>
    </row>
    <row r="7" spans="2:102" x14ac:dyDescent="0.25">
      <c r="F7" s="9"/>
      <c r="G7" s="79" t="s">
        <v>61</v>
      </c>
      <c r="H7" s="79" t="s">
        <v>62</v>
      </c>
      <c r="I7" s="79" t="s">
        <v>63</v>
      </c>
      <c r="J7" s="79" t="s">
        <v>64</v>
      </c>
      <c r="K7" s="79" t="s">
        <v>65</v>
      </c>
      <c r="L7" s="79" t="s">
        <v>66</v>
      </c>
      <c r="M7" s="79" t="s">
        <v>67</v>
      </c>
      <c r="N7" s="79" t="s">
        <v>68</v>
      </c>
      <c r="O7" s="79" t="s">
        <v>69</v>
      </c>
      <c r="P7" s="79" t="s">
        <v>70</v>
      </c>
      <c r="Q7" s="79" t="s">
        <v>71</v>
      </c>
      <c r="R7" s="79" t="s">
        <v>72</v>
      </c>
      <c r="S7" s="79" t="s">
        <v>73</v>
      </c>
      <c r="T7" s="79" t="s">
        <v>74</v>
      </c>
      <c r="U7" s="79" t="s">
        <v>75</v>
      </c>
      <c r="V7" s="79" t="s">
        <v>76</v>
      </c>
      <c r="W7" s="79" t="s">
        <v>77</v>
      </c>
      <c r="X7" s="79" t="s">
        <v>78</v>
      </c>
      <c r="Y7" s="79" t="s">
        <v>79</v>
      </c>
      <c r="Z7" s="79" t="s">
        <v>80</v>
      </c>
      <c r="AA7" s="79" t="s">
        <v>81</v>
      </c>
      <c r="AB7" s="79" t="s">
        <v>82</v>
      </c>
      <c r="AC7" s="79" t="s">
        <v>83</v>
      </c>
      <c r="AD7" s="79" t="s">
        <v>84</v>
      </c>
      <c r="AE7" s="79" t="s">
        <v>85</v>
      </c>
      <c r="AF7" s="79" t="s">
        <v>86</v>
      </c>
      <c r="AG7" s="79" t="s">
        <v>87</v>
      </c>
      <c r="AH7" s="79" t="s">
        <v>88</v>
      </c>
      <c r="AI7" s="79" t="s">
        <v>89</v>
      </c>
      <c r="AJ7" s="79" t="s">
        <v>90</v>
      </c>
      <c r="AK7" s="79" t="s">
        <v>91</v>
      </c>
      <c r="AL7" s="79" t="s">
        <v>92</v>
      </c>
      <c r="AM7" s="79" t="s">
        <v>93</v>
      </c>
      <c r="AN7" s="79" t="s">
        <v>94</v>
      </c>
      <c r="AO7" s="79" t="s">
        <v>95</v>
      </c>
      <c r="AP7" s="79" t="s">
        <v>96</v>
      </c>
      <c r="AQ7" s="79" t="s">
        <v>97</v>
      </c>
      <c r="AR7" s="79" t="s">
        <v>98</v>
      </c>
      <c r="AS7" s="79" t="s">
        <v>99</v>
      </c>
      <c r="AT7" s="79" t="s">
        <v>100</v>
      </c>
      <c r="AU7" s="79" t="s">
        <v>101</v>
      </c>
      <c r="AV7" s="79" t="s">
        <v>102</v>
      </c>
      <c r="AW7" s="79" t="s">
        <v>103</v>
      </c>
      <c r="AX7" s="79" t="s">
        <v>104</v>
      </c>
      <c r="AY7" s="79" t="s">
        <v>105</v>
      </c>
      <c r="AZ7" s="79" t="s">
        <v>106</v>
      </c>
      <c r="BA7" s="79" t="s">
        <v>107</v>
      </c>
      <c r="BB7" s="79" t="s">
        <v>108</v>
      </c>
      <c r="BC7" s="79" t="s">
        <v>109</v>
      </c>
      <c r="BD7" s="79" t="s">
        <v>110</v>
      </c>
      <c r="BE7" s="79" t="s">
        <v>111</v>
      </c>
      <c r="BF7" s="79" t="s">
        <v>124</v>
      </c>
      <c r="BG7" s="79" t="s">
        <v>125</v>
      </c>
      <c r="BH7" s="79" t="s">
        <v>126</v>
      </c>
      <c r="BI7" s="79" t="s">
        <v>127</v>
      </c>
      <c r="BJ7" s="79" t="s">
        <v>128</v>
      </c>
      <c r="BK7" s="79" t="s">
        <v>129</v>
      </c>
      <c r="BL7" s="79" t="s">
        <v>130</v>
      </c>
      <c r="BM7" s="79" t="s">
        <v>131</v>
      </c>
      <c r="BN7" s="79" t="s">
        <v>132</v>
      </c>
      <c r="BO7" s="79" t="s">
        <v>133</v>
      </c>
      <c r="BP7" s="79" t="s">
        <v>134</v>
      </c>
      <c r="BQ7" s="79" t="s">
        <v>135</v>
      </c>
      <c r="BR7" s="79" t="s">
        <v>136</v>
      </c>
      <c r="BS7" s="79" t="s">
        <v>137</v>
      </c>
      <c r="BT7" s="79" t="s">
        <v>138</v>
      </c>
      <c r="BU7" s="79" t="s">
        <v>139</v>
      </c>
      <c r="BV7" s="79" t="s">
        <v>140</v>
      </c>
      <c r="BW7" s="79" t="s">
        <v>141</v>
      </c>
      <c r="BX7" s="79" t="s">
        <v>142</v>
      </c>
      <c r="BY7" s="79" t="s">
        <v>143</v>
      </c>
      <c r="BZ7" s="79" t="s">
        <v>144</v>
      </c>
      <c r="CA7" s="79" t="s">
        <v>145</v>
      </c>
      <c r="CB7" s="79" t="s">
        <v>146</v>
      </c>
      <c r="CC7" s="79" t="s">
        <v>147</v>
      </c>
      <c r="CD7" s="79" t="s">
        <v>148</v>
      </c>
      <c r="CE7" s="79" t="s">
        <v>149</v>
      </c>
      <c r="CF7" s="79" t="s">
        <v>150</v>
      </c>
      <c r="CG7" s="79" t="s">
        <v>151</v>
      </c>
      <c r="CH7" s="79" t="s">
        <v>152</v>
      </c>
      <c r="CI7" s="79" t="s">
        <v>153</v>
      </c>
      <c r="CJ7" s="79" t="s">
        <v>154</v>
      </c>
      <c r="CK7" s="79" t="s">
        <v>155</v>
      </c>
      <c r="CL7" s="79" t="s">
        <v>156</v>
      </c>
      <c r="CM7" s="79" t="s">
        <v>157</v>
      </c>
      <c r="CN7" s="79" t="s">
        <v>158</v>
      </c>
      <c r="CO7" s="79" t="s">
        <v>159</v>
      </c>
      <c r="CP7" s="79" t="s">
        <v>160</v>
      </c>
      <c r="CQ7" s="79" t="s">
        <v>161</v>
      </c>
      <c r="CR7" s="79" t="s">
        <v>162</v>
      </c>
      <c r="CS7" s="79" t="s">
        <v>163</v>
      </c>
      <c r="CT7" s="79" t="s">
        <v>164</v>
      </c>
      <c r="CU7" s="79" t="s">
        <v>165</v>
      </c>
      <c r="CV7" s="79" t="s">
        <v>166</v>
      </c>
      <c r="CW7" s="79" t="s">
        <v>167</v>
      </c>
    </row>
    <row r="8" spans="2:102" x14ac:dyDescent="0.25">
      <c r="B8" s="22" t="s">
        <v>8</v>
      </c>
      <c r="C8" s="22"/>
      <c r="D8" s="23"/>
      <c r="E8" s="23"/>
      <c r="F8" s="23">
        <f>(SUM(F10:F66))</f>
        <v>5209369.707147358</v>
      </c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</row>
    <row r="9" spans="2:102" x14ac:dyDescent="0.25">
      <c r="B9" s="13" t="s">
        <v>25</v>
      </c>
      <c r="C9" s="13"/>
      <c r="D9" s="14"/>
      <c r="E9" s="14"/>
      <c r="F9" s="14"/>
      <c r="G9" s="76"/>
      <c r="H9" s="76"/>
      <c r="I9" s="77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</row>
    <row r="10" spans="2:102" x14ac:dyDescent="0.25">
      <c r="B10" s="17" t="s">
        <v>46</v>
      </c>
      <c r="C10" s="17">
        <v>1</v>
      </c>
      <c r="D10" s="29">
        <v>5800</v>
      </c>
      <c r="E10" s="29"/>
      <c r="F10" s="11">
        <f>C10*D10</f>
        <v>5800</v>
      </c>
      <c r="G10" s="70">
        <v>1</v>
      </c>
      <c r="H10" s="70">
        <v>2</v>
      </c>
      <c r="I10" s="71">
        <v>-5800</v>
      </c>
      <c r="J10" s="72">
        <v>0</v>
      </c>
      <c r="K10" s="72">
        <f>I10</f>
        <v>-5800</v>
      </c>
      <c r="L10" s="72">
        <v>0</v>
      </c>
      <c r="M10" s="72">
        <v>0</v>
      </c>
      <c r="N10" s="72">
        <v>0</v>
      </c>
      <c r="O10" s="72">
        <v>0</v>
      </c>
      <c r="P10" s="72">
        <v>0</v>
      </c>
      <c r="Q10" s="72">
        <v>0</v>
      </c>
      <c r="R10" s="72">
        <v>0</v>
      </c>
      <c r="S10" s="72">
        <v>0</v>
      </c>
      <c r="T10" s="72">
        <v>0</v>
      </c>
      <c r="U10" s="72">
        <v>0</v>
      </c>
      <c r="V10" s="72">
        <v>0</v>
      </c>
      <c r="W10" s="72">
        <v>0</v>
      </c>
      <c r="X10" s="72">
        <v>0</v>
      </c>
      <c r="Y10" s="72">
        <v>0</v>
      </c>
      <c r="Z10" s="72">
        <v>0</v>
      </c>
      <c r="AA10" s="72">
        <v>0</v>
      </c>
      <c r="AB10" s="72">
        <v>0</v>
      </c>
      <c r="AC10" s="72">
        <v>0</v>
      </c>
      <c r="AD10" s="72">
        <v>0</v>
      </c>
      <c r="AE10" s="72">
        <v>0</v>
      </c>
      <c r="AF10" s="72">
        <v>0</v>
      </c>
      <c r="AG10" s="72">
        <v>0</v>
      </c>
      <c r="AH10" s="72">
        <v>0</v>
      </c>
      <c r="AI10" s="72">
        <v>0</v>
      </c>
      <c r="AJ10" s="72">
        <v>0</v>
      </c>
      <c r="AK10" s="72">
        <v>0</v>
      </c>
      <c r="AL10" s="72">
        <v>0</v>
      </c>
      <c r="AM10" s="72">
        <v>0</v>
      </c>
      <c r="AN10" s="72">
        <v>0</v>
      </c>
      <c r="AO10" s="72">
        <v>0</v>
      </c>
      <c r="AP10" s="72">
        <v>0</v>
      </c>
      <c r="AQ10" s="72">
        <v>0</v>
      </c>
      <c r="AR10" s="72">
        <v>0</v>
      </c>
      <c r="AS10" s="72">
        <v>0</v>
      </c>
      <c r="AT10" s="72">
        <v>0</v>
      </c>
      <c r="AU10" s="72">
        <v>0</v>
      </c>
      <c r="AV10" s="72">
        <v>0</v>
      </c>
      <c r="AW10" s="72">
        <v>0</v>
      </c>
      <c r="AX10" s="72">
        <v>0</v>
      </c>
      <c r="AY10" s="72">
        <v>0</v>
      </c>
      <c r="AZ10" s="72">
        <v>0</v>
      </c>
      <c r="BA10" s="72">
        <v>0</v>
      </c>
      <c r="BB10" s="72">
        <v>0</v>
      </c>
      <c r="BC10" s="72">
        <v>0</v>
      </c>
      <c r="BD10" s="72">
        <v>0</v>
      </c>
      <c r="BE10" s="72">
        <v>0</v>
      </c>
      <c r="BF10" s="72">
        <v>0</v>
      </c>
      <c r="BG10" s="72">
        <v>0</v>
      </c>
      <c r="BH10" s="72">
        <v>0</v>
      </c>
      <c r="BI10" s="72">
        <v>0</v>
      </c>
      <c r="BJ10" s="72">
        <v>0</v>
      </c>
      <c r="BK10" s="72">
        <v>0</v>
      </c>
      <c r="BL10" s="72">
        <v>0</v>
      </c>
      <c r="BM10" s="72">
        <v>0</v>
      </c>
      <c r="BN10" s="72">
        <v>0</v>
      </c>
      <c r="BO10" s="72">
        <v>0</v>
      </c>
      <c r="BP10" s="72">
        <v>0</v>
      </c>
      <c r="BQ10" s="72">
        <v>0</v>
      </c>
      <c r="BR10" s="72">
        <v>0</v>
      </c>
      <c r="BS10" s="72">
        <v>0</v>
      </c>
      <c r="BT10" s="72">
        <v>0</v>
      </c>
      <c r="BU10" s="72">
        <v>0</v>
      </c>
      <c r="BV10" s="72">
        <v>0</v>
      </c>
      <c r="BW10" s="72">
        <v>0</v>
      </c>
      <c r="BX10" s="72">
        <v>0</v>
      </c>
      <c r="BY10" s="72">
        <v>0</v>
      </c>
      <c r="BZ10" s="72">
        <v>0</v>
      </c>
      <c r="CA10" s="72">
        <v>0</v>
      </c>
      <c r="CB10" s="72">
        <v>0</v>
      </c>
      <c r="CC10" s="72">
        <v>0</v>
      </c>
      <c r="CD10" s="72">
        <v>0</v>
      </c>
      <c r="CE10" s="72">
        <v>0</v>
      </c>
      <c r="CF10" s="72">
        <v>0</v>
      </c>
      <c r="CG10" s="72">
        <v>0</v>
      </c>
      <c r="CH10" s="72">
        <v>0</v>
      </c>
      <c r="CI10" s="72">
        <v>0</v>
      </c>
      <c r="CJ10" s="72">
        <v>0</v>
      </c>
      <c r="CK10" s="72">
        <v>0</v>
      </c>
      <c r="CL10" s="72">
        <v>0</v>
      </c>
      <c r="CM10" s="72">
        <v>0</v>
      </c>
      <c r="CN10" s="72">
        <v>0</v>
      </c>
      <c r="CO10" s="72">
        <v>0</v>
      </c>
      <c r="CP10" s="72">
        <v>0</v>
      </c>
      <c r="CQ10" s="72">
        <v>0</v>
      </c>
      <c r="CR10" s="72">
        <v>0</v>
      </c>
      <c r="CS10" s="72">
        <v>0</v>
      </c>
      <c r="CT10" s="72">
        <v>0</v>
      </c>
      <c r="CU10" s="72">
        <v>0</v>
      </c>
      <c r="CV10" s="72">
        <v>0</v>
      </c>
      <c r="CW10" s="72">
        <v>0</v>
      </c>
      <c r="CX10" s="115"/>
    </row>
    <row r="11" spans="2:102" x14ac:dyDescent="0.25">
      <c r="B11" s="10" t="s">
        <v>26</v>
      </c>
      <c r="C11" s="10">
        <v>1</v>
      </c>
      <c r="D11" s="11">
        <v>1200</v>
      </c>
      <c r="E11" s="11"/>
      <c r="F11" s="11">
        <f>C11*D11</f>
        <v>1200</v>
      </c>
      <c r="G11" s="55">
        <v>4</v>
      </c>
      <c r="H11" s="55">
        <v>4</v>
      </c>
      <c r="I11" s="57">
        <v>-1200</v>
      </c>
      <c r="J11" s="58">
        <v>0</v>
      </c>
      <c r="K11" s="58">
        <v>0</v>
      </c>
      <c r="L11" s="58">
        <v>0</v>
      </c>
      <c r="M11" s="58">
        <f>I11</f>
        <v>-1200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8">
        <v>0</v>
      </c>
      <c r="Y11" s="58">
        <v>0</v>
      </c>
      <c r="Z11" s="58">
        <v>0</v>
      </c>
      <c r="AA11" s="58">
        <v>0</v>
      </c>
      <c r="AB11" s="58">
        <v>0</v>
      </c>
      <c r="AC11" s="58">
        <v>0</v>
      </c>
      <c r="AD11" s="58">
        <v>0</v>
      </c>
      <c r="AE11" s="58">
        <v>0</v>
      </c>
      <c r="AF11" s="58">
        <v>0</v>
      </c>
      <c r="AG11" s="58">
        <v>0</v>
      </c>
      <c r="AH11" s="58">
        <v>0</v>
      </c>
      <c r="AI11" s="58">
        <v>0</v>
      </c>
      <c r="AJ11" s="58">
        <v>0</v>
      </c>
      <c r="AK11" s="58">
        <v>0</v>
      </c>
      <c r="AL11" s="58">
        <v>0</v>
      </c>
      <c r="AM11" s="58">
        <v>0</v>
      </c>
      <c r="AN11" s="58">
        <v>0</v>
      </c>
      <c r="AO11" s="58">
        <v>0</v>
      </c>
      <c r="AP11" s="58">
        <v>0</v>
      </c>
      <c r="AQ11" s="58">
        <v>0</v>
      </c>
      <c r="AR11" s="58">
        <v>0</v>
      </c>
      <c r="AS11" s="58">
        <v>0</v>
      </c>
      <c r="AT11" s="58">
        <v>0</v>
      </c>
      <c r="AU11" s="58">
        <v>0</v>
      </c>
      <c r="AV11" s="58">
        <v>0</v>
      </c>
      <c r="AW11" s="58">
        <v>0</v>
      </c>
      <c r="AX11" s="58">
        <v>0</v>
      </c>
      <c r="AY11" s="58">
        <v>0</v>
      </c>
      <c r="AZ11" s="58">
        <v>0</v>
      </c>
      <c r="BA11" s="58">
        <v>0</v>
      </c>
      <c r="BB11" s="58">
        <v>0</v>
      </c>
      <c r="BC11" s="58">
        <v>0</v>
      </c>
      <c r="BD11" s="58">
        <v>0</v>
      </c>
      <c r="BE11" s="58">
        <v>0</v>
      </c>
      <c r="BF11" s="58">
        <v>0</v>
      </c>
      <c r="BG11" s="58">
        <v>0</v>
      </c>
      <c r="BH11" s="58">
        <v>0</v>
      </c>
      <c r="BI11" s="58">
        <v>0</v>
      </c>
      <c r="BJ11" s="58">
        <v>0</v>
      </c>
      <c r="BK11" s="58">
        <v>0</v>
      </c>
      <c r="BL11" s="58">
        <v>0</v>
      </c>
      <c r="BM11" s="58">
        <v>0</v>
      </c>
      <c r="BN11" s="58">
        <v>0</v>
      </c>
      <c r="BO11" s="58">
        <v>0</v>
      </c>
      <c r="BP11" s="58">
        <v>0</v>
      </c>
      <c r="BQ11" s="58">
        <v>0</v>
      </c>
      <c r="BR11" s="58">
        <v>0</v>
      </c>
      <c r="BS11" s="58">
        <v>0</v>
      </c>
      <c r="BT11" s="58">
        <v>0</v>
      </c>
      <c r="BU11" s="58">
        <v>0</v>
      </c>
      <c r="BV11" s="58">
        <v>0</v>
      </c>
      <c r="BW11" s="58">
        <v>0</v>
      </c>
      <c r="BX11" s="58">
        <v>0</v>
      </c>
      <c r="BY11" s="58">
        <v>0</v>
      </c>
      <c r="BZ11" s="58">
        <v>0</v>
      </c>
      <c r="CA11" s="58">
        <v>0</v>
      </c>
      <c r="CB11" s="58">
        <v>0</v>
      </c>
      <c r="CC11" s="58">
        <v>0</v>
      </c>
      <c r="CD11" s="58">
        <v>0</v>
      </c>
      <c r="CE11" s="58">
        <v>0</v>
      </c>
      <c r="CF11" s="58">
        <v>0</v>
      </c>
      <c r="CG11" s="58">
        <v>0</v>
      </c>
      <c r="CH11" s="58">
        <v>0</v>
      </c>
      <c r="CI11" s="58">
        <v>0</v>
      </c>
      <c r="CJ11" s="58">
        <v>0</v>
      </c>
      <c r="CK11" s="58">
        <v>0</v>
      </c>
      <c r="CL11" s="58">
        <v>0</v>
      </c>
      <c r="CM11" s="58">
        <v>0</v>
      </c>
      <c r="CN11" s="58">
        <v>0</v>
      </c>
      <c r="CO11" s="58">
        <v>0</v>
      </c>
      <c r="CP11" s="58">
        <v>0</v>
      </c>
      <c r="CQ11" s="58">
        <v>0</v>
      </c>
      <c r="CR11" s="58">
        <v>0</v>
      </c>
      <c r="CS11" s="58">
        <v>0</v>
      </c>
      <c r="CT11" s="58">
        <v>0</v>
      </c>
      <c r="CU11" s="58">
        <v>0</v>
      </c>
      <c r="CV11" s="58">
        <v>0</v>
      </c>
      <c r="CW11" s="58">
        <v>0</v>
      </c>
      <c r="CX11" s="115"/>
    </row>
    <row r="12" spans="2:102" x14ac:dyDescent="0.25">
      <c r="B12" s="10" t="s">
        <v>27</v>
      </c>
      <c r="C12" s="10">
        <v>1</v>
      </c>
      <c r="D12" s="11">
        <v>4500</v>
      </c>
      <c r="E12" s="11"/>
      <c r="F12" s="11">
        <f>D12*C12</f>
        <v>4500</v>
      </c>
      <c r="G12" s="55">
        <v>4</v>
      </c>
      <c r="H12" s="55">
        <v>4</v>
      </c>
      <c r="I12" s="57">
        <v>-4500</v>
      </c>
      <c r="J12" s="58">
        <v>0</v>
      </c>
      <c r="K12" s="58">
        <v>0</v>
      </c>
      <c r="L12" s="58">
        <v>0</v>
      </c>
      <c r="M12" s="58">
        <f>I12</f>
        <v>-4500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58">
        <v>0</v>
      </c>
      <c r="X12" s="58">
        <v>0</v>
      </c>
      <c r="Y12" s="58">
        <v>0</v>
      </c>
      <c r="Z12" s="58">
        <v>0</v>
      </c>
      <c r="AA12" s="58">
        <v>0</v>
      </c>
      <c r="AB12" s="58">
        <v>0</v>
      </c>
      <c r="AC12" s="58">
        <v>0</v>
      </c>
      <c r="AD12" s="58">
        <v>0</v>
      </c>
      <c r="AE12" s="58">
        <v>0</v>
      </c>
      <c r="AF12" s="58">
        <v>0</v>
      </c>
      <c r="AG12" s="58">
        <v>0</v>
      </c>
      <c r="AH12" s="58">
        <v>0</v>
      </c>
      <c r="AI12" s="58">
        <v>0</v>
      </c>
      <c r="AJ12" s="58">
        <v>0</v>
      </c>
      <c r="AK12" s="58">
        <v>0</v>
      </c>
      <c r="AL12" s="58">
        <v>0</v>
      </c>
      <c r="AM12" s="58">
        <v>0</v>
      </c>
      <c r="AN12" s="58">
        <v>0</v>
      </c>
      <c r="AO12" s="58">
        <v>0</v>
      </c>
      <c r="AP12" s="58">
        <v>0</v>
      </c>
      <c r="AQ12" s="58">
        <v>0</v>
      </c>
      <c r="AR12" s="58">
        <v>0</v>
      </c>
      <c r="AS12" s="58">
        <v>0</v>
      </c>
      <c r="AT12" s="58">
        <v>0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8">
        <v>0</v>
      </c>
      <c r="BA12" s="58">
        <v>0</v>
      </c>
      <c r="BB12" s="58">
        <v>0</v>
      </c>
      <c r="BC12" s="58">
        <v>0</v>
      </c>
      <c r="BD12" s="58">
        <v>0</v>
      </c>
      <c r="BE12" s="58">
        <v>0</v>
      </c>
      <c r="BF12" s="58">
        <v>0</v>
      </c>
      <c r="BG12" s="58">
        <v>0</v>
      </c>
      <c r="BH12" s="58">
        <v>0</v>
      </c>
      <c r="BI12" s="58">
        <v>0</v>
      </c>
      <c r="BJ12" s="58">
        <v>0</v>
      </c>
      <c r="BK12" s="58">
        <v>0</v>
      </c>
      <c r="BL12" s="58">
        <v>0</v>
      </c>
      <c r="BM12" s="58">
        <v>0</v>
      </c>
      <c r="BN12" s="58">
        <v>0</v>
      </c>
      <c r="BO12" s="58">
        <v>0</v>
      </c>
      <c r="BP12" s="58">
        <v>0</v>
      </c>
      <c r="BQ12" s="58">
        <v>0</v>
      </c>
      <c r="BR12" s="58">
        <v>0</v>
      </c>
      <c r="BS12" s="58">
        <v>0</v>
      </c>
      <c r="BT12" s="58">
        <v>0</v>
      </c>
      <c r="BU12" s="58">
        <v>0</v>
      </c>
      <c r="BV12" s="58">
        <v>0</v>
      </c>
      <c r="BW12" s="58">
        <v>0</v>
      </c>
      <c r="BX12" s="58">
        <v>0</v>
      </c>
      <c r="BY12" s="58">
        <v>0</v>
      </c>
      <c r="BZ12" s="58">
        <v>0</v>
      </c>
      <c r="CA12" s="58">
        <v>0</v>
      </c>
      <c r="CB12" s="58">
        <v>0</v>
      </c>
      <c r="CC12" s="58">
        <v>0</v>
      </c>
      <c r="CD12" s="58">
        <v>0</v>
      </c>
      <c r="CE12" s="58">
        <v>0</v>
      </c>
      <c r="CF12" s="58">
        <v>0</v>
      </c>
      <c r="CG12" s="58">
        <v>0</v>
      </c>
      <c r="CH12" s="58">
        <v>0</v>
      </c>
      <c r="CI12" s="58">
        <v>0</v>
      </c>
      <c r="CJ12" s="58">
        <v>0</v>
      </c>
      <c r="CK12" s="58">
        <v>0</v>
      </c>
      <c r="CL12" s="58">
        <v>0</v>
      </c>
      <c r="CM12" s="58">
        <v>0</v>
      </c>
      <c r="CN12" s="58">
        <v>0</v>
      </c>
      <c r="CO12" s="58">
        <v>0</v>
      </c>
      <c r="CP12" s="58">
        <v>0</v>
      </c>
      <c r="CQ12" s="58">
        <v>0</v>
      </c>
      <c r="CR12" s="58">
        <v>0</v>
      </c>
      <c r="CS12" s="58">
        <v>0</v>
      </c>
      <c r="CT12" s="58">
        <v>0</v>
      </c>
      <c r="CU12" s="58">
        <v>0</v>
      </c>
      <c r="CV12" s="58">
        <v>0</v>
      </c>
      <c r="CW12" s="58">
        <v>0</v>
      </c>
      <c r="CX12" s="115"/>
    </row>
    <row r="13" spans="2:102" x14ac:dyDescent="0.25">
      <c r="B13" s="10" t="s">
        <v>14</v>
      </c>
      <c r="C13" s="12">
        <v>0.21</v>
      </c>
      <c r="D13" s="11">
        <f>F11+F12+F10</f>
        <v>11500</v>
      </c>
      <c r="E13" s="11"/>
      <c r="F13" s="11">
        <f>C13*D13</f>
        <v>2415</v>
      </c>
      <c r="G13" s="55">
        <v>1</v>
      </c>
      <c r="H13" s="55">
        <v>4</v>
      </c>
      <c r="I13" s="57">
        <f>(I10+I11+I12)*0.21</f>
        <v>-2415</v>
      </c>
      <c r="J13" s="58">
        <f>(J10+J11+J12)*0.21</f>
        <v>0</v>
      </c>
      <c r="K13" s="58">
        <f>(K10+K11+K12)*0.21</f>
        <v>-1218</v>
      </c>
      <c r="L13" s="58">
        <v>0</v>
      </c>
      <c r="M13" s="58">
        <f>(M10+M11+M12)*0.21</f>
        <v>-1197</v>
      </c>
      <c r="N13" s="58">
        <v>0</v>
      </c>
      <c r="O13" s="58">
        <v>0</v>
      </c>
      <c r="P13" s="58">
        <v>0</v>
      </c>
      <c r="Q13" s="58">
        <v>0</v>
      </c>
      <c r="R13" s="58">
        <v>0</v>
      </c>
      <c r="S13" s="58">
        <v>0</v>
      </c>
      <c r="T13" s="58">
        <v>0</v>
      </c>
      <c r="U13" s="58">
        <v>0</v>
      </c>
      <c r="V13" s="58">
        <v>0</v>
      </c>
      <c r="W13" s="58">
        <v>0</v>
      </c>
      <c r="X13" s="58">
        <v>0</v>
      </c>
      <c r="Y13" s="58">
        <v>0</v>
      </c>
      <c r="Z13" s="58">
        <v>0</v>
      </c>
      <c r="AA13" s="58">
        <v>0</v>
      </c>
      <c r="AB13" s="58">
        <v>0</v>
      </c>
      <c r="AC13" s="58">
        <v>0</v>
      </c>
      <c r="AD13" s="58">
        <v>0</v>
      </c>
      <c r="AE13" s="58">
        <v>0</v>
      </c>
      <c r="AF13" s="58">
        <v>0</v>
      </c>
      <c r="AG13" s="58">
        <v>0</v>
      </c>
      <c r="AH13" s="58">
        <v>0</v>
      </c>
      <c r="AI13" s="58">
        <v>0</v>
      </c>
      <c r="AJ13" s="58">
        <v>0</v>
      </c>
      <c r="AK13" s="58">
        <v>0</v>
      </c>
      <c r="AL13" s="58">
        <v>0</v>
      </c>
      <c r="AM13" s="58">
        <v>0</v>
      </c>
      <c r="AN13" s="58">
        <v>0</v>
      </c>
      <c r="AO13" s="58">
        <v>0</v>
      </c>
      <c r="AP13" s="58">
        <v>0</v>
      </c>
      <c r="AQ13" s="58">
        <v>0</v>
      </c>
      <c r="AR13" s="58">
        <v>0</v>
      </c>
      <c r="AS13" s="58">
        <v>0</v>
      </c>
      <c r="AT13" s="58">
        <v>0</v>
      </c>
      <c r="AU13" s="58">
        <v>0</v>
      </c>
      <c r="AV13" s="58">
        <v>0</v>
      </c>
      <c r="AW13" s="58">
        <v>0</v>
      </c>
      <c r="AX13" s="58">
        <v>0</v>
      </c>
      <c r="AY13" s="58">
        <v>0</v>
      </c>
      <c r="AZ13" s="58">
        <v>0</v>
      </c>
      <c r="BA13" s="58">
        <v>0</v>
      </c>
      <c r="BB13" s="58">
        <v>0</v>
      </c>
      <c r="BC13" s="58">
        <v>0</v>
      </c>
      <c r="BD13" s="58">
        <v>0</v>
      </c>
      <c r="BE13" s="58">
        <v>0</v>
      </c>
      <c r="BF13" s="58">
        <v>0</v>
      </c>
      <c r="BG13" s="58">
        <v>0</v>
      </c>
      <c r="BH13" s="58">
        <v>0</v>
      </c>
      <c r="BI13" s="58">
        <v>0</v>
      </c>
      <c r="BJ13" s="58">
        <v>0</v>
      </c>
      <c r="BK13" s="58">
        <v>0</v>
      </c>
      <c r="BL13" s="58">
        <v>0</v>
      </c>
      <c r="BM13" s="58">
        <v>0</v>
      </c>
      <c r="BN13" s="58">
        <v>0</v>
      </c>
      <c r="BO13" s="58">
        <v>0</v>
      </c>
      <c r="BP13" s="58">
        <v>0</v>
      </c>
      <c r="BQ13" s="58">
        <v>0</v>
      </c>
      <c r="BR13" s="58">
        <v>0</v>
      </c>
      <c r="BS13" s="58">
        <v>0</v>
      </c>
      <c r="BT13" s="58">
        <v>0</v>
      </c>
      <c r="BU13" s="58">
        <v>0</v>
      </c>
      <c r="BV13" s="58">
        <v>0</v>
      </c>
      <c r="BW13" s="58">
        <v>0</v>
      </c>
      <c r="BX13" s="58">
        <v>0</v>
      </c>
      <c r="BY13" s="58">
        <v>0</v>
      </c>
      <c r="BZ13" s="58">
        <v>0</v>
      </c>
      <c r="CA13" s="58">
        <v>0</v>
      </c>
      <c r="CB13" s="58">
        <v>0</v>
      </c>
      <c r="CC13" s="58">
        <v>0</v>
      </c>
      <c r="CD13" s="58">
        <v>0</v>
      </c>
      <c r="CE13" s="58">
        <v>0</v>
      </c>
      <c r="CF13" s="58">
        <v>0</v>
      </c>
      <c r="CG13" s="58">
        <v>0</v>
      </c>
      <c r="CH13" s="58">
        <v>0</v>
      </c>
      <c r="CI13" s="58">
        <v>0</v>
      </c>
      <c r="CJ13" s="58">
        <v>0</v>
      </c>
      <c r="CK13" s="58">
        <v>0</v>
      </c>
      <c r="CL13" s="58">
        <v>0</v>
      </c>
      <c r="CM13" s="58">
        <v>0</v>
      </c>
      <c r="CN13" s="58">
        <v>0</v>
      </c>
      <c r="CO13" s="58">
        <v>0</v>
      </c>
      <c r="CP13" s="58">
        <v>0</v>
      </c>
      <c r="CQ13" s="58">
        <v>0</v>
      </c>
      <c r="CR13" s="58">
        <v>0</v>
      </c>
      <c r="CS13" s="58">
        <v>0</v>
      </c>
      <c r="CT13" s="58">
        <v>0</v>
      </c>
      <c r="CU13" s="58">
        <v>0</v>
      </c>
      <c r="CV13" s="58">
        <v>0</v>
      </c>
      <c r="CW13" s="58">
        <v>0</v>
      </c>
      <c r="CX13" s="115"/>
    </row>
    <row r="14" spans="2:102" x14ac:dyDescent="0.25">
      <c r="B14" s="10"/>
      <c r="C14" s="12"/>
      <c r="D14" s="11"/>
      <c r="E14" s="11"/>
      <c r="F14" s="11"/>
      <c r="G14" s="61"/>
      <c r="H14" s="61"/>
      <c r="I14" s="62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115"/>
    </row>
    <row r="15" spans="2:102" x14ac:dyDescent="0.25">
      <c r="B15" s="15" t="s">
        <v>1</v>
      </c>
      <c r="C15" s="15"/>
      <c r="D15" s="16"/>
      <c r="E15" s="16"/>
      <c r="F15" s="16"/>
      <c r="G15" s="64"/>
      <c r="H15" s="64"/>
      <c r="I15" s="65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115"/>
    </row>
    <row r="16" spans="2:102" x14ac:dyDescent="0.25">
      <c r="B16" t="s">
        <v>21</v>
      </c>
      <c r="C16" s="6">
        <v>5.6099999999999997E-2</v>
      </c>
      <c r="D16" s="1">
        <f>F30</f>
        <v>158230.80000000002</v>
      </c>
      <c r="F16" s="1">
        <f>D16*C16</f>
        <v>8876.7478800000008</v>
      </c>
      <c r="G16" s="70">
        <v>6</v>
      </c>
      <c r="H16" s="70">
        <v>6</v>
      </c>
      <c r="I16" s="71">
        <f t="shared" ref="I16:I65" si="0">-F16</f>
        <v>-8876.7478800000008</v>
      </c>
      <c r="J16" s="72">
        <v>0</v>
      </c>
      <c r="K16" s="72">
        <v>0</v>
      </c>
      <c r="L16" s="72">
        <v>0</v>
      </c>
      <c r="M16" s="72">
        <v>0</v>
      </c>
      <c r="N16" s="72">
        <v>0</v>
      </c>
      <c r="O16" s="72">
        <f>I16</f>
        <v>-8876.7478800000008</v>
      </c>
      <c r="P16" s="72">
        <v>0</v>
      </c>
      <c r="Q16" s="72">
        <v>0</v>
      </c>
      <c r="R16" s="72">
        <v>0</v>
      </c>
      <c r="S16" s="72">
        <v>0</v>
      </c>
      <c r="T16" s="72">
        <v>0</v>
      </c>
      <c r="U16" s="72">
        <v>0</v>
      </c>
      <c r="V16" s="72">
        <v>0</v>
      </c>
      <c r="W16" s="72">
        <v>0</v>
      </c>
      <c r="X16" s="72">
        <v>0</v>
      </c>
      <c r="Y16" s="72">
        <v>0</v>
      </c>
      <c r="Z16" s="72">
        <v>0</v>
      </c>
      <c r="AA16" s="72">
        <v>0</v>
      </c>
      <c r="AB16" s="72">
        <v>0</v>
      </c>
      <c r="AC16" s="72">
        <v>0</v>
      </c>
      <c r="AD16" s="72">
        <v>0</v>
      </c>
      <c r="AE16" s="72">
        <v>0</v>
      </c>
      <c r="AF16" s="72">
        <v>0</v>
      </c>
      <c r="AG16" s="72">
        <v>0</v>
      </c>
      <c r="AH16" s="72">
        <v>0</v>
      </c>
      <c r="AI16" s="72">
        <v>0</v>
      </c>
      <c r="AJ16" s="72">
        <v>0</v>
      </c>
      <c r="AK16" s="72">
        <v>0</v>
      </c>
      <c r="AL16" s="72">
        <v>0</v>
      </c>
      <c r="AM16" s="72">
        <v>0</v>
      </c>
      <c r="AN16" s="72">
        <v>0</v>
      </c>
      <c r="AO16" s="72">
        <v>0</v>
      </c>
      <c r="AP16" s="72">
        <v>0</v>
      </c>
      <c r="AQ16" s="72">
        <v>0</v>
      </c>
      <c r="AR16" s="72">
        <v>0</v>
      </c>
      <c r="AS16" s="72">
        <v>0</v>
      </c>
      <c r="AT16" s="72">
        <v>0</v>
      </c>
      <c r="AU16" s="72">
        <v>0</v>
      </c>
      <c r="AV16" s="72">
        <v>0</v>
      </c>
      <c r="AW16" s="72">
        <v>0</v>
      </c>
      <c r="AX16" s="72">
        <v>0</v>
      </c>
      <c r="AY16" s="72">
        <v>0</v>
      </c>
      <c r="AZ16" s="72">
        <v>0</v>
      </c>
      <c r="BA16" s="72">
        <v>0</v>
      </c>
      <c r="BB16" s="72">
        <v>0</v>
      </c>
      <c r="BC16" s="72">
        <v>0</v>
      </c>
      <c r="BD16" s="72">
        <v>0</v>
      </c>
      <c r="BE16" s="72">
        <v>0</v>
      </c>
      <c r="BF16" s="72">
        <v>0</v>
      </c>
      <c r="BG16" s="72">
        <v>0</v>
      </c>
      <c r="BH16" s="72">
        <v>0</v>
      </c>
      <c r="BI16" s="72">
        <v>0</v>
      </c>
      <c r="BJ16" s="72">
        <v>0</v>
      </c>
      <c r="BK16" s="72">
        <v>0</v>
      </c>
      <c r="BL16" s="72">
        <v>0</v>
      </c>
      <c r="BM16" s="72">
        <v>0</v>
      </c>
      <c r="BN16" s="72">
        <v>0</v>
      </c>
      <c r="BO16" s="72">
        <v>0</v>
      </c>
      <c r="BP16" s="72">
        <v>0</v>
      </c>
      <c r="BQ16" s="72">
        <v>0</v>
      </c>
      <c r="BR16" s="72">
        <v>0</v>
      </c>
      <c r="BS16" s="72">
        <v>0</v>
      </c>
      <c r="BT16" s="72">
        <v>0</v>
      </c>
      <c r="BU16" s="72">
        <v>0</v>
      </c>
      <c r="BV16" s="72">
        <v>0</v>
      </c>
      <c r="BW16" s="72">
        <v>0</v>
      </c>
      <c r="BX16" s="72">
        <v>0</v>
      </c>
      <c r="BY16" s="72">
        <v>0</v>
      </c>
      <c r="BZ16" s="72">
        <v>0</v>
      </c>
      <c r="CA16" s="72">
        <v>0</v>
      </c>
      <c r="CB16" s="72">
        <v>0</v>
      </c>
      <c r="CC16" s="72">
        <v>0</v>
      </c>
      <c r="CD16" s="72">
        <v>0</v>
      </c>
      <c r="CE16" s="72">
        <v>0</v>
      </c>
      <c r="CF16" s="72">
        <v>0</v>
      </c>
      <c r="CG16" s="72">
        <v>0</v>
      </c>
      <c r="CH16" s="72">
        <v>0</v>
      </c>
      <c r="CI16" s="72">
        <v>0</v>
      </c>
      <c r="CJ16" s="72">
        <v>0</v>
      </c>
      <c r="CK16" s="72">
        <v>0</v>
      </c>
      <c r="CL16" s="72">
        <v>0</v>
      </c>
      <c r="CM16" s="72">
        <v>0</v>
      </c>
      <c r="CN16" s="72">
        <v>0</v>
      </c>
      <c r="CO16" s="72">
        <v>0</v>
      </c>
      <c r="CP16" s="72">
        <v>0</v>
      </c>
      <c r="CQ16" s="72">
        <v>0</v>
      </c>
      <c r="CR16" s="72">
        <v>0</v>
      </c>
      <c r="CS16" s="72">
        <v>0</v>
      </c>
      <c r="CT16" s="72">
        <v>0</v>
      </c>
      <c r="CU16" s="72">
        <v>0</v>
      </c>
      <c r="CV16" s="72">
        <v>0</v>
      </c>
      <c r="CW16" s="72">
        <v>0</v>
      </c>
      <c r="CX16" s="115"/>
    </row>
    <row r="17" spans="2:102" x14ac:dyDescent="0.25">
      <c r="B17" t="s">
        <v>22</v>
      </c>
      <c r="C17" s="6">
        <v>4.7699999999999999E-2</v>
      </c>
      <c r="D17" s="1">
        <f>F30</f>
        <v>158230.80000000002</v>
      </c>
      <c r="F17" s="1">
        <f>D17*C17</f>
        <v>7547.6091600000009</v>
      </c>
      <c r="G17" s="55">
        <v>17</v>
      </c>
      <c r="H17" s="55">
        <v>18</v>
      </c>
      <c r="I17" s="57">
        <f t="shared" si="0"/>
        <v>-7547.6091600000009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8">
        <v>0</v>
      </c>
      <c r="P17" s="58">
        <v>0</v>
      </c>
      <c r="Q17" s="58">
        <v>0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0</v>
      </c>
      <c r="X17" s="58">
        <v>0</v>
      </c>
      <c r="Y17" s="58">
        <v>0</v>
      </c>
      <c r="Z17" s="58">
        <f>I17*0.3</f>
        <v>-2264.2827480000001</v>
      </c>
      <c r="AA17" s="58">
        <f>0.7*I17</f>
        <v>-5283.3264120000003</v>
      </c>
      <c r="AB17" s="58">
        <v>0</v>
      </c>
      <c r="AC17" s="58">
        <v>0</v>
      </c>
      <c r="AD17" s="58">
        <v>0</v>
      </c>
      <c r="AE17" s="58">
        <v>0</v>
      </c>
      <c r="AF17" s="58">
        <v>0</v>
      </c>
      <c r="AG17" s="58">
        <v>0</v>
      </c>
      <c r="AH17" s="58">
        <v>0</v>
      </c>
      <c r="AI17" s="58">
        <v>0</v>
      </c>
      <c r="AJ17" s="58">
        <v>0</v>
      </c>
      <c r="AK17" s="58">
        <v>0</v>
      </c>
      <c r="AL17" s="58">
        <v>0</v>
      </c>
      <c r="AM17" s="58">
        <v>0</v>
      </c>
      <c r="AN17" s="58">
        <v>0</v>
      </c>
      <c r="AO17" s="58">
        <v>0</v>
      </c>
      <c r="AP17" s="58">
        <v>0</v>
      </c>
      <c r="AQ17" s="58">
        <v>0</v>
      </c>
      <c r="AR17" s="58">
        <v>0</v>
      </c>
      <c r="AS17" s="58">
        <v>0</v>
      </c>
      <c r="AT17" s="58">
        <v>0</v>
      </c>
      <c r="AU17" s="58">
        <v>0</v>
      </c>
      <c r="AV17" s="58">
        <v>0</v>
      </c>
      <c r="AW17" s="58">
        <v>0</v>
      </c>
      <c r="AX17" s="58">
        <v>0</v>
      </c>
      <c r="AY17" s="58">
        <v>0</v>
      </c>
      <c r="AZ17" s="58">
        <v>0</v>
      </c>
      <c r="BA17" s="58">
        <v>0</v>
      </c>
      <c r="BB17" s="58">
        <v>0</v>
      </c>
      <c r="BC17" s="58">
        <v>0</v>
      </c>
      <c r="BD17" s="58">
        <v>0</v>
      </c>
      <c r="BE17" s="58">
        <v>0</v>
      </c>
      <c r="BF17" s="58">
        <v>0</v>
      </c>
      <c r="BG17" s="58">
        <v>0</v>
      </c>
      <c r="BH17" s="58">
        <v>0</v>
      </c>
      <c r="BI17" s="58">
        <v>0</v>
      </c>
      <c r="BJ17" s="58">
        <v>0</v>
      </c>
      <c r="BK17" s="58">
        <v>0</v>
      </c>
      <c r="BL17" s="58">
        <v>0</v>
      </c>
      <c r="BM17" s="58">
        <v>0</v>
      </c>
      <c r="BN17" s="58">
        <v>0</v>
      </c>
      <c r="BO17" s="58">
        <v>0</v>
      </c>
      <c r="BP17" s="58">
        <v>0</v>
      </c>
      <c r="BQ17" s="58">
        <v>0</v>
      </c>
      <c r="BR17" s="58">
        <v>0</v>
      </c>
      <c r="BS17" s="58">
        <v>0</v>
      </c>
      <c r="BT17" s="58">
        <v>0</v>
      </c>
      <c r="BU17" s="58">
        <v>0</v>
      </c>
      <c r="BV17" s="58">
        <v>0</v>
      </c>
      <c r="BW17" s="58">
        <v>0</v>
      </c>
      <c r="BX17" s="58">
        <v>0</v>
      </c>
      <c r="BY17" s="58">
        <v>0</v>
      </c>
      <c r="BZ17" s="58">
        <v>0</v>
      </c>
      <c r="CA17" s="58">
        <v>0</v>
      </c>
      <c r="CB17" s="58">
        <v>0</v>
      </c>
      <c r="CC17" s="58">
        <v>0</v>
      </c>
      <c r="CD17" s="58">
        <v>0</v>
      </c>
      <c r="CE17" s="58">
        <v>0</v>
      </c>
      <c r="CF17" s="58">
        <v>0</v>
      </c>
      <c r="CG17" s="58">
        <v>0</v>
      </c>
      <c r="CH17" s="58">
        <v>0</v>
      </c>
      <c r="CI17" s="58">
        <v>0</v>
      </c>
      <c r="CJ17" s="58">
        <v>0</v>
      </c>
      <c r="CK17" s="58">
        <v>0</v>
      </c>
      <c r="CL17" s="58">
        <v>0</v>
      </c>
      <c r="CM17" s="58">
        <v>0</v>
      </c>
      <c r="CN17" s="58">
        <v>0</v>
      </c>
      <c r="CO17" s="58">
        <v>0</v>
      </c>
      <c r="CP17" s="58">
        <v>0</v>
      </c>
      <c r="CQ17" s="58">
        <v>0</v>
      </c>
      <c r="CR17" s="58">
        <v>0</v>
      </c>
      <c r="CS17" s="58">
        <v>0</v>
      </c>
      <c r="CT17" s="58">
        <v>0</v>
      </c>
      <c r="CU17" s="58">
        <v>0</v>
      </c>
      <c r="CV17" s="58">
        <v>0</v>
      </c>
      <c r="CW17" s="58">
        <v>0</v>
      </c>
      <c r="CX17" s="115"/>
    </row>
    <row r="18" spans="2:102" x14ac:dyDescent="0.25">
      <c r="B18" t="s">
        <v>24</v>
      </c>
      <c r="C18" s="6">
        <v>7.0000000000000001E-3</v>
      </c>
      <c r="D18" s="1">
        <f>F30</f>
        <v>158230.80000000002</v>
      </c>
      <c r="F18" s="1">
        <f>C18*D18</f>
        <v>1107.6156000000001</v>
      </c>
      <c r="G18" s="55">
        <v>17</v>
      </c>
      <c r="H18" s="55">
        <v>18</v>
      </c>
      <c r="I18" s="57">
        <f t="shared" si="0"/>
        <v>-1107.6156000000001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58">
        <v>0</v>
      </c>
      <c r="P18" s="58">
        <v>0</v>
      </c>
      <c r="Q18" s="58">
        <v>0</v>
      </c>
      <c r="R18" s="58">
        <v>0</v>
      </c>
      <c r="S18" s="58">
        <v>0</v>
      </c>
      <c r="T18" s="58">
        <v>0</v>
      </c>
      <c r="U18" s="58">
        <v>0</v>
      </c>
      <c r="V18" s="58">
        <v>0</v>
      </c>
      <c r="W18" s="58">
        <v>0</v>
      </c>
      <c r="X18" s="58">
        <v>0</v>
      </c>
      <c r="Y18" s="58">
        <v>0</v>
      </c>
      <c r="Z18" s="58">
        <f>I18*0.5</f>
        <v>-553.80780000000004</v>
      </c>
      <c r="AA18" s="58">
        <f>I18*0.5</f>
        <v>-553.80780000000004</v>
      </c>
      <c r="AB18" s="58">
        <v>0</v>
      </c>
      <c r="AC18" s="58">
        <v>0</v>
      </c>
      <c r="AD18" s="58">
        <v>0</v>
      </c>
      <c r="AE18" s="58">
        <v>0</v>
      </c>
      <c r="AF18" s="58">
        <v>0</v>
      </c>
      <c r="AG18" s="58">
        <v>0</v>
      </c>
      <c r="AH18" s="58">
        <v>0</v>
      </c>
      <c r="AI18" s="58">
        <v>0</v>
      </c>
      <c r="AJ18" s="58">
        <v>0</v>
      </c>
      <c r="AK18" s="58">
        <v>0</v>
      </c>
      <c r="AL18" s="58">
        <v>0</v>
      </c>
      <c r="AM18" s="58">
        <v>0</v>
      </c>
      <c r="AN18" s="58">
        <v>0</v>
      </c>
      <c r="AO18" s="58">
        <v>0</v>
      </c>
      <c r="AP18" s="58">
        <v>0</v>
      </c>
      <c r="AQ18" s="58">
        <v>0</v>
      </c>
      <c r="AR18" s="58">
        <v>0</v>
      </c>
      <c r="AS18" s="58">
        <v>0</v>
      </c>
      <c r="AT18" s="58">
        <v>0</v>
      </c>
      <c r="AU18" s="58">
        <v>0</v>
      </c>
      <c r="AV18" s="58">
        <v>0</v>
      </c>
      <c r="AW18" s="58">
        <v>0</v>
      </c>
      <c r="AX18" s="58">
        <v>0</v>
      </c>
      <c r="AY18" s="58">
        <v>0</v>
      </c>
      <c r="AZ18" s="58">
        <v>0</v>
      </c>
      <c r="BA18" s="58">
        <v>0</v>
      </c>
      <c r="BB18" s="58">
        <v>0</v>
      </c>
      <c r="BC18" s="58">
        <v>0</v>
      </c>
      <c r="BD18" s="58">
        <v>0</v>
      </c>
      <c r="BE18" s="58">
        <v>0</v>
      </c>
      <c r="BF18" s="58">
        <v>0</v>
      </c>
      <c r="BG18" s="58">
        <v>0</v>
      </c>
      <c r="BH18" s="58">
        <v>0</v>
      </c>
      <c r="BI18" s="58">
        <v>0</v>
      </c>
      <c r="BJ18" s="58">
        <v>0</v>
      </c>
      <c r="BK18" s="58">
        <v>0</v>
      </c>
      <c r="BL18" s="58">
        <v>0</v>
      </c>
      <c r="BM18" s="58">
        <v>0</v>
      </c>
      <c r="BN18" s="58">
        <v>0</v>
      </c>
      <c r="BO18" s="58">
        <v>0</v>
      </c>
      <c r="BP18" s="58">
        <v>0</v>
      </c>
      <c r="BQ18" s="58">
        <v>0</v>
      </c>
      <c r="BR18" s="58">
        <v>0</v>
      </c>
      <c r="BS18" s="58">
        <v>0</v>
      </c>
      <c r="BT18" s="58">
        <v>0</v>
      </c>
      <c r="BU18" s="58">
        <v>0</v>
      </c>
      <c r="BV18" s="58">
        <v>0</v>
      </c>
      <c r="BW18" s="58">
        <v>0</v>
      </c>
      <c r="BX18" s="58">
        <v>0</v>
      </c>
      <c r="BY18" s="58">
        <v>0</v>
      </c>
      <c r="BZ18" s="58">
        <v>0</v>
      </c>
      <c r="CA18" s="58">
        <v>0</v>
      </c>
      <c r="CB18" s="58">
        <v>0</v>
      </c>
      <c r="CC18" s="58">
        <v>0</v>
      </c>
      <c r="CD18" s="58">
        <v>0</v>
      </c>
      <c r="CE18" s="58">
        <v>0</v>
      </c>
      <c r="CF18" s="58">
        <v>0</v>
      </c>
      <c r="CG18" s="58">
        <v>0</v>
      </c>
      <c r="CH18" s="58">
        <v>0</v>
      </c>
      <c r="CI18" s="58">
        <v>0</v>
      </c>
      <c r="CJ18" s="58">
        <v>0</v>
      </c>
      <c r="CK18" s="58">
        <v>0</v>
      </c>
      <c r="CL18" s="58">
        <v>0</v>
      </c>
      <c r="CM18" s="58">
        <v>0</v>
      </c>
      <c r="CN18" s="58">
        <v>0</v>
      </c>
      <c r="CO18" s="58">
        <v>0</v>
      </c>
      <c r="CP18" s="58">
        <v>0</v>
      </c>
      <c r="CQ18" s="58">
        <v>0</v>
      </c>
      <c r="CR18" s="58">
        <v>0</v>
      </c>
      <c r="CS18" s="58">
        <v>0</v>
      </c>
      <c r="CT18" s="58">
        <v>0</v>
      </c>
      <c r="CU18" s="58">
        <v>0</v>
      </c>
      <c r="CV18" s="58">
        <v>0</v>
      </c>
      <c r="CW18" s="58">
        <v>0</v>
      </c>
      <c r="CX18" s="115"/>
    </row>
    <row r="19" spans="2:102" x14ac:dyDescent="0.25">
      <c r="B19" s="6" t="s">
        <v>19</v>
      </c>
      <c r="C19" s="6">
        <v>5.6099999999999997E-2</v>
      </c>
      <c r="D19" s="1">
        <f>F33+F34</f>
        <v>3021642.2302560001</v>
      </c>
      <c r="F19" s="1">
        <f>C19*D19</f>
        <v>169514.12911736159</v>
      </c>
      <c r="G19" s="55">
        <v>6</v>
      </c>
      <c r="H19" s="55">
        <v>9</v>
      </c>
      <c r="I19" s="57">
        <f t="shared" si="0"/>
        <v>-169514.12911736159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58">
        <f>I19*0.4</f>
        <v>-67805.651646944636</v>
      </c>
      <c r="P19" s="58">
        <v>0</v>
      </c>
      <c r="Q19" s="58">
        <v>0</v>
      </c>
      <c r="R19" s="58">
        <f>I19*0.6</f>
        <v>-101708.47747041695</v>
      </c>
      <c r="S19" s="58">
        <v>0</v>
      </c>
      <c r="T19" s="58">
        <v>0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58">
        <v>0</v>
      </c>
      <c r="AB19" s="58">
        <v>0</v>
      </c>
      <c r="AC19" s="58">
        <v>0</v>
      </c>
      <c r="AD19" s="58">
        <v>0</v>
      </c>
      <c r="AE19" s="58">
        <v>0</v>
      </c>
      <c r="AF19" s="58">
        <v>0</v>
      </c>
      <c r="AG19" s="58">
        <v>0</v>
      </c>
      <c r="AH19" s="58">
        <v>0</v>
      </c>
      <c r="AI19" s="58">
        <v>0</v>
      </c>
      <c r="AJ19" s="58">
        <v>0</v>
      </c>
      <c r="AK19" s="58">
        <v>0</v>
      </c>
      <c r="AL19" s="58">
        <v>0</v>
      </c>
      <c r="AM19" s="58">
        <v>0</v>
      </c>
      <c r="AN19" s="58">
        <v>0</v>
      </c>
      <c r="AO19" s="58">
        <v>0</v>
      </c>
      <c r="AP19" s="58">
        <v>0</v>
      </c>
      <c r="AQ19" s="58">
        <v>0</v>
      </c>
      <c r="AR19" s="58">
        <v>0</v>
      </c>
      <c r="AS19" s="58">
        <v>0</v>
      </c>
      <c r="AT19" s="58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8">
        <v>0</v>
      </c>
      <c r="BA19" s="58">
        <v>0</v>
      </c>
      <c r="BB19" s="58">
        <v>0</v>
      </c>
      <c r="BC19" s="58">
        <v>0</v>
      </c>
      <c r="BD19" s="58">
        <v>0</v>
      </c>
      <c r="BE19" s="58">
        <v>0</v>
      </c>
      <c r="BF19" s="58">
        <v>0</v>
      </c>
      <c r="BG19" s="58">
        <v>0</v>
      </c>
      <c r="BH19" s="58">
        <v>0</v>
      </c>
      <c r="BI19" s="58">
        <v>0</v>
      </c>
      <c r="BJ19" s="58">
        <v>0</v>
      </c>
      <c r="BK19" s="58">
        <v>0</v>
      </c>
      <c r="BL19" s="58">
        <v>0</v>
      </c>
      <c r="BM19" s="58">
        <v>0</v>
      </c>
      <c r="BN19" s="58">
        <v>0</v>
      </c>
      <c r="BO19" s="58">
        <v>0</v>
      </c>
      <c r="BP19" s="58">
        <v>0</v>
      </c>
      <c r="BQ19" s="58">
        <v>0</v>
      </c>
      <c r="BR19" s="58">
        <v>0</v>
      </c>
      <c r="BS19" s="58">
        <v>0</v>
      </c>
      <c r="BT19" s="58">
        <v>0</v>
      </c>
      <c r="BU19" s="58">
        <v>0</v>
      </c>
      <c r="BV19" s="58">
        <v>0</v>
      </c>
      <c r="BW19" s="58">
        <v>0</v>
      </c>
      <c r="BX19" s="58">
        <v>0</v>
      </c>
      <c r="BY19" s="58">
        <v>0</v>
      </c>
      <c r="BZ19" s="58">
        <v>0</v>
      </c>
      <c r="CA19" s="58">
        <v>0</v>
      </c>
      <c r="CB19" s="58">
        <v>0</v>
      </c>
      <c r="CC19" s="58">
        <v>0</v>
      </c>
      <c r="CD19" s="58">
        <v>0</v>
      </c>
      <c r="CE19" s="58">
        <v>0</v>
      </c>
      <c r="CF19" s="58">
        <v>0</v>
      </c>
      <c r="CG19" s="58">
        <v>0</v>
      </c>
      <c r="CH19" s="58">
        <v>0</v>
      </c>
      <c r="CI19" s="58">
        <v>0</v>
      </c>
      <c r="CJ19" s="58">
        <v>0</v>
      </c>
      <c r="CK19" s="58">
        <v>0</v>
      </c>
      <c r="CL19" s="58">
        <v>0</v>
      </c>
      <c r="CM19" s="58">
        <v>0</v>
      </c>
      <c r="CN19" s="58">
        <v>0</v>
      </c>
      <c r="CO19" s="58">
        <v>0</v>
      </c>
      <c r="CP19" s="58">
        <v>0</v>
      </c>
      <c r="CQ19" s="58">
        <v>0</v>
      </c>
      <c r="CR19" s="58">
        <v>0</v>
      </c>
      <c r="CS19" s="58">
        <v>0</v>
      </c>
      <c r="CT19" s="58">
        <v>0</v>
      </c>
      <c r="CU19" s="58">
        <v>0</v>
      </c>
      <c r="CV19" s="58">
        <v>0</v>
      </c>
      <c r="CW19" s="58">
        <v>0</v>
      </c>
      <c r="CX19" s="115"/>
    </row>
    <row r="20" spans="2:102" x14ac:dyDescent="0.25">
      <c r="B20" s="6" t="s">
        <v>20</v>
      </c>
      <c r="C20" s="6">
        <v>4.7699999999999999E-2</v>
      </c>
      <c r="D20" s="1">
        <f>F33+F34</f>
        <v>3021642.2302560001</v>
      </c>
      <c r="F20" s="1">
        <f>C20*D20</f>
        <v>144132.33438321122</v>
      </c>
      <c r="G20" s="55">
        <v>19</v>
      </c>
      <c r="H20" s="55">
        <v>32</v>
      </c>
      <c r="I20" s="57">
        <f t="shared" si="0"/>
        <v>-144132.33438321122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58">
        <f>$I20/14</f>
        <v>-10295.166741657944</v>
      </c>
      <c r="AC20" s="58">
        <f t="shared" ref="AC20:AO20" si="1">$I20/14</f>
        <v>-10295.166741657944</v>
      </c>
      <c r="AD20" s="58">
        <f t="shared" si="1"/>
        <v>-10295.166741657944</v>
      </c>
      <c r="AE20" s="58">
        <f t="shared" si="1"/>
        <v>-10295.166741657944</v>
      </c>
      <c r="AF20" s="58">
        <f t="shared" si="1"/>
        <v>-10295.166741657944</v>
      </c>
      <c r="AG20" s="58">
        <f t="shared" si="1"/>
        <v>-10295.166741657944</v>
      </c>
      <c r="AH20" s="58">
        <f t="shared" si="1"/>
        <v>-10295.166741657944</v>
      </c>
      <c r="AI20" s="58">
        <f t="shared" si="1"/>
        <v>-10295.166741657944</v>
      </c>
      <c r="AJ20" s="58">
        <f t="shared" si="1"/>
        <v>-10295.166741657944</v>
      </c>
      <c r="AK20" s="58">
        <f t="shared" si="1"/>
        <v>-10295.166741657944</v>
      </c>
      <c r="AL20" s="58">
        <f t="shared" si="1"/>
        <v>-10295.166741657944</v>
      </c>
      <c r="AM20" s="58">
        <f t="shared" si="1"/>
        <v>-10295.166741657944</v>
      </c>
      <c r="AN20" s="58">
        <f t="shared" si="1"/>
        <v>-10295.166741657944</v>
      </c>
      <c r="AO20" s="58">
        <f t="shared" si="1"/>
        <v>-10295.166741657944</v>
      </c>
      <c r="AP20" s="58">
        <v>0</v>
      </c>
      <c r="AQ20" s="58">
        <v>0</v>
      </c>
      <c r="AR20" s="58">
        <v>0</v>
      </c>
      <c r="AS20" s="58">
        <v>0</v>
      </c>
      <c r="AT20" s="58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8">
        <v>0</v>
      </c>
      <c r="BA20" s="58">
        <v>0</v>
      </c>
      <c r="BB20" s="58">
        <v>0</v>
      </c>
      <c r="BC20" s="58">
        <v>0</v>
      </c>
      <c r="BD20" s="58">
        <v>0</v>
      </c>
      <c r="BE20" s="58">
        <v>0</v>
      </c>
      <c r="BF20" s="58">
        <v>0</v>
      </c>
      <c r="BG20" s="58">
        <v>0</v>
      </c>
      <c r="BH20" s="58">
        <v>0</v>
      </c>
      <c r="BI20" s="58">
        <v>0</v>
      </c>
      <c r="BJ20" s="58">
        <v>0</v>
      </c>
      <c r="BK20" s="58">
        <v>0</v>
      </c>
      <c r="BL20" s="58">
        <v>0</v>
      </c>
      <c r="BM20" s="58">
        <v>0</v>
      </c>
      <c r="BN20" s="58">
        <v>0</v>
      </c>
      <c r="BO20" s="58">
        <v>0</v>
      </c>
      <c r="BP20" s="58">
        <v>0</v>
      </c>
      <c r="BQ20" s="58">
        <v>0</v>
      </c>
      <c r="BR20" s="58">
        <v>0</v>
      </c>
      <c r="BS20" s="58">
        <v>0</v>
      </c>
      <c r="BT20" s="58">
        <v>0</v>
      </c>
      <c r="BU20" s="58">
        <v>0</v>
      </c>
      <c r="BV20" s="58">
        <v>0</v>
      </c>
      <c r="BW20" s="58">
        <v>0</v>
      </c>
      <c r="BX20" s="58">
        <v>0</v>
      </c>
      <c r="BY20" s="58">
        <v>0</v>
      </c>
      <c r="BZ20" s="58">
        <v>0</v>
      </c>
      <c r="CA20" s="58">
        <v>0</v>
      </c>
      <c r="CB20" s="58">
        <v>0</v>
      </c>
      <c r="CC20" s="58">
        <v>0</v>
      </c>
      <c r="CD20" s="58">
        <v>0</v>
      </c>
      <c r="CE20" s="58">
        <v>0</v>
      </c>
      <c r="CF20" s="58">
        <v>0</v>
      </c>
      <c r="CG20" s="58">
        <v>0</v>
      </c>
      <c r="CH20" s="58">
        <v>0</v>
      </c>
      <c r="CI20" s="58">
        <v>0</v>
      </c>
      <c r="CJ20" s="58">
        <v>0</v>
      </c>
      <c r="CK20" s="58">
        <v>0</v>
      </c>
      <c r="CL20" s="58">
        <v>0</v>
      </c>
      <c r="CM20" s="58">
        <v>0</v>
      </c>
      <c r="CN20" s="58">
        <v>0</v>
      </c>
      <c r="CO20" s="58">
        <v>0</v>
      </c>
      <c r="CP20" s="58">
        <v>0</v>
      </c>
      <c r="CQ20" s="58">
        <v>0</v>
      </c>
      <c r="CR20" s="58">
        <v>0</v>
      </c>
      <c r="CS20" s="58">
        <v>0</v>
      </c>
      <c r="CT20" s="58">
        <v>0</v>
      </c>
      <c r="CU20" s="58">
        <v>0</v>
      </c>
      <c r="CV20" s="58">
        <v>0</v>
      </c>
      <c r="CW20" s="58">
        <v>0</v>
      </c>
      <c r="CX20" s="115"/>
    </row>
    <row r="21" spans="2:102" x14ac:dyDescent="0.25">
      <c r="B21" s="6" t="s">
        <v>24</v>
      </c>
      <c r="C21" s="6">
        <v>7.0000000000000001E-3</v>
      </c>
      <c r="D21" s="1">
        <f>F33+F34</f>
        <v>3021642.2302560001</v>
      </c>
      <c r="F21" s="1">
        <f>C21*D21</f>
        <v>21151.495611792001</v>
      </c>
      <c r="G21" s="55">
        <v>19</v>
      </c>
      <c r="H21" s="55">
        <v>32</v>
      </c>
      <c r="I21" s="57">
        <f t="shared" si="0"/>
        <v>-21151.495611792001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58">
        <v>0</v>
      </c>
      <c r="P21" s="58">
        <v>0</v>
      </c>
      <c r="Q21" s="58">
        <v>0</v>
      </c>
      <c r="R21" s="58">
        <v>0</v>
      </c>
      <c r="S21" s="58">
        <v>0</v>
      </c>
      <c r="T21" s="58">
        <v>0</v>
      </c>
      <c r="U21" s="58">
        <v>0</v>
      </c>
      <c r="V21" s="58">
        <v>0</v>
      </c>
      <c r="W21" s="58">
        <v>0</v>
      </c>
      <c r="X21" s="58">
        <v>0</v>
      </c>
      <c r="Y21" s="58">
        <v>0</v>
      </c>
      <c r="Z21" s="58">
        <v>0</v>
      </c>
      <c r="AA21" s="58">
        <v>0</v>
      </c>
      <c r="AB21" s="58">
        <f>$I$21/14</f>
        <v>-1510.821115128</v>
      </c>
      <c r="AC21" s="58">
        <f t="shared" ref="AC21:AO21" si="2">$I$21/14</f>
        <v>-1510.821115128</v>
      </c>
      <c r="AD21" s="58">
        <f t="shared" si="2"/>
        <v>-1510.821115128</v>
      </c>
      <c r="AE21" s="58">
        <f t="shared" si="2"/>
        <v>-1510.821115128</v>
      </c>
      <c r="AF21" s="58">
        <f t="shared" si="2"/>
        <v>-1510.821115128</v>
      </c>
      <c r="AG21" s="58">
        <f t="shared" si="2"/>
        <v>-1510.821115128</v>
      </c>
      <c r="AH21" s="58">
        <f t="shared" si="2"/>
        <v>-1510.821115128</v>
      </c>
      <c r="AI21" s="58">
        <f t="shared" si="2"/>
        <v>-1510.821115128</v>
      </c>
      <c r="AJ21" s="58">
        <f t="shared" si="2"/>
        <v>-1510.821115128</v>
      </c>
      <c r="AK21" s="58">
        <f t="shared" si="2"/>
        <v>-1510.821115128</v>
      </c>
      <c r="AL21" s="58">
        <f t="shared" si="2"/>
        <v>-1510.821115128</v>
      </c>
      <c r="AM21" s="58">
        <f t="shared" si="2"/>
        <v>-1510.821115128</v>
      </c>
      <c r="AN21" s="58">
        <f t="shared" si="2"/>
        <v>-1510.821115128</v>
      </c>
      <c r="AO21" s="58">
        <f t="shared" si="2"/>
        <v>-1510.821115128</v>
      </c>
      <c r="AP21" s="58">
        <v>0</v>
      </c>
      <c r="AQ21" s="58">
        <v>0</v>
      </c>
      <c r="AR21" s="58">
        <v>0</v>
      </c>
      <c r="AS21" s="58">
        <v>0</v>
      </c>
      <c r="AT21" s="58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8">
        <v>0</v>
      </c>
      <c r="BA21" s="58">
        <v>0</v>
      </c>
      <c r="BB21" s="58">
        <v>0</v>
      </c>
      <c r="BC21" s="58">
        <v>0</v>
      </c>
      <c r="BD21" s="58">
        <v>0</v>
      </c>
      <c r="BE21" s="58">
        <v>0</v>
      </c>
      <c r="BF21" s="58">
        <v>0</v>
      </c>
      <c r="BG21" s="58">
        <v>0</v>
      </c>
      <c r="BH21" s="58">
        <v>0</v>
      </c>
      <c r="BI21" s="58">
        <v>0</v>
      </c>
      <c r="BJ21" s="58">
        <v>0</v>
      </c>
      <c r="BK21" s="58">
        <v>0</v>
      </c>
      <c r="BL21" s="58">
        <v>0</v>
      </c>
      <c r="BM21" s="58">
        <v>0</v>
      </c>
      <c r="BN21" s="58">
        <v>0</v>
      </c>
      <c r="BO21" s="58">
        <v>0</v>
      </c>
      <c r="BP21" s="58">
        <v>0</v>
      </c>
      <c r="BQ21" s="58">
        <v>0</v>
      </c>
      <c r="BR21" s="58">
        <v>0</v>
      </c>
      <c r="BS21" s="58">
        <v>0</v>
      </c>
      <c r="BT21" s="58">
        <v>0</v>
      </c>
      <c r="BU21" s="58">
        <v>0</v>
      </c>
      <c r="BV21" s="58">
        <v>0</v>
      </c>
      <c r="BW21" s="58">
        <v>0</v>
      </c>
      <c r="BX21" s="58">
        <v>0</v>
      </c>
      <c r="BY21" s="58">
        <v>0</v>
      </c>
      <c r="BZ21" s="58">
        <v>0</v>
      </c>
      <c r="CA21" s="58">
        <v>0</v>
      </c>
      <c r="CB21" s="58">
        <v>0</v>
      </c>
      <c r="CC21" s="58">
        <v>0</v>
      </c>
      <c r="CD21" s="58">
        <v>0</v>
      </c>
      <c r="CE21" s="58">
        <v>0</v>
      </c>
      <c r="CF21" s="58">
        <v>0</v>
      </c>
      <c r="CG21" s="58">
        <v>0</v>
      </c>
      <c r="CH21" s="58">
        <v>0</v>
      </c>
      <c r="CI21" s="58">
        <v>0</v>
      </c>
      <c r="CJ21" s="58">
        <v>0</v>
      </c>
      <c r="CK21" s="58">
        <v>0</v>
      </c>
      <c r="CL21" s="58">
        <v>0</v>
      </c>
      <c r="CM21" s="58">
        <v>0</v>
      </c>
      <c r="CN21" s="58">
        <v>0</v>
      </c>
      <c r="CO21" s="58">
        <v>0</v>
      </c>
      <c r="CP21" s="58">
        <v>0</v>
      </c>
      <c r="CQ21" s="58">
        <v>0</v>
      </c>
      <c r="CR21" s="58">
        <v>0</v>
      </c>
      <c r="CS21" s="58">
        <v>0</v>
      </c>
      <c r="CT21" s="58">
        <v>0</v>
      </c>
      <c r="CU21" s="58">
        <v>0</v>
      </c>
      <c r="CV21" s="58">
        <v>0</v>
      </c>
      <c r="CW21" s="58">
        <v>0</v>
      </c>
      <c r="CX21" s="115"/>
    </row>
    <row r="22" spans="2:102" x14ac:dyDescent="0.25">
      <c r="B22" s="6" t="s">
        <v>173</v>
      </c>
      <c r="C22" s="6">
        <v>0.02</v>
      </c>
      <c r="D22" s="1">
        <f>F34+F33+F30</f>
        <v>3179873.0302559999</v>
      </c>
      <c r="F22" s="1">
        <f>C22*D22</f>
        <v>63597.460605120003</v>
      </c>
      <c r="G22" s="55">
        <v>1</v>
      </c>
      <c r="H22" s="55">
        <v>33</v>
      </c>
      <c r="I22" s="57">
        <f>-F22</f>
        <v>-63597.460605120003</v>
      </c>
      <c r="J22" s="58">
        <v>0</v>
      </c>
      <c r="K22" s="58">
        <v>0</v>
      </c>
      <c r="L22" s="58">
        <v>0</v>
      </c>
      <c r="M22" s="58">
        <f>I22*0.05</f>
        <v>-3179.8730302560002</v>
      </c>
      <c r="N22" s="58">
        <v>0</v>
      </c>
      <c r="O22" s="58">
        <v>0</v>
      </c>
      <c r="P22" s="58">
        <v>0</v>
      </c>
      <c r="Q22" s="58">
        <v>0</v>
      </c>
      <c r="R22" s="58">
        <f>I22*0.15</f>
        <v>-9539.6190907679993</v>
      </c>
      <c r="S22" s="58">
        <v>0</v>
      </c>
      <c r="T22" s="58">
        <f>I22*0.05</f>
        <v>-3179.8730302560002</v>
      </c>
      <c r="U22" s="58">
        <v>0</v>
      </c>
      <c r="V22" s="58">
        <v>0</v>
      </c>
      <c r="W22" s="58">
        <v>0</v>
      </c>
      <c r="X22" s="58">
        <v>0</v>
      </c>
      <c r="Y22" s="58">
        <v>0</v>
      </c>
      <c r="Z22" s="58">
        <f t="shared" ref="Z22:AN22" si="3">$I$22*0.04</f>
        <v>-2543.8984242048</v>
      </c>
      <c r="AA22" s="58">
        <f t="shared" si="3"/>
        <v>-2543.8984242048</v>
      </c>
      <c r="AB22" s="58">
        <f t="shared" si="3"/>
        <v>-2543.8984242048</v>
      </c>
      <c r="AC22" s="58">
        <f t="shared" si="3"/>
        <v>-2543.8984242048</v>
      </c>
      <c r="AD22" s="58">
        <f t="shared" si="3"/>
        <v>-2543.8984242048</v>
      </c>
      <c r="AE22" s="58">
        <f t="shared" si="3"/>
        <v>-2543.8984242048</v>
      </c>
      <c r="AF22" s="58">
        <f t="shared" si="3"/>
        <v>-2543.8984242048</v>
      </c>
      <c r="AG22" s="58">
        <f t="shared" si="3"/>
        <v>-2543.8984242048</v>
      </c>
      <c r="AH22" s="58">
        <f t="shared" si="3"/>
        <v>-2543.8984242048</v>
      </c>
      <c r="AI22" s="58">
        <f t="shared" si="3"/>
        <v>-2543.8984242048</v>
      </c>
      <c r="AJ22" s="58">
        <f t="shared" si="3"/>
        <v>-2543.8984242048</v>
      </c>
      <c r="AK22" s="58">
        <f t="shared" si="3"/>
        <v>-2543.8984242048</v>
      </c>
      <c r="AL22" s="58">
        <f t="shared" si="3"/>
        <v>-2543.8984242048</v>
      </c>
      <c r="AM22" s="58">
        <f t="shared" si="3"/>
        <v>-2543.8984242048</v>
      </c>
      <c r="AN22" s="58">
        <f t="shared" si="3"/>
        <v>-2543.8984242048</v>
      </c>
      <c r="AO22" s="58">
        <f>$I$22*0.04</f>
        <v>-2543.8984242048</v>
      </c>
      <c r="AP22" s="58">
        <f>I22*0.11</f>
        <v>-6995.7206665632002</v>
      </c>
      <c r="AQ22" s="58">
        <v>0</v>
      </c>
      <c r="AR22" s="58">
        <v>0</v>
      </c>
      <c r="AS22" s="58">
        <v>0</v>
      </c>
      <c r="AT22" s="58">
        <v>0</v>
      </c>
      <c r="AU22" s="58">
        <v>0</v>
      </c>
      <c r="AV22" s="58">
        <v>0</v>
      </c>
      <c r="AW22" s="58">
        <v>0</v>
      </c>
      <c r="AX22" s="58">
        <v>0</v>
      </c>
      <c r="AY22" s="58">
        <v>0</v>
      </c>
      <c r="AZ22" s="58">
        <v>0</v>
      </c>
      <c r="BA22" s="58">
        <v>0</v>
      </c>
      <c r="BB22" s="58">
        <v>0</v>
      </c>
      <c r="BC22" s="58">
        <v>0</v>
      </c>
      <c r="BD22" s="58">
        <v>0</v>
      </c>
      <c r="BE22" s="58">
        <v>0</v>
      </c>
      <c r="BF22" s="58">
        <v>0</v>
      </c>
      <c r="BG22" s="58">
        <v>0</v>
      </c>
      <c r="BH22" s="58">
        <v>0</v>
      </c>
      <c r="BI22" s="58">
        <v>0</v>
      </c>
      <c r="BJ22" s="58">
        <v>0</v>
      </c>
      <c r="BK22" s="58">
        <v>0</v>
      </c>
      <c r="BL22" s="58">
        <v>0</v>
      </c>
      <c r="BM22" s="58">
        <v>0</v>
      </c>
      <c r="BN22" s="58">
        <v>0</v>
      </c>
      <c r="BO22" s="58">
        <v>0</v>
      </c>
      <c r="BP22" s="58">
        <v>0</v>
      </c>
      <c r="BQ22" s="58">
        <v>0</v>
      </c>
      <c r="BR22" s="58">
        <v>0</v>
      </c>
      <c r="BS22" s="58">
        <v>0</v>
      </c>
      <c r="BT22" s="58">
        <v>0</v>
      </c>
      <c r="BU22" s="58">
        <v>0</v>
      </c>
      <c r="BV22" s="58">
        <v>0</v>
      </c>
      <c r="BW22" s="58">
        <v>0</v>
      </c>
      <c r="BX22" s="58">
        <v>0</v>
      </c>
      <c r="BY22" s="58">
        <v>0</v>
      </c>
      <c r="BZ22" s="58">
        <v>0</v>
      </c>
      <c r="CA22" s="58">
        <v>0</v>
      </c>
      <c r="CB22" s="58">
        <v>0</v>
      </c>
      <c r="CC22" s="58">
        <v>0</v>
      </c>
      <c r="CD22" s="58">
        <v>0</v>
      </c>
      <c r="CE22" s="58">
        <v>0</v>
      </c>
      <c r="CF22" s="58">
        <v>0</v>
      </c>
      <c r="CG22" s="58">
        <v>0</v>
      </c>
      <c r="CH22" s="58">
        <v>0</v>
      </c>
      <c r="CI22" s="58">
        <v>0</v>
      </c>
      <c r="CJ22" s="58">
        <v>0</v>
      </c>
      <c r="CK22" s="58">
        <v>0</v>
      </c>
      <c r="CL22" s="58">
        <v>0</v>
      </c>
      <c r="CM22" s="58">
        <v>0</v>
      </c>
      <c r="CN22" s="58">
        <v>0</v>
      </c>
      <c r="CO22" s="58">
        <v>0</v>
      </c>
      <c r="CP22" s="58">
        <v>0</v>
      </c>
      <c r="CQ22" s="58">
        <v>0</v>
      </c>
      <c r="CR22" s="58">
        <v>0</v>
      </c>
      <c r="CS22" s="58">
        <v>0</v>
      </c>
      <c r="CT22" s="58">
        <v>0</v>
      </c>
      <c r="CU22" s="58">
        <v>0</v>
      </c>
      <c r="CV22" s="58">
        <v>0</v>
      </c>
      <c r="CW22" s="58">
        <v>0</v>
      </c>
      <c r="CX22" s="115"/>
    </row>
    <row r="23" spans="2:102" x14ac:dyDescent="0.25">
      <c r="B23" s="28" t="s">
        <v>17</v>
      </c>
      <c r="G23" s="90"/>
      <c r="H23" s="90"/>
      <c r="I23" s="91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115"/>
    </row>
    <row r="24" spans="2:102" x14ac:dyDescent="0.25">
      <c r="B24" s="5" t="s">
        <v>43</v>
      </c>
      <c r="C24" s="5">
        <v>0.21</v>
      </c>
      <c r="D24" s="1">
        <f>F16+F17+F18</f>
        <v>17531.972640000004</v>
      </c>
      <c r="F24" s="1">
        <f>C24*D24</f>
        <v>3681.7142544000008</v>
      </c>
      <c r="G24" s="55">
        <v>6</v>
      </c>
      <c r="H24" s="55">
        <v>18</v>
      </c>
      <c r="I24" s="57">
        <f t="shared" si="0"/>
        <v>-3681.7142544000008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58">
        <f>SUM(O16:O18)*0.21</f>
        <v>-1864.1170548</v>
      </c>
      <c r="P24" s="58">
        <v>0</v>
      </c>
      <c r="Q24" s="58">
        <v>0</v>
      </c>
      <c r="R24" s="58">
        <v>0</v>
      </c>
      <c r="S24" s="58">
        <v>0</v>
      </c>
      <c r="T24" s="58">
        <v>0</v>
      </c>
      <c r="U24" s="58">
        <v>0</v>
      </c>
      <c r="V24" s="58">
        <v>0</v>
      </c>
      <c r="W24" s="58">
        <v>0</v>
      </c>
      <c r="X24" s="58">
        <v>0</v>
      </c>
      <c r="Y24" s="58">
        <v>0</v>
      </c>
      <c r="Z24" s="58">
        <f>(Z17+Z18)*0.21</f>
        <v>-591.79901508</v>
      </c>
      <c r="AA24" s="58">
        <f>(AA17+AA18)*0.21</f>
        <v>-1225.7981845200002</v>
      </c>
      <c r="AB24" s="58">
        <v>0</v>
      </c>
      <c r="AC24" s="58">
        <v>0</v>
      </c>
      <c r="AD24" s="58">
        <v>0</v>
      </c>
      <c r="AE24" s="58">
        <v>0</v>
      </c>
      <c r="AF24" s="58">
        <v>0</v>
      </c>
      <c r="AG24" s="58">
        <v>0</v>
      </c>
      <c r="AH24" s="58">
        <v>0</v>
      </c>
      <c r="AI24" s="58">
        <v>0</v>
      </c>
      <c r="AJ24" s="58">
        <v>0</v>
      </c>
      <c r="AK24" s="58">
        <v>0</v>
      </c>
      <c r="AL24" s="58">
        <v>0</v>
      </c>
      <c r="AM24" s="58">
        <v>0</v>
      </c>
      <c r="AN24" s="58">
        <v>0</v>
      </c>
      <c r="AO24" s="58">
        <v>0</v>
      </c>
      <c r="AP24" s="58">
        <v>0</v>
      </c>
      <c r="AQ24" s="58">
        <v>0</v>
      </c>
      <c r="AR24" s="58">
        <v>0</v>
      </c>
      <c r="AS24" s="58">
        <v>0</v>
      </c>
      <c r="AT24" s="58">
        <v>0</v>
      </c>
      <c r="AU24" s="58">
        <v>0</v>
      </c>
      <c r="AV24" s="58">
        <v>0</v>
      </c>
      <c r="AW24" s="58">
        <v>0</v>
      </c>
      <c r="AX24" s="58">
        <v>0</v>
      </c>
      <c r="AY24" s="58">
        <v>0</v>
      </c>
      <c r="AZ24" s="58">
        <v>0</v>
      </c>
      <c r="BA24" s="58">
        <v>0</v>
      </c>
      <c r="BB24" s="58">
        <v>0</v>
      </c>
      <c r="BC24" s="58">
        <v>0</v>
      </c>
      <c r="BD24" s="58">
        <v>0</v>
      </c>
      <c r="BE24" s="58">
        <v>0</v>
      </c>
      <c r="BF24" s="58">
        <v>0</v>
      </c>
      <c r="BG24" s="58">
        <v>0</v>
      </c>
      <c r="BH24" s="58">
        <v>0</v>
      </c>
      <c r="BI24" s="58">
        <v>0</v>
      </c>
      <c r="BJ24" s="58">
        <v>0</v>
      </c>
      <c r="BK24" s="58">
        <v>0</v>
      </c>
      <c r="BL24" s="58">
        <v>0</v>
      </c>
      <c r="BM24" s="58">
        <v>0</v>
      </c>
      <c r="BN24" s="58">
        <v>0</v>
      </c>
      <c r="BO24" s="58">
        <v>0</v>
      </c>
      <c r="BP24" s="58">
        <v>0</v>
      </c>
      <c r="BQ24" s="58">
        <v>0</v>
      </c>
      <c r="BR24" s="58">
        <v>0</v>
      </c>
      <c r="BS24" s="58">
        <v>0</v>
      </c>
      <c r="BT24" s="58">
        <v>0</v>
      </c>
      <c r="BU24" s="58">
        <v>0</v>
      </c>
      <c r="BV24" s="58">
        <v>0</v>
      </c>
      <c r="BW24" s="58">
        <v>0</v>
      </c>
      <c r="BX24" s="58">
        <v>0</v>
      </c>
      <c r="BY24" s="58">
        <v>0</v>
      </c>
      <c r="BZ24" s="58">
        <v>0</v>
      </c>
      <c r="CA24" s="58">
        <v>0</v>
      </c>
      <c r="CB24" s="58">
        <v>0</v>
      </c>
      <c r="CC24" s="58">
        <v>0</v>
      </c>
      <c r="CD24" s="58">
        <v>0</v>
      </c>
      <c r="CE24" s="58">
        <v>0</v>
      </c>
      <c r="CF24" s="58">
        <v>0</v>
      </c>
      <c r="CG24" s="58">
        <v>0</v>
      </c>
      <c r="CH24" s="58">
        <v>0</v>
      </c>
      <c r="CI24" s="58">
        <v>0</v>
      </c>
      <c r="CJ24" s="58">
        <v>0</v>
      </c>
      <c r="CK24" s="58">
        <v>0</v>
      </c>
      <c r="CL24" s="58">
        <v>0</v>
      </c>
      <c r="CM24" s="58">
        <v>0</v>
      </c>
      <c r="CN24" s="58">
        <v>0</v>
      </c>
      <c r="CO24" s="58">
        <v>0</v>
      </c>
      <c r="CP24" s="58">
        <v>0</v>
      </c>
      <c r="CQ24" s="58">
        <v>0</v>
      </c>
      <c r="CR24" s="58">
        <v>0</v>
      </c>
      <c r="CS24" s="58">
        <v>0</v>
      </c>
      <c r="CT24" s="58">
        <v>0</v>
      </c>
      <c r="CU24" s="58">
        <v>0</v>
      </c>
      <c r="CV24" s="58">
        <v>0</v>
      </c>
      <c r="CW24" s="58">
        <v>0</v>
      </c>
      <c r="CX24" s="115"/>
    </row>
    <row r="25" spans="2:102" x14ac:dyDescent="0.25">
      <c r="B25" s="5" t="s">
        <v>174</v>
      </c>
      <c r="C25" s="5">
        <v>0.21</v>
      </c>
      <c r="D25" s="1">
        <f>F19+F20+F21+F22</f>
        <v>398395.41971748485</v>
      </c>
      <c r="F25" s="1">
        <f>C25*D25</f>
        <v>83663.038140671822</v>
      </c>
      <c r="G25" s="55">
        <v>6</v>
      </c>
      <c r="H25" s="55">
        <v>32</v>
      </c>
      <c r="I25" s="57">
        <f t="shared" si="0"/>
        <v>-83663.038140671822</v>
      </c>
      <c r="J25" s="58">
        <v>0</v>
      </c>
      <c r="K25" s="58">
        <v>0</v>
      </c>
      <c r="L25" s="58">
        <v>0</v>
      </c>
      <c r="M25" s="58">
        <f>SUM(M19:M22)*0.21</f>
        <v>-667.77333635375999</v>
      </c>
      <c r="N25" s="58">
        <v>0</v>
      </c>
      <c r="O25" s="58">
        <f>SUM(O19:O22)*0.21</f>
        <v>-14239.186845858372</v>
      </c>
      <c r="P25" s="58">
        <v>0</v>
      </c>
      <c r="Q25" s="58">
        <v>0</v>
      </c>
      <c r="R25" s="58">
        <f>SUM(R19:R22)*0.21</f>
        <v>-23362.10027784884</v>
      </c>
      <c r="S25" s="58">
        <v>0</v>
      </c>
      <c r="T25" s="58">
        <f>SUM(T19:T22)*0.21</f>
        <v>-667.77333635375999</v>
      </c>
      <c r="U25" s="58">
        <v>0</v>
      </c>
      <c r="V25" s="58">
        <v>0</v>
      </c>
      <c r="W25" s="58">
        <v>0</v>
      </c>
      <c r="X25" s="58">
        <v>0</v>
      </c>
      <c r="Y25" s="58">
        <v>0</v>
      </c>
      <c r="Z25" s="58">
        <f t="shared" ref="Z25:AP25" si="4">SUM(Z19:Z22)*0.21</f>
        <v>-534.21866908300797</v>
      </c>
      <c r="AA25" s="58">
        <f t="shared" si="4"/>
        <v>-534.21866908300797</v>
      </c>
      <c r="AB25" s="58">
        <f t="shared" si="4"/>
        <v>-3013.4761190080562</v>
      </c>
      <c r="AC25" s="58">
        <f t="shared" si="4"/>
        <v>-3013.4761190080562</v>
      </c>
      <c r="AD25" s="58">
        <f t="shared" si="4"/>
        <v>-3013.4761190080562</v>
      </c>
      <c r="AE25" s="58">
        <f t="shared" si="4"/>
        <v>-3013.4761190080562</v>
      </c>
      <c r="AF25" s="58">
        <f t="shared" si="4"/>
        <v>-3013.4761190080562</v>
      </c>
      <c r="AG25" s="58">
        <f t="shared" si="4"/>
        <v>-3013.4761190080562</v>
      </c>
      <c r="AH25" s="58">
        <f t="shared" si="4"/>
        <v>-3013.4761190080562</v>
      </c>
      <c r="AI25" s="58">
        <f t="shared" si="4"/>
        <v>-3013.4761190080562</v>
      </c>
      <c r="AJ25" s="58">
        <f t="shared" si="4"/>
        <v>-3013.4761190080562</v>
      </c>
      <c r="AK25" s="58">
        <f t="shared" si="4"/>
        <v>-3013.4761190080562</v>
      </c>
      <c r="AL25" s="58">
        <f t="shared" si="4"/>
        <v>-3013.4761190080562</v>
      </c>
      <c r="AM25" s="58">
        <f t="shared" si="4"/>
        <v>-3013.4761190080562</v>
      </c>
      <c r="AN25" s="58">
        <f t="shared" si="4"/>
        <v>-3013.4761190080562</v>
      </c>
      <c r="AO25" s="58">
        <f t="shared" si="4"/>
        <v>-3013.4761190080562</v>
      </c>
      <c r="AP25" s="58">
        <f t="shared" si="4"/>
        <v>-1469.1013399782719</v>
      </c>
      <c r="AQ25" s="58">
        <v>0</v>
      </c>
      <c r="AR25" s="58">
        <v>0</v>
      </c>
      <c r="AS25" s="58">
        <v>0</v>
      </c>
      <c r="AT25" s="58">
        <v>0</v>
      </c>
      <c r="AU25" s="58">
        <v>0</v>
      </c>
      <c r="AV25" s="58">
        <v>0</v>
      </c>
      <c r="AW25" s="58">
        <v>0</v>
      </c>
      <c r="AX25" s="58">
        <v>0</v>
      </c>
      <c r="AY25" s="58">
        <v>0</v>
      </c>
      <c r="AZ25" s="58">
        <v>0</v>
      </c>
      <c r="BA25" s="58">
        <v>0</v>
      </c>
      <c r="BB25" s="58">
        <v>0</v>
      </c>
      <c r="BC25" s="58">
        <v>0</v>
      </c>
      <c r="BD25" s="58">
        <v>0</v>
      </c>
      <c r="BE25" s="58">
        <v>0</v>
      </c>
      <c r="BF25" s="58">
        <v>0</v>
      </c>
      <c r="BG25" s="58">
        <v>0</v>
      </c>
      <c r="BH25" s="58">
        <v>0</v>
      </c>
      <c r="BI25" s="58">
        <v>0</v>
      </c>
      <c r="BJ25" s="58">
        <v>0</v>
      </c>
      <c r="BK25" s="58">
        <v>0</v>
      </c>
      <c r="BL25" s="58">
        <v>0</v>
      </c>
      <c r="BM25" s="58">
        <v>0</v>
      </c>
      <c r="BN25" s="58">
        <v>0</v>
      </c>
      <c r="BO25" s="58">
        <v>0</v>
      </c>
      <c r="BP25" s="58">
        <v>0</v>
      </c>
      <c r="BQ25" s="58">
        <v>0</v>
      </c>
      <c r="BR25" s="58">
        <v>0</v>
      </c>
      <c r="BS25" s="58">
        <v>0</v>
      </c>
      <c r="BT25" s="58">
        <v>0</v>
      </c>
      <c r="BU25" s="58">
        <v>0</v>
      </c>
      <c r="BV25" s="58">
        <v>0</v>
      </c>
      <c r="BW25" s="58">
        <v>0</v>
      </c>
      <c r="BX25" s="58">
        <v>0</v>
      </c>
      <c r="BY25" s="58">
        <v>0</v>
      </c>
      <c r="BZ25" s="58">
        <v>0</v>
      </c>
      <c r="CA25" s="58">
        <v>0</v>
      </c>
      <c r="CB25" s="58">
        <v>0</v>
      </c>
      <c r="CC25" s="58">
        <v>0</v>
      </c>
      <c r="CD25" s="58">
        <v>0</v>
      </c>
      <c r="CE25" s="58">
        <v>0</v>
      </c>
      <c r="CF25" s="58">
        <v>0</v>
      </c>
      <c r="CG25" s="58">
        <v>0</v>
      </c>
      <c r="CH25" s="58">
        <v>0</v>
      </c>
      <c r="CI25" s="58">
        <v>0</v>
      </c>
      <c r="CJ25" s="58">
        <v>0</v>
      </c>
      <c r="CK25" s="58">
        <v>0</v>
      </c>
      <c r="CL25" s="58">
        <v>0</v>
      </c>
      <c r="CM25" s="58">
        <v>0</v>
      </c>
      <c r="CN25" s="58">
        <v>0</v>
      </c>
      <c r="CO25" s="58">
        <v>0</v>
      </c>
      <c r="CP25" s="58">
        <v>0</v>
      </c>
      <c r="CQ25" s="58">
        <v>0</v>
      </c>
      <c r="CR25" s="58">
        <v>0</v>
      </c>
      <c r="CS25" s="58">
        <v>0</v>
      </c>
      <c r="CT25" s="58">
        <v>0</v>
      </c>
      <c r="CU25" s="58">
        <v>0</v>
      </c>
      <c r="CV25" s="58">
        <v>0</v>
      </c>
      <c r="CW25" s="58">
        <v>0</v>
      </c>
      <c r="CX25" s="115"/>
    </row>
    <row r="26" spans="2:102" x14ac:dyDescent="0.25">
      <c r="B26" s="5" t="s">
        <v>28</v>
      </c>
      <c r="C26" s="6">
        <v>3.0000000000000001E-3</v>
      </c>
      <c r="D26" s="1">
        <f>F33+F34</f>
        <v>3021642.2302560001</v>
      </c>
      <c r="F26" s="1">
        <f>C26*D26</f>
        <v>9064.9266907680012</v>
      </c>
      <c r="G26" s="55">
        <v>19</v>
      </c>
      <c r="H26" s="55">
        <v>32</v>
      </c>
      <c r="I26" s="57">
        <f t="shared" si="0"/>
        <v>-9064.9266907680012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>
        <v>0</v>
      </c>
      <c r="Y26" s="58">
        <v>0</v>
      </c>
      <c r="Z26" s="58">
        <v>0</v>
      </c>
      <c r="AA26" s="58">
        <v>0</v>
      </c>
      <c r="AB26" s="58">
        <f>$I$26/14</f>
        <v>-647.49476362628582</v>
      </c>
      <c r="AC26" s="58">
        <f t="shared" ref="AC26:AO26" si="5">$I$26/14</f>
        <v>-647.49476362628582</v>
      </c>
      <c r="AD26" s="58">
        <f t="shared" si="5"/>
        <v>-647.49476362628582</v>
      </c>
      <c r="AE26" s="58">
        <f t="shared" si="5"/>
        <v>-647.49476362628582</v>
      </c>
      <c r="AF26" s="58">
        <f t="shared" si="5"/>
        <v>-647.49476362628582</v>
      </c>
      <c r="AG26" s="58">
        <f t="shared" si="5"/>
        <v>-647.49476362628582</v>
      </c>
      <c r="AH26" s="58">
        <f t="shared" si="5"/>
        <v>-647.49476362628582</v>
      </c>
      <c r="AI26" s="58">
        <f t="shared" si="5"/>
        <v>-647.49476362628582</v>
      </c>
      <c r="AJ26" s="58">
        <f t="shared" si="5"/>
        <v>-647.49476362628582</v>
      </c>
      <c r="AK26" s="58">
        <f t="shared" si="5"/>
        <v>-647.49476362628582</v>
      </c>
      <c r="AL26" s="58">
        <f t="shared" si="5"/>
        <v>-647.49476362628582</v>
      </c>
      <c r="AM26" s="58">
        <f t="shared" si="5"/>
        <v>-647.49476362628582</v>
      </c>
      <c r="AN26" s="58">
        <f t="shared" si="5"/>
        <v>-647.49476362628582</v>
      </c>
      <c r="AO26" s="58">
        <f t="shared" si="5"/>
        <v>-647.49476362628582</v>
      </c>
      <c r="AP26" s="58">
        <v>0</v>
      </c>
      <c r="AQ26" s="58">
        <v>0</v>
      </c>
      <c r="AR26" s="58">
        <v>0</v>
      </c>
      <c r="AS26" s="58">
        <v>0</v>
      </c>
      <c r="AT26" s="58">
        <v>0</v>
      </c>
      <c r="AU26" s="58">
        <v>0</v>
      </c>
      <c r="AV26" s="58">
        <v>0</v>
      </c>
      <c r="AW26" s="58">
        <v>0</v>
      </c>
      <c r="AX26" s="58">
        <v>0</v>
      </c>
      <c r="AY26" s="58">
        <v>0</v>
      </c>
      <c r="AZ26" s="58">
        <v>0</v>
      </c>
      <c r="BA26" s="58">
        <v>0</v>
      </c>
      <c r="BB26" s="58">
        <v>0</v>
      </c>
      <c r="BC26" s="58">
        <v>0</v>
      </c>
      <c r="BD26" s="58">
        <v>0</v>
      </c>
      <c r="BE26" s="58">
        <v>0</v>
      </c>
      <c r="BF26" s="58">
        <v>0</v>
      </c>
      <c r="BG26" s="58">
        <v>0</v>
      </c>
      <c r="BH26" s="58">
        <v>0</v>
      </c>
      <c r="BI26" s="58">
        <v>0</v>
      </c>
      <c r="BJ26" s="58">
        <v>0</v>
      </c>
      <c r="BK26" s="58">
        <v>0</v>
      </c>
      <c r="BL26" s="58">
        <v>0</v>
      </c>
      <c r="BM26" s="58">
        <v>0</v>
      </c>
      <c r="BN26" s="58">
        <v>0</v>
      </c>
      <c r="BO26" s="58">
        <v>0</v>
      </c>
      <c r="BP26" s="58">
        <v>0</v>
      </c>
      <c r="BQ26" s="58">
        <v>0</v>
      </c>
      <c r="BR26" s="58">
        <v>0</v>
      </c>
      <c r="BS26" s="58">
        <v>0</v>
      </c>
      <c r="BT26" s="58">
        <v>0</v>
      </c>
      <c r="BU26" s="58">
        <v>0</v>
      </c>
      <c r="BV26" s="58">
        <v>0</v>
      </c>
      <c r="BW26" s="58">
        <v>0</v>
      </c>
      <c r="BX26" s="58">
        <v>0</v>
      </c>
      <c r="BY26" s="58">
        <v>0</v>
      </c>
      <c r="BZ26" s="58">
        <v>0</v>
      </c>
      <c r="CA26" s="58">
        <v>0</v>
      </c>
      <c r="CB26" s="58">
        <v>0</v>
      </c>
      <c r="CC26" s="58">
        <v>0</v>
      </c>
      <c r="CD26" s="58">
        <v>0</v>
      </c>
      <c r="CE26" s="58">
        <v>0</v>
      </c>
      <c r="CF26" s="58">
        <v>0</v>
      </c>
      <c r="CG26" s="58">
        <v>0</v>
      </c>
      <c r="CH26" s="58">
        <v>0</v>
      </c>
      <c r="CI26" s="58">
        <v>0</v>
      </c>
      <c r="CJ26" s="58">
        <v>0</v>
      </c>
      <c r="CK26" s="58">
        <v>0</v>
      </c>
      <c r="CL26" s="58">
        <v>0</v>
      </c>
      <c r="CM26" s="58">
        <v>0</v>
      </c>
      <c r="CN26" s="58">
        <v>0</v>
      </c>
      <c r="CO26" s="58">
        <v>0</v>
      </c>
      <c r="CP26" s="58">
        <v>0</v>
      </c>
      <c r="CQ26" s="58">
        <v>0</v>
      </c>
      <c r="CR26" s="58">
        <v>0</v>
      </c>
      <c r="CS26" s="58">
        <v>0</v>
      </c>
      <c r="CT26" s="58">
        <v>0</v>
      </c>
      <c r="CU26" s="58">
        <v>0</v>
      </c>
      <c r="CV26" s="58">
        <v>0</v>
      </c>
      <c r="CW26" s="58">
        <v>0</v>
      </c>
      <c r="CX26" s="115"/>
    </row>
    <row r="27" spans="2:102" x14ac:dyDescent="0.25">
      <c r="B27" s="5"/>
      <c r="C27" s="6"/>
      <c r="G27" s="61"/>
      <c r="H27" s="61"/>
      <c r="I27" s="62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CX27" s="115"/>
    </row>
    <row r="28" spans="2:102" x14ac:dyDescent="0.25">
      <c r="B28" s="15" t="s">
        <v>0</v>
      </c>
      <c r="C28" s="15" t="s">
        <v>201</v>
      </c>
      <c r="D28" s="16"/>
      <c r="E28" s="16"/>
      <c r="F28" s="16"/>
      <c r="G28" s="73"/>
      <c r="H28" s="73"/>
      <c r="I28" s="74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66"/>
      <c r="AX28" s="66"/>
      <c r="AY28" s="66"/>
      <c r="AZ28" s="66"/>
      <c r="BA28" s="66"/>
      <c r="BB28" s="66"/>
      <c r="BC28" s="66"/>
      <c r="BD28" s="66"/>
      <c r="BE28" s="66"/>
      <c r="CX28" s="115"/>
    </row>
    <row r="29" spans="2:102" x14ac:dyDescent="0.25">
      <c r="B29" s="7" t="s">
        <v>4</v>
      </c>
      <c r="F29" s="128"/>
      <c r="G29" s="129"/>
      <c r="H29" s="129"/>
      <c r="I29" s="130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126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6"/>
      <c r="CF29" s="126"/>
      <c r="CG29" s="126"/>
      <c r="CH29" s="126"/>
      <c r="CI29" s="126"/>
      <c r="CJ29" s="126"/>
      <c r="CK29" s="126"/>
      <c r="CL29" s="126"/>
      <c r="CM29" s="126"/>
      <c r="CN29" s="126"/>
      <c r="CO29" s="126"/>
      <c r="CP29" s="126"/>
      <c r="CQ29" s="126"/>
      <c r="CR29" s="126"/>
      <c r="CS29" s="126"/>
      <c r="CT29" s="126"/>
      <c r="CU29" s="126"/>
      <c r="CV29" s="126"/>
      <c r="CW29" s="127"/>
      <c r="CX29" s="115"/>
    </row>
    <row r="30" spans="2:102" x14ac:dyDescent="0.25">
      <c r="B30" s="8" t="s">
        <v>13</v>
      </c>
      <c r="C30" s="1">
        <f>(8.4*44.5*15)+(8.4*15.3*15)</f>
        <v>7534.8</v>
      </c>
      <c r="D30" s="1">
        <v>21</v>
      </c>
      <c r="F30" s="1">
        <f>C30*D30</f>
        <v>158230.80000000002</v>
      </c>
      <c r="G30" s="55">
        <v>17</v>
      </c>
      <c r="H30" s="55">
        <v>18</v>
      </c>
      <c r="I30" s="57">
        <f t="shared" si="0"/>
        <v>-158230.80000000002</v>
      </c>
      <c r="J30" s="58">
        <v>0</v>
      </c>
      <c r="K30" s="58">
        <v>0</v>
      </c>
      <c r="L30" s="58">
        <v>0</v>
      </c>
      <c r="M30" s="58">
        <v>0</v>
      </c>
      <c r="N30" s="58">
        <v>0</v>
      </c>
      <c r="O30" s="58">
        <v>0</v>
      </c>
      <c r="P30" s="58">
        <v>0</v>
      </c>
      <c r="Q30" s="58">
        <v>0</v>
      </c>
      <c r="R30" s="58">
        <v>0</v>
      </c>
      <c r="S30" s="58">
        <v>0</v>
      </c>
      <c r="T30" s="58">
        <v>0</v>
      </c>
      <c r="U30" s="58">
        <v>0</v>
      </c>
      <c r="V30" s="58">
        <v>0</v>
      </c>
      <c r="W30" s="58">
        <v>0</v>
      </c>
      <c r="X30" s="58">
        <v>0</v>
      </c>
      <c r="Y30" s="58">
        <v>0</v>
      </c>
      <c r="Z30" s="58">
        <f>I30*0.4</f>
        <v>-63292.320000000007</v>
      </c>
      <c r="AA30" s="58">
        <f>I30*0.6</f>
        <v>-94938.48000000001</v>
      </c>
      <c r="AB30" s="58">
        <v>0</v>
      </c>
      <c r="AC30" s="58">
        <v>0</v>
      </c>
      <c r="AD30" s="58">
        <v>0</v>
      </c>
      <c r="AE30" s="58">
        <v>0</v>
      </c>
      <c r="AF30" s="58">
        <v>0</v>
      </c>
      <c r="AG30" s="58">
        <v>0</v>
      </c>
      <c r="AH30" s="58">
        <v>0</v>
      </c>
      <c r="AI30" s="58">
        <v>0</v>
      </c>
      <c r="AJ30" s="58">
        <v>0</v>
      </c>
      <c r="AK30" s="58">
        <v>0</v>
      </c>
      <c r="AL30" s="58">
        <v>0</v>
      </c>
      <c r="AM30" s="58">
        <v>0</v>
      </c>
      <c r="AN30" s="58">
        <v>0</v>
      </c>
      <c r="AO30" s="58">
        <v>0</v>
      </c>
      <c r="AP30" s="58">
        <v>0</v>
      </c>
      <c r="AQ30" s="58">
        <v>0</v>
      </c>
      <c r="AR30" s="58">
        <v>0</v>
      </c>
      <c r="AS30" s="58">
        <v>0</v>
      </c>
      <c r="AT30" s="58">
        <v>0</v>
      </c>
      <c r="AU30" s="58">
        <v>0</v>
      </c>
      <c r="AV30" s="58">
        <v>0</v>
      </c>
      <c r="AW30" s="58">
        <v>0</v>
      </c>
      <c r="AX30" s="58">
        <v>0</v>
      </c>
      <c r="AY30" s="58">
        <v>0</v>
      </c>
      <c r="AZ30" s="58">
        <v>0</v>
      </c>
      <c r="BA30" s="58">
        <v>0</v>
      </c>
      <c r="BB30" s="58">
        <v>0</v>
      </c>
      <c r="BC30" s="58">
        <v>0</v>
      </c>
      <c r="BD30" s="58">
        <v>0</v>
      </c>
      <c r="BE30" s="58">
        <v>0</v>
      </c>
      <c r="BF30" s="58">
        <v>0</v>
      </c>
      <c r="BG30" s="58">
        <v>0</v>
      </c>
      <c r="BH30" s="58">
        <v>0</v>
      </c>
      <c r="BI30" s="58">
        <v>0</v>
      </c>
      <c r="BJ30" s="58">
        <v>0</v>
      </c>
      <c r="BK30" s="58">
        <v>0</v>
      </c>
      <c r="BL30" s="58">
        <v>0</v>
      </c>
      <c r="BM30" s="58">
        <v>0</v>
      </c>
      <c r="BN30" s="58">
        <v>0</v>
      </c>
      <c r="BO30" s="58">
        <v>0</v>
      </c>
      <c r="BP30" s="58">
        <v>0</v>
      </c>
      <c r="BQ30" s="58">
        <v>0</v>
      </c>
      <c r="BR30" s="58">
        <v>0</v>
      </c>
      <c r="BS30" s="58">
        <v>0</v>
      </c>
      <c r="BT30" s="58">
        <v>0</v>
      </c>
      <c r="BU30" s="58">
        <v>0</v>
      </c>
      <c r="BV30" s="58">
        <v>0</v>
      </c>
      <c r="BW30" s="58">
        <v>0</v>
      </c>
      <c r="BX30" s="58">
        <v>0</v>
      </c>
      <c r="BY30" s="58">
        <v>0</v>
      </c>
      <c r="BZ30" s="58">
        <v>0</v>
      </c>
      <c r="CA30" s="58">
        <v>0</v>
      </c>
      <c r="CB30" s="58">
        <v>0</v>
      </c>
      <c r="CC30" s="58">
        <v>0</v>
      </c>
      <c r="CD30" s="58">
        <v>0</v>
      </c>
      <c r="CE30" s="58">
        <v>0</v>
      </c>
      <c r="CF30" s="58">
        <v>0</v>
      </c>
      <c r="CG30" s="58">
        <v>0</v>
      </c>
      <c r="CH30" s="58">
        <v>0</v>
      </c>
      <c r="CI30" s="58">
        <v>0</v>
      </c>
      <c r="CJ30" s="58">
        <v>0</v>
      </c>
      <c r="CK30" s="58">
        <v>0</v>
      </c>
      <c r="CL30" s="58">
        <v>0</v>
      </c>
      <c r="CM30" s="58">
        <v>0</v>
      </c>
      <c r="CN30" s="58">
        <v>0</v>
      </c>
      <c r="CO30" s="58">
        <v>0</v>
      </c>
      <c r="CP30" s="58">
        <v>0</v>
      </c>
      <c r="CQ30" s="58">
        <v>0</v>
      </c>
      <c r="CR30" s="58">
        <v>0</v>
      </c>
      <c r="CS30" s="58">
        <v>0</v>
      </c>
      <c r="CT30" s="58">
        <v>0</v>
      </c>
      <c r="CU30" s="58">
        <v>0</v>
      </c>
      <c r="CV30" s="58">
        <v>0</v>
      </c>
      <c r="CW30" s="58">
        <v>0</v>
      </c>
      <c r="CX30" s="115"/>
    </row>
    <row r="31" spans="2:102" x14ac:dyDescent="0.25">
      <c r="B31" s="8" t="s">
        <v>18</v>
      </c>
      <c r="C31" s="11">
        <v>4507</v>
      </c>
      <c r="D31" s="1">
        <v>5.75</v>
      </c>
      <c r="F31" s="1">
        <f>C31*D31</f>
        <v>25915.25</v>
      </c>
      <c r="G31" s="55">
        <v>17</v>
      </c>
      <c r="H31" s="55">
        <v>18</v>
      </c>
      <c r="I31" s="57">
        <f t="shared" si="0"/>
        <v>-25915.25</v>
      </c>
      <c r="J31" s="58">
        <v>0</v>
      </c>
      <c r="K31" s="58">
        <v>0</v>
      </c>
      <c r="L31" s="58">
        <v>0</v>
      </c>
      <c r="M31" s="58">
        <v>0</v>
      </c>
      <c r="N31" s="58">
        <v>0</v>
      </c>
      <c r="O31" s="58">
        <v>0</v>
      </c>
      <c r="P31" s="58">
        <v>0</v>
      </c>
      <c r="Q31" s="58">
        <v>0</v>
      </c>
      <c r="R31" s="58">
        <v>0</v>
      </c>
      <c r="S31" s="58">
        <v>0</v>
      </c>
      <c r="T31" s="58">
        <v>0</v>
      </c>
      <c r="U31" s="58">
        <v>0</v>
      </c>
      <c r="V31" s="58">
        <v>0</v>
      </c>
      <c r="W31" s="58">
        <v>0</v>
      </c>
      <c r="X31" s="58">
        <v>0</v>
      </c>
      <c r="Y31" s="58">
        <v>0</v>
      </c>
      <c r="Z31" s="58">
        <f>I31*0.4</f>
        <v>-10366.1</v>
      </c>
      <c r="AA31" s="58">
        <f>I31*0.6</f>
        <v>-15549.15</v>
      </c>
      <c r="AB31" s="58">
        <v>0</v>
      </c>
      <c r="AC31" s="58">
        <v>0</v>
      </c>
      <c r="AD31" s="58">
        <v>0</v>
      </c>
      <c r="AE31" s="58">
        <v>0</v>
      </c>
      <c r="AF31" s="58">
        <v>0</v>
      </c>
      <c r="AG31" s="58">
        <v>0</v>
      </c>
      <c r="AH31" s="58">
        <v>0</v>
      </c>
      <c r="AI31" s="58">
        <v>0</v>
      </c>
      <c r="AJ31" s="58">
        <v>0</v>
      </c>
      <c r="AK31" s="58">
        <v>0</v>
      </c>
      <c r="AL31" s="58">
        <v>0</v>
      </c>
      <c r="AM31" s="58">
        <v>0</v>
      </c>
      <c r="AN31" s="58">
        <v>0</v>
      </c>
      <c r="AO31" s="58">
        <v>0</v>
      </c>
      <c r="AP31" s="58">
        <v>0</v>
      </c>
      <c r="AQ31" s="58">
        <v>0</v>
      </c>
      <c r="AR31" s="58">
        <v>0</v>
      </c>
      <c r="AS31" s="58">
        <v>0</v>
      </c>
      <c r="AT31" s="58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8">
        <v>0</v>
      </c>
      <c r="BA31" s="58">
        <v>0</v>
      </c>
      <c r="BB31" s="58">
        <v>0</v>
      </c>
      <c r="BC31" s="58">
        <v>0</v>
      </c>
      <c r="BD31" s="58">
        <v>0</v>
      </c>
      <c r="BE31" s="58">
        <v>0</v>
      </c>
      <c r="BF31" s="58">
        <v>0</v>
      </c>
      <c r="BG31" s="58">
        <v>0</v>
      </c>
      <c r="BH31" s="58">
        <v>0</v>
      </c>
      <c r="BI31" s="58">
        <v>0</v>
      </c>
      <c r="BJ31" s="58">
        <v>0</v>
      </c>
      <c r="BK31" s="58">
        <v>0</v>
      </c>
      <c r="BL31" s="58">
        <v>0</v>
      </c>
      <c r="BM31" s="58">
        <v>0</v>
      </c>
      <c r="BN31" s="58">
        <v>0</v>
      </c>
      <c r="BO31" s="58">
        <v>0</v>
      </c>
      <c r="BP31" s="58">
        <v>0</v>
      </c>
      <c r="BQ31" s="58">
        <v>0</v>
      </c>
      <c r="BR31" s="58">
        <v>0</v>
      </c>
      <c r="BS31" s="58">
        <v>0</v>
      </c>
      <c r="BT31" s="58">
        <v>0</v>
      </c>
      <c r="BU31" s="58">
        <v>0</v>
      </c>
      <c r="BV31" s="58">
        <v>0</v>
      </c>
      <c r="BW31" s="58">
        <v>0</v>
      </c>
      <c r="BX31" s="58">
        <v>0</v>
      </c>
      <c r="BY31" s="58">
        <v>0</v>
      </c>
      <c r="BZ31" s="58">
        <v>0</v>
      </c>
      <c r="CA31" s="58">
        <v>0</v>
      </c>
      <c r="CB31" s="58">
        <v>0</v>
      </c>
      <c r="CC31" s="58">
        <v>0</v>
      </c>
      <c r="CD31" s="58">
        <v>0</v>
      </c>
      <c r="CE31" s="58">
        <v>0</v>
      </c>
      <c r="CF31" s="58">
        <v>0</v>
      </c>
      <c r="CG31" s="58">
        <v>0</v>
      </c>
      <c r="CH31" s="58">
        <v>0</v>
      </c>
      <c r="CI31" s="58">
        <v>0</v>
      </c>
      <c r="CJ31" s="58">
        <v>0</v>
      </c>
      <c r="CK31" s="58">
        <v>0</v>
      </c>
      <c r="CL31" s="58">
        <v>0</v>
      </c>
      <c r="CM31" s="58">
        <v>0</v>
      </c>
      <c r="CN31" s="58">
        <v>0</v>
      </c>
      <c r="CO31" s="58">
        <v>0</v>
      </c>
      <c r="CP31" s="58">
        <v>0</v>
      </c>
      <c r="CQ31" s="58">
        <v>0</v>
      </c>
      <c r="CR31" s="58">
        <v>0</v>
      </c>
      <c r="CS31" s="58">
        <v>0</v>
      </c>
      <c r="CT31" s="58">
        <v>0</v>
      </c>
      <c r="CU31" s="58">
        <v>0</v>
      </c>
      <c r="CV31" s="58">
        <v>0</v>
      </c>
      <c r="CW31" s="58">
        <v>0</v>
      </c>
      <c r="CX31" s="115"/>
    </row>
    <row r="32" spans="2:102" x14ac:dyDescent="0.25">
      <c r="B32" s="7" t="s">
        <v>5</v>
      </c>
      <c r="C32" s="1"/>
      <c r="G32" s="90"/>
      <c r="H32" s="90"/>
      <c r="I32" s="91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115"/>
    </row>
    <row r="33" spans="1:102" x14ac:dyDescent="0.25">
      <c r="B33" t="s">
        <v>6</v>
      </c>
      <c r="C33" s="1">
        <f>50*65*1.2</f>
        <v>3900</v>
      </c>
      <c r="D33" s="1">
        <f>684.63*1.06</f>
        <v>725.70780000000002</v>
      </c>
      <c r="F33" s="1">
        <f>C33*D33</f>
        <v>2830260.42</v>
      </c>
      <c r="G33" s="55">
        <v>19</v>
      </c>
      <c r="H33" s="55">
        <v>32</v>
      </c>
      <c r="I33" s="57">
        <f t="shared" si="0"/>
        <v>-2830260.42</v>
      </c>
      <c r="J33" s="58">
        <v>0</v>
      </c>
      <c r="K33" s="58">
        <f>IF(K$1&lt;$C33,0,IF(K$1&lt;=$D33,$F33,0))</f>
        <v>0</v>
      </c>
      <c r="L33" s="58">
        <f>IF(L$1&lt;$C33,0,IF(L$1&lt;=$D33,$F33,0))</f>
        <v>0</v>
      </c>
      <c r="M33" s="58">
        <v>0</v>
      </c>
      <c r="N33" s="58">
        <f t="shared" ref="N33:AA33" si="6">IF(N$1&lt;$C33,0,IF(N$1&lt;=$D33,$F33,0))</f>
        <v>0</v>
      </c>
      <c r="O33" s="58">
        <f t="shared" si="6"/>
        <v>0</v>
      </c>
      <c r="P33" s="58">
        <f t="shared" si="6"/>
        <v>0</v>
      </c>
      <c r="Q33" s="58">
        <f t="shared" si="6"/>
        <v>0</v>
      </c>
      <c r="R33" s="58">
        <f t="shared" si="6"/>
        <v>0</v>
      </c>
      <c r="S33" s="58">
        <f t="shared" si="6"/>
        <v>0</v>
      </c>
      <c r="T33" s="58">
        <f t="shared" si="6"/>
        <v>0</v>
      </c>
      <c r="U33" s="58">
        <f t="shared" si="6"/>
        <v>0</v>
      </c>
      <c r="V33" s="58">
        <f t="shared" si="6"/>
        <v>0</v>
      </c>
      <c r="W33" s="58">
        <f t="shared" si="6"/>
        <v>0</v>
      </c>
      <c r="X33" s="58">
        <f t="shared" si="6"/>
        <v>0</v>
      </c>
      <c r="Y33" s="58">
        <f t="shared" si="6"/>
        <v>0</v>
      </c>
      <c r="Z33" s="58">
        <f t="shared" si="6"/>
        <v>0</v>
      </c>
      <c r="AA33" s="58">
        <f t="shared" si="6"/>
        <v>0</v>
      </c>
      <c r="AB33" s="58">
        <f>'evolucion certificaciones nuevo'!E7</f>
        <v>-28302.604200000002</v>
      </c>
      <c r="AC33" s="58">
        <f>'evolucion certificaciones nuevo'!F7</f>
        <v>-70756.510500000004</v>
      </c>
      <c r="AD33" s="58">
        <f>'evolucion certificaciones nuevo'!G7</f>
        <v>-104719.63553999999</v>
      </c>
      <c r="AE33" s="58">
        <f>'evolucion certificaciones nuevo'!H7</f>
        <v>-164155.10436</v>
      </c>
      <c r="AF33" s="58">
        <f>'evolucion certificaciones nuevo'!I7</f>
        <v>-175476.14603999999</v>
      </c>
      <c r="AG33" s="58">
        <f>'evolucion certificaciones nuevo'!J7</f>
        <v>-175476.14603999999</v>
      </c>
      <c r="AH33" s="58">
        <f>'evolucion certificaciones nuevo'!K7</f>
        <v>-169815.62519999998</v>
      </c>
      <c r="AI33" s="58">
        <f>'evolucion certificaciones nuevo'!L7</f>
        <v>-172645.88561999999</v>
      </c>
      <c r="AJ33" s="58">
        <f>'evolucion certificaciones nuevo'!M7</f>
        <v>-206609.01065999997</v>
      </c>
      <c r="AK33" s="58">
        <f>'evolucion certificaciones nuevo'!N7</f>
        <v>-353782.55249999999</v>
      </c>
      <c r="AL33" s="58">
        <f>'evolucion certificaciones nuevo'!O7</f>
        <v>-466992.9693</v>
      </c>
      <c r="AM33" s="58">
        <f>'evolucion certificaciones nuevo'!P7</f>
        <v>-342461.51081999997</v>
      </c>
      <c r="AN33" s="58">
        <f>'evolucion certificaciones nuevo'!Q7</f>
        <v>-232081.35444</v>
      </c>
      <c r="AO33" s="58">
        <f>'evolucion certificaciones nuevo'!R7</f>
        <v>-166985.36477999997</v>
      </c>
      <c r="AP33" s="58">
        <f t="shared" ref="AP33:BD33" si="7">IF(AP$1&lt;$C33,0,IF(AP$1&lt;=$D33,$F33,0))</f>
        <v>0</v>
      </c>
      <c r="AQ33" s="58">
        <f t="shared" si="7"/>
        <v>0</v>
      </c>
      <c r="AR33" s="58">
        <f t="shared" si="7"/>
        <v>0</v>
      </c>
      <c r="AS33" s="58">
        <f t="shared" si="7"/>
        <v>0</v>
      </c>
      <c r="AT33" s="58">
        <f t="shared" si="7"/>
        <v>0</v>
      </c>
      <c r="AU33" s="58">
        <f t="shared" si="7"/>
        <v>0</v>
      </c>
      <c r="AV33" s="58">
        <f t="shared" si="7"/>
        <v>0</v>
      </c>
      <c r="AW33" s="58">
        <f t="shared" si="7"/>
        <v>0</v>
      </c>
      <c r="AX33" s="58">
        <f t="shared" si="7"/>
        <v>0</v>
      </c>
      <c r="AY33" s="58">
        <f t="shared" si="7"/>
        <v>0</v>
      </c>
      <c r="AZ33" s="58">
        <f t="shared" si="7"/>
        <v>0</v>
      </c>
      <c r="BA33" s="58">
        <f t="shared" si="7"/>
        <v>0</v>
      </c>
      <c r="BB33" s="58">
        <f t="shared" si="7"/>
        <v>0</v>
      </c>
      <c r="BC33" s="58">
        <f t="shared" si="7"/>
        <v>0</v>
      </c>
      <c r="BD33" s="58">
        <f t="shared" si="7"/>
        <v>0</v>
      </c>
      <c r="BE33" s="58">
        <v>0</v>
      </c>
      <c r="BF33" s="58">
        <v>0</v>
      </c>
      <c r="BG33" s="58">
        <v>0</v>
      </c>
      <c r="BH33" s="58">
        <v>0</v>
      </c>
      <c r="BI33" s="58">
        <v>0</v>
      </c>
      <c r="BJ33" s="58">
        <v>0</v>
      </c>
      <c r="BK33" s="58">
        <v>0</v>
      </c>
      <c r="BL33" s="58">
        <v>0</v>
      </c>
      <c r="BM33" s="58">
        <v>0</v>
      </c>
      <c r="BN33" s="58">
        <v>0</v>
      </c>
      <c r="BO33" s="58">
        <v>0</v>
      </c>
      <c r="BP33" s="58">
        <v>0</v>
      </c>
      <c r="BQ33" s="58">
        <v>0</v>
      </c>
      <c r="BR33" s="58">
        <v>0</v>
      </c>
      <c r="BS33" s="58">
        <v>0</v>
      </c>
      <c r="BT33" s="58">
        <v>0</v>
      </c>
      <c r="BU33" s="58">
        <v>0</v>
      </c>
      <c r="BV33" s="58">
        <v>0</v>
      </c>
      <c r="BW33" s="58">
        <v>0</v>
      </c>
      <c r="BX33" s="58">
        <v>0</v>
      </c>
      <c r="BY33" s="58">
        <v>0</v>
      </c>
      <c r="BZ33" s="58">
        <v>0</v>
      </c>
      <c r="CA33" s="58">
        <v>0</v>
      </c>
      <c r="CB33" s="58">
        <v>0</v>
      </c>
      <c r="CC33" s="58">
        <v>0</v>
      </c>
      <c r="CD33" s="58">
        <v>0</v>
      </c>
      <c r="CE33" s="58">
        <v>0</v>
      </c>
      <c r="CF33" s="58">
        <v>0</v>
      </c>
      <c r="CG33" s="58">
        <v>0</v>
      </c>
      <c r="CH33" s="58">
        <v>0</v>
      </c>
      <c r="CI33" s="58">
        <v>0</v>
      </c>
      <c r="CJ33" s="58">
        <v>0</v>
      </c>
      <c r="CK33" s="58">
        <v>0</v>
      </c>
      <c r="CL33" s="58">
        <v>0</v>
      </c>
      <c r="CM33" s="58">
        <v>0</v>
      </c>
      <c r="CN33" s="58">
        <v>0</v>
      </c>
      <c r="CO33" s="58">
        <v>0</v>
      </c>
      <c r="CP33" s="58">
        <v>0</v>
      </c>
      <c r="CQ33" s="58">
        <v>0</v>
      </c>
      <c r="CR33" s="58">
        <v>0</v>
      </c>
      <c r="CS33" s="58">
        <v>0</v>
      </c>
      <c r="CT33" s="58">
        <v>0</v>
      </c>
      <c r="CU33" s="58">
        <v>0</v>
      </c>
      <c r="CV33" s="58">
        <v>0</v>
      </c>
      <c r="CW33" s="58">
        <v>0</v>
      </c>
      <c r="CX33" s="115"/>
    </row>
    <row r="34" spans="1:102" x14ac:dyDescent="0.25">
      <c r="A34" s="1"/>
      <c r="B34" t="s">
        <v>7</v>
      </c>
      <c r="C34" s="1">
        <f>(8.4*44.5)+(8.4*15.3)</f>
        <v>502.32000000000005</v>
      </c>
      <c r="D34" s="1">
        <f>359.43*1.06</f>
        <v>380.99580000000003</v>
      </c>
      <c r="F34" s="1">
        <f>C34*D34</f>
        <v>191381.81025600003</v>
      </c>
      <c r="G34" s="55">
        <v>19</v>
      </c>
      <c r="H34" s="55">
        <v>23</v>
      </c>
      <c r="I34" s="57">
        <f>-F34</f>
        <v>-191381.81025600003</v>
      </c>
      <c r="J34" s="58">
        <v>0</v>
      </c>
      <c r="K34" s="58">
        <f>(K31+K32+K33)*0.16</f>
        <v>0</v>
      </c>
      <c r="L34" s="58">
        <f>(L31+L32+L33)*0.16</f>
        <v>0</v>
      </c>
      <c r="M34" s="58">
        <v>0</v>
      </c>
      <c r="N34" s="58">
        <v>0</v>
      </c>
      <c r="O34" s="58">
        <v>0</v>
      </c>
      <c r="P34" s="58">
        <v>0</v>
      </c>
      <c r="Q34" s="58">
        <v>0</v>
      </c>
      <c r="R34" s="58">
        <v>0</v>
      </c>
      <c r="S34" s="58">
        <v>0</v>
      </c>
      <c r="T34" s="58">
        <v>0</v>
      </c>
      <c r="U34" s="58">
        <v>0</v>
      </c>
      <c r="V34" s="58">
        <v>0</v>
      </c>
      <c r="W34" s="58">
        <v>0</v>
      </c>
      <c r="X34" s="58">
        <v>0</v>
      </c>
      <c r="Y34" s="58">
        <v>0</v>
      </c>
      <c r="Z34" s="58">
        <v>0</v>
      </c>
      <c r="AA34" s="58">
        <v>0</v>
      </c>
      <c r="AB34" s="58">
        <f>'evolucion certificaciones nuevo'!E9</f>
        <v>-3827.6362051200008</v>
      </c>
      <c r="AC34" s="58">
        <f>'evolucion certificaciones nuevo'!F9</f>
        <v>-18181.271974320003</v>
      </c>
      <c r="AD34" s="58">
        <f>'evolucion certificaciones nuevo'!G9</f>
        <v>-58371.452128080004</v>
      </c>
      <c r="AE34" s="58">
        <f>'evolucion certificaciones nuevo'!H9</f>
        <v>-87078.723666480015</v>
      </c>
      <c r="AF34" s="58">
        <f>'evolucion certificaciones nuevo'!I9</f>
        <v>-23922.726282000003</v>
      </c>
      <c r="AG34" s="58">
        <v>0</v>
      </c>
      <c r="AH34" s="58">
        <v>0</v>
      </c>
      <c r="AI34" s="58">
        <v>0</v>
      </c>
      <c r="AJ34" s="58">
        <v>0</v>
      </c>
      <c r="AK34" s="58">
        <v>0</v>
      </c>
      <c r="AL34" s="58">
        <v>0</v>
      </c>
      <c r="AM34" s="58">
        <v>0</v>
      </c>
      <c r="AN34" s="58">
        <v>0</v>
      </c>
      <c r="AO34" s="58">
        <v>0</v>
      </c>
      <c r="AP34" s="58">
        <v>0</v>
      </c>
      <c r="AQ34" s="58">
        <v>0</v>
      </c>
      <c r="AR34" s="58">
        <v>0</v>
      </c>
      <c r="AS34" s="58">
        <v>0</v>
      </c>
      <c r="AT34" s="58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8">
        <v>0</v>
      </c>
      <c r="BA34" s="58">
        <v>0</v>
      </c>
      <c r="BB34" s="58">
        <v>0</v>
      </c>
      <c r="BC34" s="58">
        <v>0</v>
      </c>
      <c r="BD34" s="58">
        <v>0</v>
      </c>
      <c r="BE34" s="58">
        <v>0</v>
      </c>
      <c r="BF34" s="58">
        <v>0</v>
      </c>
      <c r="BG34" s="58">
        <v>0</v>
      </c>
      <c r="BH34" s="58">
        <v>0</v>
      </c>
      <c r="BI34" s="58">
        <v>0</v>
      </c>
      <c r="BJ34" s="58">
        <v>0</v>
      </c>
      <c r="BK34" s="58">
        <v>0</v>
      </c>
      <c r="BL34" s="58">
        <v>0</v>
      </c>
      <c r="BM34" s="58">
        <v>0</v>
      </c>
      <c r="BN34" s="58">
        <v>0</v>
      </c>
      <c r="BO34" s="58">
        <v>0</v>
      </c>
      <c r="BP34" s="58">
        <v>0</v>
      </c>
      <c r="BQ34" s="58">
        <v>0</v>
      </c>
      <c r="BR34" s="58">
        <v>0</v>
      </c>
      <c r="BS34" s="58">
        <v>0</v>
      </c>
      <c r="BT34" s="58">
        <v>0</v>
      </c>
      <c r="BU34" s="58">
        <v>0</v>
      </c>
      <c r="BV34" s="58">
        <v>0</v>
      </c>
      <c r="BW34" s="58">
        <v>0</v>
      </c>
      <c r="BX34" s="58">
        <v>0</v>
      </c>
      <c r="BY34" s="58">
        <v>0</v>
      </c>
      <c r="BZ34" s="58">
        <v>0</v>
      </c>
      <c r="CA34" s="58">
        <v>0</v>
      </c>
      <c r="CB34" s="58">
        <v>0</v>
      </c>
      <c r="CC34" s="58">
        <v>0</v>
      </c>
      <c r="CD34" s="58">
        <v>0</v>
      </c>
      <c r="CE34" s="58">
        <v>0</v>
      </c>
      <c r="CF34" s="58">
        <v>0</v>
      </c>
      <c r="CG34" s="58">
        <v>0</v>
      </c>
      <c r="CH34" s="58">
        <v>0</v>
      </c>
      <c r="CI34" s="58">
        <v>0</v>
      </c>
      <c r="CJ34" s="58">
        <v>0</v>
      </c>
      <c r="CK34" s="58">
        <v>0</v>
      </c>
      <c r="CL34" s="58">
        <v>0</v>
      </c>
      <c r="CM34" s="58">
        <v>0</v>
      </c>
      <c r="CN34" s="58">
        <v>0</v>
      </c>
      <c r="CO34" s="58">
        <v>0</v>
      </c>
      <c r="CP34" s="58">
        <v>0</v>
      </c>
      <c r="CQ34" s="58">
        <v>0</v>
      </c>
      <c r="CR34" s="58">
        <v>0</v>
      </c>
      <c r="CS34" s="58">
        <v>0</v>
      </c>
      <c r="CT34" s="58">
        <v>0</v>
      </c>
      <c r="CU34" s="58">
        <v>0</v>
      </c>
      <c r="CV34" s="58">
        <v>0</v>
      </c>
      <c r="CW34" s="58">
        <v>0</v>
      </c>
      <c r="CX34" s="115"/>
    </row>
    <row r="35" spans="1:102" x14ac:dyDescent="0.25">
      <c r="B35" s="7" t="s">
        <v>17</v>
      </c>
      <c r="G35" s="90"/>
      <c r="H35" s="90"/>
      <c r="I35" s="91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18"/>
      <c r="CX35" s="115"/>
    </row>
    <row r="36" spans="1:102" x14ac:dyDescent="0.25">
      <c r="B36" t="s">
        <v>16</v>
      </c>
      <c r="C36" s="5">
        <v>0.21</v>
      </c>
      <c r="D36" s="1">
        <f>F30</f>
        <v>158230.80000000002</v>
      </c>
      <c r="F36" s="1">
        <f>D36*C36</f>
        <v>33228.468000000001</v>
      </c>
      <c r="G36" s="55">
        <v>16</v>
      </c>
      <c r="H36" s="55">
        <v>18</v>
      </c>
      <c r="I36" s="57">
        <f t="shared" si="0"/>
        <v>-33228.468000000001</v>
      </c>
      <c r="J36" s="58">
        <v>0</v>
      </c>
      <c r="K36" s="58">
        <f>IF(K$1&lt;$C36,0,IF(K$1&lt;=$D36,$F36,0))</f>
        <v>0</v>
      </c>
      <c r="L36" s="58">
        <f>IF(L$1&lt;$C36,0,IF(L$1&lt;=$D36,$F36,0))</f>
        <v>0</v>
      </c>
      <c r="M36" s="58">
        <v>0</v>
      </c>
      <c r="N36" s="58">
        <f t="shared" ref="N36:X37" si="8">IF(N$1&lt;$C36,0,IF(N$1&lt;=$D36,$F36,0))</f>
        <v>0</v>
      </c>
      <c r="O36" s="58">
        <f t="shared" si="8"/>
        <v>0</v>
      </c>
      <c r="P36" s="58">
        <f t="shared" si="8"/>
        <v>0</v>
      </c>
      <c r="Q36" s="58">
        <f t="shared" si="8"/>
        <v>0</v>
      </c>
      <c r="R36" s="58">
        <f t="shared" si="8"/>
        <v>0</v>
      </c>
      <c r="S36" s="58">
        <f t="shared" si="8"/>
        <v>0</v>
      </c>
      <c r="T36" s="58">
        <f t="shared" si="8"/>
        <v>0</v>
      </c>
      <c r="U36" s="58">
        <f t="shared" si="8"/>
        <v>0</v>
      </c>
      <c r="V36" s="58">
        <f t="shared" si="8"/>
        <v>0</v>
      </c>
      <c r="W36" s="58">
        <f t="shared" si="8"/>
        <v>0</v>
      </c>
      <c r="X36" s="58">
        <f t="shared" si="8"/>
        <v>0</v>
      </c>
      <c r="Y36" s="58">
        <f>Y30*0.21</f>
        <v>0</v>
      </c>
      <c r="Z36" s="58">
        <f>Z30*0.21</f>
        <v>-13291.387200000001</v>
      </c>
      <c r="AA36" s="58">
        <f>AA30*0.21</f>
        <v>-19937.0808</v>
      </c>
      <c r="AB36" s="58">
        <f t="shared" ref="AB36:BD37" si="9">IF(AB$1&lt;$C36,0,IF(AB$1&lt;=$D36,$F36,0))</f>
        <v>0</v>
      </c>
      <c r="AC36" s="58">
        <f t="shared" si="9"/>
        <v>0</v>
      </c>
      <c r="AD36" s="58">
        <f t="shared" si="9"/>
        <v>0</v>
      </c>
      <c r="AE36" s="58">
        <f t="shared" si="9"/>
        <v>0</v>
      </c>
      <c r="AF36" s="58">
        <f t="shared" si="9"/>
        <v>0</v>
      </c>
      <c r="AG36" s="58">
        <f t="shared" si="9"/>
        <v>0</v>
      </c>
      <c r="AH36" s="58">
        <f t="shared" si="9"/>
        <v>0</v>
      </c>
      <c r="AI36" s="58">
        <f t="shared" si="9"/>
        <v>0</v>
      </c>
      <c r="AJ36" s="58">
        <f t="shared" si="9"/>
        <v>0</v>
      </c>
      <c r="AK36" s="58">
        <f t="shared" si="9"/>
        <v>0</v>
      </c>
      <c r="AL36" s="58">
        <f t="shared" si="9"/>
        <v>0</v>
      </c>
      <c r="AM36" s="58">
        <f t="shared" si="9"/>
        <v>0</v>
      </c>
      <c r="AN36" s="58">
        <f t="shared" si="9"/>
        <v>0</v>
      </c>
      <c r="AO36" s="58">
        <f t="shared" si="9"/>
        <v>0</v>
      </c>
      <c r="AP36" s="58">
        <f t="shared" si="9"/>
        <v>0</v>
      </c>
      <c r="AQ36" s="58">
        <f t="shared" si="9"/>
        <v>0</v>
      </c>
      <c r="AR36" s="58">
        <f t="shared" si="9"/>
        <v>0</v>
      </c>
      <c r="AS36" s="58">
        <f t="shared" si="9"/>
        <v>0</v>
      </c>
      <c r="AT36" s="58">
        <f t="shared" si="9"/>
        <v>0</v>
      </c>
      <c r="AU36" s="58">
        <f t="shared" si="9"/>
        <v>0</v>
      </c>
      <c r="AV36" s="58">
        <f t="shared" si="9"/>
        <v>0</v>
      </c>
      <c r="AW36" s="58">
        <f t="shared" si="9"/>
        <v>0</v>
      </c>
      <c r="AX36" s="58">
        <f t="shared" si="9"/>
        <v>0</v>
      </c>
      <c r="AY36" s="58">
        <f t="shared" si="9"/>
        <v>0</v>
      </c>
      <c r="AZ36" s="58">
        <f t="shared" si="9"/>
        <v>0</v>
      </c>
      <c r="BA36" s="58">
        <f t="shared" si="9"/>
        <v>0</v>
      </c>
      <c r="BB36" s="58">
        <f t="shared" si="9"/>
        <v>0</v>
      </c>
      <c r="BC36" s="58">
        <f t="shared" si="9"/>
        <v>0</v>
      </c>
      <c r="BD36" s="58">
        <f t="shared" si="9"/>
        <v>0</v>
      </c>
      <c r="BE36" s="58">
        <v>0</v>
      </c>
      <c r="BF36" s="58">
        <v>0</v>
      </c>
      <c r="BG36" s="58">
        <v>0</v>
      </c>
      <c r="BH36" s="58">
        <v>0</v>
      </c>
      <c r="BI36" s="58">
        <v>0</v>
      </c>
      <c r="BJ36" s="58">
        <v>0</v>
      </c>
      <c r="BK36" s="58">
        <v>0</v>
      </c>
      <c r="BL36" s="58">
        <v>0</v>
      </c>
      <c r="BM36" s="58">
        <v>0</v>
      </c>
      <c r="BN36" s="58">
        <v>0</v>
      </c>
      <c r="BO36" s="58">
        <v>0</v>
      </c>
      <c r="BP36" s="58">
        <v>0</v>
      </c>
      <c r="BQ36" s="58">
        <v>0</v>
      </c>
      <c r="BR36" s="58">
        <v>0</v>
      </c>
      <c r="BS36" s="58">
        <v>0</v>
      </c>
      <c r="BT36" s="58">
        <v>0</v>
      </c>
      <c r="BU36" s="58">
        <v>0</v>
      </c>
      <c r="BV36" s="58">
        <v>0</v>
      </c>
      <c r="BW36" s="58">
        <v>0</v>
      </c>
      <c r="BX36" s="58">
        <v>0</v>
      </c>
      <c r="BY36" s="58">
        <v>0</v>
      </c>
      <c r="BZ36" s="58">
        <v>0</v>
      </c>
      <c r="CA36" s="58">
        <v>0</v>
      </c>
      <c r="CB36" s="58">
        <v>0</v>
      </c>
      <c r="CC36" s="58">
        <v>0</v>
      </c>
      <c r="CD36" s="58">
        <v>0</v>
      </c>
      <c r="CE36" s="58">
        <v>0</v>
      </c>
      <c r="CF36" s="58">
        <v>0</v>
      </c>
      <c r="CG36" s="58">
        <v>0</v>
      </c>
      <c r="CH36" s="58">
        <v>0</v>
      </c>
      <c r="CI36" s="58">
        <v>0</v>
      </c>
      <c r="CJ36" s="58">
        <v>0</v>
      </c>
      <c r="CK36" s="58">
        <v>0</v>
      </c>
      <c r="CL36" s="58">
        <v>0</v>
      </c>
      <c r="CM36" s="58">
        <v>0</v>
      </c>
      <c r="CN36" s="58">
        <v>0</v>
      </c>
      <c r="CO36" s="58">
        <v>0</v>
      </c>
      <c r="CP36" s="58">
        <v>0</v>
      </c>
      <c r="CQ36" s="58">
        <v>0</v>
      </c>
      <c r="CR36" s="58">
        <v>0</v>
      </c>
      <c r="CS36" s="58">
        <v>0</v>
      </c>
      <c r="CT36" s="58">
        <v>0</v>
      </c>
      <c r="CU36" s="58">
        <v>0</v>
      </c>
      <c r="CV36" s="58">
        <v>0</v>
      </c>
      <c r="CW36" s="58">
        <v>0</v>
      </c>
      <c r="CX36" s="115"/>
    </row>
    <row r="37" spans="1:102" x14ac:dyDescent="0.25">
      <c r="B37" t="s">
        <v>15</v>
      </c>
      <c r="C37" s="5">
        <v>0.1</v>
      </c>
      <c r="D37" s="1">
        <f>F33+F34</f>
        <v>3021642.2302560001</v>
      </c>
      <c r="F37" s="1">
        <f>D37*C37</f>
        <v>302164.22302560002</v>
      </c>
      <c r="G37" s="55">
        <v>19</v>
      </c>
      <c r="H37" s="55">
        <v>32</v>
      </c>
      <c r="I37" s="57">
        <f t="shared" si="0"/>
        <v>-302164.22302560002</v>
      </c>
      <c r="J37" s="58">
        <v>0</v>
      </c>
      <c r="K37" s="58">
        <f>IF(K$1&lt;$C37,0,IF(K$1&lt;=$D37,$F37,0))</f>
        <v>0</v>
      </c>
      <c r="L37" s="58">
        <f>IF(L$1&lt;$C37,0,IF(L$1&lt;=$D37,$F37,0))</f>
        <v>0</v>
      </c>
      <c r="M37" s="58">
        <v>0</v>
      </c>
      <c r="N37" s="58">
        <f t="shared" si="8"/>
        <v>0</v>
      </c>
      <c r="O37" s="58">
        <f t="shared" si="8"/>
        <v>0</v>
      </c>
      <c r="P37" s="58">
        <f t="shared" si="8"/>
        <v>0</v>
      </c>
      <c r="Q37" s="58">
        <f t="shared" si="8"/>
        <v>0</v>
      </c>
      <c r="R37" s="58">
        <f t="shared" si="8"/>
        <v>0</v>
      </c>
      <c r="S37" s="58">
        <f t="shared" si="8"/>
        <v>0</v>
      </c>
      <c r="T37" s="58">
        <f t="shared" si="8"/>
        <v>0</v>
      </c>
      <c r="U37" s="58">
        <f t="shared" si="8"/>
        <v>0</v>
      </c>
      <c r="V37" s="58">
        <f t="shared" si="8"/>
        <v>0</v>
      </c>
      <c r="W37" s="58">
        <f t="shared" si="8"/>
        <v>0</v>
      </c>
      <c r="X37" s="58">
        <f t="shared" si="8"/>
        <v>0</v>
      </c>
      <c r="Y37" s="58">
        <f>IF(Y$1&lt;$C37,0,IF(Y$1&lt;=$D37,$F37,0))</f>
        <v>0</v>
      </c>
      <c r="Z37" s="58">
        <f>IF(Z$1&lt;$C37,0,IF(Z$1&lt;=$D37,$F37,0))</f>
        <v>0</v>
      </c>
      <c r="AA37" s="58">
        <f>IF(AA$1&lt;$C37,0,IF(AA$1&lt;=$D37,$F37,0))</f>
        <v>0</v>
      </c>
      <c r="AB37" s="58">
        <f t="shared" ref="AB37:AO37" si="10">(AB33+AB34)*0.1</f>
        <v>-3213.0240405120003</v>
      </c>
      <c r="AC37" s="58">
        <f t="shared" si="10"/>
        <v>-8893.7782474320011</v>
      </c>
      <c r="AD37" s="58">
        <f t="shared" si="10"/>
        <v>-16309.108766808</v>
      </c>
      <c r="AE37" s="58">
        <f t="shared" si="10"/>
        <v>-25123.382802648004</v>
      </c>
      <c r="AF37" s="58">
        <f t="shared" si="10"/>
        <v>-19939.887232199999</v>
      </c>
      <c r="AG37" s="58">
        <f t="shared" si="10"/>
        <v>-17547.614603999999</v>
      </c>
      <c r="AH37" s="58">
        <f t="shared" si="10"/>
        <v>-16981.562519999999</v>
      </c>
      <c r="AI37" s="58">
        <f t="shared" si="10"/>
        <v>-17264.588562000001</v>
      </c>
      <c r="AJ37" s="58">
        <f t="shared" si="10"/>
        <v>-20660.901065999999</v>
      </c>
      <c r="AK37" s="58">
        <f t="shared" si="10"/>
        <v>-35378.255250000002</v>
      </c>
      <c r="AL37" s="58">
        <f t="shared" si="10"/>
        <v>-46699.296930000004</v>
      </c>
      <c r="AM37" s="58">
        <f t="shared" si="10"/>
        <v>-34246.151081999997</v>
      </c>
      <c r="AN37" s="58">
        <f t="shared" si="10"/>
        <v>-23208.135444</v>
      </c>
      <c r="AO37" s="58">
        <f t="shared" si="10"/>
        <v>-16698.536477999998</v>
      </c>
      <c r="AP37" s="58">
        <f t="shared" si="9"/>
        <v>0</v>
      </c>
      <c r="AQ37" s="58">
        <f t="shared" si="9"/>
        <v>0</v>
      </c>
      <c r="AR37" s="58">
        <f t="shared" si="9"/>
        <v>0</v>
      </c>
      <c r="AS37" s="58">
        <f t="shared" si="9"/>
        <v>0</v>
      </c>
      <c r="AT37" s="58">
        <f t="shared" si="9"/>
        <v>0</v>
      </c>
      <c r="AU37" s="58">
        <f t="shared" si="9"/>
        <v>0</v>
      </c>
      <c r="AV37" s="58">
        <f t="shared" si="9"/>
        <v>0</v>
      </c>
      <c r="AW37" s="58">
        <f t="shared" si="9"/>
        <v>0</v>
      </c>
      <c r="AX37" s="58">
        <f t="shared" si="9"/>
        <v>0</v>
      </c>
      <c r="AY37" s="58">
        <f t="shared" si="9"/>
        <v>0</v>
      </c>
      <c r="AZ37" s="58">
        <f t="shared" si="9"/>
        <v>0</v>
      </c>
      <c r="BA37" s="58">
        <f t="shared" si="9"/>
        <v>0</v>
      </c>
      <c r="BB37" s="58">
        <f t="shared" si="9"/>
        <v>0</v>
      </c>
      <c r="BC37" s="58">
        <f t="shared" si="9"/>
        <v>0</v>
      </c>
      <c r="BD37" s="58">
        <f t="shared" si="9"/>
        <v>0</v>
      </c>
      <c r="BE37" s="58">
        <v>0</v>
      </c>
      <c r="BF37" s="58">
        <v>0</v>
      </c>
      <c r="BG37" s="58">
        <v>0</v>
      </c>
      <c r="BH37" s="58">
        <v>0</v>
      </c>
      <c r="BI37" s="58">
        <v>0</v>
      </c>
      <c r="BJ37" s="58">
        <v>0</v>
      </c>
      <c r="BK37" s="58">
        <v>0</v>
      </c>
      <c r="BL37" s="58">
        <v>0</v>
      </c>
      <c r="BM37" s="58">
        <v>0</v>
      </c>
      <c r="BN37" s="58">
        <v>0</v>
      </c>
      <c r="BO37" s="58">
        <v>0</v>
      </c>
      <c r="BP37" s="58">
        <v>0</v>
      </c>
      <c r="BQ37" s="58">
        <v>0</v>
      </c>
      <c r="BR37" s="58">
        <v>0</v>
      </c>
      <c r="BS37" s="58">
        <v>0</v>
      </c>
      <c r="BT37" s="58">
        <v>0</v>
      </c>
      <c r="BU37" s="58">
        <v>0</v>
      </c>
      <c r="BV37" s="58">
        <v>0</v>
      </c>
      <c r="BW37" s="58">
        <v>0</v>
      </c>
      <c r="BX37" s="58">
        <v>0</v>
      </c>
      <c r="BY37" s="58">
        <v>0</v>
      </c>
      <c r="BZ37" s="58">
        <v>0</v>
      </c>
      <c r="CA37" s="58">
        <v>0</v>
      </c>
      <c r="CB37" s="58">
        <v>0</v>
      </c>
      <c r="CC37" s="58">
        <v>0</v>
      </c>
      <c r="CD37" s="58">
        <v>0</v>
      </c>
      <c r="CE37" s="58">
        <v>0</v>
      </c>
      <c r="CF37" s="58">
        <v>0</v>
      </c>
      <c r="CG37" s="58">
        <v>0</v>
      </c>
      <c r="CH37" s="58">
        <v>0</v>
      </c>
      <c r="CI37" s="58">
        <v>0</v>
      </c>
      <c r="CJ37" s="58">
        <v>0</v>
      </c>
      <c r="CK37" s="58">
        <v>0</v>
      </c>
      <c r="CL37" s="58">
        <v>0</v>
      </c>
      <c r="CM37" s="58">
        <v>0</v>
      </c>
      <c r="CN37" s="58">
        <v>0</v>
      </c>
      <c r="CO37" s="58">
        <v>0</v>
      </c>
      <c r="CP37" s="58">
        <v>0</v>
      </c>
      <c r="CQ37" s="58">
        <v>0</v>
      </c>
      <c r="CR37" s="58">
        <v>0</v>
      </c>
      <c r="CS37" s="58">
        <v>0</v>
      </c>
      <c r="CT37" s="58">
        <v>0</v>
      </c>
      <c r="CU37" s="58">
        <v>0</v>
      </c>
      <c r="CV37" s="58">
        <v>0</v>
      </c>
      <c r="CW37" s="58">
        <v>0</v>
      </c>
      <c r="CX37" s="115"/>
    </row>
    <row r="38" spans="1:102" x14ac:dyDescent="0.25">
      <c r="B38" t="s">
        <v>29</v>
      </c>
      <c r="C38">
        <v>1</v>
      </c>
      <c r="D38" s="1">
        <v>700</v>
      </c>
      <c r="F38" s="1">
        <f>C38*D38</f>
        <v>700</v>
      </c>
      <c r="G38" s="55"/>
      <c r="H38" s="55"/>
      <c r="I38" s="57">
        <f t="shared" si="0"/>
        <v>-700</v>
      </c>
      <c r="J38" s="58">
        <v>0</v>
      </c>
      <c r="K38" s="58">
        <f>(K35+K36+K37)*0.16</f>
        <v>0</v>
      </c>
      <c r="L38" s="58">
        <f>(L35+L36+L37)*0.16</f>
        <v>0</v>
      </c>
      <c r="M38" s="58">
        <v>0</v>
      </c>
      <c r="N38" s="58">
        <v>0</v>
      </c>
      <c r="O38" s="58">
        <v>0</v>
      </c>
      <c r="P38" s="58">
        <v>0</v>
      </c>
      <c r="Q38" s="58">
        <v>0</v>
      </c>
      <c r="R38" s="58">
        <v>0</v>
      </c>
      <c r="S38" s="58">
        <v>0</v>
      </c>
      <c r="T38" s="58">
        <v>0</v>
      </c>
      <c r="U38" s="58">
        <v>0</v>
      </c>
      <c r="V38" s="58">
        <v>0</v>
      </c>
      <c r="W38" s="58">
        <v>0</v>
      </c>
      <c r="X38" s="58">
        <v>0</v>
      </c>
      <c r="Y38" s="58">
        <v>0</v>
      </c>
      <c r="Z38" s="58">
        <v>0</v>
      </c>
      <c r="AA38" s="58">
        <v>0</v>
      </c>
      <c r="AB38" s="58">
        <v>0</v>
      </c>
      <c r="AC38" s="58">
        <v>0</v>
      </c>
      <c r="AD38" s="58">
        <v>0</v>
      </c>
      <c r="AE38" s="58">
        <v>0</v>
      </c>
      <c r="AF38" s="58">
        <v>0</v>
      </c>
      <c r="AG38" s="58">
        <v>0</v>
      </c>
      <c r="AH38" s="58">
        <v>0</v>
      </c>
      <c r="AI38" s="58">
        <v>0</v>
      </c>
      <c r="AJ38" s="58">
        <v>0</v>
      </c>
      <c r="AK38" s="58">
        <v>0</v>
      </c>
      <c r="AL38" s="58">
        <v>0</v>
      </c>
      <c r="AM38" s="58">
        <v>0</v>
      </c>
      <c r="AN38" s="58">
        <v>0</v>
      </c>
      <c r="AO38" s="58">
        <f>I38</f>
        <v>-700</v>
      </c>
      <c r="AP38" s="58">
        <v>0</v>
      </c>
      <c r="AQ38" s="58">
        <v>0</v>
      </c>
      <c r="AR38" s="58">
        <v>0</v>
      </c>
      <c r="AS38" s="58">
        <v>0</v>
      </c>
      <c r="AT38" s="58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0</v>
      </c>
      <c r="AZ38" s="58">
        <v>0</v>
      </c>
      <c r="BA38" s="58">
        <v>0</v>
      </c>
      <c r="BB38" s="58">
        <v>0</v>
      </c>
      <c r="BC38" s="58">
        <v>0</v>
      </c>
      <c r="BD38" s="58">
        <v>0</v>
      </c>
      <c r="BE38" s="58">
        <v>0</v>
      </c>
      <c r="BF38" s="58">
        <v>0</v>
      </c>
      <c r="BG38" s="58">
        <v>0</v>
      </c>
      <c r="BH38" s="58">
        <v>0</v>
      </c>
      <c r="BI38" s="58">
        <v>0</v>
      </c>
      <c r="BJ38" s="58">
        <v>0</v>
      </c>
      <c r="BK38" s="58">
        <v>0</v>
      </c>
      <c r="BL38" s="58">
        <v>0</v>
      </c>
      <c r="BM38" s="58">
        <v>0</v>
      </c>
      <c r="BN38" s="58">
        <v>0</v>
      </c>
      <c r="BO38" s="58">
        <v>0</v>
      </c>
      <c r="BP38" s="58">
        <v>0</v>
      </c>
      <c r="BQ38" s="58">
        <v>0</v>
      </c>
      <c r="BR38" s="58">
        <v>0</v>
      </c>
      <c r="BS38" s="58">
        <v>0</v>
      </c>
      <c r="BT38" s="58">
        <v>0</v>
      </c>
      <c r="BU38" s="58">
        <v>0</v>
      </c>
      <c r="BV38" s="58">
        <v>0</v>
      </c>
      <c r="BW38" s="58">
        <v>0</v>
      </c>
      <c r="BX38" s="58">
        <v>0</v>
      </c>
      <c r="BY38" s="58">
        <v>0</v>
      </c>
      <c r="BZ38" s="58">
        <v>0</v>
      </c>
      <c r="CA38" s="58">
        <v>0</v>
      </c>
      <c r="CB38" s="58">
        <v>0</v>
      </c>
      <c r="CC38" s="58">
        <v>0</v>
      </c>
      <c r="CD38" s="58">
        <v>0</v>
      </c>
      <c r="CE38" s="58">
        <v>0</v>
      </c>
      <c r="CF38" s="58">
        <v>0</v>
      </c>
      <c r="CG38" s="58">
        <v>0</v>
      </c>
      <c r="CH38" s="58">
        <v>0</v>
      </c>
      <c r="CI38" s="58">
        <v>0</v>
      </c>
      <c r="CJ38" s="58">
        <v>0</v>
      </c>
      <c r="CK38" s="58">
        <v>0</v>
      </c>
      <c r="CL38" s="58">
        <v>0</v>
      </c>
      <c r="CM38" s="58">
        <v>0</v>
      </c>
      <c r="CN38" s="58">
        <v>0</v>
      </c>
      <c r="CO38" s="58">
        <v>0</v>
      </c>
      <c r="CP38" s="58">
        <v>0</v>
      </c>
      <c r="CQ38" s="58">
        <v>0</v>
      </c>
      <c r="CR38" s="58">
        <v>0</v>
      </c>
      <c r="CS38" s="58">
        <v>0</v>
      </c>
      <c r="CT38" s="58">
        <v>0</v>
      </c>
      <c r="CU38" s="58">
        <v>0</v>
      </c>
      <c r="CV38" s="58">
        <v>0</v>
      </c>
      <c r="CW38" s="58">
        <v>0</v>
      </c>
      <c r="CX38" s="115"/>
    </row>
    <row r="39" spans="1:102" x14ac:dyDescent="0.25">
      <c r="G39" s="61"/>
      <c r="H39" s="61"/>
      <c r="I39" s="62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CX39" s="115"/>
    </row>
    <row r="40" spans="1:102" x14ac:dyDescent="0.25">
      <c r="B40" s="15" t="s">
        <v>2</v>
      </c>
      <c r="C40" s="15"/>
      <c r="D40" s="16"/>
      <c r="E40" s="16"/>
      <c r="F40" s="16"/>
      <c r="G40" s="64"/>
      <c r="H40" s="64"/>
      <c r="I40" s="65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CX40" s="115"/>
    </row>
    <row r="41" spans="1:102" x14ac:dyDescent="0.25">
      <c r="B41" s="7" t="s">
        <v>12</v>
      </c>
      <c r="C41">
        <f>5%</f>
        <v>0.05</v>
      </c>
      <c r="D41" s="1">
        <f>(F33+F34)</f>
        <v>3021642.2302560001</v>
      </c>
      <c r="F41" s="1">
        <f>C41*D41</f>
        <v>151082.11151280001</v>
      </c>
      <c r="G41" s="70">
        <v>10</v>
      </c>
      <c r="H41" s="70">
        <v>14</v>
      </c>
      <c r="I41" s="71">
        <f t="shared" si="0"/>
        <v>-151082.11151280001</v>
      </c>
      <c r="J41" s="72">
        <v>0</v>
      </c>
      <c r="K41" s="72">
        <v>0</v>
      </c>
      <c r="L41" s="72">
        <v>0</v>
      </c>
      <c r="M41" s="72">
        <v>0</v>
      </c>
      <c r="N41" s="72">
        <v>0</v>
      </c>
      <c r="O41" s="72">
        <v>0</v>
      </c>
      <c r="P41" s="72">
        <v>0</v>
      </c>
      <c r="Q41" s="72">
        <v>0</v>
      </c>
      <c r="R41" s="72">
        <v>0</v>
      </c>
      <c r="S41" s="72">
        <f>I41*0.2</f>
        <v>-30216.422302560004</v>
      </c>
      <c r="T41" s="72">
        <v>0</v>
      </c>
      <c r="U41" s="72">
        <v>0</v>
      </c>
      <c r="V41" s="72">
        <f>I41*0.8</f>
        <v>-120865.68921024002</v>
      </c>
      <c r="W41" s="72">
        <v>0</v>
      </c>
      <c r="X41" s="72">
        <v>0</v>
      </c>
      <c r="Y41" s="72">
        <v>0</v>
      </c>
      <c r="Z41" s="72">
        <v>0</v>
      </c>
      <c r="AA41" s="72">
        <v>0</v>
      </c>
      <c r="AB41" s="72">
        <v>0</v>
      </c>
      <c r="AC41" s="72">
        <v>0</v>
      </c>
      <c r="AD41" s="72">
        <v>0</v>
      </c>
      <c r="AE41" s="72">
        <v>0</v>
      </c>
      <c r="AF41" s="72">
        <v>0</v>
      </c>
      <c r="AG41" s="72">
        <v>0</v>
      </c>
      <c r="AH41" s="72">
        <v>0</v>
      </c>
      <c r="AI41" s="72">
        <v>0</v>
      </c>
      <c r="AJ41" s="72">
        <v>0</v>
      </c>
      <c r="AK41" s="72">
        <v>0</v>
      </c>
      <c r="AL41" s="72">
        <v>0</v>
      </c>
      <c r="AM41" s="72">
        <v>0</v>
      </c>
      <c r="AN41" s="72">
        <v>0</v>
      </c>
      <c r="AO41" s="72">
        <v>0</v>
      </c>
      <c r="AP41" s="72">
        <v>0</v>
      </c>
      <c r="AQ41" s="72">
        <v>0</v>
      </c>
      <c r="AR41" s="72">
        <v>0</v>
      </c>
      <c r="AS41" s="72">
        <v>0</v>
      </c>
      <c r="AT41" s="72">
        <v>0</v>
      </c>
      <c r="AU41" s="72">
        <v>0</v>
      </c>
      <c r="AV41" s="72">
        <v>0</v>
      </c>
      <c r="AW41" s="72">
        <v>0</v>
      </c>
      <c r="AX41" s="72">
        <v>0</v>
      </c>
      <c r="AY41" s="72">
        <v>0</v>
      </c>
      <c r="AZ41" s="72">
        <v>0</v>
      </c>
      <c r="BA41" s="72">
        <v>0</v>
      </c>
      <c r="BB41" s="72">
        <v>0</v>
      </c>
      <c r="BC41" s="72">
        <v>0</v>
      </c>
      <c r="BD41" s="72">
        <v>0</v>
      </c>
      <c r="BE41" s="72">
        <v>0</v>
      </c>
      <c r="BF41" s="72">
        <v>0</v>
      </c>
      <c r="BG41" s="72">
        <v>0</v>
      </c>
      <c r="BH41" s="72">
        <v>0</v>
      </c>
      <c r="BI41" s="72">
        <v>0</v>
      </c>
      <c r="BJ41" s="72">
        <v>0</v>
      </c>
      <c r="BK41" s="72">
        <v>0</v>
      </c>
      <c r="BL41" s="72">
        <v>0</v>
      </c>
      <c r="BM41" s="72">
        <v>0</v>
      </c>
      <c r="BN41" s="72">
        <v>0</v>
      </c>
      <c r="BO41" s="72">
        <v>0</v>
      </c>
      <c r="BP41" s="72">
        <v>0</v>
      </c>
      <c r="BQ41" s="72">
        <v>0</v>
      </c>
      <c r="BR41" s="72">
        <v>0</v>
      </c>
      <c r="BS41" s="72">
        <v>0</v>
      </c>
      <c r="BT41" s="72">
        <v>0</v>
      </c>
      <c r="BU41" s="72">
        <v>0</v>
      </c>
      <c r="BV41" s="72">
        <v>0</v>
      </c>
      <c r="BW41" s="72">
        <v>0</v>
      </c>
      <c r="BX41" s="72">
        <v>0</v>
      </c>
      <c r="BY41" s="72">
        <v>0</v>
      </c>
      <c r="BZ41" s="72">
        <v>0</v>
      </c>
      <c r="CA41" s="72">
        <v>0</v>
      </c>
      <c r="CB41" s="72">
        <v>0</v>
      </c>
      <c r="CC41" s="72">
        <v>0</v>
      </c>
      <c r="CD41" s="72">
        <v>0</v>
      </c>
      <c r="CE41" s="72">
        <v>0</v>
      </c>
      <c r="CF41" s="72">
        <v>0</v>
      </c>
      <c r="CG41" s="72">
        <v>0</v>
      </c>
      <c r="CH41" s="72">
        <v>0</v>
      </c>
      <c r="CI41" s="72">
        <v>0</v>
      </c>
      <c r="CJ41" s="72">
        <v>0</v>
      </c>
      <c r="CK41" s="72">
        <v>0</v>
      </c>
      <c r="CL41" s="72">
        <v>0</v>
      </c>
      <c r="CM41" s="72">
        <v>0</v>
      </c>
      <c r="CN41" s="72">
        <v>0</v>
      </c>
      <c r="CO41" s="72">
        <v>0</v>
      </c>
      <c r="CP41" s="72">
        <v>0</v>
      </c>
      <c r="CQ41" s="72">
        <v>0</v>
      </c>
      <c r="CR41" s="72">
        <v>0</v>
      </c>
      <c r="CS41" s="72">
        <v>0</v>
      </c>
      <c r="CT41" s="72">
        <v>0</v>
      </c>
      <c r="CU41" s="72">
        <v>0</v>
      </c>
      <c r="CV41" s="72">
        <v>0</v>
      </c>
      <c r="CW41" s="72">
        <v>0</v>
      </c>
      <c r="CX41" s="115"/>
    </row>
    <row r="42" spans="1:102" x14ac:dyDescent="0.25">
      <c r="B42" s="7" t="s">
        <v>11</v>
      </c>
      <c r="C42">
        <f>5%</f>
        <v>0.05</v>
      </c>
      <c r="D42" s="1">
        <f>F30</f>
        <v>158230.80000000002</v>
      </c>
      <c r="F42" s="1">
        <f>C42*D42</f>
        <v>7911.5400000000009</v>
      </c>
      <c r="G42" s="55">
        <v>7</v>
      </c>
      <c r="H42" s="55">
        <v>9</v>
      </c>
      <c r="I42" s="57">
        <f t="shared" si="0"/>
        <v>-7911.5400000000009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58">
        <f>I42*0.2</f>
        <v>-1582.3080000000002</v>
      </c>
      <c r="Q42" s="58">
        <v>0</v>
      </c>
      <c r="R42" s="58">
        <f>I42*0.8</f>
        <v>-6329.2320000000009</v>
      </c>
      <c r="S42" s="58">
        <v>0</v>
      </c>
      <c r="T42" s="58">
        <v>0</v>
      </c>
      <c r="U42" s="58">
        <v>0</v>
      </c>
      <c r="V42" s="58">
        <v>0</v>
      </c>
      <c r="W42" s="58">
        <v>0</v>
      </c>
      <c r="X42" s="58">
        <v>0</v>
      </c>
      <c r="Y42" s="58">
        <v>0</v>
      </c>
      <c r="Z42" s="58">
        <v>0</v>
      </c>
      <c r="AA42" s="58">
        <v>0</v>
      </c>
      <c r="AB42" s="58">
        <v>0</v>
      </c>
      <c r="AC42" s="58">
        <v>0</v>
      </c>
      <c r="AD42" s="58">
        <v>0</v>
      </c>
      <c r="AE42" s="58">
        <v>0</v>
      </c>
      <c r="AF42" s="58">
        <v>0</v>
      </c>
      <c r="AG42" s="58">
        <v>0</v>
      </c>
      <c r="AH42" s="58">
        <v>0</v>
      </c>
      <c r="AI42" s="58">
        <v>0</v>
      </c>
      <c r="AJ42" s="58">
        <v>0</v>
      </c>
      <c r="AK42" s="58">
        <v>0</v>
      </c>
      <c r="AL42" s="58">
        <v>0</v>
      </c>
      <c r="AM42" s="58">
        <v>0</v>
      </c>
      <c r="AN42" s="58">
        <v>0</v>
      </c>
      <c r="AO42" s="58">
        <v>0</v>
      </c>
      <c r="AP42" s="58">
        <v>0</v>
      </c>
      <c r="AQ42" s="58">
        <v>0</v>
      </c>
      <c r="AR42" s="58">
        <v>0</v>
      </c>
      <c r="AS42" s="58">
        <v>0</v>
      </c>
      <c r="AT42" s="58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8">
        <v>0</v>
      </c>
      <c r="BA42" s="58">
        <v>0</v>
      </c>
      <c r="BB42" s="58">
        <v>0</v>
      </c>
      <c r="BC42" s="58">
        <v>0</v>
      </c>
      <c r="BD42" s="58">
        <v>0</v>
      </c>
      <c r="BE42" s="58">
        <v>0</v>
      </c>
      <c r="BF42" s="58">
        <v>0</v>
      </c>
      <c r="BG42" s="58">
        <v>0</v>
      </c>
      <c r="BH42" s="58">
        <v>0</v>
      </c>
      <c r="BI42" s="58">
        <v>0</v>
      </c>
      <c r="BJ42" s="58">
        <v>0</v>
      </c>
      <c r="BK42" s="58">
        <v>0</v>
      </c>
      <c r="BL42" s="58">
        <v>0</v>
      </c>
      <c r="BM42" s="58">
        <v>0</v>
      </c>
      <c r="BN42" s="58">
        <v>0</v>
      </c>
      <c r="BO42" s="58">
        <v>0</v>
      </c>
      <c r="BP42" s="58">
        <v>0</v>
      </c>
      <c r="BQ42" s="58">
        <v>0</v>
      </c>
      <c r="BR42" s="58">
        <v>0</v>
      </c>
      <c r="BS42" s="58">
        <v>0</v>
      </c>
      <c r="BT42" s="58">
        <v>0</v>
      </c>
      <c r="BU42" s="58">
        <v>0</v>
      </c>
      <c r="BV42" s="58">
        <v>0</v>
      </c>
      <c r="BW42" s="58">
        <v>0</v>
      </c>
      <c r="BX42" s="58">
        <v>0</v>
      </c>
      <c r="BY42" s="58">
        <v>0</v>
      </c>
      <c r="BZ42" s="58">
        <v>0</v>
      </c>
      <c r="CA42" s="58">
        <v>0</v>
      </c>
      <c r="CB42" s="58">
        <v>0</v>
      </c>
      <c r="CC42" s="58">
        <v>0</v>
      </c>
      <c r="CD42" s="58">
        <v>0</v>
      </c>
      <c r="CE42" s="58">
        <v>0</v>
      </c>
      <c r="CF42" s="58">
        <v>0</v>
      </c>
      <c r="CG42" s="58">
        <v>0</v>
      </c>
      <c r="CH42" s="58">
        <v>0</v>
      </c>
      <c r="CI42" s="58">
        <v>0</v>
      </c>
      <c r="CJ42" s="58">
        <v>0</v>
      </c>
      <c r="CK42" s="58">
        <v>0</v>
      </c>
      <c r="CL42" s="58">
        <v>0</v>
      </c>
      <c r="CM42" s="58">
        <v>0</v>
      </c>
      <c r="CN42" s="58">
        <v>0</v>
      </c>
      <c r="CO42" s="58">
        <v>0</v>
      </c>
      <c r="CP42" s="58">
        <v>0</v>
      </c>
      <c r="CQ42" s="58">
        <v>0</v>
      </c>
      <c r="CR42" s="58">
        <v>0</v>
      </c>
      <c r="CS42" s="58">
        <v>0</v>
      </c>
      <c r="CT42" s="58">
        <v>0</v>
      </c>
      <c r="CU42" s="58">
        <v>0</v>
      </c>
      <c r="CV42" s="58">
        <v>0</v>
      </c>
      <c r="CW42" s="58">
        <v>0</v>
      </c>
      <c r="CX42" s="115"/>
    </row>
    <row r="43" spans="1:102" x14ac:dyDescent="0.25">
      <c r="B43" s="7" t="s">
        <v>31</v>
      </c>
      <c r="G43" s="90"/>
      <c r="H43" s="90"/>
      <c r="I43" s="91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92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R43" s="92"/>
      <c r="BS43" s="92"/>
      <c r="BT43" s="92"/>
      <c r="BU43" s="92"/>
      <c r="BV43" s="92"/>
      <c r="BW43" s="92"/>
      <c r="BX43" s="92"/>
      <c r="BY43" s="92"/>
      <c r="BZ43" s="92"/>
      <c r="CA43" s="92"/>
      <c r="CB43" s="92"/>
      <c r="CC43" s="92"/>
      <c r="CD43" s="92"/>
      <c r="CE43" s="92"/>
      <c r="CF43" s="92"/>
      <c r="CG43" s="92"/>
      <c r="CH43" s="92"/>
      <c r="CI43" s="92"/>
      <c r="CJ43" s="92"/>
      <c r="CK43" s="92"/>
      <c r="CL43" s="92"/>
      <c r="CM43" s="92"/>
      <c r="CN43" s="92"/>
      <c r="CO43" s="92"/>
      <c r="CP43" s="92"/>
      <c r="CQ43" s="92"/>
      <c r="CR43" s="92"/>
      <c r="CS43" s="92"/>
      <c r="CT43" s="92"/>
      <c r="CU43" s="92"/>
      <c r="CV43" s="92"/>
      <c r="CW43" s="92"/>
      <c r="CX43" s="115"/>
    </row>
    <row r="44" spans="1:102" x14ac:dyDescent="0.25">
      <c r="B44" t="s">
        <v>32</v>
      </c>
      <c r="C44" s="6">
        <v>2.9999999999999997E-4</v>
      </c>
      <c r="D44" s="1">
        <f>F33+F34</f>
        <v>3021642.2302560001</v>
      </c>
      <c r="F44" s="1">
        <f>C44*D44</f>
        <v>906.49266907679998</v>
      </c>
      <c r="G44" s="55">
        <v>33</v>
      </c>
      <c r="H44" s="55">
        <v>33</v>
      </c>
      <c r="I44" s="57">
        <f t="shared" si="0"/>
        <v>-906.49266907679998</v>
      </c>
      <c r="J44" s="58">
        <v>0</v>
      </c>
      <c r="K44" s="58">
        <v>0</v>
      </c>
      <c r="L44" s="58">
        <v>0</v>
      </c>
      <c r="M44" s="58">
        <v>0</v>
      </c>
      <c r="N44" s="58">
        <v>0</v>
      </c>
      <c r="O44" s="58">
        <v>0</v>
      </c>
      <c r="P44" s="58">
        <v>0</v>
      </c>
      <c r="Q44" s="58">
        <v>0</v>
      </c>
      <c r="R44" s="58">
        <v>0</v>
      </c>
      <c r="S44" s="58">
        <v>0</v>
      </c>
      <c r="T44" s="58">
        <v>0</v>
      </c>
      <c r="U44" s="58">
        <v>0</v>
      </c>
      <c r="V44" s="58">
        <v>0</v>
      </c>
      <c r="W44" s="58">
        <v>0</v>
      </c>
      <c r="X44" s="58">
        <v>0</v>
      </c>
      <c r="Y44" s="58">
        <v>0</v>
      </c>
      <c r="Z44" s="58">
        <v>0</v>
      </c>
      <c r="AA44" s="58">
        <v>0</v>
      </c>
      <c r="AB44" s="58">
        <v>0</v>
      </c>
      <c r="AC44" s="58">
        <v>0</v>
      </c>
      <c r="AD44" s="58">
        <v>0</v>
      </c>
      <c r="AE44" s="58">
        <v>0</v>
      </c>
      <c r="AF44" s="58">
        <v>0</v>
      </c>
      <c r="AG44" s="58">
        <v>0</v>
      </c>
      <c r="AH44" s="58">
        <v>0</v>
      </c>
      <c r="AI44" s="58">
        <v>0</v>
      </c>
      <c r="AJ44" s="58">
        <v>0</v>
      </c>
      <c r="AK44" s="58">
        <v>0</v>
      </c>
      <c r="AL44" s="58">
        <v>0</v>
      </c>
      <c r="AM44" s="58">
        <v>0</v>
      </c>
      <c r="AN44" s="58">
        <v>0</v>
      </c>
      <c r="AO44" s="58">
        <v>0</v>
      </c>
      <c r="AP44" s="58">
        <f>I44</f>
        <v>-906.49266907679998</v>
      </c>
      <c r="AQ44" s="58">
        <v>0</v>
      </c>
      <c r="AR44" s="58">
        <v>0</v>
      </c>
      <c r="AS44" s="58">
        <v>0</v>
      </c>
      <c r="AT44" s="58">
        <v>0</v>
      </c>
      <c r="AU44" s="58">
        <v>0</v>
      </c>
      <c r="AV44" s="58">
        <v>0</v>
      </c>
      <c r="AW44" s="58">
        <v>0</v>
      </c>
      <c r="AX44" s="58">
        <v>0</v>
      </c>
      <c r="AY44" s="58">
        <v>0</v>
      </c>
      <c r="AZ44" s="58">
        <v>0</v>
      </c>
      <c r="BA44" s="58">
        <v>0</v>
      </c>
      <c r="BB44" s="58">
        <v>0</v>
      </c>
      <c r="BC44" s="58">
        <v>0</v>
      </c>
      <c r="BD44" s="58">
        <v>0</v>
      </c>
      <c r="BE44" s="58">
        <v>0</v>
      </c>
      <c r="BF44" s="58">
        <v>0</v>
      </c>
      <c r="BG44" s="58">
        <v>0</v>
      </c>
      <c r="BH44" s="58">
        <v>0</v>
      </c>
      <c r="BI44" s="58">
        <v>0</v>
      </c>
      <c r="BJ44" s="58">
        <v>0</v>
      </c>
      <c r="BK44" s="58">
        <v>0</v>
      </c>
      <c r="BL44" s="58">
        <v>0</v>
      </c>
      <c r="BM44" s="58">
        <v>0</v>
      </c>
      <c r="BN44" s="58">
        <v>0</v>
      </c>
      <c r="BO44" s="58">
        <v>0</v>
      </c>
      <c r="BP44" s="58">
        <v>0</v>
      </c>
      <c r="BQ44" s="58">
        <v>0</v>
      </c>
      <c r="BR44" s="58">
        <v>0</v>
      </c>
      <c r="BS44" s="58">
        <v>0</v>
      </c>
      <c r="BT44" s="58">
        <v>0</v>
      </c>
      <c r="BU44" s="58">
        <v>0</v>
      </c>
      <c r="BV44" s="58">
        <v>0</v>
      </c>
      <c r="BW44" s="58">
        <v>0</v>
      </c>
      <c r="BX44" s="58">
        <v>0</v>
      </c>
      <c r="BY44" s="58">
        <v>0</v>
      </c>
      <c r="BZ44" s="58">
        <v>0</v>
      </c>
      <c r="CA44" s="58">
        <v>0</v>
      </c>
      <c r="CB44" s="58">
        <v>0</v>
      </c>
      <c r="CC44" s="58">
        <v>0</v>
      </c>
      <c r="CD44" s="58">
        <v>0</v>
      </c>
      <c r="CE44" s="58">
        <v>0</v>
      </c>
      <c r="CF44" s="58">
        <v>0</v>
      </c>
      <c r="CG44" s="58">
        <v>0</v>
      </c>
      <c r="CH44" s="58">
        <v>0</v>
      </c>
      <c r="CI44" s="58">
        <v>0</v>
      </c>
      <c r="CJ44" s="58">
        <v>0</v>
      </c>
      <c r="CK44" s="58">
        <v>0</v>
      </c>
      <c r="CL44" s="58">
        <v>0</v>
      </c>
      <c r="CM44" s="58">
        <v>0</v>
      </c>
      <c r="CN44" s="58">
        <v>0</v>
      </c>
      <c r="CO44" s="58">
        <v>0</v>
      </c>
      <c r="CP44" s="58">
        <v>0</v>
      </c>
      <c r="CQ44" s="58">
        <v>0</v>
      </c>
      <c r="CR44" s="58">
        <v>0</v>
      </c>
      <c r="CS44" s="58">
        <v>0</v>
      </c>
      <c r="CT44" s="58">
        <v>0</v>
      </c>
      <c r="CU44" s="58">
        <v>0</v>
      </c>
      <c r="CV44" s="58">
        <v>0</v>
      </c>
      <c r="CW44" s="58">
        <v>0</v>
      </c>
      <c r="CX44" s="115"/>
    </row>
    <row r="45" spans="1:102" x14ac:dyDescent="0.25">
      <c r="B45" t="s">
        <v>33</v>
      </c>
      <c r="C45" s="6">
        <v>2.0000000000000001E-4</v>
      </c>
      <c r="D45" s="1">
        <f>F33+F34</f>
        <v>3021642.2302560001</v>
      </c>
      <c r="F45" s="1">
        <f>C45*D45</f>
        <v>604.32844605119999</v>
      </c>
      <c r="G45" s="55">
        <v>33</v>
      </c>
      <c r="H45" s="55">
        <v>33</v>
      </c>
      <c r="I45" s="57">
        <f t="shared" si="0"/>
        <v>-604.32844605119999</v>
      </c>
      <c r="J45" s="58">
        <v>0</v>
      </c>
      <c r="K45" s="58">
        <v>0</v>
      </c>
      <c r="L45" s="58">
        <v>0</v>
      </c>
      <c r="M45" s="58">
        <v>0</v>
      </c>
      <c r="N45" s="58">
        <v>0</v>
      </c>
      <c r="O45" s="58">
        <v>0</v>
      </c>
      <c r="P45" s="58">
        <v>0</v>
      </c>
      <c r="Q45" s="58">
        <v>0</v>
      </c>
      <c r="R45" s="58">
        <v>0</v>
      </c>
      <c r="S45" s="58">
        <v>0</v>
      </c>
      <c r="T45" s="58">
        <v>0</v>
      </c>
      <c r="U45" s="58">
        <v>0</v>
      </c>
      <c r="V45" s="58">
        <v>0</v>
      </c>
      <c r="W45" s="58">
        <v>0</v>
      </c>
      <c r="X45" s="58">
        <v>0</v>
      </c>
      <c r="Y45" s="58">
        <v>0</v>
      </c>
      <c r="Z45" s="58">
        <v>0</v>
      </c>
      <c r="AA45" s="58">
        <v>0</v>
      </c>
      <c r="AB45" s="58">
        <v>0</v>
      </c>
      <c r="AC45" s="58">
        <v>0</v>
      </c>
      <c r="AD45" s="58">
        <v>0</v>
      </c>
      <c r="AE45" s="58">
        <v>0</v>
      </c>
      <c r="AF45" s="58">
        <v>0</v>
      </c>
      <c r="AG45" s="58">
        <v>0</v>
      </c>
      <c r="AH45" s="58">
        <v>0</v>
      </c>
      <c r="AI45" s="58">
        <v>0</v>
      </c>
      <c r="AJ45" s="58">
        <v>0</v>
      </c>
      <c r="AK45" s="58">
        <v>0</v>
      </c>
      <c r="AL45" s="58">
        <v>0</v>
      </c>
      <c r="AM45" s="58">
        <v>0</v>
      </c>
      <c r="AN45" s="58">
        <v>0</v>
      </c>
      <c r="AO45" s="58">
        <v>0</v>
      </c>
      <c r="AP45" s="58">
        <f>I45</f>
        <v>-604.32844605119999</v>
      </c>
      <c r="AQ45" s="58">
        <v>0</v>
      </c>
      <c r="AR45" s="58">
        <v>0</v>
      </c>
      <c r="AS45" s="58">
        <v>0</v>
      </c>
      <c r="AT45" s="58">
        <v>0</v>
      </c>
      <c r="AU45" s="58">
        <v>0</v>
      </c>
      <c r="AV45" s="58">
        <v>0</v>
      </c>
      <c r="AW45" s="58">
        <v>0</v>
      </c>
      <c r="AX45" s="58">
        <v>0</v>
      </c>
      <c r="AY45" s="58">
        <v>0</v>
      </c>
      <c r="AZ45" s="58">
        <v>0</v>
      </c>
      <c r="BA45" s="58">
        <v>0</v>
      </c>
      <c r="BB45" s="58">
        <v>0</v>
      </c>
      <c r="BC45" s="58">
        <v>0</v>
      </c>
      <c r="BD45" s="58">
        <v>0</v>
      </c>
      <c r="BE45" s="58">
        <v>0</v>
      </c>
      <c r="BF45" s="58">
        <v>0</v>
      </c>
      <c r="BG45" s="58">
        <v>0</v>
      </c>
      <c r="BH45" s="58">
        <v>0</v>
      </c>
      <c r="BI45" s="58">
        <v>0</v>
      </c>
      <c r="BJ45" s="58">
        <v>0</v>
      </c>
      <c r="BK45" s="58">
        <v>0</v>
      </c>
      <c r="BL45" s="58">
        <v>0</v>
      </c>
      <c r="BM45" s="58">
        <v>0</v>
      </c>
      <c r="BN45" s="58">
        <v>0</v>
      </c>
      <c r="BO45" s="58">
        <v>0</v>
      </c>
      <c r="BP45" s="58">
        <v>0</v>
      </c>
      <c r="BQ45" s="58">
        <v>0</v>
      </c>
      <c r="BR45" s="58">
        <v>0</v>
      </c>
      <c r="BS45" s="58">
        <v>0</v>
      </c>
      <c r="BT45" s="58">
        <v>0</v>
      </c>
      <c r="BU45" s="58">
        <v>0</v>
      </c>
      <c r="BV45" s="58">
        <v>0</v>
      </c>
      <c r="BW45" s="58">
        <v>0</v>
      </c>
      <c r="BX45" s="58">
        <v>0</v>
      </c>
      <c r="BY45" s="58">
        <v>0</v>
      </c>
      <c r="BZ45" s="58">
        <v>0</v>
      </c>
      <c r="CA45" s="58">
        <v>0</v>
      </c>
      <c r="CB45" s="58">
        <v>0</v>
      </c>
      <c r="CC45" s="58">
        <v>0</v>
      </c>
      <c r="CD45" s="58">
        <v>0</v>
      </c>
      <c r="CE45" s="58">
        <v>0</v>
      </c>
      <c r="CF45" s="58">
        <v>0</v>
      </c>
      <c r="CG45" s="58">
        <v>0</v>
      </c>
      <c r="CH45" s="58">
        <v>0</v>
      </c>
      <c r="CI45" s="58">
        <v>0</v>
      </c>
      <c r="CJ45" s="58">
        <v>0</v>
      </c>
      <c r="CK45" s="58">
        <v>0</v>
      </c>
      <c r="CL45" s="58">
        <v>0</v>
      </c>
      <c r="CM45" s="58">
        <v>0</v>
      </c>
      <c r="CN45" s="58">
        <v>0</v>
      </c>
      <c r="CO45" s="58">
        <v>0</v>
      </c>
      <c r="CP45" s="58">
        <v>0</v>
      </c>
      <c r="CQ45" s="58">
        <v>0</v>
      </c>
      <c r="CR45" s="58">
        <v>0</v>
      </c>
      <c r="CS45" s="58">
        <v>0</v>
      </c>
      <c r="CT45" s="58">
        <v>0</v>
      </c>
      <c r="CU45" s="58">
        <v>0</v>
      </c>
      <c r="CV45" s="58">
        <v>0</v>
      </c>
      <c r="CW45" s="58">
        <v>0</v>
      </c>
      <c r="CX45" s="115"/>
    </row>
    <row r="46" spans="1:102" x14ac:dyDescent="0.25">
      <c r="B46" t="s">
        <v>34</v>
      </c>
      <c r="C46">
        <v>1</v>
      </c>
      <c r="D46" s="1">
        <v>250</v>
      </c>
      <c r="F46" s="1">
        <f>C46*D46</f>
        <v>250</v>
      </c>
      <c r="G46" s="55">
        <v>33</v>
      </c>
      <c r="H46" s="55">
        <v>33</v>
      </c>
      <c r="I46" s="57">
        <f t="shared" si="0"/>
        <v>-250</v>
      </c>
      <c r="J46" s="58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8">
        <v>0</v>
      </c>
      <c r="R46" s="58">
        <v>0</v>
      </c>
      <c r="S46" s="58">
        <v>0</v>
      </c>
      <c r="T46" s="58">
        <v>0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58">
        <v>0</v>
      </c>
      <c r="AB46" s="58">
        <v>0</v>
      </c>
      <c r="AC46" s="58">
        <v>0</v>
      </c>
      <c r="AD46" s="58">
        <v>0</v>
      </c>
      <c r="AE46" s="58">
        <v>0</v>
      </c>
      <c r="AF46" s="58">
        <v>0</v>
      </c>
      <c r="AG46" s="58">
        <v>0</v>
      </c>
      <c r="AH46" s="58">
        <v>0</v>
      </c>
      <c r="AI46" s="58">
        <v>0</v>
      </c>
      <c r="AJ46" s="58">
        <v>0</v>
      </c>
      <c r="AK46" s="58">
        <v>0</v>
      </c>
      <c r="AL46" s="58">
        <v>0</v>
      </c>
      <c r="AM46" s="58">
        <v>0</v>
      </c>
      <c r="AN46" s="58">
        <v>0</v>
      </c>
      <c r="AO46" s="58">
        <v>0</v>
      </c>
      <c r="AP46" s="58">
        <f>I46</f>
        <v>-250</v>
      </c>
      <c r="AQ46" s="58">
        <v>0</v>
      </c>
      <c r="AR46" s="58">
        <v>0</v>
      </c>
      <c r="AS46" s="58">
        <v>0</v>
      </c>
      <c r="AT46" s="58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8">
        <v>0</v>
      </c>
      <c r="BA46" s="58">
        <v>0</v>
      </c>
      <c r="BB46" s="58">
        <v>0</v>
      </c>
      <c r="BC46" s="58">
        <v>0</v>
      </c>
      <c r="BD46" s="58">
        <v>0</v>
      </c>
      <c r="BE46" s="58">
        <v>0</v>
      </c>
      <c r="BF46" s="58">
        <v>0</v>
      </c>
      <c r="BG46" s="58">
        <v>0</v>
      </c>
      <c r="BH46" s="58">
        <v>0</v>
      </c>
      <c r="BI46" s="58">
        <v>0</v>
      </c>
      <c r="BJ46" s="58">
        <v>0</v>
      </c>
      <c r="BK46" s="58">
        <v>0</v>
      </c>
      <c r="BL46" s="58">
        <v>0</v>
      </c>
      <c r="BM46" s="58">
        <v>0</v>
      </c>
      <c r="BN46" s="58">
        <v>0</v>
      </c>
      <c r="BO46" s="58">
        <v>0</v>
      </c>
      <c r="BP46" s="58">
        <v>0</v>
      </c>
      <c r="BQ46" s="58">
        <v>0</v>
      </c>
      <c r="BR46" s="58">
        <v>0</v>
      </c>
      <c r="BS46" s="58">
        <v>0</v>
      </c>
      <c r="BT46" s="58">
        <v>0</v>
      </c>
      <c r="BU46" s="58">
        <v>0</v>
      </c>
      <c r="BV46" s="58">
        <v>0</v>
      </c>
      <c r="BW46" s="58">
        <v>0</v>
      </c>
      <c r="BX46" s="58">
        <v>0</v>
      </c>
      <c r="BY46" s="58">
        <v>0</v>
      </c>
      <c r="BZ46" s="58">
        <v>0</v>
      </c>
      <c r="CA46" s="58">
        <v>0</v>
      </c>
      <c r="CB46" s="58">
        <v>0</v>
      </c>
      <c r="CC46" s="58">
        <v>0</v>
      </c>
      <c r="CD46" s="58">
        <v>0</v>
      </c>
      <c r="CE46" s="58">
        <v>0</v>
      </c>
      <c r="CF46" s="58">
        <v>0</v>
      </c>
      <c r="CG46" s="58">
        <v>0</v>
      </c>
      <c r="CH46" s="58">
        <v>0</v>
      </c>
      <c r="CI46" s="58">
        <v>0</v>
      </c>
      <c r="CJ46" s="58">
        <v>0</v>
      </c>
      <c r="CK46" s="58">
        <v>0</v>
      </c>
      <c r="CL46" s="58">
        <v>0</v>
      </c>
      <c r="CM46" s="58">
        <v>0</v>
      </c>
      <c r="CN46" s="58">
        <v>0</v>
      </c>
      <c r="CO46" s="58">
        <v>0</v>
      </c>
      <c r="CP46" s="58">
        <v>0</v>
      </c>
      <c r="CQ46" s="58">
        <v>0</v>
      </c>
      <c r="CR46" s="58">
        <v>0</v>
      </c>
      <c r="CS46" s="58">
        <v>0</v>
      </c>
      <c r="CT46" s="58">
        <v>0</v>
      </c>
      <c r="CU46" s="58">
        <v>0</v>
      </c>
      <c r="CV46" s="58">
        <v>0</v>
      </c>
      <c r="CW46" s="58">
        <v>0</v>
      </c>
      <c r="CX46" s="115"/>
    </row>
    <row r="47" spans="1:102" x14ac:dyDescent="0.25">
      <c r="B47" s="7" t="s">
        <v>35</v>
      </c>
      <c r="G47" s="90"/>
      <c r="H47" s="90"/>
      <c r="I47" s="91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92"/>
      <c r="BG47" s="92"/>
      <c r="BH47" s="92"/>
      <c r="BI47" s="92"/>
      <c r="BJ47" s="92"/>
      <c r="BK47" s="92"/>
      <c r="BL47" s="92"/>
      <c r="BM47" s="92"/>
      <c r="BN47" s="92"/>
      <c r="BO47" s="92"/>
      <c r="BP47" s="92"/>
      <c r="BQ47" s="92"/>
      <c r="BR47" s="92"/>
      <c r="BS47" s="92"/>
      <c r="BT47" s="92"/>
      <c r="BU47" s="92"/>
      <c r="BV47" s="92"/>
      <c r="BW47" s="92"/>
      <c r="BX47" s="92"/>
      <c r="BY47" s="92"/>
      <c r="BZ47" s="92"/>
      <c r="CA47" s="92"/>
      <c r="CB47" s="92"/>
      <c r="CC47" s="92"/>
      <c r="CD47" s="92"/>
      <c r="CE47" s="92"/>
      <c r="CF47" s="92"/>
      <c r="CG47" s="92"/>
      <c r="CH47" s="92"/>
      <c r="CI47" s="92"/>
      <c r="CJ47" s="92"/>
      <c r="CK47" s="92"/>
      <c r="CL47" s="92"/>
      <c r="CM47" s="92"/>
      <c r="CN47" s="92"/>
      <c r="CO47" s="92"/>
      <c r="CP47" s="92"/>
      <c r="CQ47" s="92"/>
      <c r="CR47" s="92"/>
      <c r="CS47" s="92"/>
      <c r="CT47" s="92"/>
      <c r="CU47" s="92"/>
      <c r="CV47" s="92"/>
      <c r="CW47" s="92"/>
      <c r="CX47" s="115"/>
    </row>
    <row r="48" spans="1:102" x14ac:dyDescent="0.25">
      <c r="B48" t="s">
        <v>32</v>
      </c>
      <c r="C48" s="6">
        <v>2.9999999999999997E-4</v>
      </c>
      <c r="D48" s="1">
        <f>F33+F34</f>
        <v>3021642.2302560001</v>
      </c>
      <c r="F48" s="1">
        <f>C48*D48</f>
        <v>906.49266907679998</v>
      </c>
      <c r="G48" s="55">
        <v>33</v>
      </c>
      <c r="H48" s="55">
        <v>33</v>
      </c>
      <c r="I48" s="57">
        <f t="shared" si="0"/>
        <v>-906.49266907679998</v>
      </c>
      <c r="J48" s="58">
        <v>0</v>
      </c>
      <c r="K48" s="58">
        <v>0</v>
      </c>
      <c r="L48" s="58">
        <v>0</v>
      </c>
      <c r="M48" s="58">
        <v>0</v>
      </c>
      <c r="N48" s="58">
        <v>0</v>
      </c>
      <c r="O48" s="58">
        <v>0</v>
      </c>
      <c r="P48" s="58">
        <v>0</v>
      </c>
      <c r="Q48" s="58">
        <v>0</v>
      </c>
      <c r="R48" s="58">
        <v>0</v>
      </c>
      <c r="S48" s="58">
        <v>0</v>
      </c>
      <c r="T48" s="58">
        <v>0</v>
      </c>
      <c r="U48" s="58">
        <v>0</v>
      </c>
      <c r="V48" s="58">
        <v>0</v>
      </c>
      <c r="W48" s="58">
        <v>0</v>
      </c>
      <c r="X48" s="58">
        <v>0</v>
      </c>
      <c r="Y48" s="58">
        <v>0</v>
      </c>
      <c r="Z48" s="58">
        <v>0</v>
      </c>
      <c r="AA48" s="58">
        <v>0</v>
      </c>
      <c r="AB48" s="58">
        <v>0</v>
      </c>
      <c r="AC48" s="58">
        <v>0</v>
      </c>
      <c r="AD48" s="58">
        <v>0</v>
      </c>
      <c r="AE48" s="58">
        <v>0</v>
      </c>
      <c r="AF48" s="58">
        <v>0</v>
      </c>
      <c r="AG48" s="58">
        <v>0</v>
      </c>
      <c r="AH48" s="58">
        <v>0</v>
      </c>
      <c r="AI48" s="58">
        <v>0</v>
      </c>
      <c r="AJ48" s="58">
        <v>0</v>
      </c>
      <c r="AK48" s="58">
        <v>0</v>
      </c>
      <c r="AL48" s="58">
        <v>0</v>
      </c>
      <c r="AM48" s="58">
        <v>0</v>
      </c>
      <c r="AN48" s="58">
        <v>0</v>
      </c>
      <c r="AO48" s="58">
        <v>0</v>
      </c>
      <c r="AP48" s="58">
        <f>I48</f>
        <v>-906.49266907679998</v>
      </c>
      <c r="AQ48" s="58">
        <v>0</v>
      </c>
      <c r="AR48" s="58">
        <v>0</v>
      </c>
      <c r="AS48" s="58">
        <v>0</v>
      </c>
      <c r="AT48" s="58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8">
        <v>0</v>
      </c>
      <c r="BA48" s="58">
        <v>0</v>
      </c>
      <c r="BB48" s="58">
        <v>0</v>
      </c>
      <c r="BC48" s="58">
        <v>0</v>
      </c>
      <c r="BD48" s="58">
        <v>0</v>
      </c>
      <c r="BE48" s="58">
        <v>0</v>
      </c>
      <c r="BF48" s="58">
        <v>0</v>
      </c>
      <c r="BG48" s="58">
        <v>0</v>
      </c>
      <c r="BH48" s="58">
        <v>0</v>
      </c>
      <c r="BI48" s="58">
        <v>0</v>
      </c>
      <c r="BJ48" s="58">
        <v>0</v>
      </c>
      <c r="BK48" s="58">
        <v>0</v>
      </c>
      <c r="BL48" s="58">
        <v>0</v>
      </c>
      <c r="BM48" s="58">
        <v>0</v>
      </c>
      <c r="BN48" s="58">
        <v>0</v>
      </c>
      <c r="BO48" s="58">
        <v>0</v>
      </c>
      <c r="BP48" s="58">
        <v>0</v>
      </c>
      <c r="BQ48" s="58">
        <v>0</v>
      </c>
      <c r="BR48" s="58">
        <v>0</v>
      </c>
      <c r="BS48" s="58">
        <v>0</v>
      </c>
      <c r="BT48" s="58">
        <v>0</v>
      </c>
      <c r="BU48" s="58">
        <v>0</v>
      </c>
      <c r="BV48" s="58">
        <v>0</v>
      </c>
      <c r="BW48" s="58">
        <v>0</v>
      </c>
      <c r="BX48" s="58">
        <v>0</v>
      </c>
      <c r="BY48" s="58">
        <v>0</v>
      </c>
      <c r="BZ48" s="58">
        <v>0</v>
      </c>
      <c r="CA48" s="58">
        <v>0</v>
      </c>
      <c r="CB48" s="58">
        <v>0</v>
      </c>
      <c r="CC48" s="58">
        <v>0</v>
      </c>
      <c r="CD48" s="58">
        <v>0</v>
      </c>
      <c r="CE48" s="58">
        <v>0</v>
      </c>
      <c r="CF48" s="58">
        <v>0</v>
      </c>
      <c r="CG48" s="58">
        <v>0</v>
      </c>
      <c r="CH48" s="58">
        <v>0</v>
      </c>
      <c r="CI48" s="58">
        <v>0</v>
      </c>
      <c r="CJ48" s="58">
        <v>0</v>
      </c>
      <c r="CK48" s="58">
        <v>0</v>
      </c>
      <c r="CL48" s="58">
        <v>0</v>
      </c>
      <c r="CM48" s="58">
        <v>0</v>
      </c>
      <c r="CN48" s="58">
        <v>0</v>
      </c>
      <c r="CO48" s="58">
        <v>0</v>
      </c>
      <c r="CP48" s="58">
        <v>0</v>
      </c>
      <c r="CQ48" s="58">
        <v>0</v>
      </c>
      <c r="CR48" s="58">
        <v>0</v>
      </c>
      <c r="CS48" s="58">
        <v>0</v>
      </c>
      <c r="CT48" s="58">
        <v>0</v>
      </c>
      <c r="CU48" s="58">
        <v>0</v>
      </c>
      <c r="CV48" s="58">
        <v>0</v>
      </c>
      <c r="CW48" s="58">
        <v>0</v>
      </c>
      <c r="CX48" s="115"/>
    </row>
    <row r="49" spans="2:102" x14ac:dyDescent="0.25">
      <c r="B49" t="s">
        <v>33</v>
      </c>
      <c r="C49" s="6">
        <v>2.0000000000000001E-4</v>
      </c>
      <c r="D49" s="1">
        <f>F33+F34</f>
        <v>3021642.2302560001</v>
      </c>
      <c r="F49" s="1">
        <f>C49*D49</f>
        <v>604.32844605119999</v>
      </c>
      <c r="G49" s="55">
        <v>33</v>
      </c>
      <c r="H49" s="55">
        <v>33</v>
      </c>
      <c r="I49" s="57">
        <f t="shared" si="0"/>
        <v>-604.32844605119999</v>
      </c>
      <c r="J49" s="58">
        <v>0</v>
      </c>
      <c r="K49" s="58">
        <v>0</v>
      </c>
      <c r="L49" s="58">
        <v>0</v>
      </c>
      <c r="M49" s="58">
        <v>0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0</v>
      </c>
      <c r="AE49" s="58">
        <v>0</v>
      </c>
      <c r="AF49" s="58">
        <v>0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0</v>
      </c>
      <c r="AN49" s="58">
        <v>0</v>
      </c>
      <c r="AO49" s="58">
        <v>0</v>
      </c>
      <c r="AP49" s="58">
        <f>I49</f>
        <v>-604.32844605119999</v>
      </c>
      <c r="AQ49" s="58">
        <v>0</v>
      </c>
      <c r="AR49" s="58">
        <v>0</v>
      </c>
      <c r="AS49" s="58">
        <v>0</v>
      </c>
      <c r="AT49" s="58">
        <v>0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8">
        <v>0</v>
      </c>
      <c r="BA49" s="58">
        <v>0</v>
      </c>
      <c r="BB49" s="58">
        <v>0</v>
      </c>
      <c r="BC49" s="58">
        <v>0</v>
      </c>
      <c r="BD49" s="58">
        <v>0</v>
      </c>
      <c r="BE49" s="58">
        <v>0</v>
      </c>
      <c r="BF49" s="58">
        <v>0</v>
      </c>
      <c r="BG49" s="58">
        <v>0</v>
      </c>
      <c r="BH49" s="58">
        <v>0</v>
      </c>
      <c r="BI49" s="58">
        <v>0</v>
      </c>
      <c r="BJ49" s="58">
        <v>0</v>
      </c>
      <c r="BK49" s="58">
        <v>0</v>
      </c>
      <c r="BL49" s="58">
        <v>0</v>
      </c>
      <c r="BM49" s="58">
        <v>0</v>
      </c>
      <c r="BN49" s="58">
        <v>0</v>
      </c>
      <c r="BO49" s="58">
        <v>0</v>
      </c>
      <c r="BP49" s="58">
        <v>0</v>
      </c>
      <c r="BQ49" s="58">
        <v>0</v>
      </c>
      <c r="BR49" s="58">
        <v>0</v>
      </c>
      <c r="BS49" s="58">
        <v>0</v>
      </c>
      <c r="BT49" s="58">
        <v>0</v>
      </c>
      <c r="BU49" s="58">
        <v>0</v>
      </c>
      <c r="BV49" s="58">
        <v>0</v>
      </c>
      <c r="BW49" s="58">
        <v>0</v>
      </c>
      <c r="BX49" s="58">
        <v>0</v>
      </c>
      <c r="BY49" s="58">
        <v>0</v>
      </c>
      <c r="BZ49" s="58">
        <v>0</v>
      </c>
      <c r="CA49" s="58">
        <v>0</v>
      </c>
      <c r="CB49" s="58">
        <v>0</v>
      </c>
      <c r="CC49" s="58">
        <v>0</v>
      </c>
      <c r="CD49" s="58">
        <v>0</v>
      </c>
      <c r="CE49" s="58">
        <v>0</v>
      </c>
      <c r="CF49" s="58">
        <v>0</v>
      </c>
      <c r="CG49" s="58">
        <v>0</v>
      </c>
      <c r="CH49" s="58">
        <v>0</v>
      </c>
      <c r="CI49" s="58">
        <v>0</v>
      </c>
      <c r="CJ49" s="58">
        <v>0</v>
      </c>
      <c r="CK49" s="58">
        <v>0</v>
      </c>
      <c r="CL49" s="58">
        <v>0</v>
      </c>
      <c r="CM49" s="58">
        <v>0</v>
      </c>
      <c r="CN49" s="58">
        <v>0</v>
      </c>
      <c r="CO49" s="58">
        <v>0</v>
      </c>
      <c r="CP49" s="58">
        <v>0</v>
      </c>
      <c r="CQ49" s="58">
        <v>0</v>
      </c>
      <c r="CR49" s="58">
        <v>0</v>
      </c>
      <c r="CS49" s="58">
        <v>0</v>
      </c>
      <c r="CT49" s="58">
        <v>0</v>
      </c>
      <c r="CU49" s="58">
        <v>0</v>
      </c>
      <c r="CV49" s="58">
        <v>0</v>
      </c>
      <c r="CW49" s="58">
        <v>0</v>
      </c>
      <c r="CX49" s="115"/>
    </row>
    <row r="50" spans="2:102" x14ac:dyDescent="0.25">
      <c r="B50" t="s">
        <v>34</v>
      </c>
      <c r="C50">
        <v>1</v>
      </c>
      <c r="D50" s="1">
        <v>250</v>
      </c>
      <c r="F50" s="1">
        <f>C50*D50</f>
        <v>250</v>
      </c>
      <c r="G50" s="55">
        <v>33</v>
      </c>
      <c r="H50" s="55">
        <v>33</v>
      </c>
      <c r="I50" s="57">
        <f t="shared" si="0"/>
        <v>-250</v>
      </c>
      <c r="J50" s="58">
        <v>0</v>
      </c>
      <c r="K50" s="58">
        <v>0</v>
      </c>
      <c r="L50" s="58">
        <v>0</v>
      </c>
      <c r="M50" s="58">
        <v>0</v>
      </c>
      <c r="N50" s="58">
        <v>0</v>
      </c>
      <c r="O50" s="58">
        <v>0</v>
      </c>
      <c r="P50" s="58">
        <v>0</v>
      </c>
      <c r="Q50" s="58">
        <v>0</v>
      </c>
      <c r="R50" s="58">
        <v>0</v>
      </c>
      <c r="S50" s="58">
        <v>0</v>
      </c>
      <c r="T50" s="58">
        <v>0</v>
      </c>
      <c r="U50" s="58">
        <v>0</v>
      </c>
      <c r="V50" s="58">
        <v>0</v>
      </c>
      <c r="W50" s="58">
        <v>0</v>
      </c>
      <c r="X50" s="58">
        <v>0</v>
      </c>
      <c r="Y50" s="58">
        <v>0</v>
      </c>
      <c r="Z50" s="58">
        <v>0</v>
      </c>
      <c r="AA50" s="58">
        <v>0</v>
      </c>
      <c r="AB50" s="58">
        <v>0</v>
      </c>
      <c r="AC50" s="58">
        <v>0</v>
      </c>
      <c r="AD50" s="58">
        <v>0</v>
      </c>
      <c r="AE50" s="58">
        <v>0</v>
      </c>
      <c r="AF50" s="58">
        <v>0</v>
      </c>
      <c r="AG50" s="58">
        <v>0</v>
      </c>
      <c r="AH50" s="58">
        <v>0</v>
      </c>
      <c r="AI50" s="58">
        <v>0</v>
      </c>
      <c r="AJ50" s="58">
        <v>0</v>
      </c>
      <c r="AK50" s="58">
        <v>0</v>
      </c>
      <c r="AL50" s="58">
        <v>0</v>
      </c>
      <c r="AM50" s="58">
        <v>0</v>
      </c>
      <c r="AN50" s="58">
        <v>0</v>
      </c>
      <c r="AO50" s="58">
        <v>0</v>
      </c>
      <c r="AP50" s="58">
        <f>I50</f>
        <v>-250</v>
      </c>
      <c r="AQ50" s="58">
        <v>0</v>
      </c>
      <c r="AR50" s="58">
        <v>0</v>
      </c>
      <c r="AS50" s="58">
        <v>0</v>
      </c>
      <c r="AT50" s="58">
        <v>0</v>
      </c>
      <c r="AU50" s="58">
        <v>0</v>
      </c>
      <c r="AV50" s="58">
        <v>0</v>
      </c>
      <c r="AW50" s="58">
        <v>0</v>
      </c>
      <c r="AX50" s="58">
        <v>0</v>
      </c>
      <c r="AY50" s="58">
        <v>0</v>
      </c>
      <c r="AZ50" s="58">
        <v>0</v>
      </c>
      <c r="BA50" s="58">
        <v>0</v>
      </c>
      <c r="BB50" s="58">
        <v>0</v>
      </c>
      <c r="BC50" s="58">
        <v>0</v>
      </c>
      <c r="BD50" s="58">
        <v>0</v>
      </c>
      <c r="BE50" s="58">
        <v>0</v>
      </c>
      <c r="BF50" s="58">
        <v>0</v>
      </c>
      <c r="BG50" s="58">
        <v>0</v>
      </c>
      <c r="BH50" s="58">
        <v>0</v>
      </c>
      <c r="BI50" s="58">
        <v>0</v>
      </c>
      <c r="BJ50" s="58">
        <v>0</v>
      </c>
      <c r="BK50" s="58">
        <v>0</v>
      </c>
      <c r="BL50" s="58">
        <v>0</v>
      </c>
      <c r="BM50" s="58">
        <v>0</v>
      </c>
      <c r="BN50" s="58">
        <v>0</v>
      </c>
      <c r="BO50" s="58">
        <v>0</v>
      </c>
      <c r="BP50" s="58">
        <v>0</v>
      </c>
      <c r="BQ50" s="58">
        <v>0</v>
      </c>
      <c r="BR50" s="58">
        <v>0</v>
      </c>
      <c r="BS50" s="58">
        <v>0</v>
      </c>
      <c r="BT50" s="58">
        <v>0</v>
      </c>
      <c r="BU50" s="58">
        <v>0</v>
      </c>
      <c r="BV50" s="58">
        <v>0</v>
      </c>
      <c r="BW50" s="58">
        <v>0</v>
      </c>
      <c r="BX50" s="58">
        <v>0</v>
      </c>
      <c r="BY50" s="58">
        <v>0</v>
      </c>
      <c r="BZ50" s="58">
        <v>0</v>
      </c>
      <c r="CA50" s="58">
        <v>0</v>
      </c>
      <c r="CB50" s="58">
        <v>0</v>
      </c>
      <c r="CC50" s="58">
        <v>0</v>
      </c>
      <c r="CD50" s="58">
        <v>0</v>
      </c>
      <c r="CE50" s="58">
        <v>0</v>
      </c>
      <c r="CF50" s="58">
        <v>0</v>
      </c>
      <c r="CG50" s="58">
        <v>0</v>
      </c>
      <c r="CH50" s="58">
        <v>0</v>
      </c>
      <c r="CI50" s="58">
        <v>0</v>
      </c>
      <c r="CJ50" s="58">
        <v>0</v>
      </c>
      <c r="CK50" s="58">
        <v>0</v>
      </c>
      <c r="CL50" s="58">
        <v>0</v>
      </c>
      <c r="CM50" s="58">
        <v>0</v>
      </c>
      <c r="CN50" s="58">
        <v>0</v>
      </c>
      <c r="CO50" s="58">
        <v>0</v>
      </c>
      <c r="CP50" s="58">
        <v>0</v>
      </c>
      <c r="CQ50" s="58">
        <v>0</v>
      </c>
      <c r="CR50" s="58">
        <v>0</v>
      </c>
      <c r="CS50" s="58">
        <v>0</v>
      </c>
      <c r="CT50" s="58">
        <v>0</v>
      </c>
      <c r="CU50" s="58">
        <v>0</v>
      </c>
      <c r="CV50" s="58">
        <v>0</v>
      </c>
      <c r="CW50" s="58">
        <v>0</v>
      </c>
      <c r="CX50" s="115"/>
    </row>
    <row r="51" spans="2:102" x14ac:dyDescent="0.25">
      <c r="B51" s="7" t="s">
        <v>36</v>
      </c>
      <c r="C51" s="6">
        <v>8.9999999999999993E-3</v>
      </c>
      <c r="D51" s="1">
        <f>F33+F34</f>
        <v>3021642.2302560001</v>
      </c>
      <c r="F51" s="1">
        <f>C51*D51</f>
        <v>27194.780072303998</v>
      </c>
      <c r="G51" s="55">
        <v>17</v>
      </c>
      <c r="H51" s="55">
        <v>32</v>
      </c>
      <c r="I51" s="57">
        <f t="shared" si="0"/>
        <v>-27194.780072303998</v>
      </c>
      <c r="J51" s="58">
        <v>0</v>
      </c>
      <c r="K51" s="58">
        <v>0</v>
      </c>
      <c r="L51" s="58">
        <v>0</v>
      </c>
      <c r="M51" s="58">
        <v>0</v>
      </c>
      <c r="N51" s="58">
        <v>0</v>
      </c>
      <c r="O51" s="58">
        <v>0</v>
      </c>
      <c r="P51" s="58">
        <v>0</v>
      </c>
      <c r="Q51" s="58">
        <v>0</v>
      </c>
      <c r="R51" s="58">
        <v>0</v>
      </c>
      <c r="S51" s="58">
        <v>0</v>
      </c>
      <c r="T51" s="58">
        <v>0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8">
        <f>$I$51/16</f>
        <v>-1699.6737545189999</v>
      </c>
      <c r="AA51" s="58">
        <f t="shared" ref="AA51:AO51" si="11">$I$51/16</f>
        <v>-1699.6737545189999</v>
      </c>
      <c r="AB51" s="58">
        <f t="shared" si="11"/>
        <v>-1699.6737545189999</v>
      </c>
      <c r="AC51" s="58">
        <f t="shared" si="11"/>
        <v>-1699.6737545189999</v>
      </c>
      <c r="AD51" s="58">
        <f t="shared" si="11"/>
        <v>-1699.6737545189999</v>
      </c>
      <c r="AE51" s="58">
        <f t="shared" si="11"/>
        <v>-1699.6737545189999</v>
      </c>
      <c r="AF51" s="58">
        <f t="shared" si="11"/>
        <v>-1699.6737545189999</v>
      </c>
      <c r="AG51" s="58">
        <f t="shared" si="11"/>
        <v>-1699.6737545189999</v>
      </c>
      <c r="AH51" s="58">
        <f t="shared" si="11"/>
        <v>-1699.6737545189999</v>
      </c>
      <c r="AI51" s="58">
        <f t="shared" si="11"/>
        <v>-1699.6737545189999</v>
      </c>
      <c r="AJ51" s="58">
        <f t="shared" si="11"/>
        <v>-1699.6737545189999</v>
      </c>
      <c r="AK51" s="58">
        <f t="shared" si="11"/>
        <v>-1699.6737545189999</v>
      </c>
      <c r="AL51" s="58">
        <f t="shared" si="11"/>
        <v>-1699.6737545189999</v>
      </c>
      <c r="AM51" s="58">
        <f t="shared" si="11"/>
        <v>-1699.6737545189999</v>
      </c>
      <c r="AN51" s="58">
        <f t="shared" si="11"/>
        <v>-1699.6737545189999</v>
      </c>
      <c r="AO51" s="58">
        <f t="shared" si="11"/>
        <v>-1699.6737545189999</v>
      </c>
      <c r="AP51" s="58">
        <v>0</v>
      </c>
      <c r="AQ51" s="58">
        <v>0</v>
      </c>
      <c r="AR51" s="58">
        <v>0</v>
      </c>
      <c r="AS51" s="58">
        <v>0</v>
      </c>
      <c r="AT51" s="58">
        <v>0</v>
      </c>
      <c r="AU51" s="58">
        <v>0</v>
      </c>
      <c r="AV51" s="58">
        <v>0</v>
      </c>
      <c r="AW51" s="58">
        <v>0</v>
      </c>
      <c r="AX51" s="58">
        <v>0</v>
      </c>
      <c r="AY51" s="58">
        <v>0</v>
      </c>
      <c r="AZ51" s="58">
        <v>0</v>
      </c>
      <c r="BA51" s="58">
        <v>0</v>
      </c>
      <c r="BB51" s="58">
        <v>0</v>
      </c>
      <c r="BC51" s="58">
        <v>0</v>
      </c>
      <c r="BD51" s="58">
        <v>0</v>
      </c>
      <c r="BE51" s="58">
        <v>0</v>
      </c>
      <c r="BF51" s="58">
        <v>0</v>
      </c>
      <c r="BG51" s="58">
        <v>0</v>
      </c>
      <c r="BH51" s="58">
        <v>0</v>
      </c>
      <c r="BI51" s="58">
        <v>0</v>
      </c>
      <c r="BJ51" s="58">
        <v>0</v>
      </c>
      <c r="BK51" s="58">
        <v>0</v>
      </c>
      <c r="BL51" s="58">
        <v>0</v>
      </c>
      <c r="BM51" s="58">
        <v>0</v>
      </c>
      <c r="BN51" s="58">
        <v>0</v>
      </c>
      <c r="BO51" s="58">
        <v>0</v>
      </c>
      <c r="BP51" s="58">
        <v>0</v>
      </c>
      <c r="BQ51" s="58">
        <v>0</v>
      </c>
      <c r="BR51" s="58">
        <v>0</v>
      </c>
      <c r="BS51" s="58">
        <v>0</v>
      </c>
      <c r="BT51" s="58">
        <v>0</v>
      </c>
      <c r="BU51" s="58">
        <v>0</v>
      </c>
      <c r="BV51" s="58">
        <v>0</v>
      </c>
      <c r="BW51" s="58">
        <v>0</v>
      </c>
      <c r="BX51" s="58">
        <v>0</v>
      </c>
      <c r="BY51" s="58">
        <v>0</v>
      </c>
      <c r="BZ51" s="58">
        <v>0</v>
      </c>
      <c r="CA51" s="58">
        <v>0</v>
      </c>
      <c r="CB51" s="58">
        <v>0</v>
      </c>
      <c r="CC51" s="58">
        <v>0</v>
      </c>
      <c r="CD51" s="58">
        <v>0</v>
      </c>
      <c r="CE51" s="58">
        <v>0</v>
      </c>
      <c r="CF51" s="58">
        <v>0</v>
      </c>
      <c r="CG51" s="58">
        <v>0</v>
      </c>
      <c r="CH51" s="58">
        <v>0</v>
      </c>
      <c r="CI51" s="58">
        <v>0</v>
      </c>
      <c r="CJ51" s="58">
        <v>0</v>
      </c>
      <c r="CK51" s="58">
        <v>0</v>
      </c>
      <c r="CL51" s="58">
        <v>0</v>
      </c>
      <c r="CM51" s="58">
        <v>0</v>
      </c>
      <c r="CN51" s="58">
        <v>0</v>
      </c>
      <c r="CO51" s="58">
        <v>0</v>
      </c>
      <c r="CP51" s="58">
        <v>0</v>
      </c>
      <c r="CQ51" s="58">
        <v>0</v>
      </c>
      <c r="CR51" s="58">
        <v>0</v>
      </c>
      <c r="CS51" s="58">
        <v>0</v>
      </c>
      <c r="CT51" s="58">
        <v>0</v>
      </c>
      <c r="CU51" s="58">
        <v>0</v>
      </c>
      <c r="CV51" s="58">
        <v>0</v>
      </c>
      <c r="CW51" s="58">
        <v>0</v>
      </c>
      <c r="CX51" s="115"/>
    </row>
    <row r="52" spans="2:102" x14ac:dyDescent="0.25">
      <c r="B52" s="7" t="s">
        <v>202</v>
      </c>
      <c r="C52" s="6">
        <v>2.5000000000000001E-3</v>
      </c>
      <c r="D52" s="1">
        <f>10*65*1.2*725.71</f>
        <v>566053.80000000005</v>
      </c>
      <c r="F52" s="1">
        <f>C52*D52</f>
        <v>1415.1345000000001</v>
      </c>
      <c r="G52" s="55">
        <v>33</v>
      </c>
      <c r="H52" s="55">
        <v>33</v>
      </c>
      <c r="I52" s="57">
        <f>-F52</f>
        <v>-1415.1345000000001</v>
      </c>
      <c r="J52" s="58">
        <v>0</v>
      </c>
      <c r="K52" s="58">
        <v>0</v>
      </c>
      <c r="L52" s="58">
        <v>0</v>
      </c>
      <c r="M52" s="58">
        <v>0</v>
      </c>
      <c r="N52" s="58">
        <v>0</v>
      </c>
      <c r="O52" s="58">
        <v>0</v>
      </c>
      <c r="P52" s="58">
        <v>0</v>
      </c>
      <c r="Q52" s="58">
        <v>0</v>
      </c>
      <c r="R52" s="58">
        <v>0</v>
      </c>
      <c r="S52" s="58">
        <v>0</v>
      </c>
      <c r="T52" s="58">
        <v>0</v>
      </c>
      <c r="U52" s="58">
        <v>0</v>
      </c>
      <c r="V52" s="58">
        <v>0</v>
      </c>
      <c r="W52" s="58">
        <v>0</v>
      </c>
      <c r="X52" s="58">
        <v>0</v>
      </c>
      <c r="Y52" s="58">
        <v>0</v>
      </c>
      <c r="Z52" s="58">
        <v>0</v>
      </c>
      <c r="AA52" s="58">
        <v>0</v>
      </c>
      <c r="AB52" s="58">
        <v>0</v>
      </c>
      <c r="AC52" s="58">
        <v>0</v>
      </c>
      <c r="AD52" s="58">
        <v>0</v>
      </c>
      <c r="AE52" s="58">
        <v>0</v>
      </c>
      <c r="AF52" s="58">
        <v>0</v>
      </c>
      <c r="AG52" s="58">
        <v>0</v>
      </c>
      <c r="AH52" s="58">
        <v>0</v>
      </c>
      <c r="AI52" s="58">
        <v>0</v>
      </c>
      <c r="AJ52" s="58">
        <v>0</v>
      </c>
      <c r="AK52" s="58">
        <v>0</v>
      </c>
      <c r="AL52" s="58">
        <v>0</v>
      </c>
      <c r="AM52" s="58">
        <v>0</v>
      </c>
      <c r="AN52" s="58">
        <v>0</v>
      </c>
      <c r="AO52" s="58">
        <v>0</v>
      </c>
      <c r="AP52" s="58">
        <f>I52</f>
        <v>-1415.1345000000001</v>
      </c>
      <c r="AQ52" s="58">
        <v>0</v>
      </c>
      <c r="AR52" s="58">
        <v>0</v>
      </c>
      <c r="AS52" s="58">
        <v>0</v>
      </c>
      <c r="AT52" s="58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8">
        <v>0</v>
      </c>
      <c r="BA52" s="58">
        <v>0</v>
      </c>
      <c r="BB52" s="58">
        <v>0</v>
      </c>
      <c r="BC52" s="58">
        <v>0</v>
      </c>
      <c r="BD52" s="58">
        <v>0</v>
      </c>
      <c r="BE52" s="58">
        <v>0</v>
      </c>
      <c r="BF52" s="58">
        <v>0</v>
      </c>
      <c r="BG52" s="58">
        <v>0</v>
      </c>
      <c r="BH52" s="58">
        <v>0</v>
      </c>
      <c r="BI52" s="58">
        <v>0</v>
      </c>
      <c r="BJ52" s="58">
        <v>0</v>
      </c>
      <c r="BK52" s="58">
        <v>0</v>
      </c>
      <c r="BL52" s="58">
        <v>0</v>
      </c>
      <c r="BM52" s="58">
        <v>0</v>
      </c>
      <c r="BN52" s="58">
        <v>0</v>
      </c>
      <c r="BO52" s="58">
        <v>0</v>
      </c>
      <c r="BP52" s="58">
        <v>0</v>
      </c>
      <c r="BQ52" s="58">
        <v>0</v>
      </c>
      <c r="BR52" s="58">
        <v>0</v>
      </c>
      <c r="BS52" s="58">
        <v>0</v>
      </c>
      <c r="BT52" s="58">
        <v>0</v>
      </c>
      <c r="BU52" s="58">
        <v>0</v>
      </c>
      <c r="BV52" s="58">
        <v>0</v>
      </c>
      <c r="BW52" s="58">
        <v>0</v>
      </c>
      <c r="BX52" s="58">
        <v>0</v>
      </c>
      <c r="BY52" s="58">
        <v>0</v>
      </c>
      <c r="BZ52" s="58">
        <v>0</v>
      </c>
      <c r="CA52" s="58">
        <v>0</v>
      </c>
      <c r="CB52" s="58">
        <v>0</v>
      </c>
      <c r="CC52" s="58">
        <v>0</v>
      </c>
      <c r="CD52" s="58">
        <v>0</v>
      </c>
      <c r="CE52" s="58">
        <v>0</v>
      </c>
      <c r="CF52" s="58">
        <v>0</v>
      </c>
      <c r="CG52" s="58">
        <v>0</v>
      </c>
      <c r="CH52" s="58">
        <v>0</v>
      </c>
      <c r="CI52" s="58">
        <v>0</v>
      </c>
      <c r="CJ52" s="58">
        <v>0</v>
      </c>
      <c r="CK52" s="58">
        <v>0</v>
      </c>
      <c r="CL52" s="58">
        <v>0</v>
      </c>
      <c r="CM52" s="58">
        <v>0</v>
      </c>
      <c r="CN52" s="58">
        <v>0</v>
      </c>
      <c r="CO52" s="58">
        <v>0</v>
      </c>
      <c r="CP52" s="58">
        <v>0</v>
      </c>
      <c r="CQ52" s="58">
        <v>0</v>
      </c>
      <c r="CR52" s="58">
        <v>0</v>
      </c>
      <c r="CS52" s="58">
        <v>0</v>
      </c>
      <c r="CT52" s="58">
        <v>0</v>
      </c>
      <c r="CU52" s="58">
        <v>0</v>
      </c>
      <c r="CV52" s="58">
        <v>0</v>
      </c>
      <c r="CW52" s="58">
        <v>0</v>
      </c>
      <c r="CX52" s="115"/>
    </row>
    <row r="53" spans="2:102" x14ac:dyDescent="0.25">
      <c r="G53" s="61"/>
      <c r="H53" s="61"/>
      <c r="I53" s="62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CX53" s="115"/>
    </row>
    <row r="54" spans="2:102" x14ac:dyDescent="0.25">
      <c r="B54" s="15" t="s">
        <v>37</v>
      </c>
      <c r="C54" s="15"/>
      <c r="D54" s="16"/>
      <c r="E54" s="16"/>
      <c r="F54" s="16"/>
      <c r="G54" s="73"/>
      <c r="H54" s="73"/>
      <c r="I54" s="74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6"/>
      <c r="BE54" s="66"/>
      <c r="CX54" s="115"/>
    </row>
    <row r="55" spans="2:102" x14ac:dyDescent="0.25">
      <c r="B55" s="17" t="s">
        <v>40</v>
      </c>
      <c r="C55" s="17">
        <v>1</v>
      </c>
      <c r="D55" s="19">
        <v>2500</v>
      </c>
      <c r="E55" s="19"/>
      <c r="F55" s="19">
        <f>C55*D55</f>
        <v>2500</v>
      </c>
      <c r="G55" s="67">
        <v>16</v>
      </c>
      <c r="H55" s="67">
        <v>16</v>
      </c>
      <c r="I55" s="68">
        <f t="shared" si="0"/>
        <v>-2500</v>
      </c>
      <c r="J55" s="69">
        <v>0</v>
      </c>
      <c r="K55" s="69">
        <v>0</v>
      </c>
      <c r="L55" s="69">
        <v>0</v>
      </c>
      <c r="M55" s="69">
        <v>0</v>
      </c>
      <c r="N55" s="69">
        <v>0</v>
      </c>
      <c r="O55" s="69">
        <v>0</v>
      </c>
      <c r="P55" s="69">
        <v>0</v>
      </c>
      <c r="Q55" s="69">
        <v>0</v>
      </c>
      <c r="R55" s="69">
        <v>0</v>
      </c>
      <c r="S55" s="69">
        <v>0</v>
      </c>
      <c r="T55" s="69">
        <v>0</v>
      </c>
      <c r="U55" s="69">
        <v>0</v>
      </c>
      <c r="V55" s="69">
        <v>0</v>
      </c>
      <c r="W55" s="69">
        <v>0</v>
      </c>
      <c r="X55" s="114">
        <v>0</v>
      </c>
      <c r="Y55" s="114">
        <f>I55</f>
        <v>-2500</v>
      </c>
      <c r="Z55" s="114">
        <v>0</v>
      </c>
      <c r="AA55" s="114">
        <v>0</v>
      </c>
      <c r="AB55" s="114">
        <v>0</v>
      </c>
      <c r="AC55" s="114">
        <v>0</v>
      </c>
      <c r="AD55" s="114">
        <v>0</v>
      </c>
      <c r="AE55" s="114">
        <v>0</v>
      </c>
      <c r="AF55" s="114">
        <v>0</v>
      </c>
      <c r="AG55" s="114">
        <v>0</v>
      </c>
      <c r="AH55" s="114">
        <v>0</v>
      </c>
      <c r="AI55" s="114">
        <v>0</v>
      </c>
      <c r="AJ55" s="114">
        <v>0</v>
      </c>
      <c r="AK55" s="114">
        <v>0</v>
      </c>
      <c r="AL55" s="114">
        <v>0</v>
      </c>
      <c r="AM55" s="114">
        <v>0</v>
      </c>
      <c r="AN55" s="114">
        <v>0</v>
      </c>
      <c r="AO55" s="114">
        <v>0</v>
      </c>
      <c r="AP55" s="114">
        <v>0</v>
      </c>
      <c r="AQ55" s="114">
        <v>0</v>
      </c>
      <c r="AR55" s="114">
        <v>0</v>
      </c>
      <c r="AS55" s="114">
        <v>0</v>
      </c>
      <c r="AT55" s="114">
        <v>0</v>
      </c>
      <c r="AU55" s="114">
        <v>0</v>
      </c>
      <c r="AV55" s="114">
        <v>0</v>
      </c>
      <c r="AW55" s="114">
        <v>0</v>
      </c>
      <c r="AX55" s="114">
        <v>0</v>
      </c>
      <c r="AY55" s="114">
        <v>0</v>
      </c>
      <c r="AZ55" s="114">
        <v>0</v>
      </c>
      <c r="BA55" s="114">
        <v>0</v>
      </c>
      <c r="BB55" s="114">
        <v>0</v>
      </c>
      <c r="BC55" s="114">
        <v>0</v>
      </c>
      <c r="BD55" s="114">
        <v>0</v>
      </c>
      <c r="BE55" s="114">
        <v>0</v>
      </c>
      <c r="BF55" s="114">
        <v>0</v>
      </c>
      <c r="BG55" s="114">
        <v>0</v>
      </c>
      <c r="BH55" s="114">
        <v>0</v>
      </c>
      <c r="BI55" s="114">
        <v>0</v>
      </c>
      <c r="BJ55" s="114">
        <v>0</v>
      </c>
      <c r="BK55" s="114">
        <v>0</v>
      </c>
      <c r="BL55" s="114">
        <v>0</v>
      </c>
      <c r="BM55" s="114">
        <v>0</v>
      </c>
      <c r="BN55" s="114">
        <v>0</v>
      </c>
      <c r="BO55" s="114">
        <v>0</v>
      </c>
      <c r="BP55" s="114">
        <v>0</v>
      </c>
      <c r="BQ55" s="114">
        <v>0</v>
      </c>
      <c r="BR55" s="114">
        <v>0</v>
      </c>
      <c r="BS55" s="114">
        <v>0</v>
      </c>
      <c r="BT55" s="114">
        <v>0</v>
      </c>
      <c r="BU55" s="114">
        <v>0</v>
      </c>
      <c r="BV55" s="114">
        <v>0</v>
      </c>
      <c r="BW55" s="114">
        <v>0</v>
      </c>
      <c r="BX55" s="114">
        <v>0</v>
      </c>
      <c r="BY55" s="114">
        <v>0</v>
      </c>
      <c r="BZ55" s="114">
        <v>0</v>
      </c>
      <c r="CA55" s="114">
        <v>0</v>
      </c>
      <c r="CB55" s="114">
        <v>0</v>
      </c>
      <c r="CC55" s="114">
        <v>0</v>
      </c>
      <c r="CD55" s="114">
        <v>0</v>
      </c>
      <c r="CE55" s="114">
        <v>0</v>
      </c>
      <c r="CF55" s="114">
        <v>0</v>
      </c>
      <c r="CG55" s="114">
        <v>0</v>
      </c>
      <c r="CH55" s="114">
        <v>0</v>
      </c>
      <c r="CI55" s="114">
        <v>0</v>
      </c>
      <c r="CJ55" s="114">
        <v>0</v>
      </c>
      <c r="CK55" s="114">
        <v>0</v>
      </c>
      <c r="CL55" s="114">
        <v>0</v>
      </c>
      <c r="CM55" s="114">
        <v>0</v>
      </c>
      <c r="CN55" s="114">
        <v>0</v>
      </c>
      <c r="CO55" s="114">
        <v>0</v>
      </c>
      <c r="CP55" s="114">
        <v>0</v>
      </c>
      <c r="CQ55" s="114">
        <v>0</v>
      </c>
      <c r="CR55" s="114">
        <v>0</v>
      </c>
      <c r="CS55" s="114">
        <v>0</v>
      </c>
      <c r="CT55" s="114">
        <v>0</v>
      </c>
      <c r="CU55" s="114">
        <v>0</v>
      </c>
      <c r="CV55" s="114">
        <v>0</v>
      </c>
      <c r="CW55" s="114">
        <v>0</v>
      </c>
      <c r="CX55" s="115"/>
    </row>
    <row r="56" spans="2:102" x14ac:dyDescent="0.25">
      <c r="B56" s="17" t="s">
        <v>34</v>
      </c>
      <c r="C56" s="20">
        <v>2.5000000000000001E-3</v>
      </c>
      <c r="D56" s="19">
        <f>-0.8*SUM(I10:I52,I65:I66)</f>
        <v>3868206.6008322276</v>
      </c>
      <c r="E56" s="19"/>
      <c r="F56" s="19">
        <f>C56*D56</f>
        <v>9670.5165020805689</v>
      </c>
      <c r="G56" s="55">
        <v>16</v>
      </c>
      <c r="H56" s="55">
        <v>16</v>
      </c>
      <c r="I56" s="57">
        <f t="shared" si="0"/>
        <v>-9670.5165020805689</v>
      </c>
      <c r="J56" s="58">
        <v>0</v>
      </c>
      <c r="K56" s="58">
        <v>0</v>
      </c>
      <c r="L56" s="58">
        <v>0</v>
      </c>
      <c r="M56" s="58">
        <v>0</v>
      </c>
      <c r="N56" s="58">
        <v>0</v>
      </c>
      <c r="O56" s="58">
        <v>0</v>
      </c>
      <c r="P56" s="58">
        <v>0</v>
      </c>
      <c r="Q56" s="58">
        <v>0</v>
      </c>
      <c r="R56" s="58">
        <v>0</v>
      </c>
      <c r="S56" s="58">
        <v>0</v>
      </c>
      <c r="T56" s="58">
        <v>0</v>
      </c>
      <c r="U56" s="58">
        <v>0</v>
      </c>
      <c r="V56" s="58">
        <v>0</v>
      </c>
      <c r="W56" s="58">
        <v>0</v>
      </c>
      <c r="X56" s="58">
        <v>0</v>
      </c>
      <c r="Y56" s="58">
        <f>I56</f>
        <v>-9670.5165020805689</v>
      </c>
      <c r="Z56" s="58">
        <v>0</v>
      </c>
      <c r="AA56" s="58">
        <v>0</v>
      </c>
      <c r="AB56" s="58">
        <v>0</v>
      </c>
      <c r="AC56" s="58">
        <v>0</v>
      </c>
      <c r="AD56" s="58">
        <v>0</v>
      </c>
      <c r="AE56" s="58">
        <v>0</v>
      </c>
      <c r="AF56" s="58">
        <v>0</v>
      </c>
      <c r="AG56" s="58">
        <v>0</v>
      </c>
      <c r="AH56" s="58">
        <v>0</v>
      </c>
      <c r="AI56" s="58">
        <v>0</v>
      </c>
      <c r="AJ56" s="58">
        <v>0</v>
      </c>
      <c r="AK56" s="58">
        <v>0</v>
      </c>
      <c r="AL56" s="58">
        <v>0</v>
      </c>
      <c r="AM56" s="58">
        <v>0</v>
      </c>
      <c r="AN56" s="58">
        <v>0</v>
      </c>
      <c r="AO56" s="58">
        <v>0</v>
      </c>
      <c r="AP56" s="58">
        <v>0</v>
      </c>
      <c r="AQ56" s="58">
        <v>0</v>
      </c>
      <c r="AR56" s="58">
        <v>0</v>
      </c>
      <c r="AS56" s="58">
        <v>0</v>
      </c>
      <c r="AT56" s="58">
        <v>0</v>
      </c>
      <c r="AU56" s="58">
        <v>0</v>
      </c>
      <c r="AV56" s="58">
        <v>0</v>
      </c>
      <c r="AW56" s="58">
        <v>0</v>
      </c>
      <c r="AX56" s="58">
        <v>0</v>
      </c>
      <c r="AY56" s="58">
        <v>0</v>
      </c>
      <c r="AZ56" s="58">
        <v>0</v>
      </c>
      <c r="BA56" s="58">
        <v>0</v>
      </c>
      <c r="BB56" s="58">
        <v>0</v>
      </c>
      <c r="BC56" s="58">
        <v>0</v>
      </c>
      <c r="BD56" s="58">
        <v>0</v>
      </c>
      <c r="BE56" s="58">
        <v>0</v>
      </c>
      <c r="BF56" s="58">
        <v>0</v>
      </c>
      <c r="BG56" s="58">
        <v>0</v>
      </c>
      <c r="BH56" s="58">
        <v>0</v>
      </c>
      <c r="BI56" s="58">
        <v>0</v>
      </c>
      <c r="BJ56" s="58">
        <v>0</v>
      </c>
      <c r="BK56" s="58">
        <v>0</v>
      </c>
      <c r="BL56" s="58">
        <v>0</v>
      </c>
      <c r="BM56" s="58">
        <v>0</v>
      </c>
      <c r="BN56" s="58">
        <v>0</v>
      </c>
      <c r="BO56" s="58">
        <v>0</v>
      </c>
      <c r="BP56" s="58">
        <v>0</v>
      </c>
      <c r="BQ56" s="58">
        <v>0</v>
      </c>
      <c r="BR56" s="58">
        <v>0</v>
      </c>
      <c r="BS56" s="58">
        <v>0</v>
      </c>
      <c r="BT56" s="58">
        <v>0</v>
      </c>
      <c r="BU56" s="58">
        <v>0</v>
      </c>
      <c r="BV56" s="58">
        <v>0</v>
      </c>
      <c r="BW56" s="58">
        <v>0</v>
      </c>
      <c r="BX56" s="58">
        <v>0</v>
      </c>
      <c r="BY56" s="58">
        <v>0</v>
      </c>
      <c r="BZ56" s="58">
        <v>0</v>
      </c>
      <c r="CA56" s="58">
        <v>0</v>
      </c>
      <c r="CB56" s="58">
        <v>0</v>
      </c>
      <c r="CC56" s="58">
        <v>0</v>
      </c>
      <c r="CD56" s="58">
        <v>0</v>
      </c>
      <c r="CE56" s="58">
        <v>0</v>
      </c>
      <c r="CF56" s="58">
        <v>0</v>
      </c>
      <c r="CG56" s="58">
        <v>0</v>
      </c>
      <c r="CH56" s="58">
        <v>0</v>
      </c>
      <c r="CI56" s="58">
        <v>0</v>
      </c>
      <c r="CJ56" s="58">
        <v>0</v>
      </c>
      <c r="CK56" s="58">
        <v>0</v>
      </c>
      <c r="CL56" s="58">
        <v>0</v>
      </c>
      <c r="CM56" s="58">
        <v>0</v>
      </c>
      <c r="CN56" s="58">
        <v>0</v>
      </c>
      <c r="CO56" s="58">
        <v>0</v>
      </c>
      <c r="CP56" s="58">
        <v>0</v>
      </c>
      <c r="CQ56" s="58">
        <v>0</v>
      </c>
      <c r="CR56" s="58">
        <v>0</v>
      </c>
      <c r="CS56" s="58">
        <v>0</v>
      </c>
      <c r="CT56" s="58">
        <v>0</v>
      </c>
      <c r="CU56" s="58">
        <v>0</v>
      </c>
      <c r="CV56" s="58">
        <v>0</v>
      </c>
      <c r="CW56" s="58">
        <v>0</v>
      </c>
      <c r="CX56" s="115"/>
    </row>
    <row r="57" spans="2:102" x14ac:dyDescent="0.25">
      <c r="B57" s="17" t="s">
        <v>41</v>
      </c>
      <c r="C57" s="17">
        <v>1</v>
      </c>
      <c r="D57" s="19">
        <v>250</v>
      </c>
      <c r="E57" s="19"/>
      <c r="F57" s="19">
        <f>C57*D57</f>
        <v>250</v>
      </c>
      <c r="G57" s="55">
        <v>16</v>
      </c>
      <c r="H57" s="55">
        <v>16</v>
      </c>
      <c r="I57" s="57">
        <f t="shared" si="0"/>
        <v>-250</v>
      </c>
      <c r="J57" s="58">
        <v>0</v>
      </c>
      <c r="K57" s="58">
        <v>0</v>
      </c>
      <c r="L57" s="58">
        <v>0</v>
      </c>
      <c r="M57" s="58">
        <v>0</v>
      </c>
      <c r="N57" s="58">
        <v>0</v>
      </c>
      <c r="O57" s="58">
        <v>0</v>
      </c>
      <c r="P57" s="58">
        <v>0</v>
      </c>
      <c r="Q57" s="58">
        <v>0</v>
      </c>
      <c r="R57" s="58">
        <v>0</v>
      </c>
      <c r="S57" s="58">
        <v>0</v>
      </c>
      <c r="T57" s="58">
        <v>0</v>
      </c>
      <c r="U57" s="58">
        <v>0</v>
      </c>
      <c r="V57" s="58">
        <v>0</v>
      </c>
      <c r="W57" s="58">
        <v>0</v>
      </c>
      <c r="X57" s="58">
        <v>0</v>
      </c>
      <c r="Y57" s="58">
        <f>I57</f>
        <v>-250</v>
      </c>
      <c r="Z57" s="58">
        <v>0</v>
      </c>
      <c r="AA57" s="58">
        <v>0</v>
      </c>
      <c r="AB57" s="58">
        <v>0</v>
      </c>
      <c r="AC57" s="58">
        <v>0</v>
      </c>
      <c r="AD57" s="58">
        <v>0</v>
      </c>
      <c r="AE57" s="58">
        <v>0</v>
      </c>
      <c r="AF57" s="58">
        <v>0</v>
      </c>
      <c r="AG57" s="58">
        <v>0</v>
      </c>
      <c r="AH57" s="58">
        <v>0</v>
      </c>
      <c r="AI57" s="58">
        <v>0</v>
      </c>
      <c r="AJ57" s="58">
        <v>0</v>
      </c>
      <c r="AK57" s="58">
        <v>0</v>
      </c>
      <c r="AL57" s="58">
        <v>0</v>
      </c>
      <c r="AM57" s="58">
        <v>0</v>
      </c>
      <c r="AN57" s="58">
        <v>0</v>
      </c>
      <c r="AO57" s="58">
        <v>0</v>
      </c>
      <c r="AP57" s="58">
        <v>0</v>
      </c>
      <c r="AQ57" s="58">
        <v>0</v>
      </c>
      <c r="AR57" s="58">
        <v>0</v>
      </c>
      <c r="AS57" s="58">
        <v>0</v>
      </c>
      <c r="AT57" s="58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8">
        <v>0</v>
      </c>
      <c r="BA57" s="58">
        <v>0</v>
      </c>
      <c r="BB57" s="58">
        <v>0</v>
      </c>
      <c r="BC57" s="58">
        <v>0</v>
      </c>
      <c r="BD57" s="58">
        <v>0</v>
      </c>
      <c r="BE57" s="58">
        <v>0</v>
      </c>
      <c r="BF57" s="58">
        <v>0</v>
      </c>
      <c r="BG57" s="58">
        <v>0</v>
      </c>
      <c r="BH57" s="58">
        <v>0</v>
      </c>
      <c r="BI57" s="58">
        <v>0</v>
      </c>
      <c r="BJ57" s="58">
        <v>0</v>
      </c>
      <c r="BK57" s="58">
        <v>0</v>
      </c>
      <c r="BL57" s="58">
        <v>0</v>
      </c>
      <c r="BM57" s="58">
        <v>0</v>
      </c>
      <c r="BN57" s="58">
        <v>0</v>
      </c>
      <c r="BO57" s="58">
        <v>0</v>
      </c>
      <c r="BP57" s="58">
        <v>0</v>
      </c>
      <c r="BQ57" s="58">
        <v>0</v>
      </c>
      <c r="BR57" s="58">
        <v>0</v>
      </c>
      <c r="BS57" s="58">
        <v>0</v>
      </c>
      <c r="BT57" s="58">
        <v>0</v>
      </c>
      <c r="BU57" s="58">
        <v>0</v>
      </c>
      <c r="BV57" s="58">
        <v>0</v>
      </c>
      <c r="BW57" s="58">
        <v>0</v>
      </c>
      <c r="BX57" s="58">
        <v>0</v>
      </c>
      <c r="BY57" s="58">
        <v>0</v>
      </c>
      <c r="BZ57" s="58">
        <v>0</v>
      </c>
      <c r="CA57" s="58">
        <v>0</v>
      </c>
      <c r="CB57" s="58">
        <v>0</v>
      </c>
      <c r="CC57" s="58">
        <v>0</v>
      </c>
      <c r="CD57" s="58">
        <v>0</v>
      </c>
      <c r="CE57" s="58">
        <v>0</v>
      </c>
      <c r="CF57" s="58">
        <v>0</v>
      </c>
      <c r="CG57" s="58">
        <v>0</v>
      </c>
      <c r="CH57" s="58">
        <v>0</v>
      </c>
      <c r="CI57" s="58">
        <v>0</v>
      </c>
      <c r="CJ57" s="58">
        <v>0</v>
      </c>
      <c r="CK57" s="58">
        <v>0</v>
      </c>
      <c r="CL57" s="58">
        <v>0</v>
      </c>
      <c r="CM57" s="58">
        <v>0</v>
      </c>
      <c r="CN57" s="58">
        <v>0</v>
      </c>
      <c r="CO57" s="58">
        <v>0</v>
      </c>
      <c r="CP57" s="58">
        <v>0</v>
      </c>
      <c r="CQ57" s="58">
        <v>0</v>
      </c>
      <c r="CR57" s="58">
        <v>0</v>
      </c>
      <c r="CS57" s="58">
        <v>0</v>
      </c>
      <c r="CT57" s="58">
        <v>0</v>
      </c>
      <c r="CU57" s="58">
        <v>0</v>
      </c>
      <c r="CV57" s="58">
        <v>0</v>
      </c>
      <c r="CW57" s="58">
        <v>0</v>
      </c>
      <c r="CX57" s="115"/>
    </row>
    <row r="58" spans="2:102" x14ac:dyDescent="0.25">
      <c r="B58" s="17" t="s">
        <v>42</v>
      </c>
      <c r="C58" s="20">
        <v>2.5000000000000001E-3</v>
      </c>
      <c r="D58" s="19">
        <f>-0.8*SUM(I10:I52,I65:I66)</f>
        <v>3868206.6008322276</v>
      </c>
      <c r="E58" s="19"/>
      <c r="F58" s="19">
        <f>C58*D58</f>
        <v>9670.5165020805689</v>
      </c>
      <c r="G58" s="55">
        <v>16</v>
      </c>
      <c r="H58" s="55">
        <v>16</v>
      </c>
      <c r="I58" s="57">
        <f t="shared" si="0"/>
        <v>-9670.5165020805689</v>
      </c>
      <c r="J58" s="58">
        <v>0</v>
      </c>
      <c r="K58" s="58">
        <v>0</v>
      </c>
      <c r="L58" s="58">
        <v>0</v>
      </c>
      <c r="M58" s="58">
        <v>0</v>
      </c>
      <c r="N58" s="58">
        <v>0</v>
      </c>
      <c r="O58" s="58">
        <v>0</v>
      </c>
      <c r="P58" s="58">
        <v>0</v>
      </c>
      <c r="Q58" s="58">
        <v>0</v>
      </c>
      <c r="R58" s="58">
        <v>0</v>
      </c>
      <c r="S58" s="58">
        <v>0</v>
      </c>
      <c r="T58" s="58">
        <v>0</v>
      </c>
      <c r="U58" s="58">
        <v>0</v>
      </c>
      <c r="V58" s="58">
        <v>0</v>
      </c>
      <c r="W58" s="58">
        <v>0</v>
      </c>
      <c r="X58" s="58">
        <v>0</v>
      </c>
      <c r="Y58" s="58">
        <f>I58</f>
        <v>-9670.5165020805689</v>
      </c>
      <c r="Z58" s="58">
        <v>0</v>
      </c>
      <c r="AA58" s="58">
        <v>0</v>
      </c>
      <c r="AB58" s="58">
        <v>0</v>
      </c>
      <c r="AC58" s="58">
        <v>0</v>
      </c>
      <c r="AD58" s="58">
        <v>0</v>
      </c>
      <c r="AE58" s="58">
        <v>0</v>
      </c>
      <c r="AF58" s="58">
        <v>0</v>
      </c>
      <c r="AG58" s="58">
        <v>0</v>
      </c>
      <c r="AH58" s="58">
        <v>0</v>
      </c>
      <c r="AI58" s="58">
        <v>0</v>
      </c>
      <c r="AJ58" s="58">
        <v>0</v>
      </c>
      <c r="AK58" s="58">
        <v>0</v>
      </c>
      <c r="AL58" s="58">
        <v>0</v>
      </c>
      <c r="AM58" s="58">
        <v>0</v>
      </c>
      <c r="AN58" s="58">
        <v>0</v>
      </c>
      <c r="AO58" s="58">
        <v>0</v>
      </c>
      <c r="AP58" s="58">
        <v>0</v>
      </c>
      <c r="AQ58" s="58">
        <v>0</v>
      </c>
      <c r="AR58" s="58">
        <v>0</v>
      </c>
      <c r="AS58" s="58">
        <v>0</v>
      </c>
      <c r="AT58" s="58">
        <v>0</v>
      </c>
      <c r="AU58" s="58">
        <v>0</v>
      </c>
      <c r="AV58" s="58">
        <v>0</v>
      </c>
      <c r="AW58" s="58">
        <v>0</v>
      </c>
      <c r="AX58" s="58">
        <v>0</v>
      </c>
      <c r="AY58" s="58">
        <v>0</v>
      </c>
      <c r="AZ58" s="58">
        <v>0</v>
      </c>
      <c r="BA58" s="58">
        <v>0</v>
      </c>
      <c r="BB58" s="58">
        <v>0</v>
      </c>
      <c r="BC58" s="58">
        <v>0</v>
      </c>
      <c r="BD58" s="58">
        <v>0</v>
      </c>
      <c r="BE58" s="58">
        <v>0</v>
      </c>
      <c r="BF58" s="58">
        <v>0</v>
      </c>
      <c r="BG58" s="58">
        <v>0</v>
      </c>
      <c r="BH58" s="58">
        <v>0</v>
      </c>
      <c r="BI58" s="58">
        <v>0</v>
      </c>
      <c r="BJ58" s="58">
        <v>0</v>
      </c>
      <c r="BK58" s="58">
        <v>0</v>
      </c>
      <c r="BL58" s="58">
        <v>0</v>
      </c>
      <c r="BM58" s="58">
        <v>0</v>
      </c>
      <c r="BN58" s="58">
        <v>0</v>
      </c>
      <c r="BO58" s="58">
        <v>0</v>
      </c>
      <c r="BP58" s="58">
        <v>0</v>
      </c>
      <c r="BQ58" s="58">
        <v>0</v>
      </c>
      <c r="BR58" s="58">
        <v>0</v>
      </c>
      <c r="BS58" s="58">
        <v>0</v>
      </c>
      <c r="BT58" s="58">
        <v>0</v>
      </c>
      <c r="BU58" s="58">
        <v>0</v>
      </c>
      <c r="BV58" s="58">
        <v>0</v>
      </c>
      <c r="BW58" s="58">
        <v>0</v>
      </c>
      <c r="BX58" s="58">
        <v>0</v>
      </c>
      <c r="BY58" s="58">
        <v>0</v>
      </c>
      <c r="BZ58" s="58">
        <v>0</v>
      </c>
      <c r="CA58" s="58">
        <v>0</v>
      </c>
      <c r="CB58" s="58">
        <v>0</v>
      </c>
      <c r="CC58" s="58">
        <v>0</v>
      </c>
      <c r="CD58" s="58">
        <v>0</v>
      </c>
      <c r="CE58" s="58">
        <v>0</v>
      </c>
      <c r="CF58" s="58">
        <v>0</v>
      </c>
      <c r="CG58" s="58">
        <v>0</v>
      </c>
      <c r="CH58" s="58">
        <v>0</v>
      </c>
      <c r="CI58" s="58">
        <v>0</v>
      </c>
      <c r="CJ58" s="58">
        <v>0</v>
      </c>
      <c r="CK58" s="58">
        <v>0</v>
      </c>
      <c r="CL58" s="58">
        <v>0</v>
      </c>
      <c r="CM58" s="58">
        <v>0</v>
      </c>
      <c r="CN58" s="58">
        <v>0</v>
      </c>
      <c r="CO58" s="58">
        <v>0</v>
      </c>
      <c r="CP58" s="58">
        <v>0</v>
      </c>
      <c r="CQ58" s="58">
        <v>0</v>
      </c>
      <c r="CR58" s="58">
        <v>0</v>
      </c>
      <c r="CS58" s="58">
        <v>0</v>
      </c>
      <c r="CT58" s="58">
        <v>0</v>
      </c>
      <c r="CU58" s="58">
        <v>0</v>
      </c>
      <c r="CV58" s="58">
        <v>0</v>
      </c>
      <c r="CW58" s="58">
        <v>0</v>
      </c>
      <c r="CX58" s="115"/>
    </row>
    <row r="59" spans="2:102" x14ac:dyDescent="0.25">
      <c r="B59" s="17" t="s">
        <v>38</v>
      </c>
      <c r="C59" s="20">
        <v>1E-3</v>
      </c>
      <c r="D59" s="19">
        <f>-0.8*SUM(I10:I52,I65:I66)</f>
        <v>3868206.6008322276</v>
      </c>
      <c r="E59" s="19"/>
      <c r="F59" s="19">
        <f>C59*D59</f>
        <v>3868.2066008322277</v>
      </c>
      <c r="G59" s="55">
        <v>16</v>
      </c>
      <c r="H59" s="55">
        <v>16</v>
      </c>
      <c r="I59" s="57">
        <f t="shared" si="0"/>
        <v>-3868.2066008322277</v>
      </c>
      <c r="J59" s="58">
        <v>0</v>
      </c>
      <c r="K59" s="58">
        <v>0</v>
      </c>
      <c r="L59" s="58">
        <v>0</v>
      </c>
      <c r="M59" s="58">
        <v>0</v>
      </c>
      <c r="N59" s="58">
        <v>0</v>
      </c>
      <c r="O59" s="58">
        <v>0</v>
      </c>
      <c r="P59" s="58">
        <v>0</v>
      </c>
      <c r="Q59" s="58">
        <v>0</v>
      </c>
      <c r="R59" s="58">
        <v>0</v>
      </c>
      <c r="S59" s="58">
        <v>0</v>
      </c>
      <c r="T59" s="58">
        <v>0</v>
      </c>
      <c r="U59" s="58">
        <v>0</v>
      </c>
      <c r="V59" s="58">
        <v>0</v>
      </c>
      <c r="W59" s="58">
        <v>0</v>
      </c>
      <c r="X59" s="58">
        <v>0</v>
      </c>
      <c r="Y59" s="58">
        <f>I59</f>
        <v>-3868.2066008322277</v>
      </c>
      <c r="Z59" s="58">
        <v>0</v>
      </c>
      <c r="AA59" s="58">
        <v>0</v>
      </c>
      <c r="AB59" s="58">
        <v>0</v>
      </c>
      <c r="AC59" s="58">
        <v>0</v>
      </c>
      <c r="AD59" s="58">
        <v>0</v>
      </c>
      <c r="AE59" s="58">
        <v>0</v>
      </c>
      <c r="AF59" s="58">
        <v>0</v>
      </c>
      <c r="AG59" s="58">
        <v>0</v>
      </c>
      <c r="AH59" s="58">
        <v>0</v>
      </c>
      <c r="AI59" s="58">
        <v>0</v>
      </c>
      <c r="AJ59" s="58">
        <v>0</v>
      </c>
      <c r="AK59" s="58">
        <v>0</v>
      </c>
      <c r="AL59" s="58">
        <v>0</v>
      </c>
      <c r="AM59" s="58">
        <v>0</v>
      </c>
      <c r="AN59" s="58">
        <v>0</v>
      </c>
      <c r="AO59" s="58">
        <v>0</v>
      </c>
      <c r="AP59" s="58">
        <v>0</v>
      </c>
      <c r="AQ59" s="58">
        <v>0</v>
      </c>
      <c r="AR59" s="58">
        <v>0</v>
      </c>
      <c r="AS59" s="58">
        <v>0</v>
      </c>
      <c r="AT59" s="58">
        <v>0</v>
      </c>
      <c r="AU59" s="58">
        <v>0</v>
      </c>
      <c r="AV59" s="58">
        <v>0</v>
      </c>
      <c r="AW59" s="58">
        <v>0</v>
      </c>
      <c r="AX59" s="58">
        <v>0</v>
      </c>
      <c r="AY59" s="58">
        <v>0</v>
      </c>
      <c r="AZ59" s="58">
        <v>0</v>
      </c>
      <c r="BA59" s="58">
        <v>0</v>
      </c>
      <c r="BB59" s="58">
        <v>0</v>
      </c>
      <c r="BC59" s="58">
        <v>0</v>
      </c>
      <c r="BD59" s="58">
        <v>0</v>
      </c>
      <c r="BE59" s="58">
        <v>0</v>
      </c>
      <c r="BF59" s="58">
        <v>0</v>
      </c>
      <c r="BG59" s="58">
        <v>0</v>
      </c>
      <c r="BH59" s="58">
        <v>0</v>
      </c>
      <c r="BI59" s="58">
        <v>0</v>
      </c>
      <c r="BJ59" s="58">
        <v>0</v>
      </c>
      <c r="BK59" s="58">
        <v>0</v>
      </c>
      <c r="BL59" s="58">
        <v>0</v>
      </c>
      <c r="BM59" s="58">
        <v>0</v>
      </c>
      <c r="BN59" s="58">
        <v>0</v>
      </c>
      <c r="BO59" s="58">
        <v>0</v>
      </c>
      <c r="BP59" s="58">
        <v>0</v>
      </c>
      <c r="BQ59" s="58">
        <v>0</v>
      </c>
      <c r="BR59" s="58">
        <v>0</v>
      </c>
      <c r="BS59" s="58">
        <v>0</v>
      </c>
      <c r="BT59" s="58">
        <v>0</v>
      </c>
      <c r="BU59" s="58">
        <v>0</v>
      </c>
      <c r="BV59" s="58">
        <v>0</v>
      </c>
      <c r="BW59" s="58">
        <v>0</v>
      </c>
      <c r="BX59" s="58">
        <v>0</v>
      </c>
      <c r="BY59" s="58">
        <v>0</v>
      </c>
      <c r="BZ59" s="58">
        <v>0</v>
      </c>
      <c r="CA59" s="58">
        <v>0</v>
      </c>
      <c r="CB59" s="58">
        <v>0</v>
      </c>
      <c r="CC59" s="58">
        <v>0</v>
      </c>
      <c r="CD59" s="58">
        <v>0</v>
      </c>
      <c r="CE59" s="58">
        <v>0</v>
      </c>
      <c r="CF59" s="58">
        <v>0</v>
      </c>
      <c r="CG59" s="58">
        <v>0</v>
      </c>
      <c r="CH59" s="58">
        <v>0</v>
      </c>
      <c r="CI59" s="58">
        <v>0</v>
      </c>
      <c r="CJ59" s="58">
        <v>0</v>
      </c>
      <c r="CK59" s="58">
        <v>0</v>
      </c>
      <c r="CL59" s="58">
        <v>0</v>
      </c>
      <c r="CM59" s="58">
        <v>0</v>
      </c>
      <c r="CN59" s="58">
        <v>0</v>
      </c>
      <c r="CO59" s="58">
        <v>0</v>
      </c>
      <c r="CP59" s="58">
        <v>0</v>
      </c>
      <c r="CQ59" s="58">
        <v>0</v>
      </c>
      <c r="CR59" s="58">
        <v>0</v>
      </c>
      <c r="CS59" s="58">
        <v>0</v>
      </c>
      <c r="CT59" s="58">
        <v>0</v>
      </c>
      <c r="CU59" s="58">
        <v>0</v>
      </c>
      <c r="CV59" s="58">
        <v>0</v>
      </c>
      <c r="CW59" s="58">
        <v>0</v>
      </c>
      <c r="CX59" s="115"/>
    </row>
    <row r="60" spans="2:102" x14ac:dyDescent="0.25">
      <c r="B60" s="17" t="s">
        <v>123</v>
      </c>
      <c r="C60" s="20">
        <f>intereses!C5</f>
        <v>3.5000000000000003E-2</v>
      </c>
      <c r="D60" s="19">
        <f>0.8*(F8-F68)</f>
        <v>1952314.9657178866</v>
      </c>
      <c r="E60" s="19"/>
      <c r="F60" s="19">
        <v>198411</v>
      </c>
      <c r="G60" s="55">
        <v>33</v>
      </c>
      <c r="H60" s="55">
        <v>92</v>
      </c>
      <c r="I60" s="57"/>
      <c r="J60" s="58">
        <v>0</v>
      </c>
      <c r="K60" s="58">
        <v>0</v>
      </c>
      <c r="L60" s="58">
        <v>0</v>
      </c>
      <c r="M60" s="58">
        <v>0</v>
      </c>
      <c r="N60" s="58">
        <v>0</v>
      </c>
      <c r="O60" s="58">
        <v>0</v>
      </c>
      <c r="P60" s="58">
        <v>0</v>
      </c>
      <c r="Q60" s="58">
        <v>0</v>
      </c>
      <c r="R60" s="58">
        <v>0</v>
      </c>
      <c r="S60" s="58">
        <v>0</v>
      </c>
      <c r="T60" s="58">
        <v>0</v>
      </c>
      <c r="U60" s="58">
        <v>0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0</v>
      </c>
      <c r="AB60" s="58">
        <v>0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0</v>
      </c>
      <c r="AK60" s="58">
        <v>0</v>
      </c>
      <c r="AL60" s="58">
        <v>0</v>
      </c>
      <c r="AM60" s="58">
        <v>0</v>
      </c>
      <c r="AN60" s="58">
        <v>0</v>
      </c>
      <c r="AO60" s="58">
        <v>0</v>
      </c>
      <c r="AP60" s="58">
        <v>-6324.2519958333341</v>
      </c>
      <c r="AQ60" s="58">
        <v>-6227.6485513853468</v>
      </c>
      <c r="AR60" s="58">
        <v>-6130.7633468910526</v>
      </c>
      <c r="AS60" s="58">
        <v>-6033.5955605503168</v>
      </c>
      <c r="AT60" s="58">
        <v>-5936.1443681660858</v>
      </c>
      <c r="AU60" s="58">
        <v>-5838.4089431374032</v>
      </c>
      <c r="AV60" s="58">
        <v>-5740.3884564523851</v>
      </c>
      <c r="AW60" s="58">
        <v>-5642.0820766812021</v>
      </c>
      <c r="AX60" s="58">
        <v>-5543.4889699690202</v>
      </c>
      <c r="AY60" s="58">
        <v>-5444.6083000289291</v>
      </c>
      <c r="AZ60" s="58">
        <v>-5345.4392281348437</v>
      </c>
      <c r="BA60" s="58">
        <v>-5245.9809131144029</v>
      </c>
      <c r="BB60" s="58">
        <v>-5146.2325113418183</v>
      </c>
      <c r="BC60" s="58">
        <v>-5046.1931767307306</v>
      </c>
      <c r="BD60" s="58">
        <v>-4945.8620607270268</v>
      </c>
      <c r="BE60" s="58">
        <v>-4845.2383123016443</v>
      </c>
      <c r="BF60" s="113">
        <v>-4744.3210779433566</v>
      </c>
      <c r="BG60" s="113">
        <v>-4643.1095016515237</v>
      </c>
      <c r="BH60" s="113">
        <v>-4541.6027249288381</v>
      </c>
      <c r="BI60" s="113">
        <v>-4439.7998867740453</v>
      </c>
      <c r="BJ60" s="113">
        <v>-4337.7001236746337</v>
      </c>
      <c r="BK60" s="113">
        <v>-4235.3025695995166</v>
      </c>
      <c r="BL60" s="113">
        <v>-4132.6063559916802</v>
      </c>
      <c r="BM60" s="113">
        <v>-4029.6106117608215</v>
      </c>
      <c r="BN60" s="113">
        <v>-3926.3144632759549</v>
      </c>
      <c r="BO60" s="113">
        <v>-3822.7170343580083</v>
      </c>
      <c r="BP60" s="113">
        <v>-3718.8174462723837</v>
      </c>
      <c r="BQ60" s="113">
        <v>-3614.6148177215105</v>
      </c>
      <c r="BR60" s="113">
        <v>-3510.108264837364</v>
      </c>
      <c r="BS60" s="113">
        <v>-3405.2969011739701</v>
      </c>
      <c r="BT60" s="113">
        <v>-3300.1798376998922</v>
      </c>
      <c r="BU60" s="113">
        <v>-3194.756182790682</v>
      </c>
      <c r="BV60" s="113">
        <v>-3089.0250422213198</v>
      </c>
      <c r="BW60" s="113">
        <v>-2982.9855191586307</v>
      </c>
      <c r="BX60" s="113">
        <v>-2876.6367141536748</v>
      </c>
      <c r="BY60" s="113">
        <v>-2769.9777251341216</v>
      </c>
      <c r="BZ60" s="113">
        <v>-2663.0076473965937</v>
      </c>
      <c r="CA60" s="113">
        <v>-2555.7255735989993</v>
      </c>
      <c r="CB60" s="113">
        <v>-2448.1305937528273</v>
      </c>
      <c r="CC60" s="113">
        <v>-2340.2217952154379</v>
      </c>
      <c r="CD60" s="113">
        <v>-2231.9982626823148</v>
      </c>
      <c r="CE60" s="113">
        <v>-2123.4590781793031</v>
      </c>
      <c r="CF60" s="113">
        <v>-2014.6033210548244</v>
      </c>
      <c r="CG60" s="113">
        <v>-1905.4300679720659</v>
      </c>
      <c r="CH60" s="113">
        <v>-1795.9383929011494</v>
      </c>
      <c r="CI60" s="113">
        <v>-1686.1273671112758</v>
      </c>
      <c r="CJ60" s="113">
        <v>-1575.9960591628487</v>
      </c>
      <c r="CK60" s="113">
        <v>-1465.5435348995718</v>
      </c>
      <c r="CL60" s="113">
        <v>-1354.7688574405274</v>
      </c>
      <c r="CM60" s="113">
        <v>-1243.6710871722271</v>
      </c>
      <c r="CN60" s="113">
        <v>-1132.2492817406444</v>
      </c>
      <c r="CO60" s="113">
        <v>-1020.5024960432194</v>
      </c>
      <c r="CP60" s="113">
        <v>-908.42978222084378</v>
      </c>
      <c r="CQ60" s="113">
        <v>-796.03018964981959</v>
      </c>
      <c r="CR60" s="113">
        <v>-683.30276493379642</v>
      </c>
      <c r="CS60" s="113">
        <v>-570.24655189568489</v>
      </c>
      <c r="CT60" s="113">
        <v>-456.86059156954559</v>
      </c>
      <c r="CU60" s="113">
        <v>-343.14392219245502</v>
      </c>
      <c r="CV60" s="113">
        <v>-229.09557919634801</v>
      </c>
      <c r="CW60" s="113">
        <v>-114.71459519983554</v>
      </c>
      <c r="CX60" s="115"/>
    </row>
    <row r="61" spans="2:102" x14ac:dyDescent="0.25">
      <c r="B61" s="17" t="s">
        <v>54</v>
      </c>
      <c r="C61" s="21">
        <f>intereses!E5</f>
        <v>0.05</v>
      </c>
      <c r="D61" s="19">
        <f>-0.8*SUM(I10:I52,I65:I66)</f>
        <v>3868206.6008322276</v>
      </c>
      <c r="E61" s="19"/>
      <c r="F61" s="19">
        <v>140070.70000000001</v>
      </c>
      <c r="G61" s="55">
        <v>16</v>
      </c>
      <c r="H61" s="55">
        <v>33</v>
      </c>
      <c r="I61" s="57"/>
      <c r="J61" s="58">
        <v>0</v>
      </c>
      <c r="K61" s="58">
        <v>0</v>
      </c>
      <c r="L61" s="58">
        <v>0</v>
      </c>
      <c r="M61" s="58">
        <v>0</v>
      </c>
      <c r="N61" s="58">
        <v>0</v>
      </c>
      <c r="O61" s="58">
        <v>0</v>
      </c>
      <c r="P61" s="58">
        <v>0</v>
      </c>
      <c r="Q61" s="58">
        <v>0</v>
      </c>
      <c r="R61" s="58">
        <v>0</v>
      </c>
      <c r="S61" s="58">
        <v>0</v>
      </c>
      <c r="T61" s="58">
        <v>0</v>
      </c>
      <c r="U61" s="58">
        <v>0</v>
      </c>
      <c r="V61" s="58">
        <v>0</v>
      </c>
      <c r="W61" s="58">
        <v>0</v>
      </c>
      <c r="X61" s="58">
        <v>0</v>
      </c>
      <c r="Y61" s="58">
        <v>0</v>
      </c>
      <c r="Z61" s="58">
        <v>-16117.5275</v>
      </c>
      <c r="AA61" s="58">
        <v>-15153.748345217387</v>
      </c>
      <c r="AB61" s="58">
        <v>-14185.953443956514</v>
      </c>
      <c r="AC61" s="58">
        <v>-13214.126063940386</v>
      </c>
      <c r="AD61" s="58">
        <v>-12238.249403174192</v>
      </c>
      <c r="AE61" s="58">
        <v>-11258.306589654805</v>
      </c>
      <c r="AF61" s="58">
        <v>-10274.280681079086</v>
      </c>
      <c r="AG61" s="58">
        <v>-9286.1546645509698</v>
      </c>
      <c r="AH61" s="58">
        <v>-8293.9114562873201</v>
      </c>
      <c r="AI61" s="58">
        <v>-7297.5339013225675</v>
      </c>
      <c r="AJ61" s="58">
        <v>-6297.0047732121329</v>
      </c>
      <c r="AK61" s="58">
        <v>-5292.30677373457</v>
      </c>
      <c r="AL61" s="58">
        <v>-4283.4225325925181</v>
      </c>
      <c r="AM61" s="58">
        <v>-3270.3346071123729</v>
      </c>
      <c r="AN61" s="58">
        <v>-2253.0254819427278</v>
      </c>
      <c r="AO61" s="58">
        <v>-1231.4775687515425</v>
      </c>
      <c r="AP61" s="58">
        <v>0</v>
      </c>
      <c r="AQ61" s="58">
        <v>0</v>
      </c>
      <c r="AR61" s="58">
        <v>0</v>
      </c>
      <c r="AS61" s="58">
        <v>0</v>
      </c>
      <c r="AT61" s="58">
        <v>0</v>
      </c>
      <c r="AU61" s="58">
        <v>0</v>
      </c>
      <c r="AV61" s="58">
        <v>0</v>
      </c>
      <c r="AW61" s="58">
        <v>0</v>
      </c>
      <c r="AX61" s="58">
        <v>0</v>
      </c>
      <c r="AY61" s="58">
        <v>0</v>
      </c>
      <c r="AZ61" s="58">
        <v>0</v>
      </c>
      <c r="BA61" s="58">
        <v>0</v>
      </c>
      <c r="BB61" s="58">
        <v>0</v>
      </c>
      <c r="BC61" s="58">
        <v>0</v>
      </c>
      <c r="BD61" s="58">
        <v>0</v>
      </c>
      <c r="BE61" s="58">
        <v>0</v>
      </c>
      <c r="BF61" s="58">
        <v>0</v>
      </c>
      <c r="BG61" s="58">
        <v>0</v>
      </c>
      <c r="BH61" s="58">
        <v>0</v>
      </c>
      <c r="BI61" s="58">
        <v>0</v>
      </c>
      <c r="BJ61" s="58">
        <v>0</v>
      </c>
      <c r="BK61" s="58">
        <v>0</v>
      </c>
      <c r="BL61" s="58">
        <v>0</v>
      </c>
      <c r="BM61" s="58">
        <v>0</v>
      </c>
      <c r="BN61" s="58">
        <v>0</v>
      </c>
      <c r="BO61" s="58">
        <v>0</v>
      </c>
      <c r="BP61" s="58">
        <v>0</v>
      </c>
      <c r="BQ61" s="58">
        <v>0</v>
      </c>
      <c r="BR61" s="58">
        <v>0</v>
      </c>
      <c r="BS61" s="58">
        <v>0</v>
      </c>
      <c r="BT61" s="58">
        <v>0</v>
      </c>
      <c r="BU61" s="58">
        <v>0</v>
      </c>
      <c r="BV61" s="58">
        <v>0</v>
      </c>
      <c r="BW61" s="58">
        <v>0</v>
      </c>
      <c r="BX61" s="58">
        <v>0</v>
      </c>
      <c r="BY61" s="58">
        <v>0</v>
      </c>
      <c r="BZ61" s="58">
        <v>0</v>
      </c>
      <c r="CA61" s="58">
        <v>0</v>
      </c>
      <c r="CB61" s="58">
        <v>0</v>
      </c>
      <c r="CC61" s="58">
        <v>0</v>
      </c>
      <c r="CD61" s="58">
        <v>0</v>
      </c>
      <c r="CE61" s="58">
        <v>0</v>
      </c>
      <c r="CF61" s="58">
        <v>0</v>
      </c>
      <c r="CG61" s="58">
        <v>0</v>
      </c>
      <c r="CH61" s="58">
        <v>0</v>
      </c>
      <c r="CI61" s="58">
        <v>0</v>
      </c>
      <c r="CJ61" s="58">
        <v>0</v>
      </c>
      <c r="CK61" s="58">
        <v>0</v>
      </c>
      <c r="CL61" s="58">
        <v>0</v>
      </c>
      <c r="CM61" s="58">
        <v>0</v>
      </c>
      <c r="CN61" s="58">
        <v>0</v>
      </c>
      <c r="CO61" s="58">
        <v>0</v>
      </c>
      <c r="CP61" s="58">
        <v>0</v>
      </c>
      <c r="CQ61" s="58">
        <v>0</v>
      </c>
      <c r="CR61" s="58">
        <v>0</v>
      </c>
      <c r="CS61" s="58">
        <v>0</v>
      </c>
      <c r="CT61" s="58">
        <v>0</v>
      </c>
      <c r="CU61" s="58">
        <v>0</v>
      </c>
      <c r="CV61" s="58">
        <v>0</v>
      </c>
      <c r="CW61" s="58">
        <v>0</v>
      </c>
      <c r="CX61" s="115"/>
    </row>
    <row r="62" spans="2:102" x14ac:dyDescent="0.25">
      <c r="B62" s="17" t="s">
        <v>39</v>
      </c>
      <c r="C62" s="20">
        <v>2.5000000000000001E-3</v>
      </c>
      <c r="D62" s="19">
        <f>-0.8*SUM(I10:I52,I65:I66)</f>
        <v>3868206.6008322276</v>
      </c>
      <c r="E62" s="19"/>
      <c r="F62" s="19">
        <f>C62*D62</f>
        <v>9670.5165020805689</v>
      </c>
      <c r="G62" s="55">
        <v>32</v>
      </c>
      <c r="H62" s="55">
        <v>33</v>
      </c>
      <c r="I62" s="57">
        <f t="shared" si="0"/>
        <v>-9670.5165020805689</v>
      </c>
      <c r="J62" s="58">
        <v>0</v>
      </c>
      <c r="K62" s="58">
        <v>0</v>
      </c>
      <c r="L62" s="58">
        <v>0</v>
      </c>
      <c r="M62" s="58">
        <v>0</v>
      </c>
      <c r="N62" s="58">
        <v>0</v>
      </c>
      <c r="O62" s="58">
        <v>0</v>
      </c>
      <c r="P62" s="58">
        <v>0</v>
      </c>
      <c r="Q62" s="58">
        <v>0</v>
      </c>
      <c r="R62" s="58">
        <v>0</v>
      </c>
      <c r="S62" s="58">
        <v>0</v>
      </c>
      <c r="T62" s="58">
        <v>0</v>
      </c>
      <c r="U62" s="58">
        <v>0</v>
      </c>
      <c r="V62" s="58">
        <v>0</v>
      </c>
      <c r="W62" s="58">
        <v>0</v>
      </c>
      <c r="X62" s="58">
        <v>0</v>
      </c>
      <c r="Y62" s="58">
        <v>0</v>
      </c>
      <c r="Z62" s="58">
        <v>0</v>
      </c>
      <c r="AA62" s="58">
        <v>0</v>
      </c>
      <c r="AB62" s="58">
        <v>0</v>
      </c>
      <c r="AC62" s="58">
        <v>0</v>
      </c>
      <c r="AD62" s="58">
        <v>0</v>
      </c>
      <c r="AE62" s="58">
        <v>0</v>
      </c>
      <c r="AF62" s="58">
        <v>0</v>
      </c>
      <c r="AG62" s="58">
        <v>0</v>
      </c>
      <c r="AH62" s="58">
        <v>0</v>
      </c>
      <c r="AI62" s="58">
        <v>0</v>
      </c>
      <c r="AJ62" s="58">
        <v>0</v>
      </c>
      <c r="AK62" s="58">
        <v>0</v>
      </c>
      <c r="AL62" s="58">
        <v>0</v>
      </c>
      <c r="AM62" s="58">
        <v>0</v>
      </c>
      <c r="AN62" s="58">
        <v>0</v>
      </c>
      <c r="AO62" s="58">
        <v>0</v>
      </c>
      <c r="AP62" s="58">
        <v>0</v>
      </c>
      <c r="AQ62" s="58">
        <v>0</v>
      </c>
      <c r="AR62" s="58">
        <v>0</v>
      </c>
      <c r="AS62" s="58">
        <v>0</v>
      </c>
      <c r="AT62" s="58">
        <v>0</v>
      </c>
      <c r="AU62" s="58">
        <v>0</v>
      </c>
      <c r="AV62" s="58">
        <v>0</v>
      </c>
      <c r="AW62" s="58">
        <v>0</v>
      </c>
      <c r="AX62" s="58">
        <v>0</v>
      </c>
      <c r="AY62" s="58">
        <v>0</v>
      </c>
      <c r="AZ62" s="58">
        <v>0</v>
      </c>
      <c r="BA62" s="58">
        <v>0</v>
      </c>
      <c r="BB62" s="58">
        <v>0</v>
      </c>
      <c r="BC62" s="58">
        <v>0</v>
      </c>
      <c r="BD62" s="58">
        <v>0</v>
      </c>
      <c r="BE62" s="58">
        <v>0</v>
      </c>
      <c r="BF62" s="58">
        <v>0</v>
      </c>
      <c r="BG62" s="58">
        <v>0</v>
      </c>
      <c r="BH62" s="58">
        <v>0</v>
      </c>
      <c r="BI62" s="58">
        <v>0</v>
      </c>
      <c r="BJ62" s="58">
        <v>0</v>
      </c>
      <c r="BK62" s="58">
        <v>0</v>
      </c>
      <c r="BL62" s="58">
        <v>0</v>
      </c>
      <c r="BM62" s="58">
        <v>0</v>
      </c>
      <c r="BN62" s="58">
        <v>0</v>
      </c>
      <c r="BO62" s="58">
        <v>0</v>
      </c>
      <c r="BP62" s="58">
        <v>0</v>
      </c>
      <c r="BQ62" s="58">
        <v>0</v>
      </c>
      <c r="BR62" s="58">
        <v>0</v>
      </c>
      <c r="BS62" s="58">
        <v>0</v>
      </c>
      <c r="BT62" s="58">
        <v>0</v>
      </c>
      <c r="BU62" s="58">
        <v>0</v>
      </c>
      <c r="BV62" s="58">
        <v>0</v>
      </c>
      <c r="BW62" s="58">
        <v>0</v>
      </c>
      <c r="BX62" s="58">
        <v>0</v>
      </c>
      <c r="BY62" s="58">
        <v>0</v>
      </c>
      <c r="BZ62" s="58">
        <v>0</v>
      </c>
      <c r="CA62" s="58">
        <v>0</v>
      </c>
      <c r="CB62" s="58">
        <v>0</v>
      </c>
      <c r="CC62" s="58">
        <v>0</v>
      </c>
      <c r="CD62" s="58">
        <v>0</v>
      </c>
      <c r="CE62" s="58">
        <v>0</v>
      </c>
      <c r="CF62" s="58">
        <v>0</v>
      </c>
      <c r="CG62" s="58">
        <v>0</v>
      </c>
      <c r="CH62" s="58">
        <v>0</v>
      </c>
      <c r="CI62" s="58">
        <v>0</v>
      </c>
      <c r="CJ62" s="58">
        <v>0</v>
      </c>
      <c r="CK62" s="58">
        <v>0</v>
      </c>
      <c r="CL62" s="58">
        <v>0</v>
      </c>
      <c r="CM62" s="58">
        <v>0</v>
      </c>
      <c r="CN62" s="58">
        <v>0</v>
      </c>
      <c r="CO62" s="58">
        <v>0</v>
      </c>
      <c r="CP62" s="58">
        <v>0</v>
      </c>
      <c r="CQ62" s="58">
        <v>0</v>
      </c>
      <c r="CR62" s="58">
        <v>0</v>
      </c>
      <c r="CS62" s="58">
        <v>0</v>
      </c>
      <c r="CT62" s="58">
        <v>0</v>
      </c>
      <c r="CU62" s="58">
        <v>0</v>
      </c>
      <c r="CV62" s="58">
        <v>0</v>
      </c>
      <c r="CW62" s="58">
        <f>I62</f>
        <v>-9670.5165020805689</v>
      </c>
      <c r="CX62" s="115"/>
    </row>
    <row r="63" spans="2:102" x14ac:dyDescent="0.25">
      <c r="G63" s="61"/>
      <c r="H63" s="61"/>
      <c r="I63" s="62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CX63" s="115"/>
    </row>
    <row r="64" spans="2:102" x14ac:dyDescent="0.25">
      <c r="B64" s="15" t="s">
        <v>3</v>
      </c>
      <c r="C64" s="15"/>
      <c r="D64" s="16"/>
      <c r="E64" s="16"/>
      <c r="F64" s="16"/>
      <c r="G64" s="64"/>
      <c r="H64" s="64"/>
      <c r="I64" s="65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CX64" s="115"/>
    </row>
    <row r="65" spans="2:102" x14ac:dyDescent="0.25">
      <c r="B65" s="17" t="s">
        <v>30</v>
      </c>
      <c r="C65">
        <v>40</v>
      </c>
      <c r="D65" s="1">
        <v>16</v>
      </c>
      <c r="E65" s="1">
        <v>700</v>
      </c>
      <c r="F65" s="1">
        <f>C65*D65*E65</f>
        <v>448000</v>
      </c>
      <c r="G65" s="70">
        <v>17</v>
      </c>
      <c r="H65" s="70">
        <v>32</v>
      </c>
      <c r="I65" s="71">
        <f t="shared" si="0"/>
        <v>-448000</v>
      </c>
      <c r="J65" s="72">
        <v>0</v>
      </c>
      <c r="K65" s="72">
        <v>0</v>
      </c>
      <c r="L65" s="72">
        <v>0</v>
      </c>
      <c r="M65" s="72">
        <v>0</v>
      </c>
      <c r="N65" s="72">
        <v>0</v>
      </c>
      <c r="O65" s="72">
        <v>0</v>
      </c>
      <c r="P65" s="72">
        <v>0</v>
      </c>
      <c r="Q65" s="72">
        <v>0</v>
      </c>
      <c r="R65" s="72">
        <v>0</v>
      </c>
      <c r="S65" s="72">
        <v>0</v>
      </c>
      <c r="T65" s="72">
        <v>0</v>
      </c>
      <c r="U65" s="72">
        <v>0</v>
      </c>
      <c r="V65" s="72">
        <v>0</v>
      </c>
      <c r="W65" s="72">
        <v>0</v>
      </c>
      <c r="X65" s="72">
        <v>0</v>
      </c>
      <c r="Y65" s="72">
        <v>0</v>
      </c>
      <c r="Z65" s="72">
        <f>$I$65/16</f>
        <v>-28000</v>
      </c>
      <c r="AA65" s="72">
        <f t="shared" ref="AA65:AO65" si="12">$I$65/16</f>
        <v>-28000</v>
      </c>
      <c r="AB65" s="72">
        <f t="shared" si="12"/>
        <v>-28000</v>
      </c>
      <c r="AC65" s="72">
        <f t="shared" si="12"/>
        <v>-28000</v>
      </c>
      <c r="AD65" s="72">
        <f t="shared" si="12"/>
        <v>-28000</v>
      </c>
      <c r="AE65" s="72">
        <f t="shared" si="12"/>
        <v>-28000</v>
      </c>
      <c r="AF65" s="72">
        <f t="shared" si="12"/>
        <v>-28000</v>
      </c>
      <c r="AG65" s="72">
        <f t="shared" si="12"/>
        <v>-28000</v>
      </c>
      <c r="AH65" s="72">
        <f t="shared" si="12"/>
        <v>-28000</v>
      </c>
      <c r="AI65" s="72">
        <f t="shared" si="12"/>
        <v>-28000</v>
      </c>
      <c r="AJ65" s="72">
        <f t="shared" si="12"/>
        <v>-28000</v>
      </c>
      <c r="AK65" s="72">
        <f t="shared" si="12"/>
        <v>-28000</v>
      </c>
      <c r="AL65" s="72">
        <f t="shared" si="12"/>
        <v>-28000</v>
      </c>
      <c r="AM65" s="72">
        <f t="shared" si="12"/>
        <v>-28000</v>
      </c>
      <c r="AN65" s="72">
        <f t="shared" si="12"/>
        <v>-28000</v>
      </c>
      <c r="AO65" s="72">
        <f t="shared" si="12"/>
        <v>-28000</v>
      </c>
      <c r="AP65" s="72">
        <v>0</v>
      </c>
      <c r="AQ65" s="72">
        <v>0</v>
      </c>
      <c r="AR65" s="72">
        <v>0</v>
      </c>
      <c r="AS65" s="72">
        <v>0</v>
      </c>
      <c r="AT65" s="72">
        <v>0</v>
      </c>
      <c r="AU65" s="72">
        <v>0</v>
      </c>
      <c r="AV65" s="72">
        <v>0</v>
      </c>
      <c r="AW65" s="72">
        <v>0</v>
      </c>
      <c r="AX65" s="72">
        <v>0</v>
      </c>
      <c r="AY65" s="72">
        <v>0</v>
      </c>
      <c r="AZ65" s="72">
        <v>0</v>
      </c>
      <c r="BA65" s="72">
        <v>0</v>
      </c>
      <c r="BB65" s="72">
        <v>0</v>
      </c>
      <c r="BC65" s="72">
        <v>0</v>
      </c>
      <c r="BD65" s="72">
        <v>0</v>
      </c>
      <c r="BE65" s="72">
        <v>0</v>
      </c>
      <c r="BF65" s="72">
        <v>0</v>
      </c>
      <c r="BG65" s="72">
        <v>0</v>
      </c>
      <c r="BH65" s="72">
        <v>0</v>
      </c>
      <c r="BI65" s="72">
        <v>0</v>
      </c>
      <c r="BJ65" s="72">
        <v>0</v>
      </c>
      <c r="BK65" s="72">
        <v>0</v>
      </c>
      <c r="BL65" s="72">
        <v>0</v>
      </c>
      <c r="BM65" s="72">
        <v>0</v>
      </c>
      <c r="BN65" s="72">
        <v>0</v>
      </c>
      <c r="BO65" s="72">
        <v>0</v>
      </c>
      <c r="BP65" s="72">
        <v>0</v>
      </c>
      <c r="BQ65" s="72">
        <v>0</v>
      </c>
      <c r="BR65" s="72">
        <v>0</v>
      </c>
      <c r="BS65" s="72">
        <v>0</v>
      </c>
      <c r="BT65" s="72">
        <v>0</v>
      </c>
      <c r="BU65" s="72">
        <v>0</v>
      </c>
      <c r="BV65" s="72">
        <v>0</v>
      </c>
      <c r="BW65" s="72">
        <v>0</v>
      </c>
      <c r="BX65" s="72">
        <v>0</v>
      </c>
      <c r="BY65" s="72">
        <v>0</v>
      </c>
      <c r="BZ65" s="72">
        <v>0</v>
      </c>
      <c r="CA65" s="72">
        <v>0</v>
      </c>
      <c r="CB65" s="72">
        <v>0</v>
      </c>
      <c r="CC65" s="72">
        <v>0</v>
      </c>
      <c r="CD65" s="72">
        <v>0</v>
      </c>
      <c r="CE65" s="72">
        <v>0</v>
      </c>
      <c r="CF65" s="72">
        <v>0</v>
      </c>
      <c r="CG65" s="72">
        <v>0</v>
      </c>
      <c r="CH65" s="72">
        <v>0</v>
      </c>
      <c r="CI65" s="72">
        <v>0</v>
      </c>
      <c r="CJ65" s="72">
        <v>0</v>
      </c>
      <c r="CK65" s="72">
        <v>0</v>
      </c>
      <c r="CL65" s="72">
        <v>0</v>
      </c>
      <c r="CM65" s="72">
        <v>0</v>
      </c>
      <c r="CN65" s="72">
        <v>0</v>
      </c>
      <c r="CO65" s="72">
        <v>0</v>
      </c>
      <c r="CP65" s="72">
        <v>0</v>
      </c>
      <c r="CQ65" s="72">
        <v>0</v>
      </c>
      <c r="CR65" s="72">
        <v>0</v>
      </c>
      <c r="CS65" s="72">
        <v>0</v>
      </c>
      <c r="CT65" s="72">
        <v>0</v>
      </c>
      <c r="CU65" s="72">
        <v>0</v>
      </c>
      <c r="CV65" s="72">
        <v>0</v>
      </c>
      <c r="CW65" s="72">
        <v>0</v>
      </c>
      <c r="CX65" s="115"/>
    </row>
    <row r="66" spans="2:102" x14ac:dyDescent="0.25">
      <c r="B66" t="s">
        <v>23</v>
      </c>
      <c r="C66">
        <v>40</v>
      </c>
      <c r="D66" s="1">
        <v>16</v>
      </c>
      <c r="E66" s="1">
        <v>200</v>
      </c>
      <c r="F66" s="1">
        <f>C66*D66*E66</f>
        <v>128000</v>
      </c>
      <c r="G66" s="55">
        <v>17</v>
      </c>
      <c r="H66" s="55">
        <v>32</v>
      </c>
      <c r="I66" s="57">
        <f>-$F$66</f>
        <v>-128000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58">
        <v>0</v>
      </c>
      <c r="P66" s="58">
        <v>0</v>
      </c>
      <c r="Q66" s="58">
        <v>0</v>
      </c>
      <c r="R66" s="58">
        <v>0</v>
      </c>
      <c r="S66" s="58">
        <v>0</v>
      </c>
      <c r="T66" s="58">
        <v>0</v>
      </c>
      <c r="U66" s="58">
        <v>0</v>
      </c>
      <c r="V66" s="58">
        <v>0</v>
      </c>
      <c r="W66" s="58">
        <v>0</v>
      </c>
      <c r="X66" s="58">
        <v>0</v>
      </c>
      <c r="Y66" s="58">
        <v>0</v>
      </c>
      <c r="Z66" s="58">
        <f>$I$66/16</f>
        <v>-8000</v>
      </c>
      <c r="AA66" s="58">
        <f t="shared" ref="AA66:AO66" si="13">$I$66/16</f>
        <v>-8000</v>
      </c>
      <c r="AB66" s="58">
        <f t="shared" si="13"/>
        <v>-8000</v>
      </c>
      <c r="AC66" s="58">
        <f t="shared" si="13"/>
        <v>-8000</v>
      </c>
      <c r="AD66" s="58">
        <f t="shared" si="13"/>
        <v>-8000</v>
      </c>
      <c r="AE66" s="58">
        <f t="shared" si="13"/>
        <v>-8000</v>
      </c>
      <c r="AF66" s="58">
        <f t="shared" si="13"/>
        <v>-8000</v>
      </c>
      <c r="AG66" s="58">
        <f t="shared" si="13"/>
        <v>-8000</v>
      </c>
      <c r="AH66" s="58">
        <f t="shared" si="13"/>
        <v>-8000</v>
      </c>
      <c r="AI66" s="58">
        <f t="shared" si="13"/>
        <v>-8000</v>
      </c>
      <c r="AJ66" s="58">
        <f t="shared" si="13"/>
        <v>-8000</v>
      </c>
      <c r="AK66" s="58">
        <f t="shared" si="13"/>
        <v>-8000</v>
      </c>
      <c r="AL66" s="58">
        <f t="shared" si="13"/>
        <v>-8000</v>
      </c>
      <c r="AM66" s="58">
        <f t="shared" si="13"/>
        <v>-8000</v>
      </c>
      <c r="AN66" s="58">
        <f t="shared" si="13"/>
        <v>-8000</v>
      </c>
      <c r="AO66" s="58">
        <f t="shared" si="13"/>
        <v>-8000</v>
      </c>
      <c r="AP66" s="58">
        <v>0</v>
      </c>
      <c r="AQ66" s="58">
        <v>0</v>
      </c>
      <c r="AR66" s="58">
        <v>0</v>
      </c>
      <c r="AS66" s="58">
        <v>0</v>
      </c>
      <c r="AT66" s="58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8">
        <v>0</v>
      </c>
      <c r="BA66" s="58">
        <v>0</v>
      </c>
      <c r="BB66" s="58">
        <v>0</v>
      </c>
      <c r="BC66" s="58">
        <v>0</v>
      </c>
      <c r="BD66" s="58">
        <v>0</v>
      </c>
      <c r="BE66" s="58">
        <v>0</v>
      </c>
      <c r="BF66" s="58">
        <v>0</v>
      </c>
      <c r="BG66" s="58">
        <v>0</v>
      </c>
      <c r="BH66" s="58">
        <v>0</v>
      </c>
      <c r="BI66" s="58">
        <v>0</v>
      </c>
      <c r="BJ66" s="58">
        <v>0</v>
      </c>
      <c r="BK66" s="58">
        <v>0</v>
      </c>
      <c r="BL66" s="58">
        <v>0</v>
      </c>
      <c r="BM66" s="58">
        <v>0</v>
      </c>
      <c r="BN66" s="58">
        <v>0</v>
      </c>
      <c r="BO66" s="58">
        <v>0</v>
      </c>
      <c r="BP66" s="58">
        <v>0</v>
      </c>
      <c r="BQ66" s="58">
        <v>0</v>
      </c>
      <c r="BR66" s="58">
        <v>0</v>
      </c>
      <c r="BS66" s="58">
        <v>0</v>
      </c>
      <c r="BT66" s="58">
        <v>0</v>
      </c>
      <c r="BU66" s="58">
        <v>0</v>
      </c>
      <c r="BV66" s="58">
        <v>0</v>
      </c>
      <c r="BW66" s="58">
        <v>0</v>
      </c>
      <c r="BX66" s="58">
        <v>0</v>
      </c>
      <c r="BY66" s="58">
        <v>0</v>
      </c>
      <c r="BZ66" s="58">
        <v>0</v>
      </c>
      <c r="CA66" s="58">
        <v>0</v>
      </c>
      <c r="CB66" s="58">
        <v>0</v>
      </c>
      <c r="CC66" s="58">
        <v>0</v>
      </c>
      <c r="CD66" s="58">
        <v>0</v>
      </c>
      <c r="CE66" s="58">
        <v>0</v>
      </c>
      <c r="CF66" s="58">
        <v>0</v>
      </c>
      <c r="CG66" s="58">
        <v>0</v>
      </c>
      <c r="CH66" s="58">
        <v>0</v>
      </c>
      <c r="CI66" s="58">
        <v>0</v>
      </c>
      <c r="CJ66" s="58">
        <v>0</v>
      </c>
      <c r="CK66" s="58">
        <v>0</v>
      </c>
      <c r="CL66" s="58">
        <v>0</v>
      </c>
      <c r="CM66" s="58">
        <v>0</v>
      </c>
      <c r="CN66" s="58">
        <v>0</v>
      </c>
      <c r="CO66" s="58">
        <v>0</v>
      </c>
      <c r="CP66" s="58">
        <v>0</v>
      </c>
      <c r="CQ66" s="58">
        <v>0</v>
      </c>
      <c r="CR66" s="58">
        <v>0</v>
      </c>
      <c r="CS66" s="58">
        <v>0</v>
      </c>
      <c r="CT66" s="58">
        <v>0</v>
      </c>
      <c r="CU66" s="58">
        <v>0</v>
      </c>
      <c r="CV66" s="58">
        <v>0</v>
      </c>
      <c r="CW66" s="58">
        <v>0</v>
      </c>
      <c r="CX66" s="115"/>
    </row>
    <row r="67" spans="2:102" x14ac:dyDescent="0.25">
      <c r="G67" s="61"/>
      <c r="H67" s="61"/>
      <c r="I67" s="62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CX67" s="115"/>
    </row>
    <row r="68" spans="2:102" x14ac:dyDescent="0.25">
      <c r="B68" s="27" t="s">
        <v>9</v>
      </c>
      <c r="C68" s="24"/>
      <c r="D68" s="25"/>
      <c r="E68" s="25"/>
      <c r="F68" s="25">
        <f>SUM(F69:F72)</f>
        <v>2768976</v>
      </c>
      <c r="G68" s="81"/>
      <c r="H68" s="81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2"/>
      <c r="BH68" s="82"/>
      <c r="BI68" s="82"/>
      <c r="BJ68" s="82"/>
      <c r="BK68" s="82"/>
      <c r="BL68" s="82"/>
      <c r="BM68" s="82"/>
      <c r="BN68" s="82"/>
      <c r="BO68" s="82"/>
      <c r="BP68" s="82"/>
      <c r="BQ68" s="82"/>
      <c r="BR68" s="82"/>
      <c r="BS68" s="82"/>
      <c r="BT68" s="82"/>
      <c r="BU68" s="82"/>
      <c r="BV68" s="82"/>
      <c r="BW68" s="82"/>
      <c r="BX68" s="82"/>
      <c r="BY68" s="82"/>
      <c r="BZ68" s="82"/>
      <c r="CA68" s="82"/>
      <c r="CB68" s="82"/>
      <c r="CC68" s="82"/>
      <c r="CD68" s="82"/>
      <c r="CE68" s="82"/>
      <c r="CF68" s="82"/>
      <c r="CG68" s="82"/>
      <c r="CH68" s="82"/>
      <c r="CI68" s="82"/>
      <c r="CJ68" s="82"/>
      <c r="CK68" s="82"/>
      <c r="CL68" s="82"/>
      <c r="CM68" s="82"/>
      <c r="CN68" s="82"/>
      <c r="CO68" s="82"/>
      <c r="CP68" s="82"/>
      <c r="CQ68" s="82"/>
      <c r="CR68" s="82"/>
      <c r="CS68" s="82"/>
      <c r="CT68" s="82"/>
      <c r="CU68" s="82"/>
      <c r="CV68" s="82"/>
      <c r="CW68" s="82"/>
      <c r="CX68" s="115"/>
    </row>
    <row r="69" spans="2:102" x14ac:dyDescent="0.25">
      <c r="B69" t="s">
        <v>203</v>
      </c>
      <c r="C69">
        <v>10</v>
      </c>
      <c r="D69" s="1">
        <f>65*2183.04</f>
        <v>141897.60000000001</v>
      </c>
      <c r="F69" s="1">
        <f>C69*D69</f>
        <v>1418976</v>
      </c>
      <c r="G69" s="55">
        <v>33</v>
      </c>
      <c r="H69" s="55">
        <v>33</v>
      </c>
      <c r="I69" s="57">
        <f>F69</f>
        <v>1418976</v>
      </c>
      <c r="J69" s="58">
        <v>0</v>
      </c>
      <c r="K69" s="58">
        <v>0</v>
      </c>
      <c r="L69" s="58">
        <v>0</v>
      </c>
      <c r="M69" s="58">
        <v>0</v>
      </c>
      <c r="N69" s="58">
        <v>0</v>
      </c>
      <c r="O69" s="58">
        <v>0</v>
      </c>
      <c r="P69" s="58">
        <v>0</v>
      </c>
      <c r="Q69" s="58">
        <v>0</v>
      </c>
      <c r="R69" s="58">
        <v>0</v>
      </c>
      <c r="S69" s="58">
        <v>0</v>
      </c>
      <c r="T69" s="58">
        <v>0</v>
      </c>
      <c r="U69" s="58">
        <v>0</v>
      </c>
      <c r="V69" s="58">
        <v>0</v>
      </c>
      <c r="W69" s="58">
        <v>0</v>
      </c>
      <c r="X69" s="58">
        <v>0</v>
      </c>
      <c r="Y69" s="58">
        <v>0</v>
      </c>
      <c r="Z69" s="58">
        <v>0</v>
      </c>
      <c r="AA69" s="58">
        <v>0</v>
      </c>
      <c r="AB69" s="58">
        <v>0</v>
      </c>
      <c r="AC69" s="58">
        <v>0</v>
      </c>
      <c r="AD69" s="58">
        <v>0</v>
      </c>
      <c r="AE69" s="58">
        <v>0</v>
      </c>
      <c r="AF69" s="58">
        <v>0</v>
      </c>
      <c r="AG69" s="58">
        <v>0</v>
      </c>
      <c r="AH69" s="58">
        <v>0</v>
      </c>
      <c r="AI69" s="58">
        <v>0</v>
      </c>
      <c r="AJ69" s="58">
        <v>0</v>
      </c>
      <c r="AK69" s="58">
        <v>0</v>
      </c>
      <c r="AL69" s="58">
        <v>0</v>
      </c>
      <c r="AM69" s="58">
        <v>0</v>
      </c>
      <c r="AN69" s="58">
        <v>0</v>
      </c>
      <c r="AO69" s="58">
        <v>0</v>
      </c>
      <c r="AP69" s="58">
        <v>0</v>
      </c>
      <c r="AQ69" s="58">
        <v>0</v>
      </c>
      <c r="AR69" s="58">
        <v>0</v>
      </c>
      <c r="AS69" s="58">
        <v>0</v>
      </c>
      <c r="AT69" s="58">
        <v>0</v>
      </c>
      <c r="AU69" s="58">
        <v>0</v>
      </c>
      <c r="AV69" s="58">
        <v>0</v>
      </c>
      <c r="AW69" s="58">
        <v>0</v>
      </c>
      <c r="AX69" s="58">
        <v>0</v>
      </c>
      <c r="AY69" s="58">
        <v>0</v>
      </c>
      <c r="AZ69" s="58">
        <v>0</v>
      </c>
      <c r="BA69" s="58">
        <v>0</v>
      </c>
      <c r="BB69" s="58">
        <v>0</v>
      </c>
      <c r="BC69" s="58">
        <v>0</v>
      </c>
      <c r="BD69" s="58">
        <v>0</v>
      </c>
      <c r="BE69" s="58">
        <v>0</v>
      </c>
      <c r="BF69" s="58">
        <v>0</v>
      </c>
      <c r="BG69" s="58">
        <v>0</v>
      </c>
      <c r="BH69" s="58">
        <v>0</v>
      </c>
      <c r="BI69" s="58">
        <v>0</v>
      </c>
      <c r="BJ69" s="58">
        <v>0</v>
      </c>
      <c r="BK69" s="58">
        <v>0</v>
      </c>
      <c r="BL69" s="58">
        <v>0</v>
      </c>
      <c r="BM69" s="58">
        <v>0</v>
      </c>
      <c r="BN69" s="58">
        <v>0</v>
      </c>
      <c r="BO69" s="58">
        <v>0</v>
      </c>
      <c r="BP69" s="58">
        <v>0</v>
      </c>
      <c r="BQ69" s="58">
        <v>0</v>
      </c>
      <c r="BR69" s="58">
        <v>0</v>
      </c>
      <c r="BS69" s="58">
        <v>0</v>
      </c>
      <c r="BT69" s="58">
        <v>0</v>
      </c>
      <c r="BU69" s="58">
        <v>0</v>
      </c>
      <c r="BV69" s="58">
        <v>0</v>
      </c>
      <c r="BW69" s="58">
        <v>0</v>
      </c>
      <c r="BX69" s="58">
        <v>0</v>
      </c>
      <c r="BY69" s="58">
        <v>0</v>
      </c>
      <c r="BZ69" s="58">
        <v>0</v>
      </c>
      <c r="CA69" s="58">
        <v>0</v>
      </c>
      <c r="CB69" s="58">
        <v>0</v>
      </c>
      <c r="CC69" s="58">
        <v>0</v>
      </c>
      <c r="CD69" s="58">
        <v>0</v>
      </c>
      <c r="CE69" s="58">
        <v>0</v>
      </c>
      <c r="CF69" s="58">
        <v>0</v>
      </c>
      <c r="CG69" s="58">
        <v>0</v>
      </c>
      <c r="CH69" s="58">
        <v>0</v>
      </c>
      <c r="CI69" s="58">
        <v>0</v>
      </c>
      <c r="CJ69" s="58">
        <v>0</v>
      </c>
      <c r="CK69" s="58">
        <v>0</v>
      </c>
      <c r="CL69" s="58">
        <v>0</v>
      </c>
      <c r="CM69" s="58">
        <v>0</v>
      </c>
      <c r="CN69" s="58">
        <v>0</v>
      </c>
      <c r="CO69" s="58">
        <v>0</v>
      </c>
      <c r="CP69" s="58">
        <v>0</v>
      </c>
      <c r="CQ69" s="58">
        <v>0</v>
      </c>
      <c r="CR69" s="58">
        <v>0</v>
      </c>
      <c r="CS69" s="58">
        <v>0</v>
      </c>
      <c r="CT69" s="58">
        <v>0</v>
      </c>
      <c r="CU69" s="58">
        <v>0</v>
      </c>
      <c r="CV69" s="58">
        <v>0</v>
      </c>
      <c r="CW69" s="58">
        <v>1418976</v>
      </c>
      <c r="CX69" s="115"/>
    </row>
    <row r="70" spans="2:102" x14ac:dyDescent="0.25">
      <c r="B70" t="s">
        <v>220</v>
      </c>
      <c r="C70">
        <v>40</v>
      </c>
      <c r="D70" s="1">
        <v>16000</v>
      </c>
      <c r="F70" s="1">
        <f>C70*D70</f>
        <v>640000</v>
      </c>
      <c r="G70" s="55">
        <v>33</v>
      </c>
      <c r="H70" s="55">
        <v>33</v>
      </c>
      <c r="I70" s="57">
        <f>F70</f>
        <v>640000</v>
      </c>
      <c r="J70" s="58">
        <v>0</v>
      </c>
      <c r="K70" s="58">
        <v>0</v>
      </c>
      <c r="L70" s="58">
        <v>0</v>
      </c>
      <c r="M70" s="58">
        <v>0</v>
      </c>
      <c r="N70" s="58">
        <v>0</v>
      </c>
      <c r="O70" s="58">
        <v>0</v>
      </c>
      <c r="P70" s="58">
        <v>0</v>
      </c>
      <c r="Q70" s="58">
        <v>0</v>
      </c>
      <c r="R70" s="58">
        <v>0</v>
      </c>
      <c r="S70" s="58">
        <v>0</v>
      </c>
      <c r="T70" s="58">
        <v>0</v>
      </c>
      <c r="U70" s="58">
        <v>0</v>
      </c>
      <c r="V70" s="58">
        <v>0</v>
      </c>
      <c r="W70" s="58">
        <v>0</v>
      </c>
      <c r="X70" s="58">
        <v>0</v>
      </c>
      <c r="Y70" s="58">
        <v>0</v>
      </c>
      <c r="Z70" s="58">
        <v>0</v>
      </c>
      <c r="AA70" s="58">
        <v>0</v>
      </c>
      <c r="AB70" s="58">
        <v>0</v>
      </c>
      <c r="AC70" s="58">
        <v>0</v>
      </c>
      <c r="AD70" s="58">
        <v>0</v>
      </c>
      <c r="AE70" s="58">
        <v>0</v>
      </c>
      <c r="AF70" s="58">
        <v>0</v>
      </c>
      <c r="AG70" s="58">
        <v>0</v>
      </c>
      <c r="AH70" s="58">
        <v>0</v>
      </c>
      <c r="AI70" s="58">
        <v>0</v>
      </c>
      <c r="AJ70" s="58">
        <v>0</v>
      </c>
      <c r="AK70" s="58">
        <v>0</v>
      </c>
      <c r="AL70" s="58">
        <v>0</v>
      </c>
      <c r="AM70" s="58">
        <v>0</v>
      </c>
      <c r="AN70" s="58">
        <v>0</v>
      </c>
      <c r="AO70" s="58">
        <v>0</v>
      </c>
      <c r="AP70" s="58">
        <f>I70</f>
        <v>640000</v>
      </c>
      <c r="AQ70" s="58">
        <v>0</v>
      </c>
      <c r="AR70" s="58">
        <v>0</v>
      </c>
      <c r="AS70" s="58">
        <v>0</v>
      </c>
      <c r="AT70" s="58">
        <v>0</v>
      </c>
      <c r="AU70" s="58">
        <v>0</v>
      </c>
      <c r="AV70" s="58">
        <v>0</v>
      </c>
      <c r="AW70" s="58">
        <v>0</v>
      </c>
      <c r="AX70" s="58">
        <v>0</v>
      </c>
      <c r="AY70" s="58">
        <v>0</v>
      </c>
      <c r="AZ70" s="58">
        <v>0</v>
      </c>
      <c r="BA70" s="58">
        <v>0</v>
      </c>
      <c r="BB70" s="58">
        <v>0</v>
      </c>
      <c r="BC70" s="58">
        <v>0</v>
      </c>
      <c r="BD70" s="58">
        <v>0</v>
      </c>
      <c r="BE70" s="58">
        <v>0</v>
      </c>
      <c r="BF70" s="58">
        <v>0</v>
      </c>
      <c r="BG70" s="58">
        <v>0</v>
      </c>
      <c r="BH70" s="58">
        <v>0</v>
      </c>
      <c r="BI70" s="58">
        <v>0</v>
      </c>
      <c r="BJ70" s="58">
        <v>0</v>
      </c>
      <c r="BK70" s="58">
        <v>0</v>
      </c>
      <c r="BL70" s="58">
        <v>0</v>
      </c>
      <c r="BM70" s="58">
        <v>0</v>
      </c>
      <c r="BN70" s="58">
        <v>0</v>
      </c>
      <c r="BO70" s="58">
        <v>0</v>
      </c>
      <c r="BP70" s="58">
        <v>0</v>
      </c>
      <c r="BQ70" s="58">
        <v>0</v>
      </c>
      <c r="BR70" s="58">
        <v>0</v>
      </c>
      <c r="BS70" s="58">
        <v>0</v>
      </c>
      <c r="BT70" s="58">
        <v>0</v>
      </c>
      <c r="BU70" s="58">
        <v>0</v>
      </c>
      <c r="BV70" s="58">
        <v>0</v>
      </c>
      <c r="BW70" s="58">
        <v>0</v>
      </c>
      <c r="BX70" s="58">
        <v>0</v>
      </c>
      <c r="BY70" s="58">
        <v>0</v>
      </c>
      <c r="BZ70" s="58">
        <v>0</v>
      </c>
      <c r="CA70" s="58">
        <v>0</v>
      </c>
      <c r="CB70" s="58">
        <v>0</v>
      </c>
      <c r="CC70" s="58">
        <v>0</v>
      </c>
      <c r="CD70" s="58">
        <v>0</v>
      </c>
      <c r="CE70" s="58">
        <v>0</v>
      </c>
      <c r="CF70" s="58">
        <v>0</v>
      </c>
      <c r="CG70" s="58">
        <v>0</v>
      </c>
      <c r="CH70" s="58">
        <v>0</v>
      </c>
      <c r="CI70" s="58">
        <v>0</v>
      </c>
      <c r="CJ70" s="58">
        <v>0</v>
      </c>
      <c r="CK70" s="58">
        <v>0</v>
      </c>
      <c r="CL70" s="58">
        <v>0</v>
      </c>
      <c r="CM70" s="58">
        <v>0</v>
      </c>
      <c r="CN70" s="58">
        <v>0</v>
      </c>
      <c r="CO70" s="58">
        <v>0</v>
      </c>
      <c r="CP70" s="58">
        <v>0</v>
      </c>
      <c r="CQ70" s="58">
        <v>0</v>
      </c>
      <c r="CR70" s="58">
        <v>0</v>
      </c>
      <c r="CS70" s="58">
        <v>0</v>
      </c>
      <c r="CT70" s="58">
        <v>0</v>
      </c>
      <c r="CU70" s="58">
        <v>0</v>
      </c>
      <c r="CV70" s="58">
        <v>0</v>
      </c>
      <c r="CW70" s="58">
        <v>0</v>
      </c>
      <c r="CX70" s="115"/>
    </row>
    <row r="71" spans="2:102" x14ac:dyDescent="0.25">
      <c r="B71" t="s">
        <v>221</v>
      </c>
      <c r="C71">
        <v>40</v>
      </c>
      <c r="D71" s="1">
        <v>11000</v>
      </c>
      <c r="F71" s="1">
        <f>C71*D71</f>
        <v>440000</v>
      </c>
      <c r="G71" s="55">
        <v>33</v>
      </c>
      <c r="H71" s="55">
        <v>33</v>
      </c>
      <c r="I71" s="57">
        <f>F71</f>
        <v>440000</v>
      </c>
      <c r="J71" s="58">
        <v>0</v>
      </c>
      <c r="K71" s="58">
        <v>0</v>
      </c>
      <c r="L71" s="58">
        <v>0</v>
      </c>
      <c r="M71" s="58">
        <v>0</v>
      </c>
      <c r="N71" s="58">
        <v>0</v>
      </c>
      <c r="O71" s="58">
        <v>0</v>
      </c>
      <c r="P71" s="58">
        <v>0</v>
      </c>
      <c r="Q71" s="58">
        <v>0</v>
      </c>
      <c r="R71" s="58">
        <v>0</v>
      </c>
      <c r="S71" s="58">
        <v>0</v>
      </c>
      <c r="T71" s="58">
        <v>0</v>
      </c>
      <c r="U71" s="58">
        <v>0</v>
      </c>
      <c r="V71" s="58">
        <v>0</v>
      </c>
      <c r="W71" s="58">
        <v>0</v>
      </c>
      <c r="X71" s="58">
        <v>0</v>
      </c>
      <c r="Y71" s="58">
        <v>0</v>
      </c>
      <c r="Z71" s="58">
        <v>0</v>
      </c>
      <c r="AA71" s="58">
        <v>0</v>
      </c>
      <c r="AB71" s="58">
        <v>0</v>
      </c>
      <c r="AC71" s="58">
        <v>0</v>
      </c>
      <c r="AD71" s="58">
        <v>0</v>
      </c>
      <c r="AE71" s="58">
        <v>0</v>
      </c>
      <c r="AF71" s="58">
        <v>0</v>
      </c>
      <c r="AG71" s="58">
        <v>0</v>
      </c>
      <c r="AH71" s="58">
        <v>0</v>
      </c>
      <c r="AI71" s="58">
        <v>0</v>
      </c>
      <c r="AJ71" s="58">
        <v>0</v>
      </c>
      <c r="AK71" s="58">
        <v>0</v>
      </c>
      <c r="AL71" s="58">
        <v>0</v>
      </c>
      <c r="AM71" s="58">
        <v>0</v>
      </c>
      <c r="AN71" s="58">
        <v>0</v>
      </c>
      <c r="AO71" s="58">
        <v>0</v>
      </c>
      <c r="AP71" s="58">
        <f>I71</f>
        <v>440000</v>
      </c>
      <c r="AQ71" s="58">
        <v>0</v>
      </c>
      <c r="AR71" s="58">
        <v>0</v>
      </c>
      <c r="AS71" s="58">
        <v>0</v>
      </c>
      <c r="AT71" s="58">
        <v>0</v>
      </c>
      <c r="AU71" s="58">
        <v>0</v>
      </c>
      <c r="AV71" s="58">
        <v>0</v>
      </c>
      <c r="AW71" s="58">
        <v>0</v>
      </c>
      <c r="AX71" s="58">
        <v>0</v>
      </c>
      <c r="AY71" s="58">
        <v>0</v>
      </c>
      <c r="AZ71" s="58">
        <v>0</v>
      </c>
      <c r="BA71" s="58">
        <v>0</v>
      </c>
      <c r="BB71" s="58">
        <v>0</v>
      </c>
      <c r="BC71" s="58">
        <v>0</v>
      </c>
      <c r="BD71" s="58">
        <v>0</v>
      </c>
      <c r="BE71" s="58">
        <v>0</v>
      </c>
      <c r="BF71" s="58">
        <v>0</v>
      </c>
      <c r="BG71" s="58">
        <v>0</v>
      </c>
      <c r="BH71" s="58">
        <v>0</v>
      </c>
      <c r="BI71" s="58">
        <v>0</v>
      </c>
      <c r="BJ71" s="58">
        <v>0</v>
      </c>
      <c r="BK71" s="58">
        <v>0</v>
      </c>
      <c r="BL71" s="58">
        <v>0</v>
      </c>
      <c r="BM71" s="58">
        <v>0</v>
      </c>
      <c r="BN71" s="58">
        <v>0</v>
      </c>
      <c r="BO71" s="58">
        <v>0</v>
      </c>
      <c r="BP71" s="58">
        <v>0</v>
      </c>
      <c r="BQ71" s="58">
        <v>0</v>
      </c>
      <c r="BR71" s="58">
        <v>0</v>
      </c>
      <c r="BS71" s="58">
        <v>0</v>
      </c>
      <c r="BT71" s="58">
        <v>0</v>
      </c>
      <c r="BU71" s="58">
        <v>0</v>
      </c>
      <c r="BV71" s="58">
        <v>0</v>
      </c>
      <c r="BW71" s="58">
        <v>0</v>
      </c>
      <c r="BX71" s="58">
        <v>0</v>
      </c>
      <c r="BY71" s="58">
        <v>0</v>
      </c>
      <c r="BZ71" s="58">
        <v>0</v>
      </c>
      <c r="CA71" s="58">
        <v>0</v>
      </c>
      <c r="CB71" s="58">
        <v>0</v>
      </c>
      <c r="CC71" s="58">
        <v>0</v>
      </c>
      <c r="CD71" s="58">
        <v>0</v>
      </c>
      <c r="CE71" s="58">
        <v>0</v>
      </c>
      <c r="CF71" s="58">
        <v>0</v>
      </c>
      <c r="CG71" s="58">
        <v>0</v>
      </c>
      <c r="CH71" s="58">
        <v>0</v>
      </c>
      <c r="CI71" s="58">
        <v>0</v>
      </c>
      <c r="CJ71" s="58">
        <v>0</v>
      </c>
      <c r="CK71" s="58">
        <v>0</v>
      </c>
      <c r="CL71" s="58">
        <v>0</v>
      </c>
      <c r="CM71" s="58">
        <v>0</v>
      </c>
      <c r="CN71" s="58">
        <v>0</v>
      </c>
      <c r="CO71" s="58">
        <v>0</v>
      </c>
      <c r="CP71" s="58">
        <v>0</v>
      </c>
      <c r="CQ71" s="58">
        <v>0</v>
      </c>
      <c r="CR71" s="58">
        <v>0</v>
      </c>
      <c r="CS71" s="58">
        <v>0</v>
      </c>
      <c r="CT71" s="58">
        <v>0</v>
      </c>
      <c r="CU71" s="58">
        <v>0</v>
      </c>
      <c r="CV71" s="58">
        <v>0</v>
      </c>
      <c r="CW71" s="58">
        <v>0</v>
      </c>
      <c r="CX71" s="115"/>
    </row>
    <row r="72" spans="2:102" x14ac:dyDescent="0.25">
      <c r="B72" t="s">
        <v>209</v>
      </c>
      <c r="C72">
        <v>10</v>
      </c>
      <c r="D72" s="1">
        <f>5*12</f>
        <v>60</v>
      </c>
      <c r="E72" s="1">
        <v>450</v>
      </c>
      <c r="F72" s="1">
        <f>C72*D72*E72</f>
        <v>270000</v>
      </c>
      <c r="G72" s="55">
        <v>33</v>
      </c>
      <c r="H72" s="55">
        <v>92</v>
      </c>
      <c r="I72" s="57">
        <f>F72</f>
        <v>270000</v>
      </c>
      <c r="J72" s="58">
        <v>0</v>
      </c>
      <c r="K72" s="58">
        <v>0</v>
      </c>
      <c r="L72" s="58">
        <v>0</v>
      </c>
      <c r="M72" s="58">
        <v>0</v>
      </c>
      <c r="N72" s="58">
        <v>0</v>
      </c>
      <c r="O72" s="58">
        <v>0</v>
      </c>
      <c r="P72" s="58">
        <v>0</v>
      </c>
      <c r="Q72" s="58">
        <v>0</v>
      </c>
      <c r="R72" s="58">
        <v>0</v>
      </c>
      <c r="S72" s="58">
        <v>0</v>
      </c>
      <c r="T72" s="58">
        <v>0</v>
      </c>
      <c r="U72" s="58">
        <v>0</v>
      </c>
      <c r="V72" s="58">
        <v>0</v>
      </c>
      <c r="W72" s="58">
        <v>0</v>
      </c>
      <c r="X72" s="58">
        <v>0</v>
      </c>
      <c r="Y72" s="58">
        <v>0</v>
      </c>
      <c r="Z72" s="58">
        <v>0</v>
      </c>
      <c r="AA72" s="58">
        <v>0</v>
      </c>
      <c r="AB72" s="58">
        <v>0</v>
      </c>
      <c r="AC72" s="58">
        <v>0</v>
      </c>
      <c r="AD72" s="58">
        <v>0</v>
      </c>
      <c r="AE72" s="58">
        <v>0</v>
      </c>
      <c r="AF72" s="58">
        <v>0</v>
      </c>
      <c r="AG72" s="58">
        <v>0</v>
      </c>
      <c r="AH72" s="58">
        <v>0</v>
      </c>
      <c r="AI72" s="58">
        <v>0</v>
      </c>
      <c r="AJ72" s="58">
        <v>0</v>
      </c>
      <c r="AK72" s="58">
        <v>0</v>
      </c>
      <c r="AL72" s="58">
        <v>0</v>
      </c>
      <c r="AM72" s="58">
        <v>0</v>
      </c>
      <c r="AN72" s="58">
        <v>0</v>
      </c>
      <c r="AO72" s="58">
        <v>0</v>
      </c>
      <c r="AP72" s="58">
        <f>$C$72*$E$72</f>
        <v>4500</v>
      </c>
      <c r="AQ72" s="58">
        <f t="shared" ref="AQ72:CV72" si="14">$C$72*$E$72</f>
        <v>4500</v>
      </c>
      <c r="AR72" s="58">
        <f t="shared" si="14"/>
        <v>4500</v>
      </c>
      <c r="AS72" s="58">
        <f t="shared" si="14"/>
        <v>4500</v>
      </c>
      <c r="AT72" s="58">
        <f t="shared" si="14"/>
        <v>4500</v>
      </c>
      <c r="AU72" s="58">
        <f t="shared" si="14"/>
        <v>4500</v>
      </c>
      <c r="AV72" s="58">
        <f t="shared" si="14"/>
        <v>4500</v>
      </c>
      <c r="AW72" s="58">
        <f t="shared" si="14"/>
        <v>4500</v>
      </c>
      <c r="AX72" s="58">
        <f t="shared" si="14"/>
        <v>4500</v>
      </c>
      <c r="AY72" s="58">
        <f t="shared" si="14"/>
        <v>4500</v>
      </c>
      <c r="AZ72" s="58">
        <f t="shared" si="14"/>
        <v>4500</v>
      </c>
      <c r="BA72" s="58">
        <f t="shared" si="14"/>
        <v>4500</v>
      </c>
      <c r="BB72" s="58">
        <f t="shared" si="14"/>
        <v>4500</v>
      </c>
      <c r="BC72" s="58">
        <f t="shared" si="14"/>
        <v>4500</v>
      </c>
      <c r="BD72" s="58">
        <f t="shared" si="14"/>
        <v>4500</v>
      </c>
      <c r="BE72" s="58">
        <f t="shared" si="14"/>
        <v>4500</v>
      </c>
      <c r="BF72" s="58">
        <f t="shared" si="14"/>
        <v>4500</v>
      </c>
      <c r="BG72" s="58">
        <f t="shared" si="14"/>
        <v>4500</v>
      </c>
      <c r="BH72" s="58">
        <f t="shared" si="14"/>
        <v>4500</v>
      </c>
      <c r="BI72" s="58">
        <f t="shared" si="14"/>
        <v>4500</v>
      </c>
      <c r="BJ72" s="58">
        <f t="shared" si="14"/>
        <v>4500</v>
      </c>
      <c r="BK72" s="58">
        <f t="shared" si="14"/>
        <v>4500</v>
      </c>
      <c r="BL72" s="58">
        <f t="shared" si="14"/>
        <v>4500</v>
      </c>
      <c r="BM72" s="58">
        <f t="shared" si="14"/>
        <v>4500</v>
      </c>
      <c r="BN72" s="58">
        <f t="shared" si="14"/>
        <v>4500</v>
      </c>
      <c r="BO72" s="58">
        <f t="shared" si="14"/>
        <v>4500</v>
      </c>
      <c r="BP72" s="58">
        <f t="shared" si="14"/>
        <v>4500</v>
      </c>
      <c r="BQ72" s="58">
        <f t="shared" si="14"/>
        <v>4500</v>
      </c>
      <c r="BR72" s="58">
        <f t="shared" si="14"/>
        <v>4500</v>
      </c>
      <c r="BS72" s="58">
        <f t="shared" si="14"/>
        <v>4500</v>
      </c>
      <c r="BT72" s="58">
        <f t="shared" si="14"/>
        <v>4500</v>
      </c>
      <c r="BU72" s="58">
        <f t="shared" si="14"/>
        <v>4500</v>
      </c>
      <c r="BV72" s="58">
        <f t="shared" si="14"/>
        <v>4500</v>
      </c>
      <c r="BW72" s="58">
        <f t="shared" si="14"/>
        <v>4500</v>
      </c>
      <c r="BX72" s="58">
        <f t="shared" si="14"/>
        <v>4500</v>
      </c>
      <c r="BY72" s="58">
        <f t="shared" si="14"/>
        <v>4500</v>
      </c>
      <c r="BZ72" s="58">
        <f t="shared" si="14"/>
        <v>4500</v>
      </c>
      <c r="CA72" s="58">
        <f t="shared" si="14"/>
        <v>4500</v>
      </c>
      <c r="CB72" s="58">
        <f t="shared" si="14"/>
        <v>4500</v>
      </c>
      <c r="CC72" s="58">
        <f t="shared" si="14"/>
        <v>4500</v>
      </c>
      <c r="CD72" s="58">
        <f t="shared" si="14"/>
        <v>4500</v>
      </c>
      <c r="CE72" s="58">
        <f t="shared" si="14"/>
        <v>4500</v>
      </c>
      <c r="CF72" s="58">
        <f t="shared" si="14"/>
        <v>4500</v>
      </c>
      <c r="CG72" s="58">
        <f t="shared" si="14"/>
        <v>4500</v>
      </c>
      <c r="CH72" s="58">
        <f t="shared" si="14"/>
        <v>4500</v>
      </c>
      <c r="CI72" s="58">
        <f t="shared" si="14"/>
        <v>4500</v>
      </c>
      <c r="CJ72" s="58">
        <f t="shared" si="14"/>
        <v>4500</v>
      </c>
      <c r="CK72" s="58">
        <f t="shared" si="14"/>
        <v>4500</v>
      </c>
      <c r="CL72" s="58">
        <f t="shared" si="14"/>
        <v>4500</v>
      </c>
      <c r="CM72" s="58">
        <f t="shared" si="14"/>
        <v>4500</v>
      </c>
      <c r="CN72" s="58">
        <f t="shared" si="14"/>
        <v>4500</v>
      </c>
      <c r="CO72" s="58">
        <f t="shared" si="14"/>
        <v>4500</v>
      </c>
      <c r="CP72" s="58">
        <f t="shared" si="14"/>
        <v>4500</v>
      </c>
      <c r="CQ72" s="58">
        <f t="shared" si="14"/>
        <v>4500</v>
      </c>
      <c r="CR72" s="58">
        <f t="shared" si="14"/>
        <v>4500</v>
      </c>
      <c r="CS72" s="58">
        <f t="shared" si="14"/>
        <v>4500</v>
      </c>
      <c r="CT72" s="58">
        <f t="shared" si="14"/>
        <v>4500</v>
      </c>
      <c r="CU72" s="58">
        <f t="shared" si="14"/>
        <v>4500</v>
      </c>
      <c r="CV72" s="58">
        <f t="shared" si="14"/>
        <v>4500</v>
      </c>
      <c r="CW72" s="58">
        <f>$C$72*$E$72</f>
        <v>4500</v>
      </c>
      <c r="CX72" s="115"/>
    </row>
    <row r="73" spans="2:102" x14ac:dyDescent="0.25">
      <c r="G73" s="64"/>
      <c r="H73" s="64"/>
      <c r="I73" s="65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6"/>
      <c r="BE73" s="66"/>
    </row>
    <row r="74" spans="2:102" x14ac:dyDescent="0.25">
      <c r="B74" s="26" t="s">
        <v>10</v>
      </c>
      <c r="C74" s="2"/>
      <c r="D74" s="3"/>
      <c r="E74" s="3"/>
      <c r="F74" s="3">
        <f>F68-F8</f>
        <v>-2440393.707147358</v>
      </c>
      <c r="G74" s="64"/>
      <c r="H74" s="64"/>
      <c r="I74" s="65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6"/>
      <c r="BE74" s="66"/>
    </row>
    <row r="75" spans="2:102" x14ac:dyDescent="0.25">
      <c r="G75" s="64"/>
      <c r="H75" s="64"/>
      <c r="I75" s="65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6"/>
      <c r="BE75" s="66"/>
    </row>
    <row r="76" spans="2:102" x14ac:dyDescent="0.25">
      <c r="B76" t="s">
        <v>171</v>
      </c>
      <c r="F76" s="1">
        <f>F74/40</f>
        <v>-61009.842678683948</v>
      </c>
      <c r="G76" s="64"/>
      <c r="H76" s="64"/>
      <c r="I76" s="65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6"/>
      <c r="BE76" s="66"/>
    </row>
    <row r="77" spans="2:102" x14ac:dyDescent="0.25">
      <c r="B77" t="s">
        <v>172</v>
      </c>
      <c r="F77" s="1">
        <f>(-F8+F69)/40</f>
        <v>-94759.842678683955</v>
      </c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</row>
    <row r="79" spans="2:102" x14ac:dyDescent="0.25">
      <c r="G79" s="40"/>
      <c r="H79" s="40"/>
      <c r="I79" s="59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</row>
    <row r="80" spans="2:102" x14ac:dyDescent="0.25">
      <c r="G80" s="36"/>
      <c r="H80" s="36"/>
      <c r="I80" s="60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</row>
    <row r="81" spans="5:101" x14ac:dyDescent="0.25">
      <c r="E81" s="133" t="s">
        <v>9</v>
      </c>
      <c r="F81" s="134"/>
      <c r="G81" s="116"/>
      <c r="H81" s="117"/>
      <c r="I81" s="106">
        <f>F68</f>
        <v>2768976</v>
      </c>
      <c r="J81" s="43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</row>
    <row r="82" spans="5:101" x14ac:dyDescent="0.25">
      <c r="E82" s="133" t="s">
        <v>112</v>
      </c>
      <c r="F82" s="134"/>
      <c r="G82" s="116"/>
      <c r="H82" s="117"/>
      <c r="I82" s="106">
        <f>-F8</f>
        <v>-5209369.707147358</v>
      </c>
      <c r="J82" s="43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</row>
    <row r="83" spans="5:101" x14ac:dyDescent="0.25">
      <c r="E83" s="133" t="s">
        <v>113</v>
      </c>
      <c r="F83" s="134"/>
      <c r="G83" s="116"/>
      <c r="H83" s="117"/>
      <c r="I83" s="106">
        <f>SUM(I81:I82)</f>
        <v>-2440393.707147358</v>
      </c>
      <c r="J83" s="43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</row>
    <row r="84" spans="5:101" x14ac:dyDescent="0.25">
      <c r="E84" s="110"/>
      <c r="F84" s="111"/>
      <c r="G84"/>
      <c r="H84"/>
      <c r="I84" s="112">
        <f>I83/-I82</f>
        <v>-0.46846237536166607</v>
      </c>
      <c r="J84" s="43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</row>
    <row r="85" spans="5:101" x14ac:dyDescent="0.25">
      <c r="E85" s="45"/>
      <c r="F85" s="45"/>
      <c r="G85" s="45"/>
      <c r="H85" s="46"/>
      <c r="I85" s="45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</row>
    <row r="86" spans="5:101" x14ac:dyDescent="0.25">
      <c r="E86" s="107" t="s">
        <v>114</v>
      </c>
      <c r="F86" s="108"/>
      <c r="G86" s="116"/>
      <c r="H86" s="116"/>
      <c r="I86" s="118"/>
      <c r="J86" s="49">
        <f>SUM(J10:J76)</f>
        <v>0</v>
      </c>
      <c r="K86" s="49">
        <f t="shared" ref="K86:BV86" si="15">SUM(K10:K76)</f>
        <v>-7018</v>
      </c>
      <c r="L86" s="49">
        <f t="shared" si="15"/>
        <v>0</v>
      </c>
      <c r="M86" s="49">
        <f t="shared" si="15"/>
        <v>-10744.646366609759</v>
      </c>
      <c r="N86" s="49">
        <f>SUM(N10:N76)</f>
        <v>0</v>
      </c>
      <c r="O86" s="49">
        <f t="shared" si="15"/>
        <v>-92785.703427603003</v>
      </c>
      <c r="P86" s="49">
        <f t="shared" si="15"/>
        <v>-1582.3080000000002</v>
      </c>
      <c r="Q86" s="49">
        <f t="shared" si="15"/>
        <v>0</v>
      </c>
      <c r="R86" s="49">
        <f t="shared" si="15"/>
        <v>-140939.42883903379</v>
      </c>
      <c r="S86" s="49">
        <f t="shared" si="15"/>
        <v>-30216.422302560004</v>
      </c>
      <c r="T86" s="49">
        <f t="shared" si="15"/>
        <v>-3847.6463666097602</v>
      </c>
      <c r="U86" s="49">
        <f t="shared" si="15"/>
        <v>0</v>
      </c>
      <c r="V86" s="49">
        <f t="shared" si="15"/>
        <v>-120865.68921024002</v>
      </c>
      <c r="W86" s="49">
        <f t="shared" si="15"/>
        <v>0</v>
      </c>
      <c r="X86" s="49">
        <f t="shared" si="15"/>
        <v>0</v>
      </c>
      <c r="Y86" s="49">
        <f t="shared" si="15"/>
        <v>-25959.239604993367</v>
      </c>
      <c r="Z86" s="49">
        <f t="shared" si="15"/>
        <v>-147255.01511088683</v>
      </c>
      <c r="AA86" s="49">
        <f t="shared" si="15"/>
        <v>-193419.18238954418</v>
      </c>
      <c r="AB86" s="49">
        <f t="shared" si="15"/>
        <v>-105239.7488077326</v>
      </c>
      <c r="AC86" s="49">
        <f t="shared" si="15"/>
        <v>-166756.21770383648</v>
      </c>
      <c r="AD86" s="49">
        <f t="shared" si="15"/>
        <v>-247348.97675620625</v>
      </c>
      <c r="AE86" s="49">
        <f t="shared" si="15"/>
        <v>-343326.04833692696</v>
      </c>
      <c r="AF86" s="49">
        <f t="shared" si="15"/>
        <v>-285323.57115342317</v>
      </c>
      <c r="AG86" s="49">
        <f t="shared" si="15"/>
        <v>-258020.44622669506</v>
      </c>
      <c r="AH86" s="49">
        <f t="shared" si="15"/>
        <v>-250801.6300944314</v>
      </c>
      <c r="AI86" s="49">
        <f t="shared" si="15"/>
        <v>-252918.53900146665</v>
      </c>
      <c r="AJ86" s="49">
        <f t="shared" si="15"/>
        <v>-289277.44741735619</v>
      </c>
      <c r="AK86" s="49">
        <f t="shared" si="15"/>
        <v>-450163.64544187865</v>
      </c>
      <c r="AL86" s="49">
        <f t="shared" si="15"/>
        <v>-573686.21968073654</v>
      </c>
      <c r="AM86" s="49">
        <f t="shared" si="15"/>
        <v>-435688.52742725646</v>
      </c>
      <c r="AN86" s="49">
        <f t="shared" si="15"/>
        <v>-313253.04628408689</v>
      </c>
      <c r="AO86" s="49">
        <f t="shared" si="15"/>
        <v>-241325.90974489562</v>
      </c>
      <c r="AP86" s="49">
        <f t="shared" si="15"/>
        <v>1064774.1492673692</v>
      </c>
      <c r="AQ86" s="49">
        <f t="shared" si="15"/>
        <v>-1727.6485513853468</v>
      </c>
      <c r="AR86" s="49">
        <f t="shared" si="15"/>
        <v>-1630.7633468910526</v>
      </c>
      <c r="AS86" s="49">
        <f t="shared" si="15"/>
        <v>-1533.5955605503168</v>
      </c>
      <c r="AT86" s="49">
        <f t="shared" si="15"/>
        <v>-1436.1443681660858</v>
      </c>
      <c r="AU86" s="49">
        <f t="shared" si="15"/>
        <v>-1338.4089431374032</v>
      </c>
      <c r="AV86" s="49">
        <f t="shared" si="15"/>
        <v>-1240.3884564523851</v>
      </c>
      <c r="AW86" s="49">
        <f t="shared" si="15"/>
        <v>-1142.0820766812021</v>
      </c>
      <c r="AX86" s="49">
        <f t="shared" si="15"/>
        <v>-1043.4889699690202</v>
      </c>
      <c r="AY86" s="49">
        <f t="shared" si="15"/>
        <v>-944.60830002892908</v>
      </c>
      <c r="AZ86" s="49">
        <f t="shared" si="15"/>
        <v>-845.43922813484369</v>
      </c>
      <c r="BA86" s="49">
        <f t="shared" si="15"/>
        <v>-745.98091311440294</v>
      </c>
      <c r="BB86" s="49">
        <f t="shared" si="15"/>
        <v>-646.23251134181828</v>
      </c>
      <c r="BC86" s="49">
        <f t="shared" si="15"/>
        <v>-546.19317673073056</v>
      </c>
      <c r="BD86" s="49">
        <f t="shared" si="15"/>
        <v>-445.8620607270268</v>
      </c>
      <c r="BE86" s="49">
        <f t="shared" si="15"/>
        <v>-345.23831230164433</v>
      </c>
      <c r="BF86" s="49">
        <f t="shared" si="15"/>
        <v>-244.32107794335661</v>
      </c>
      <c r="BG86" s="49">
        <f t="shared" si="15"/>
        <v>-143.10950165152371</v>
      </c>
      <c r="BH86" s="49">
        <f t="shared" si="15"/>
        <v>-41.602724928838143</v>
      </c>
      <c r="BI86" s="49">
        <f t="shared" si="15"/>
        <v>60.200113225954738</v>
      </c>
      <c r="BJ86" s="49">
        <f t="shared" si="15"/>
        <v>162.29987632536631</v>
      </c>
      <c r="BK86" s="49">
        <f t="shared" si="15"/>
        <v>264.69743040048343</v>
      </c>
      <c r="BL86" s="49">
        <f t="shared" si="15"/>
        <v>367.39364400831982</v>
      </c>
      <c r="BM86" s="49">
        <f t="shared" si="15"/>
        <v>470.38938823917852</v>
      </c>
      <c r="BN86" s="49">
        <f t="shared" si="15"/>
        <v>573.68553672404505</v>
      </c>
      <c r="BO86" s="49">
        <f t="shared" si="15"/>
        <v>677.28296564199172</v>
      </c>
      <c r="BP86" s="49">
        <f t="shared" si="15"/>
        <v>781.18255372761632</v>
      </c>
      <c r="BQ86" s="49">
        <f t="shared" si="15"/>
        <v>885.38518227848954</v>
      </c>
      <c r="BR86" s="49">
        <f t="shared" si="15"/>
        <v>989.891735162636</v>
      </c>
      <c r="BS86" s="49">
        <f t="shared" si="15"/>
        <v>1094.7030988260299</v>
      </c>
      <c r="BT86" s="49">
        <f t="shared" si="15"/>
        <v>1199.8201623001078</v>
      </c>
      <c r="BU86" s="49">
        <f t="shared" si="15"/>
        <v>1305.243817209318</v>
      </c>
      <c r="BV86" s="49">
        <f t="shared" si="15"/>
        <v>1410.9749577786802</v>
      </c>
      <c r="BW86" s="49">
        <f t="shared" ref="BW86:CW86" si="16">SUM(BW10:BW76)</f>
        <v>1517.0144808413693</v>
      </c>
      <c r="BX86" s="49">
        <f t="shared" si="16"/>
        <v>1623.3632858463252</v>
      </c>
      <c r="BY86" s="49">
        <f t="shared" si="16"/>
        <v>1730.0222748658784</v>
      </c>
      <c r="BZ86" s="49">
        <f t="shared" si="16"/>
        <v>1836.9923526034063</v>
      </c>
      <c r="CA86" s="49">
        <f t="shared" si="16"/>
        <v>1944.2744264010007</v>
      </c>
      <c r="CB86" s="49">
        <f t="shared" si="16"/>
        <v>2051.8694062471727</v>
      </c>
      <c r="CC86" s="49">
        <f t="shared" si="16"/>
        <v>2159.7782047845621</v>
      </c>
      <c r="CD86" s="49">
        <f t="shared" si="16"/>
        <v>2268.0017373176852</v>
      </c>
      <c r="CE86" s="49">
        <f t="shared" si="16"/>
        <v>2376.5409218206969</v>
      </c>
      <c r="CF86" s="49">
        <f t="shared" si="16"/>
        <v>2485.3966789451756</v>
      </c>
      <c r="CG86" s="49">
        <f t="shared" si="16"/>
        <v>2594.5699320279341</v>
      </c>
      <c r="CH86" s="49">
        <f t="shared" si="16"/>
        <v>2704.0616070988508</v>
      </c>
      <c r="CI86" s="49">
        <f t="shared" si="16"/>
        <v>2813.8726328887242</v>
      </c>
      <c r="CJ86" s="49">
        <f t="shared" si="16"/>
        <v>2924.0039408371513</v>
      </c>
      <c r="CK86" s="49">
        <f t="shared" si="16"/>
        <v>3034.4564651004284</v>
      </c>
      <c r="CL86" s="49">
        <f t="shared" si="16"/>
        <v>3145.2311425594726</v>
      </c>
      <c r="CM86" s="49">
        <f t="shared" si="16"/>
        <v>3256.3289128277729</v>
      </c>
      <c r="CN86" s="49">
        <f t="shared" si="16"/>
        <v>3367.7507182593554</v>
      </c>
      <c r="CO86" s="49">
        <f t="shared" si="16"/>
        <v>3479.4975039567807</v>
      </c>
      <c r="CP86" s="49">
        <f t="shared" si="16"/>
        <v>3591.5702177791563</v>
      </c>
      <c r="CQ86" s="49">
        <f t="shared" si="16"/>
        <v>3703.9698103501805</v>
      </c>
      <c r="CR86" s="49">
        <f t="shared" si="16"/>
        <v>3816.6972350662036</v>
      </c>
      <c r="CS86" s="49">
        <f t="shared" si="16"/>
        <v>3929.7534481043149</v>
      </c>
      <c r="CT86" s="49">
        <f t="shared" si="16"/>
        <v>4043.1394084304543</v>
      </c>
      <c r="CU86" s="49">
        <f t="shared" si="16"/>
        <v>4156.8560778075453</v>
      </c>
      <c r="CV86" s="49">
        <f t="shared" si="16"/>
        <v>4270.9044208036521</v>
      </c>
      <c r="CW86" s="49">
        <f t="shared" si="16"/>
        <v>1413690.7689027195</v>
      </c>
    </row>
    <row r="87" spans="5:101" x14ac:dyDescent="0.25">
      <c r="E87" s="133" t="s">
        <v>115</v>
      </c>
      <c r="F87" s="134"/>
      <c r="G87" s="116"/>
      <c r="H87" s="116"/>
      <c r="I87" s="109">
        <f>SUM(J86:CW86)</f>
        <v>-2440270.3778996379</v>
      </c>
      <c r="J87" s="137">
        <f>SUM(J86:U86)</f>
        <v>-287134.15530241636</v>
      </c>
      <c r="K87" s="138"/>
      <c r="L87" s="138"/>
      <c r="M87" s="138"/>
      <c r="N87" s="138"/>
      <c r="O87" s="138"/>
      <c r="P87" s="138"/>
      <c r="Q87" s="138"/>
      <c r="R87" s="138"/>
      <c r="S87" s="138"/>
      <c r="T87" s="138"/>
      <c r="U87" s="138"/>
      <c r="V87" s="137">
        <f>SUM(V86:AG86)</f>
        <v>-1893514.135300485</v>
      </c>
      <c r="W87" s="138"/>
      <c r="X87" s="138"/>
      <c r="Y87" s="138"/>
      <c r="Z87" s="138"/>
      <c r="AA87" s="138"/>
      <c r="AB87" s="138"/>
      <c r="AC87" s="138"/>
      <c r="AD87" s="138"/>
      <c r="AE87" s="138"/>
      <c r="AF87" s="138"/>
      <c r="AG87" s="138"/>
      <c r="AH87" s="137">
        <f>SUM(AH86:AS86)</f>
        <v>-1747232.8232835662</v>
      </c>
      <c r="AI87" s="138"/>
      <c r="AJ87" s="138"/>
      <c r="AK87" s="138"/>
      <c r="AL87" s="138"/>
      <c r="AM87" s="138"/>
      <c r="AN87" s="138"/>
      <c r="AO87" s="138"/>
      <c r="AP87" s="138"/>
      <c r="AQ87" s="138"/>
      <c r="AR87" s="138"/>
      <c r="AS87" s="138"/>
      <c r="AT87" s="137">
        <f>SUM(AT86:BE86)</f>
        <v>-10720.067316785491</v>
      </c>
      <c r="AU87" s="138"/>
      <c r="AV87" s="138"/>
      <c r="AW87" s="138"/>
      <c r="AX87" s="138"/>
      <c r="AY87" s="138"/>
      <c r="AZ87" s="138"/>
      <c r="BA87" s="138"/>
      <c r="BB87" s="138"/>
      <c r="BC87" s="138"/>
      <c r="BD87" s="138"/>
      <c r="BE87" s="138"/>
      <c r="BF87" s="137">
        <f>SUM(BF86:BQ86)</f>
        <v>3813.483386047727</v>
      </c>
      <c r="BG87" s="138"/>
      <c r="BH87" s="138"/>
      <c r="BI87" s="138"/>
      <c r="BJ87" s="138"/>
      <c r="BK87" s="138"/>
      <c r="BL87" s="138"/>
      <c r="BM87" s="138"/>
      <c r="BN87" s="138"/>
      <c r="BO87" s="138"/>
      <c r="BP87" s="138"/>
      <c r="BQ87" s="138"/>
      <c r="BR87" s="137">
        <f>SUM(BR86:CC86)</f>
        <v>18863.948202866486</v>
      </c>
      <c r="BS87" s="138"/>
      <c r="BT87" s="138"/>
      <c r="BU87" s="138"/>
      <c r="BV87" s="138"/>
      <c r="BW87" s="138"/>
      <c r="BX87" s="138"/>
      <c r="BY87" s="138"/>
      <c r="BZ87" s="138"/>
      <c r="CA87" s="138"/>
      <c r="CB87" s="138"/>
      <c r="CC87" s="138"/>
      <c r="CD87" s="137">
        <f>SUM(CD86:CO86)</f>
        <v>34449.712193640029</v>
      </c>
      <c r="CE87" s="138"/>
      <c r="CF87" s="138"/>
      <c r="CG87" s="138"/>
      <c r="CH87" s="138"/>
      <c r="CI87" s="138"/>
      <c r="CJ87" s="138"/>
      <c r="CK87" s="138"/>
      <c r="CL87" s="138"/>
      <c r="CM87" s="138"/>
      <c r="CN87" s="138"/>
      <c r="CO87" s="138"/>
      <c r="CP87" s="138">
        <f>SUM(CP86:CW86)</f>
        <v>1441203.659521061</v>
      </c>
      <c r="CQ87" s="139"/>
      <c r="CR87" s="139"/>
      <c r="CS87" s="139"/>
      <c r="CT87" s="139"/>
      <c r="CU87" s="139"/>
      <c r="CV87" s="139"/>
      <c r="CW87" s="140"/>
    </row>
    <row r="88" spans="5:101" x14ac:dyDescent="0.25">
      <c r="E88" s="35"/>
      <c r="F88" s="35"/>
      <c r="G88" s="39"/>
      <c r="H88" s="38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</row>
    <row r="89" spans="5:101" x14ac:dyDescent="0.25">
      <c r="E89" s="35"/>
      <c r="F89" s="35"/>
      <c r="G89" s="119"/>
      <c r="H89" s="120"/>
      <c r="I89" s="37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</row>
    <row r="90" spans="5:101" x14ac:dyDescent="0.25">
      <c r="E90" s="133" t="s">
        <v>116</v>
      </c>
      <c r="F90" s="134"/>
      <c r="G90" s="121"/>
      <c r="H90" s="122"/>
      <c r="I90" s="105">
        <v>0.06</v>
      </c>
      <c r="J90" s="43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</row>
    <row r="91" spans="5:101" x14ac:dyDescent="0.25">
      <c r="E91" s="133" t="s">
        <v>117</v>
      </c>
      <c r="F91" s="134"/>
      <c r="G91" s="121"/>
      <c r="H91" s="122"/>
      <c r="I91" s="105">
        <f xml:space="preserve"> (1+I90)^(1/12)-1</f>
        <v>4.8675505653430484E-3</v>
      </c>
      <c r="J91" s="43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</row>
    <row r="92" spans="5:101" x14ac:dyDescent="0.25">
      <c r="E92" s="133" t="s">
        <v>118</v>
      </c>
      <c r="F92" s="134"/>
      <c r="G92" s="121"/>
      <c r="H92" s="122"/>
      <c r="I92" s="105">
        <v>5.0000000000000001E-4</v>
      </c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</row>
    <row r="93" spans="5:101" x14ac:dyDescent="0.25">
      <c r="E93" s="133" t="s">
        <v>119</v>
      </c>
      <c r="F93" s="134"/>
      <c r="G93" s="121"/>
      <c r="H93" s="122"/>
      <c r="I93" s="106">
        <f>NPV(I91,S86:CW86)+SUM(J86:R86)</f>
        <v>-2690315.3406397337</v>
      </c>
      <c r="J93" s="123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  <c r="AI93" s="124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</row>
    <row r="94" spans="5:101" x14ac:dyDescent="0.25">
      <c r="E94" s="154" t="s">
        <v>120</v>
      </c>
      <c r="F94" s="155"/>
      <c r="G94" s="121"/>
      <c r="H94" s="122"/>
      <c r="I94" s="105">
        <f>CW94</f>
        <v>-5.7634312184238201E-3</v>
      </c>
      <c r="J94" s="125"/>
      <c r="K94" s="125">
        <f>MIRR(J86:K86,I92,I91)</f>
        <v>-1</v>
      </c>
      <c r="L94" s="125">
        <f>MIRR($J$86:L86,$I$92,$I$91)</f>
        <v>-1</v>
      </c>
      <c r="M94" s="125">
        <f>MIRR($J$86:M86,$I$92,$I$91)</f>
        <v>-1</v>
      </c>
      <c r="N94" s="125">
        <f>MIRR($J$86:N86,$I$92,$I$91)</f>
        <v>-1</v>
      </c>
      <c r="O94" s="125">
        <f>MIRR($J$86:O86,$I$92,$I$91)</f>
        <v>-1</v>
      </c>
      <c r="P94" s="125">
        <f>MIRR($J$86:P86,$I$92,$I$91)</f>
        <v>-1</v>
      </c>
      <c r="Q94" s="125">
        <f>MIRR($J$86:Q86,$I$92,$I$91)</f>
        <v>-1</v>
      </c>
      <c r="R94" s="125">
        <f>MIRR($J$86:R86,$I$92,$I$91)</f>
        <v>-1</v>
      </c>
      <c r="S94" s="125">
        <f>MIRR($J$86:S86,$I$92,$I$91)</f>
        <v>-1</v>
      </c>
      <c r="T94" s="125">
        <f>MIRR($J$86:T86,$I$92,$I$91)</f>
        <v>-1</v>
      </c>
      <c r="U94" s="125">
        <f>MIRR($J$86:U86,$I$92,$I$91)</f>
        <v>-1</v>
      </c>
      <c r="V94" s="125">
        <f>MIRR($J$86:V86,$I$92,$I$91)</f>
        <v>-1</v>
      </c>
      <c r="W94" s="125">
        <f>MIRR($J$86:W86,$I$92,$I$91)</f>
        <v>-1</v>
      </c>
      <c r="X94" s="125">
        <f>MIRR($J$86:X86,$I$92,$I$91)</f>
        <v>-1</v>
      </c>
      <c r="Y94" s="125">
        <f>MIRR($J$86:Y86,$I$92,$I$91)</f>
        <v>-1</v>
      </c>
      <c r="Z94" s="125">
        <f>MIRR($J$86:Z86,$I$92,$I$91)</f>
        <v>-1</v>
      </c>
      <c r="AA94" s="125">
        <f>MIRR($J$86:AA86,$I$92,$I$91)</f>
        <v>-1</v>
      </c>
      <c r="AB94" s="125">
        <f>MIRR($J$86:AB86,$I$92,$I$91)</f>
        <v>-1</v>
      </c>
      <c r="AC94" s="125">
        <f>MIRR($J$86:AC86,$I$92,$I$91)</f>
        <v>-1</v>
      </c>
      <c r="AD94" s="125">
        <f>MIRR($J$86:AD86,$I$92,$I$91)</f>
        <v>-1</v>
      </c>
      <c r="AE94" s="125">
        <f>MIRR($J$86:AE86,$I$92,$I$91)</f>
        <v>-1</v>
      </c>
      <c r="AF94" s="125">
        <f>MIRR($J$86:AF86,$I$92,$I$91)</f>
        <v>-1</v>
      </c>
      <c r="AG94" s="125">
        <f>MIRR($J$86:AG86,$I$92,$I$91)</f>
        <v>-1</v>
      </c>
      <c r="AH94" s="125">
        <f>MIRR($J$86:AH86,$I$92,$I$91)</f>
        <v>-1</v>
      </c>
      <c r="AI94" s="125">
        <f>MIRR($J$86:AI86,$I$92,$I$91)</f>
        <v>-1</v>
      </c>
      <c r="AJ94" s="125">
        <f>MIRR($J$86:AJ86,$I$92,$I$91)</f>
        <v>-1</v>
      </c>
      <c r="AK94" s="125">
        <f>MIRR($J$86:AK86,$I$92,$I$91)</f>
        <v>-1</v>
      </c>
      <c r="AL94" s="125">
        <f>MIRR($J$86:AL86,$I$92,$I$91)</f>
        <v>-1</v>
      </c>
      <c r="AM94" s="125">
        <f>MIRR($J$86:AM86,$I$92,$I$91)</f>
        <v>-1</v>
      </c>
      <c r="AN94" s="125">
        <f>MIRR($J$86:AN86,$I$92,$I$91)</f>
        <v>-1</v>
      </c>
      <c r="AO94" s="125">
        <f>MIRR($J$86:AO86,$I$92,$I$91)</f>
        <v>-1</v>
      </c>
      <c r="AP94" s="125">
        <f>MIRR($J$86:AP86,$I$92,$I$91)</f>
        <v>-4.6763681762928888E-2</v>
      </c>
      <c r="AQ94" s="125">
        <f>MIRR($J$86:AQ86,$I$92,$I$91)</f>
        <v>-4.52487536575088E-2</v>
      </c>
      <c r="AR94" s="125">
        <f>MIRR($J$86:AR86,$I$92,$I$91)</f>
        <v>-4.3820188528330251E-2</v>
      </c>
      <c r="AS94" s="125">
        <f>MIRR($J$86:AS86,$I$92,$I$91)</f>
        <v>-4.2470761276026558E-2</v>
      </c>
      <c r="AT94" s="125">
        <f>MIRR($J$86:AT86,$I$92,$I$91)</f>
        <v>-4.11940306316948E-2</v>
      </c>
      <c r="AU94" s="125">
        <f>MIRR($J$86:AU86,$I$92,$I$91)</f>
        <v>-3.9984235684291214E-2</v>
      </c>
      <c r="AV94" s="125">
        <f>MIRR($J$86:AV86,$I$92,$I$91)</f>
        <v>-3.8836208374638304E-2</v>
      </c>
      <c r="AW94" s="125">
        <f>MIRR($J$86:AW86,$I$92,$I$91)</f>
        <v>-3.7745299154211542E-2</v>
      </c>
      <c r="AX94" s="125">
        <f>MIRR($J$86:AX86,$I$92,$I$91)</f>
        <v>-3.6707313554940391E-2</v>
      </c>
      <c r="AY94" s="125">
        <f>MIRR($J$86:AY86,$I$92,$I$91)</f>
        <v>-3.571845784662242E-2</v>
      </c>
      <c r="AZ94" s="125">
        <f>MIRR($J$86:AZ86,$I$92,$I$91)</f>
        <v>-3.4775292298620308E-2</v>
      </c>
      <c r="BA94" s="125">
        <f>MIRR($J$86:BA86,$I$92,$I$91)</f>
        <v>-3.3874690832878751E-2</v>
      </c>
      <c r="BB94" s="125">
        <f>MIRR($J$86:BB86,$I$92,$I$91)</f>
        <v>-3.3013806071455432E-2</v>
      </c>
      <c r="BC94" s="125">
        <f>MIRR($J$86:BC86,$I$92,$I$91)</f>
        <v>-3.219003895554462E-2</v>
      </c>
      <c r="BD94" s="125">
        <f>MIRR($J$86:BD86,$I$92,$I$91)</f>
        <v>-3.1401012253389982E-2</v>
      </c>
      <c r="BE94" s="125">
        <f>MIRR($J$86:BE86,$I$92,$I$91)</f>
        <v>-3.0644547388527177E-2</v>
      </c>
      <c r="BF94" s="125">
        <f>MIRR($J$86:BF86,$I$92,$I$91)</f>
        <v>-2.99186441128384E-2</v>
      </c>
      <c r="BG94" s="125">
        <f>MIRR($J$86:BG86,$I$92,$I$91)</f>
        <v>-2.9221462625161676E-2</v>
      </c>
      <c r="BH94" s="125">
        <f>MIRR($J$86:BH86,$I$92,$I$91)</f>
        <v>-2.8551307798972525E-2</v>
      </c>
      <c r="BI94" s="125">
        <f>MIRR($J$86:BI86,$I$92,$I$91)</f>
        <v>-2.7905858758560775E-2</v>
      </c>
      <c r="BJ94" s="125">
        <f>MIRR($J$86:BJ86,$I$92,$I$91)</f>
        <v>-2.7283207522279307E-2</v>
      </c>
      <c r="BK94" s="125">
        <f>MIRR($J$86:BK86,$I$92,$I$91)</f>
        <v>-2.6682094402009082E-2</v>
      </c>
      <c r="BL94" s="125">
        <f>MIRR($J$86:BL86,$I$92,$I$91)</f>
        <v>-2.610135198726049E-2</v>
      </c>
      <c r="BM94" s="125">
        <f>MIRR($J$86:BM86,$I$92,$I$91)</f>
        <v>-2.5539896868977952E-2</v>
      </c>
      <c r="BN94" s="125">
        <f>MIRR($J$86:BN86,$I$92,$I$91)</f>
        <v>-2.499672223715621E-2</v>
      </c>
      <c r="BO94" s="125">
        <f>MIRR($J$86:BO86,$I$92,$I$91)</f>
        <v>-2.4470891246500814E-2</v>
      </c>
      <c r="BP94" s="125">
        <f>MIRR($J$86:BP86,$I$92,$I$91)</f>
        <v>-2.3961531058741881E-2</v>
      </c>
      <c r="BQ94" s="125">
        <f>MIRR($J$86:BQ86,$I$92,$I$91)</f>
        <v>-2.3467827482435588E-2</v>
      </c>
      <c r="BR94" s="125">
        <f>MIRR($J$86:BR86,$I$92,$I$91)</f>
        <v>-2.298902014149995E-2</v>
      </c>
      <c r="BS94" s="125">
        <f>MIRR($J$86:BS86,$I$92,$I$91)</f>
        <v>-2.2524398112627186E-2</v>
      </c>
      <c r="BT94" s="125">
        <f>MIRR($J$86:BT86,$I$92,$I$91)</f>
        <v>-2.2073295979337826E-2</v>
      </c>
      <c r="BU94" s="125">
        <f>MIRR($J$86:BU86,$I$92,$I$91)</f>
        <v>-2.1635090256989176E-2</v>
      </c>
      <c r="BV94" s="125">
        <f>MIRR($J$86:BV86,$I$92,$I$91)</f>
        <v>-2.1209196148689657E-2</v>
      </c>
      <c r="BW94" s="125">
        <f>MIRR($J$86:BW86,$I$92,$I$91)</f>
        <v>-2.0795064596936919E-2</v>
      </c>
      <c r="BX94" s="125">
        <f>MIRR($J$86:BX86,$I$92,$I$91)</f>
        <v>-2.0392179600010385E-2</v>
      </c>
      <c r="BY94" s="125">
        <f>MIRR($J$86:BY86,$I$92,$I$91)</f>
        <v>-2.0000055765802771E-2</v>
      </c>
      <c r="BZ94" s="125">
        <f>MIRR($J$86:BZ86,$I$92,$I$91)</f>
        <v>-1.9618236078946749E-2</v>
      </c>
      <c r="CA94" s="125">
        <f>MIRR($J$86:CA86,$I$92,$I$91)</f>
        <v>-1.9246289859863874E-2</v>
      </c>
      <c r="CB94" s="125">
        <f>MIRR($J$86:CB86,$I$92,$I$91)</f>
        <v>-1.8883810896772935E-2</v>
      </c>
      <c r="CC94" s="125">
        <f>MIRR($J$86:CC86,$I$92,$I$91)</f>
        <v>-1.853041573380998E-2</v>
      </c>
      <c r="CD94" s="125">
        <f>MIRR($J$86:CD86,$I$92,$I$91)</f>
        <v>-1.8185742100260027E-2</v>
      </c>
      <c r="CE94" s="125">
        <f>MIRR($J$86:CE86,$I$92,$I$91)</f>
        <v>-1.7849447467528923E-2</v>
      </c>
      <c r="CF94" s="125">
        <f>MIRR($J$86:CF86,$I$92,$I$91)</f>
        <v>-1.7521207721910792E-2</v>
      </c>
      <c r="CG94" s="125">
        <f>MIRR($J$86:CG86,$I$92,$I$91)</f>
        <v>-1.7200715942467304E-2</v>
      </c>
      <c r="CH94" s="125">
        <f>MIRR($J$86:CH86,$I$92,$I$91)</f>
        <v>-1.6887681274448618E-2</v>
      </c>
      <c r="CI94" s="125">
        <f>MIRR($J$86:CI86,$I$92,$I$91)</f>
        <v>-1.6581827889667222E-2</v>
      </c>
      <c r="CJ94" s="125">
        <f>MIRR($J$86:CJ86,$I$92,$I$91)</f>
        <v>-1.6282894026108718E-2</v>
      </c>
      <c r="CK94" s="125">
        <f>MIRR($J$86:CK86,$I$92,$I$91)</f>
        <v>-1.5990631099836672E-2</v>
      </c>
      <c r="CL94" s="125">
        <f>MIRR($J$86:CL86,$I$92,$I$91)</f>
        <v>-1.5704802882935187E-2</v>
      </c>
      <c r="CM94" s="125">
        <f>MIRR($J$86:CM86,$I$92,$I$91)</f>
        <v>-1.5425184741843956E-2</v>
      </c>
      <c r="CN94" s="125">
        <f>MIRR($J$86:CN86,$I$92,$I$91)</f>
        <v>-1.5151562930986739E-2</v>
      </c>
      <c r="CO94" s="125">
        <f>MIRR($J$86:CO86,$I$92,$I$91)</f>
        <v>-1.4883733937079313E-2</v>
      </c>
      <c r="CP94" s="125">
        <f>MIRR($J$86:CP86,$I$92,$I$91)</f>
        <v>-1.4621503869938213E-2</v>
      </c>
      <c r="CQ94" s="125">
        <f>MIRR($J$86:CQ86,$I$92,$I$91)</f>
        <v>-1.4364687896001649E-2</v>
      </c>
      <c r="CR94" s="125">
        <f>MIRR($J$86:CR86,$I$92,$I$91)</f>
        <v>-1.4113109711121452E-2</v>
      </c>
      <c r="CS94" s="125">
        <f>MIRR($J$86:CS86,$I$92,$I$91)</f>
        <v>-1.3866601049499439E-2</v>
      </c>
      <c r="CT94" s="125">
        <f>MIRR($J$86:CT86,$I$92,$I$91)</f>
        <v>-1.3625001225921363E-2</v>
      </c>
      <c r="CU94" s="125">
        <f>MIRR($J$86:CU86,$I$92,$I$91)</f>
        <v>-1.3388156708696419E-2</v>
      </c>
      <c r="CV94" s="125">
        <f>MIRR($J$86:CV86,$I$92,$I$91)</f>
        <v>-1.3155920720937964E-2</v>
      </c>
      <c r="CW94" s="125">
        <f>MIRR($J$86:CW86,$I$92,$I$91)</f>
        <v>-5.7634312184238201E-3</v>
      </c>
    </row>
    <row r="95" spans="5:101" x14ac:dyDescent="0.25">
      <c r="E95" s="156"/>
      <c r="F95" s="157"/>
      <c r="G95" s="121"/>
      <c r="H95" s="122"/>
      <c r="I95" s="105"/>
      <c r="J95" s="51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</row>
  </sheetData>
  <sheetProtection algorithmName="SHA-512" hashValue="mREUzMJN34ygyBm+a12UmaVOQXJgM7HjBI08x39o6L4iHtMbPkQcIY12qjIQ1sMf5cNlhuggltvFnWqQaABx9A==" saltValue="J1gOC7vq/0Q0nBxKpCttXQ==" spinCount="100000" sheet="1" objects="1" scenarios="1"/>
  <mergeCells count="18">
    <mergeCell ref="BF6:BQ6"/>
    <mergeCell ref="BR6:CC6"/>
    <mergeCell ref="E94:F94"/>
    <mergeCell ref="E95:F95"/>
    <mergeCell ref="CD6:CO6"/>
    <mergeCell ref="CP6:CW6"/>
    <mergeCell ref="J87:U87"/>
    <mergeCell ref="V87:AG87"/>
    <mergeCell ref="AH87:AS87"/>
    <mergeCell ref="AT87:BE87"/>
    <mergeCell ref="BF87:BQ87"/>
    <mergeCell ref="BR87:CC87"/>
    <mergeCell ref="CD87:CO87"/>
    <mergeCell ref="CP87:CW87"/>
    <mergeCell ref="J6:U6"/>
    <mergeCell ref="V6:AG6"/>
    <mergeCell ref="AH6:AS6"/>
    <mergeCell ref="AT6:BE6"/>
  </mergeCells>
  <conditionalFormatting sqref="AI34 AI38 AL34 AL38 AO34 AO38 AR34 AR38 AI54 AL54 AO54 AR54 AI63 AI67 AL63 AL67 AO63 AO67 AR63 AR67 AI76 AL76 AO76 AR76">
    <cfRule type="cellIs" dxfId="8" priority="2" stopIfTrue="1" operator="equal">
      <formula>#REF!</formula>
    </cfRule>
  </conditionalFormatting>
  <conditionalFormatting sqref="AA34:AH34 AA38:AH38 J32:AR33 J39:AR40 AJ34:AK34 AJ38:AK38 AM34:AN34 AM38:AN38 AP34:AQ34 AP38:AQ38 J34:T34 J38:T38 AA54:AH54 J53:AR53 AJ54:AK54 AM54:AN54 AP54:AQ54 J54:T54 AA63:AH63 AA67:AH67 AJ63:AK63 AJ67:AK67 AM63:AN63 AM67:AN67 AP63:AQ63 AP67:AQ67 J63:T63 J67:T67 J68:AR68 AA76:AH76 J73:AR75 AJ76:AK76 AM76:AN76 AP76:AQ76 J76:T76 J35:AR37 BF36:CW38 BF29:CW29 BF68:CW68 AS73:BE76 J69:CW71 J64:AR64 AS67:BE68 J65:CW66 J55:X61 Y55:CW58 Y60:BE60 AS63:BE64 Y61:CW61 J62:CW62 AS53:BE54 P42:T42 J41:O42 J43:CW52 P41:CW41 J30:Y31 BF32:CW34 AS32:BE40 AA30:CW30 Z31:CW31 J16:Y22 AA17:AO17 Z18:AO18 Z16:AO16 AB19:AO19 AP16:CW19 J27:BE29 Z19:AA22 AB20:CW22 J23:CW26 J10:CW15">
    <cfRule type="cellIs" dxfId="7" priority="4" stopIfTrue="1" operator="equal">
      <formula>#REF!</formula>
    </cfRule>
  </conditionalFormatting>
  <conditionalFormatting sqref="Z17 Z30 U34:Z34 U38:Z38 U54:Z54 U63:Z63 U67:Z67 U76:Z76 Y59:CW59 U42:CW42">
    <cfRule type="cellIs" dxfId="6" priority="3" stopIfTrue="1" operator="equal">
      <formula>#REF!</formula>
    </cfRule>
  </conditionalFormatting>
  <conditionalFormatting sqref="J72:CW72">
    <cfRule type="cellIs" dxfId="5" priority="1" stopIfTrue="1" operator="equal">
      <formula>#REF!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5</vt:i4>
      </vt:variant>
    </vt:vector>
  </HeadingPairs>
  <TitlesOfParts>
    <vt:vector size="17" baseType="lpstr">
      <vt:lpstr> Viabilidad 40 manteniendo+ ESE</vt:lpstr>
      <vt:lpstr> Viabilidad40manteniendo+2plESE</vt:lpstr>
      <vt:lpstr> Viabilidad40manteniendo+1plESE</vt:lpstr>
      <vt:lpstr> Viabilidad 40 manteniendo+2pl</vt:lpstr>
      <vt:lpstr> Viabilidad 40 manteniendo+1pl</vt:lpstr>
      <vt:lpstr> Viabilidad 40 NE</vt:lpstr>
      <vt:lpstr> Viabilidad 40 NE ampliando 2pl</vt:lpstr>
      <vt:lpstr> Viabilidad 40 NE ampliando 1pl</vt:lpstr>
      <vt:lpstr> Viabilidad 40 NE ampli1+alquil</vt:lpstr>
      <vt:lpstr> Viabilidad 40 NE ampli2+alquil</vt:lpstr>
      <vt:lpstr>intereses</vt:lpstr>
      <vt:lpstr>evolucion certificaciones nuevo</vt:lpstr>
      <vt:lpstr>AñosPréstamo</vt:lpstr>
      <vt:lpstr>CantidadPréstamo</vt:lpstr>
      <vt:lpstr>FechaInicioPréstamo</vt:lpstr>
      <vt:lpstr>NúmeroDePagos</vt:lpstr>
      <vt:lpstr>TasaInterés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Mingarro Montori</dc:creator>
  <cp:lastModifiedBy>luism</cp:lastModifiedBy>
  <dcterms:created xsi:type="dcterms:W3CDTF">2019-05-21T15:51:49Z</dcterms:created>
  <dcterms:modified xsi:type="dcterms:W3CDTF">2023-07-25T16:46:31Z</dcterms:modified>
</cp:coreProperties>
</file>