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ism\Dropbox\TESIS\ANEXOS INCLUIDOS\ANEXO 2\"/>
    </mc:Choice>
  </mc:AlternateContent>
  <xr:revisionPtr revIDLastSave="0" documentId="13_ncr:1_{9A3E1982-E231-4710-A9C7-C9DED1E5067B}" xr6:coauthVersionLast="47" xr6:coauthVersionMax="47" xr10:uidLastSave="{00000000-0000-0000-0000-000000000000}"/>
  <workbookProtection workbookAlgorithmName="SHA-512" workbookHashValue="8OjCZBI/sGv7Y24DtcDq4qQuCbxUOaBoRICN2cbyxFuEI9MsCHmllWKdheYzQ5W00YMR55tjZIlzWcf8hAHrCw==" workbookSaltValue="qBrAWLwJIkOF08yqDgyqhg==" workbookSpinCount="100000" lockStructure="1"/>
  <bookViews>
    <workbookView xWindow="-28920" yWindow="-9150" windowWidth="29040" windowHeight="15840" tabRatio="801" firstSheet="4" activeTab="7" xr2:uid="{1AFEFC8C-CA45-47C9-A24E-8D73836C6B96}"/>
  </bookViews>
  <sheets>
    <sheet name=" Viabilidad 8 manteniendo+ ESE" sheetId="20" r:id="rId1"/>
    <sheet name=" Viabilidad8manteniendo+2plESE" sheetId="18" r:id="rId2"/>
    <sheet name=" Viabilidad8manteniendo+1plESE" sheetId="16" r:id="rId3"/>
    <sheet name=" Viabilidad 8 manteniendo+2pl" sheetId="14" r:id="rId4"/>
    <sheet name=" Viabilidad 8 manteniendo+1pl" sheetId="13" r:id="rId5"/>
    <sheet name=" Viabilidad 8 NE" sheetId="12" r:id="rId6"/>
    <sheet name=" Viabilidad 8 NE ampliando 2pl" sheetId="11" r:id="rId7"/>
    <sheet name=" Viabilidad 8 NE ampliando 1pl" sheetId="3" r:id="rId8"/>
    <sheet name=" Viabilidad 8 NE ampli1+alquile" sheetId="21" r:id="rId9"/>
    <sheet name=" Viabilidad 8 NE ampli2+alquil" sheetId="22" r:id="rId10"/>
    <sheet name="intereses" sheetId="6" state="hidden" r:id="rId11"/>
    <sheet name="evolucion certificaciones nuevo" sheetId="10" state="hidden" r:id="rId12"/>
  </sheets>
  <externalReferences>
    <externalReference r:id="rId13"/>
  </externalReferences>
  <definedNames>
    <definedName name="AmortizaciónInterés">-IPMT(TasaInterés/12,NúmeroDePago,NúmeroDePagos,CantidadPréstamo)</definedName>
    <definedName name="AñosPréstamo">intereses!$D$6</definedName>
    <definedName name="CantidadPréstamo">intereses!$D$4</definedName>
    <definedName name="FechaInicioPréstamo">intereses!$D$7</definedName>
    <definedName name="FilaEncabezados">ROW(intereses!$9:$9)</definedName>
    <definedName name="NúmeroDePago">ROW()-FilaEncabezados</definedName>
    <definedName name="NúmeroDePagos">intereses!$H$5</definedName>
    <definedName name="PréstamoNoPagado">IF(NúmeroDePago&lt;=NúmeroDePagos,1,0)</definedName>
    <definedName name="PréstamoPagado">IF(CantidadPréstamo*TasaInterés*AñosPréstamo*FechaInicioPréstamo&gt;0,1,0)</definedName>
    <definedName name="TasaInterés">intereses!$D$5</definedName>
    <definedName name="ÚltimaFila">MATCH(9.99E+307,'[1]Calculadora de préstamos'!$B:$B)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8" i="22" l="1"/>
  <c r="CW72" i="22"/>
  <c r="CV72" i="22"/>
  <c r="CV86" i="22" s="1"/>
  <c r="CU72" i="22"/>
  <c r="CT72" i="22"/>
  <c r="CT86" i="22" s="1"/>
  <c r="CS72" i="22"/>
  <c r="CR72" i="22"/>
  <c r="CQ72" i="22"/>
  <c r="CP72" i="22"/>
  <c r="CP86" i="22" s="1"/>
  <c r="CO72" i="22"/>
  <c r="CN72" i="22"/>
  <c r="CN86" i="22" s="1"/>
  <c r="CM72" i="22"/>
  <c r="CL72" i="22"/>
  <c r="CL86" i="22" s="1"/>
  <c r="CK72" i="22"/>
  <c r="CJ72" i="22"/>
  <c r="CI72" i="22"/>
  <c r="CH72" i="22"/>
  <c r="CH86" i="22" s="1"/>
  <c r="CG72" i="22"/>
  <c r="CF72" i="22"/>
  <c r="CF86" i="22" s="1"/>
  <c r="CE72" i="22"/>
  <c r="CD72" i="22"/>
  <c r="CD86" i="22" s="1"/>
  <c r="CC72" i="22"/>
  <c r="CB72" i="22"/>
  <c r="CA72" i="22"/>
  <c r="BZ72" i="22"/>
  <c r="BZ86" i="22" s="1"/>
  <c r="BY72" i="22"/>
  <c r="BX72" i="22"/>
  <c r="BX86" i="22" s="1"/>
  <c r="BW72" i="22"/>
  <c r="BV72" i="22"/>
  <c r="BV86" i="22" s="1"/>
  <c r="BU72" i="22"/>
  <c r="BT72" i="22"/>
  <c r="BS72" i="22"/>
  <c r="BR72" i="22"/>
  <c r="BR86" i="22" s="1"/>
  <c r="BQ72" i="22"/>
  <c r="BP72" i="22"/>
  <c r="BP86" i="22" s="1"/>
  <c r="BO72" i="22"/>
  <c r="BN72" i="22"/>
  <c r="BN86" i="22" s="1"/>
  <c r="BM72" i="22"/>
  <c r="BL72" i="22"/>
  <c r="BK72" i="22"/>
  <c r="BJ72" i="22"/>
  <c r="BJ86" i="22" s="1"/>
  <c r="BI72" i="22"/>
  <c r="BH72" i="22"/>
  <c r="BH86" i="22" s="1"/>
  <c r="BG72" i="22"/>
  <c r="BF72" i="22"/>
  <c r="BF86" i="22" s="1"/>
  <c r="BE72" i="22"/>
  <c r="BD72" i="22"/>
  <c r="BC72" i="22"/>
  <c r="BB72" i="22"/>
  <c r="BA72" i="22"/>
  <c r="AZ72" i="22"/>
  <c r="AY72" i="22"/>
  <c r="AX72" i="22"/>
  <c r="AW72" i="22"/>
  <c r="AV72" i="22"/>
  <c r="AU72" i="22"/>
  <c r="AT72" i="22"/>
  <c r="AS72" i="22"/>
  <c r="AR72" i="22"/>
  <c r="AQ72" i="22"/>
  <c r="AP72" i="22"/>
  <c r="D72" i="22"/>
  <c r="F72" i="22" s="1"/>
  <c r="I72" i="22" s="1"/>
  <c r="I91" i="22"/>
  <c r="CU86" i="22"/>
  <c r="CS86" i="22"/>
  <c r="CR86" i="22"/>
  <c r="CQ86" i="22"/>
  <c r="CO86" i="22"/>
  <c r="CM86" i="22"/>
  <c r="CK86" i="22"/>
  <c r="CJ86" i="22"/>
  <c r="CI86" i="22"/>
  <c r="CG86" i="22"/>
  <c r="CE86" i="22"/>
  <c r="CC86" i="22"/>
  <c r="CB86" i="22"/>
  <c r="CA86" i="22"/>
  <c r="BY86" i="22"/>
  <c r="BW86" i="22"/>
  <c r="BU86" i="22"/>
  <c r="BT86" i="22"/>
  <c r="BS86" i="22"/>
  <c r="BQ86" i="22"/>
  <c r="BO86" i="22"/>
  <c r="BM86" i="22"/>
  <c r="BL86" i="22"/>
  <c r="BK86" i="22"/>
  <c r="BI86" i="22"/>
  <c r="BG86" i="22"/>
  <c r="BE86" i="22"/>
  <c r="F71" i="22"/>
  <c r="I71" i="22" s="1"/>
  <c r="AP71" i="22" s="1"/>
  <c r="F70" i="22"/>
  <c r="I70" i="22" s="1"/>
  <c r="AP70" i="22" s="1"/>
  <c r="D69" i="22"/>
  <c r="F69" i="22" s="1"/>
  <c r="AM66" i="22"/>
  <c r="AE66" i="22"/>
  <c r="I66" i="22"/>
  <c r="AL66" i="22" s="1"/>
  <c r="F66" i="22"/>
  <c r="I65" i="22"/>
  <c r="AN65" i="22" s="1"/>
  <c r="F65" i="22"/>
  <c r="C61" i="22"/>
  <c r="C60" i="22"/>
  <c r="F57" i="22"/>
  <c r="I57" i="22" s="1"/>
  <c r="Y57" i="22" s="1"/>
  <c r="I55" i="22"/>
  <c r="Y55" i="22" s="1"/>
  <c r="F55" i="22"/>
  <c r="F52" i="22"/>
  <c r="I52" i="22" s="1"/>
  <c r="AP52" i="22" s="1"/>
  <c r="D52" i="22"/>
  <c r="F50" i="22"/>
  <c r="I50" i="22" s="1"/>
  <c r="AP50" i="22" s="1"/>
  <c r="F46" i="22"/>
  <c r="I46" i="22" s="1"/>
  <c r="AP46" i="22" s="1"/>
  <c r="D44" i="22"/>
  <c r="F44" i="22" s="1"/>
  <c r="I44" i="22" s="1"/>
  <c r="AP44" i="22" s="1"/>
  <c r="C42" i="22"/>
  <c r="C41" i="22"/>
  <c r="L38" i="22"/>
  <c r="I38" i="22"/>
  <c r="AO38" i="22" s="1"/>
  <c r="F38" i="22"/>
  <c r="BD37" i="22"/>
  <c r="BC37" i="22"/>
  <c r="BB37" i="22"/>
  <c r="BA37" i="22"/>
  <c r="AZ37" i="22"/>
  <c r="AY37" i="22"/>
  <c r="AX37" i="22"/>
  <c r="AW37" i="22"/>
  <c r="AV37" i="22"/>
  <c r="AU37" i="22"/>
  <c r="AT37" i="22"/>
  <c r="AS37" i="22"/>
  <c r="AR37" i="22"/>
  <c r="AQ37" i="22"/>
  <c r="AP37" i="22"/>
  <c r="AO37" i="22"/>
  <c r="AN37" i="22"/>
  <c r="AK37" i="22"/>
  <c r="AH37" i="22"/>
  <c r="AG37" i="22"/>
  <c r="AA37" i="22"/>
  <c r="Z37" i="22"/>
  <c r="Y37" i="22"/>
  <c r="X37" i="22"/>
  <c r="W37" i="22"/>
  <c r="V37" i="22"/>
  <c r="U37" i="22"/>
  <c r="T37" i="22"/>
  <c r="S37" i="22"/>
  <c r="R37" i="22"/>
  <c r="Q37" i="22"/>
  <c r="P37" i="22"/>
  <c r="O37" i="22"/>
  <c r="N37" i="22"/>
  <c r="L37" i="22"/>
  <c r="K37" i="22"/>
  <c r="BD36" i="22"/>
  <c r="BC36" i="22"/>
  <c r="BB36" i="22"/>
  <c r="BA36" i="22"/>
  <c r="AZ36" i="22"/>
  <c r="AY36" i="22"/>
  <c r="AX36" i="22"/>
  <c r="AW36" i="22"/>
  <c r="AV36" i="22"/>
  <c r="AU36" i="22"/>
  <c r="AT36" i="22"/>
  <c r="AS36" i="22"/>
  <c r="AR36" i="22"/>
  <c r="AQ36" i="22"/>
  <c r="AP36" i="22"/>
  <c r="AO36" i="22"/>
  <c r="AN36" i="22"/>
  <c r="AM36" i="22"/>
  <c r="AL36" i="22"/>
  <c r="AK36" i="22"/>
  <c r="AJ36" i="22"/>
  <c r="AI36" i="22"/>
  <c r="AH36" i="22"/>
  <c r="AG36" i="22"/>
  <c r="AF36" i="22"/>
  <c r="AE36" i="22"/>
  <c r="AD36" i="22"/>
  <c r="AC36" i="22"/>
  <c r="AB36" i="22"/>
  <c r="Y36" i="22"/>
  <c r="X36" i="22"/>
  <c r="W36" i="22"/>
  <c r="V36" i="22"/>
  <c r="U36" i="22"/>
  <c r="T36" i="22"/>
  <c r="S36" i="22"/>
  <c r="R36" i="22"/>
  <c r="Q36" i="22"/>
  <c r="P36" i="22"/>
  <c r="O36" i="22"/>
  <c r="N36" i="22"/>
  <c r="L36" i="22"/>
  <c r="K36" i="22"/>
  <c r="K38" i="22" s="1"/>
  <c r="AF34" i="22"/>
  <c r="AF37" i="22" s="1"/>
  <c r="AE34" i="22"/>
  <c r="AD34" i="22"/>
  <c r="AC34" i="22"/>
  <c r="AC37" i="22" s="1"/>
  <c r="AB34" i="22"/>
  <c r="F34" i="22"/>
  <c r="I34" i="22" s="1"/>
  <c r="D34" i="22"/>
  <c r="BC33" i="22"/>
  <c r="BC86" i="22" s="1"/>
  <c r="BB33" i="22"/>
  <c r="BB86" i="22" s="1"/>
  <c r="AZ33" i="22"/>
  <c r="AX33" i="22"/>
  <c r="AU33" i="22"/>
  <c r="AU86" i="22" s="1"/>
  <c r="AT33" i="22"/>
  <c r="AT86" i="22" s="1"/>
  <c r="AR33" i="22"/>
  <c r="AP33" i="22"/>
  <c r="AO33" i="22"/>
  <c r="AN33" i="22"/>
  <c r="AM33" i="22"/>
  <c r="AM37" i="22" s="1"/>
  <c r="AL33" i="22"/>
  <c r="AL37" i="22" s="1"/>
  <c r="AK33" i="22"/>
  <c r="AJ33" i="22"/>
  <c r="AJ37" i="22" s="1"/>
  <c r="AI33" i="22"/>
  <c r="AI37" i="22" s="1"/>
  <c r="AH33" i="22"/>
  <c r="AG33" i="22"/>
  <c r="AF33" i="22"/>
  <c r="AE33" i="22"/>
  <c r="AE37" i="22" s="1"/>
  <c r="AD33" i="22"/>
  <c r="AD37" i="22" s="1"/>
  <c r="AC33" i="22"/>
  <c r="AB33" i="22"/>
  <c r="AB37" i="22" s="1"/>
  <c r="AA33" i="22"/>
  <c r="Z33" i="22"/>
  <c r="W33" i="22"/>
  <c r="W86" i="22" s="1"/>
  <c r="V33" i="22"/>
  <c r="T33" i="22"/>
  <c r="S33" i="22"/>
  <c r="R33" i="22"/>
  <c r="O33" i="22"/>
  <c r="N33" i="22"/>
  <c r="N86" i="22" s="1"/>
  <c r="K33" i="22"/>
  <c r="K34" i="22" s="1"/>
  <c r="F33" i="22"/>
  <c r="D49" i="22" s="1"/>
  <c r="F49" i="22" s="1"/>
  <c r="I49" i="22" s="1"/>
  <c r="AP49" i="22" s="1"/>
  <c r="D33" i="22"/>
  <c r="C33" i="22"/>
  <c r="AY33" i="22" s="1"/>
  <c r="AY86" i="22" s="1"/>
  <c r="F31" i="22"/>
  <c r="I31" i="22" s="1"/>
  <c r="C30" i="22"/>
  <c r="F30" i="22" s="1"/>
  <c r="D26" i="22"/>
  <c r="F26" i="22" s="1"/>
  <c r="I26" i="22" s="1"/>
  <c r="D19" i="22"/>
  <c r="F19" i="22" s="1"/>
  <c r="K13" i="22"/>
  <c r="J13" i="22"/>
  <c r="J86" i="22" s="1"/>
  <c r="I13" i="22"/>
  <c r="M12" i="22"/>
  <c r="F12" i="22"/>
  <c r="M11" i="22"/>
  <c r="M13" i="22" s="1"/>
  <c r="F11" i="22"/>
  <c r="K10" i="22"/>
  <c r="F10" i="22"/>
  <c r="F68" i="21"/>
  <c r="CW72" i="21"/>
  <c r="CV72" i="21"/>
  <c r="CV86" i="21" s="1"/>
  <c r="CU72" i="21"/>
  <c r="CT72" i="21"/>
  <c r="CT86" i="21" s="1"/>
  <c r="CS72" i="21"/>
  <c r="CR72" i="21"/>
  <c r="CR86" i="21" s="1"/>
  <c r="CQ72" i="21"/>
  <c r="CP72" i="21"/>
  <c r="CO72" i="21"/>
  <c r="CO86" i="21" s="1"/>
  <c r="CN72" i="21"/>
  <c r="CN86" i="21" s="1"/>
  <c r="CM72" i="21"/>
  <c r="CL72" i="21"/>
  <c r="CL86" i="21" s="1"/>
  <c r="CK72" i="21"/>
  <c r="CJ72" i="21"/>
  <c r="CJ86" i="21" s="1"/>
  <c r="CI72" i="21"/>
  <c r="CH72" i="21"/>
  <c r="CG72" i="21"/>
  <c r="CG86" i="21" s="1"/>
  <c r="CF72" i="21"/>
  <c r="CF86" i="21" s="1"/>
  <c r="CE72" i="21"/>
  <c r="CD72" i="21"/>
  <c r="CD86" i="21" s="1"/>
  <c r="CC72" i="21"/>
  <c r="CB72" i="21"/>
  <c r="CB86" i="21" s="1"/>
  <c r="CA72" i="21"/>
  <c r="BZ72" i="21"/>
  <c r="BY72" i="21"/>
  <c r="BY86" i="21" s="1"/>
  <c r="BX72" i="21"/>
  <c r="BX86" i="21" s="1"/>
  <c r="BW72" i="21"/>
  <c r="BV72" i="21"/>
  <c r="BV86" i="21" s="1"/>
  <c r="BU72" i="21"/>
  <c r="BT72" i="21"/>
  <c r="BT86" i="21" s="1"/>
  <c r="BS72" i="21"/>
  <c r="BR72" i="21"/>
  <c r="BQ72" i="21"/>
  <c r="BQ86" i="21" s="1"/>
  <c r="BP72" i="21"/>
  <c r="BP86" i="21" s="1"/>
  <c r="BO72" i="21"/>
  <c r="BN72" i="21"/>
  <c r="BN86" i="21" s="1"/>
  <c r="BM72" i="21"/>
  <c r="BL72" i="21"/>
  <c r="BL86" i="21" s="1"/>
  <c r="BK72" i="21"/>
  <c r="BJ72" i="21"/>
  <c r="BI72" i="21"/>
  <c r="BI86" i="21" s="1"/>
  <c r="BH72" i="21"/>
  <c r="BH86" i="21" s="1"/>
  <c r="BG72" i="21"/>
  <c r="BF72" i="21"/>
  <c r="BF86" i="21" s="1"/>
  <c r="BE72" i="21"/>
  <c r="BD72" i="21"/>
  <c r="BC72" i="21"/>
  <c r="BB72" i="21"/>
  <c r="BA72" i="21"/>
  <c r="AZ72" i="21"/>
  <c r="AY72" i="21"/>
  <c r="AX72" i="21"/>
  <c r="AW72" i="21"/>
  <c r="AV72" i="21"/>
  <c r="AU72" i="21"/>
  <c r="AT72" i="21"/>
  <c r="AS72" i="21"/>
  <c r="AR72" i="21"/>
  <c r="AQ72" i="21"/>
  <c r="AP72" i="21"/>
  <c r="F72" i="21"/>
  <c r="I72" i="21" s="1"/>
  <c r="D72" i="21"/>
  <c r="I91" i="21"/>
  <c r="CU86" i="21"/>
  <c r="CS86" i="21"/>
  <c r="CQ86" i="21"/>
  <c r="CP86" i="21"/>
  <c r="CM86" i="21"/>
  <c r="CK86" i="21"/>
  <c r="CI86" i="21"/>
  <c r="CH86" i="21"/>
  <c r="CE86" i="21"/>
  <c r="CC86" i="21"/>
  <c r="CA86" i="21"/>
  <c r="BZ86" i="21"/>
  <c r="BW86" i="21"/>
  <c r="BU86" i="21"/>
  <c r="BS86" i="21"/>
  <c r="BR86" i="21"/>
  <c r="BO86" i="21"/>
  <c r="BM86" i="21"/>
  <c r="BK86" i="21"/>
  <c r="BJ86" i="21"/>
  <c r="BG86" i="21"/>
  <c r="BE86" i="21"/>
  <c r="J86" i="21"/>
  <c r="F71" i="21"/>
  <c r="I71" i="21" s="1"/>
  <c r="AP71" i="21" s="1"/>
  <c r="F70" i="21"/>
  <c r="I70" i="21" s="1"/>
  <c r="AP70" i="21" s="1"/>
  <c r="F69" i="21"/>
  <c r="I69" i="21" s="1"/>
  <c r="D69" i="21"/>
  <c r="I66" i="21"/>
  <c r="F66" i="21"/>
  <c r="AJ65" i="21"/>
  <c r="AI65" i="21"/>
  <c r="AF65" i="21"/>
  <c r="AE65" i="21"/>
  <c r="F65" i="21"/>
  <c r="I65" i="21" s="1"/>
  <c r="C61" i="21"/>
  <c r="C60" i="21"/>
  <c r="Y57" i="21"/>
  <c r="I57" i="21"/>
  <c r="F57" i="21"/>
  <c r="I55" i="21"/>
  <c r="Y55" i="21" s="1"/>
  <c r="F55" i="21"/>
  <c r="F52" i="21"/>
  <c r="I52" i="21" s="1"/>
  <c r="AP52" i="21" s="1"/>
  <c r="D52" i="21"/>
  <c r="F50" i="21"/>
  <c r="I50" i="21" s="1"/>
  <c r="AP50" i="21" s="1"/>
  <c r="F46" i="21"/>
  <c r="I46" i="21" s="1"/>
  <c r="AP46" i="21" s="1"/>
  <c r="D42" i="21"/>
  <c r="C42" i="21"/>
  <c r="F42" i="21" s="1"/>
  <c r="I42" i="21" s="1"/>
  <c r="C41" i="21"/>
  <c r="I38" i="21"/>
  <c r="AO38" i="21" s="1"/>
  <c r="F38" i="21"/>
  <c r="BD37" i="21"/>
  <c r="BC37" i="21"/>
  <c r="BB37" i="21"/>
  <c r="BA37" i="21"/>
  <c r="AZ37" i="21"/>
  <c r="AY37" i="21"/>
  <c r="AX37" i="21"/>
  <c r="AW37" i="21"/>
  <c r="AV37" i="21"/>
  <c r="AU37" i="21"/>
  <c r="AT37" i="21"/>
  <c r="AS37" i="21"/>
  <c r="AR37" i="21"/>
  <c r="AQ37" i="21"/>
  <c r="AP37" i="21"/>
  <c r="AN37" i="21"/>
  <c r="AM37" i="21"/>
  <c r="AK37" i="21"/>
  <c r="AH37" i="21"/>
  <c r="AF37" i="21"/>
  <c r="AA37" i="21"/>
  <c r="Z37" i="21"/>
  <c r="Y37" i="21"/>
  <c r="X37" i="21"/>
  <c r="W37" i="21"/>
  <c r="W86" i="21" s="1"/>
  <c r="V37" i="21"/>
  <c r="U37" i="21"/>
  <c r="T37" i="21"/>
  <c r="S37" i="21"/>
  <c r="R37" i="21"/>
  <c r="Q37" i="21"/>
  <c r="P37" i="21"/>
  <c r="O37" i="21"/>
  <c r="N37" i="21"/>
  <c r="L37" i="21"/>
  <c r="K37" i="21"/>
  <c r="BD36" i="21"/>
  <c r="BC36" i="21"/>
  <c r="BB36" i="21"/>
  <c r="BA36" i="21"/>
  <c r="AZ36" i="21"/>
  <c r="AY36" i="21"/>
  <c r="AX36" i="21"/>
  <c r="AW36" i="21"/>
  <c r="AV36" i="21"/>
  <c r="AU36" i="21"/>
  <c r="AT36" i="21"/>
  <c r="AS36" i="21"/>
  <c r="AR36" i="21"/>
  <c r="AQ36" i="21"/>
  <c r="AP36" i="21"/>
  <c r="AO36" i="21"/>
  <c r="AN36" i="21"/>
  <c r="AM36" i="21"/>
  <c r="AL36" i="21"/>
  <c r="AK36" i="21"/>
  <c r="AJ36" i="21"/>
  <c r="AI36" i="21"/>
  <c r="AH36" i="21"/>
  <c r="AG36" i="21"/>
  <c r="AF36" i="21"/>
  <c r="AE36" i="21"/>
  <c r="AD36" i="21"/>
  <c r="AC36" i="21"/>
  <c r="AB36" i="21"/>
  <c r="Y36" i="21"/>
  <c r="X36" i="21"/>
  <c r="W36" i="21"/>
  <c r="V36" i="21"/>
  <c r="U36" i="21"/>
  <c r="T36" i="21"/>
  <c r="S36" i="21"/>
  <c r="R36" i="21"/>
  <c r="Q36" i="21"/>
  <c r="P36" i="21"/>
  <c r="O36" i="21"/>
  <c r="N36" i="21"/>
  <c r="L36" i="21"/>
  <c r="L38" i="21" s="1"/>
  <c r="K36" i="21"/>
  <c r="AF34" i="21"/>
  <c r="AE34" i="21"/>
  <c r="AE37" i="21" s="1"/>
  <c r="AD34" i="21"/>
  <c r="AC34" i="21"/>
  <c r="AC37" i="21" s="1"/>
  <c r="AB34" i="21"/>
  <c r="D34" i="21"/>
  <c r="F34" i="21" s="1"/>
  <c r="BC33" i="21"/>
  <c r="BC86" i="21" s="1"/>
  <c r="BB33" i="21"/>
  <c r="BB86" i="21" s="1"/>
  <c r="AZ33" i="21"/>
  <c r="AY33" i="21"/>
  <c r="AY86" i="21" s="1"/>
  <c r="AX33" i="21"/>
  <c r="AW33" i="21"/>
  <c r="AU33" i="21"/>
  <c r="AU86" i="21" s="1"/>
  <c r="AT33" i="21"/>
  <c r="AT86" i="21" s="1"/>
  <c r="AR33" i="21"/>
  <c r="AQ33" i="21"/>
  <c r="AQ86" i="21" s="1"/>
  <c r="AP33" i="21"/>
  <c r="AO33" i="21"/>
  <c r="AO37" i="21" s="1"/>
  <c r="AN33" i="21"/>
  <c r="AM33" i="21"/>
  <c r="AL33" i="21"/>
  <c r="AL37" i="21" s="1"/>
  <c r="AK33" i="21"/>
  <c r="AJ33" i="21"/>
  <c r="AJ37" i="21" s="1"/>
  <c r="AI33" i="21"/>
  <c r="AI37" i="21" s="1"/>
  <c r="AH33" i="21"/>
  <c r="AG33" i="21"/>
  <c r="AG37" i="21" s="1"/>
  <c r="AF33" i="21"/>
  <c r="AE33" i="21"/>
  <c r="AD33" i="21"/>
  <c r="AD37" i="21" s="1"/>
  <c r="AC33" i="21"/>
  <c r="AB33" i="21"/>
  <c r="AB37" i="21" s="1"/>
  <c r="AA33" i="21"/>
  <c r="Z33" i="21"/>
  <c r="Y33" i="21"/>
  <c r="W33" i="21"/>
  <c r="V33" i="21"/>
  <c r="T33" i="21"/>
  <c r="S33" i="21"/>
  <c r="R33" i="21"/>
  <c r="Q33" i="21"/>
  <c r="Q86" i="21" s="1"/>
  <c r="O33" i="21"/>
  <c r="N33" i="21"/>
  <c r="N86" i="21" s="1"/>
  <c r="K33" i="21"/>
  <c r="K34" i="21" s="1"/>
  <c r="D33" i="21"/>
  <c r="F33" i="21" s="1"/>
  <c r="C33" i="21"/>
  <c r="BD33" i="21" s="1"/>
  <c r="BD86" i="21" s="1"/>
  <c r="F31" i="21"/>
  <c r="I31" i="21" s="1"/>
  <c r="C30" i="21"/>
  <c r="F30" i="21" s="1"/>
  <c r="I30" i="21" s="1"/>
  <c r="D16" i="21"/>
  <c r="F16" i="21" s="1"/>
  <c r="J13" i="21"/>
  <c r="I13" i="21"/>
  <c r="M12" i="21"/>
  <c r="F12" i="21"/>
  <c r="M11" i="21"/>
  <c r="F11" i="21"/>
  <c r="K10" i="21"/>
  <c r="K13" i="21" s="1"/>
  <c r="F10" i="21"/>
  <c r="AH87" i="3"/>
  <c r="BF87" i="22" l="1"/>
  <c r="CD87" i="22"/>
  <c r="AX86" i="22"/>
  <c r="BR87" i="22"/>
  <c r="AZ86" i="22"/>
  <c r="AR86" i="22"/>
  <c r="AL26" i="22"/>
  <c r="AD26" i="22"/>
  <c r="AK26" i="22"/>
  <c r="AC26" i="22"/>
  <c r="AJ26" i="22"/>
  <c r="AB26" i="22"/>
  <c r="AM26" i="22"/>
  <c r="AI26" i="22"/>
  <c r="AG26" i="22"/>
  <c r="AH26" i="22"/>
  <c r="AO26" i="22"/>
  <c r="AN26" i="22"/>
  <c r="AF26" i="22"/>
  <c r="AE26" i="22"/>
  <c r="D36" i="22"/>
  <c r="F36" i="22" s="1"/>
  <c r="I36" i="22" s="1"/>
  <c r="I30" i="22"/>
  <c r="D17" i="22"/>
  <c r="F17" i="22" s="1"/>
  <c r="I17" i="22" s="1"/>
  <c r="D42" i="22"/>
  <c r="F42" i="22" s="1"/>
  <c r="I42" i="22" s="1"/>
  <c r="D18" i="22"/>
  <c r="F18" i="22" s="1"/>
  <c r="I18" i="22" s="1"/>
  <c r="D16" i="22"/>
  <c r="F16" i="22" s="1"/>
  <c r="I69" i="22"/>
  <c r="Z31" i="22"/>
  <c r="AA31" i="22"/>
  <c r="K86" i="22"/>
  <c r="I19" i="22"/>
  <c r="AG65" i="22"/>
  <c r="AO65" i="22"/>
  <c r="L33" i="22"/>
  <c r="U33" i="22"/>
  <c r="U86" i="22" s="1"/>
  <c r="AS33" i="22"/>
  <c r="AS86" i="22" s="1"/>
  <c r="BA33" i="22"/>
  <c r="BA86" i="22" s="1"/>
  <c r="Z65" i="22"/>
  <c r="AH65" i="22"/>
  <c r="AF66" i="22"/>
  <c r="AN66" i="22"/>
  <c r="AA65" i="22"/>
  <c r="AI65" i="22"/>
  <c r="AG66" i="22"/>
  <c r="AO66" i="22"/>
  <c r="D13" i="22"/>
  <c r="F13" i="22" s="1"/>
  <c r="D48" i="22"/>
  <c r="F48" i="22" s="1"/>
  <c r="I48" i="22" s="1"/>
  <c r="AP48" i="22" s="1"/>
  <c r="AB65" i="22"/>
  <c r="AJ65" i="22"/>
  <c r="Z66" i="22"/>
  <c r="AH66" i="22"/>
  <c r="P33" i="22"/>
  <c r="X33" i="22"/>
  <c r="X86" i="22" s="1"/>
  <c r="AV33" i="22"/>
  <c r="AV86" i="22" s="1"/>
  <c r="AT87" i="22" s="1"/>
  <c r="BD33" i="22"/>
  <c r="BD86" i="22" s="1"/>
  <c r="D45" i="22"/>
  <c r="F45" i="22" s="1"/>
  <c r="I45" i="22" s="1"/>
  <c r="AP45" i="22" s="1"/>
  <c r="AC65" i="22"/>
  <c r="AK65" i="22"/>
  <c r="AA66" i="22"/>
  <c r="AI66" i="22"/>
  <c r="D20" i="22"/>
  <c r="F20" i="22" s="1"/>
  <c r="I20" i="22" s="1"/>
  <c r="D21" i="22"/>
  <c r="F21" i="22" s="1"/>
  <c r="I21" i="22" s="1"/>
  <c r="D22" i="22"/>
  <c r="F22" i="22" s="1"/>
  <c r="I22" i="22" s="1"/>
  <c r="Q33" i="22"/>
  <c r="Q86" i="22" s="1"/>
  <c r="Y33" i="22"/>
  <c r="AW33" i="22"/>
  <c r="AW86" i="22" s="1"/>
  <c r="D41" i="22"/>
  <c r="F41" i="22" s="1"/>
  <c r="I41" i="22" s="1"/>
  <c r="AD65" i="22"/>
  <c r="AL65" i="22"/>
  <c r="AB66" i="22"/>
  <c r="AJ66" i="22"/>
  <c r="K94" i="22"/>
  <c r="D51" i="22"/>
  <c r="F51" i="22" s="1"/>
  <c r="I51" i="22" s="1"/>
  <c r="AE65" i="22"/>
  <c r="AM65" i="22"/>
  <c r="AC66" i="22"/>
  <c r="AK66" i="22"/>
  <c r="I33" i="22"/>
  <c r="AQ33" i="22"/>
  <c r="AQ86" i="22" s="1"/>
  <c r="D37" i="22"/>
  <c r="F37" i="22" s="1"/>
  <c r="I37" i="22" s="1"/>
  <c r="AF65" i="22"/>
  <c r="AD66" i="22"/>
  <c r="AZ86" i="21"/>
  <c r="AX86" i="21"/>
  <c r="AR86" i="21"/>
  <c r="BF87" i="21"/>
  <c r="BR87" i="21"/>
  <c r="AA30" i="21"/>
  <c r="AA36" i="21" s="1"/>
  <c r="Z30" i="21"/>
  <c r="Z36" i="21" s="1"/>
  <c r="D22" i="21"/>
  <c r="F22" i="21" s="1"/>
  <c r="I22" i="21" s="1"/>
  <c r="I34" i="21"/>
  <c r="I16" i="21"/>
  <c r="AI66" i="21"/>
  <c r="AA66" i="21"/>
  <c r="AN66" i="21"/>
  <c r="AF66" i="21"/>
  <c r="AM66" i="21"/>
  <c r="AE66" i="21"/>
  <c r="AG66" i="21"/>
  <c r="AB66" i="21"/>
  <c r="AL66" i="21"/>
  <c r="Z66" i="21"/>
  <c r="AJ66" i="21"/>
  <c r="AH66" i="21"/>
  <c r="AD66" i="21"/>
  <c r="AC66" i="21"/>
  <c r="AO66" i="21"/>
  <c r="D45" i="21"/>
  <c r="F45" i="21" s="1"/>
  <c r="I45" i="21" s="1"/>
  <c r="AP45" i="21" s="1"/>
  <c r="D21" i="21"/>
  <c r="F21" i="21" s="1"/>
  <c r="I21" i="21" s="1"/>
  <c r="D37" i="21"/>
  <c r="F37" i="21" s="1"/>
  <c r="I37" i="21" s="1"/>
  <c r="D26" i="21"/>
  <c r="F26" i="21" s="1"/>
  <c r="I26" i="21" s="1"/>
  <c r="D51" i="21"/>
  <c r="F51" i="21" s="1"/>
  <c r="I51" i="21" s="1"/>
  <c r="D44" i="21"/>
  <c r="F44" i="21" s="1"/>
  <c r="I44" i="21" s="1"/>
  <c r="AP44" i="21" s="1"/>
  <c r="D41" i="21"/>
  <c r="F41" i="21" s="1"/>
  <c r="I41" i="21" s="1"/>
  <c r="I33" i="21"/>
  <c r="D20" i="21"/>
  <c r="F20" i="21" s="1"/>
  <c r="I20" i="21" s="1"/>
  <c r="D48" i="21"/>
  <c r="F48" i="21" s="1"/>
  <c r="I48" i="21" s="1"/>
  <c r="AP48" i="21" s="1"/>
  <c r="D19" i="21"/>
  <c r="F19" i="21" s="1"/>
  <c r="D49" i="21"/>
  <c r="F49" i="21" s="1"/>
  <c r="I49" i="21" s="1"/>
  <c r="AP49" i="21" s="1"/>
  <c r="Z31" i="21"/>
  <c r="AA31" i="21"/>
  <c r="R42" i="21"/>
  <c r="P42" i="21"/>
  <c r="K86" i="21"/>
  <c r="K94" i="21" s="1"/>
  <c r="AK66" i="21"/>
  <c r="D13" i="21"/>
  <c r="F13" i="21" s="1"/>
  <c r="AK65" i="21"/>
  <c r="AC65" i="21"/>
  <c r="AH65" i="21"/>
  <c r="Z65" i="21"/>
  <c r="AO65" i="21"/>
  <c r="AG65" i="21"/>
  <c r="AA65" i="21"/>
  <c r="AM65" i="21"/>
  <c r="AW86" i="21"/>
  <c r="AB65" i="21"/>
  <c r="AN65" i="21"/>
  <c r="D17" i="21"/>
  <c r="F17" i="21" s="1"/>
  <c r="I17" i="21" s="1"/>
  <c r="D18" i="21"/>
  <c r="F18" i="21" s="1"/>
  <c r="I18" i="21" s="1"/>
  <c r="AL65" i="21"/>
  <c r="M13" i="21"/>
  <c r="K38" i="21"/>
  <c r="AD65" i="21"/>
  <c r="CD87" i="21"/>
  <c r="D36" i="21"/>
  <c r="F36" i="21" s="1"/>
  <c r="I36" i="21" s="1"/>
  <c r="L33" i="21"/>
  <c r="U33" i="21"/>
  <c r="U86" i="21" s="1"/>
  <c r="AS33" i="21"/>
  <c r="AS86" i="21" s="1"/>
  <c r="BA33" i="21"/>
  <c r="BA86" i="21" s="1"/>
  <c r="P33" i="21"/>
  <c r="P86" i="21" s="1"/>
  <c r="X33" i="21"/>
  <c r="X86" i="21" s="1"/>
  <c r="AV33" i="21"/>
  <c r="AV86" i="21" s="1"/>
  <c r="AT87" i="21" s="1"/>
  <c r="CP87" i="20"/>
  <c r="CD87" i="20"/>
  <c r="BR87" i="20"/>
  <c r="BF87" i="20"/>
  <c r="AT87" i="20"/>
  <c r="AH87" i="20"/>
  <c r="V87" i="20"/>
  <c r="J87" i="20"/>
  <c r="CP87" i="18"/>
  <c r="CD87" i="18"/>
  <c r="BR87" i="18"/>
  <c r="BF87" i="18"/>
  <c r="AT87" i="18"/>
  <c r="AH87" i="18"/>
  <c r="V87" i="18"/>
  <c r="J87" i="18"/>
  <c r="CP87" i="16"/>
  <c r="CD87" i="16"/>
  <c r="BR87" i="16"/>
  <c r="BF87" i="16"/>
  <c r="AT87" i="16"/>
  <c r="AH87" i="16"/>
  <c r="V87" i="16"/>
  <c r="J87" i="16"/>
  <c r="CP87" i="14"/>
  <c r="CD87" i="14"/>
  <c r="BR87" i="14"/>
  <c r="BF87" i="14"/>
  <c r="AT87" i="14"/>
  <c r="AH87" i="14"/>
  <c r="V87" i="14"/>
  <c r="J87" i="14"/>
  <c r="CP87" i="13"/>
  <c r="CD87" i="13"/>
  <c r="BR87" i="13"/>
  <c r="BF87" i="13"/>
  <c r="AT87" i="13"/>
  <c r="AH87" i="13"/>
  <c r="V87" i="13"/>
  <c r="J87" i="13"/>
  <c r="CP87" i="12"/>
  <c r="CD87" i="12"/>
  <c r="BR87" i="12"/>
  <c r="BF87" i="12"/>
  <c r="AT87" i="12"/>
  <c r="AH87" i="12"/>
  <c r="V87" i="12"/>
  <c r="J87" i="12"/>
  <c r="CP87" i="11"/>
  <c r="CD87" i="11"/>
  <c r="BR87" i="11"/>
  <c r="BF87" i="11"/>
  <c r="AT87" i="11"/>
  <c r="AH87" i="11"/>
  <c r="V87" i="11"/>
  <c r="J87" i="11"/>
  <c r="CP87" i="3"/>
  <c r="CD87" i="3"/>
  <c r="BR87" i="3"/>
  <c r="BF87" i="3"/>
  <c r="AT87" i="3"/>
  <c r="V87" i="3"/>
  <c r="J87" i="3"/>
  <c r="R42" i="22" l="1"/>
  <c r="P42" i="22"/>
  <c r="AN51" i="22"/>
  <c r="AF51" i="22"/>
  <c r="AM51" i="22"/>
  <c r="AE51" i="22"/>
  <c r="AL51" i="22"/>
  <c r="AD51" i="22"/>
  <c r="AK51" i="22"/>
  <c r="AC51" i="22"/>
  <c r="AJ51" i="22"/>
  <c r="AB51" i="22"/>
  <c r="AI51" i="22"/>
  <c r="AA51" i="22"/>
  <c r="AG51" i="22"/>
  <c r="AH51" i="22"/>
  <c r="Z51" i="22"/>
  <c r="AO51" i="22"/>
  <c r="Z17" i="22"/>
  <c r="AA17" i="22"/>
  <c r="AK20" i="22"/>
  <c r="AC20" i="22"/>
  <c r="AJ20" i="22"/>
  <c r="AB20" i="22"/>
  <c r="AD20" i="22"/>
  <c r="AI20" i="22"/>
  <c r="AH20" i="22"/>
  <c r="AN20" i="22"/>
  <c r="AO20" i="22"/>
  <c r="AG20" i="22"/>
  <c r="AL20" i="22"/>
  <c r="AF20" i="22"/>
  <c r="AM20" i="22"/>
  <c r="AE20" i="22"/>
  <c r="S41" i="22"/>
  <c r="S86" i="22" s="1"/>
  <c r="V41" i="22"/>
  <c r="V86" i="22" s="1"/>
  <c r="AA30" i="22"/>
  <c r="AA36" i="22" s="1"/>
  <c r="Z30" i="22"/>
  <c r="Z36" i="22" s="1"/>
  <c r="L34" i="22"/>
  <c r="L86" i="22" s="1"/>
  <c r="P86" i="22"/>
  <c r="D25" i="22"/>
  <c r="F25" i="22" s="1"/>
  <c r="I25" i="22" s="1"/>
  <c r="I81" i="22"/>
  <c r="R19" i="22"/>
  <c r="O19" i="22"/>
  <c r="O25" i="22" s="1"/>
  <c r="AJ21" i="22"/>
  <c r="AB21" i="22"/>
  <c r="AI21" i="22"/>
  <c r="AH21" i="22"/>
  <c r="AG21" i="22"/>
  <c r="AM21" i="22"/>
  <c r="AK21" i="22"/>
  <c r="AO21" i="22"/>
  <c r="AN21" i="22"/>
  <c r="AF21" i="22"/>
  <c r="AE21" i="22"/>
  <c r="AL21" i="22"/>
  <c r="AD21" i="22"/>
  <c r="AC21" i="22"/>
  <c r="AA18" i="22"/>
  <c r="Z18" i="22"/>
  <c r="AL22" i="22"/>
  <c r="AD22" i="22"/>
  <c r="AK22" i="22"/>
  <c r="AC22" i="22"/>
  <c r="AM22" i="22"/>
  <c r="AJ22" i="22"/>
  <c r="AB22" i="22"/>
  <c r="AA22" i="22"/>
  <c r="AA25" i="22" s="1"/>
  <c r="AH22" i="22"/>
  <c r="AO22" i="22"/>
  <c r="AI22" i="22"/>
  <c r="AP22" i="22"/>
  <c r="Z22" i="22"/>
  <c r="Z25" i="22" s="1"/>
  <c r="AG22" i="22"/>
  <c r="T22" i="22"/>
  <c r="M22" i="22"/>
  <c r="AN22" i="22"/>
  <c r="AF22" i="22"/>
  <c r="R22" i="22"/>
  <c r="AE22" i="22"/>
  <c r="D24" i="22"/>
  <c r="F24" i="22" s="1"/>
  <c r="I24" i="22" s="1"/>
  <c r="I16" i="22"/>
  <c r="M86" i="21"/>
  <c r="V41" i="21"/>
  <c r="V86" i="21" s="1"/>
  <c r="S41" i="21"/>
  <c r="S86" i="21" s="1"/>
  <c r="L34" i="21"/>
  <c r="L86" i="21"/>
  <c r="AO21" i="21"/>
  <c r="AG21" i="21"/>
  <c r="AL21" i="21"/>
  <c r="AD21" i="21"/>
  <c r="AH21" i="21"/>
  <c r="AE21" i="21"/>
  <c r="AM21" i="21"/>
  <c r="AJ21" i="21"/>
  <c r="AI21" i="21"/>
  <c r="AN21" i="21"/>
  <c r="AC21" i="21"/>
  <c r="AB21" i="21"/>
  <c r="AK21" i="21"/>
  <c r="AF21" i="21"/>
  <c r="AH20" i="21"/>
  <c r="AM20" i="21"/>
  <c r="AE20" i="21"/>
  <c r="AN20" i="21"/>
  <c r="AC20" i="21"/>
  <c r="AK20" i="21"/>
  <c r="AI20" i="21"/>
  <c r="AF20" i="21"/>
  <c r="AD20" i="21"/>
  <c r="AJ20" i="21"/>
  <c r="AG20" i="21"/>
  <c r="AO20" i="21"/>
  <c r="AL20" i="21"/>
  <c r="AB20" i="21"/>
  <c r="O16" i="21"/>
  <c r="I81" i="21"/>
  <c r="D24" i="21"/>
  <c r="F24" i="21" s="1"/>
  <c r="AI22" i="21"/>
  <c r="AA22" i="21"/>
  <c r="AA25" i="21" s="1"/>
  <c r="AN22" i="21"/>
  <c r="AF22" i="21"/>
  <c r="R22" i="21"/>
  <c r="AG22" i="21"/>
  <c r="AO22" i="21"/>
  <c r="AD22" i="21"/>
  <c r="AL22" i="21"/>
  <c r="AK22" i="21"/>
  <c r="Z22" i="21"/>
  <c r="Z25" i="21" s="1"/>
  <c r="AJ22" i="21"/>
  <c r="T22" i="21"/>
  <c r="AH22" i="21"/>
  <c r="AM22" i="21"/>
  <c r="AC22" i="21"/>
  <c r="AB22" i="21"/>
  <c r="M22" i="21"/>
  <c r="M25" i="21" s="1"/>
  <c r="AP22" i="21"/>
  <c r="AE22" i="21"/>
  <c r="Z18" i="21"/>
  <c r="AA18" i="21"/>
  <c r="AK51" i="21"/>
  <c r="AC51" i="21"/>
  <c r="AH51" i="21"/>
  <c r="Z51" i="21"/>
  <c r="AE51" i="21"/>
  <c r="AN51" i="21"/>
  <c r="AM51" i="21"/>
  <c r="AB51" i="21"/>
  <c r="AJ51" i="21"/>
  <c r="AG51" i="21"/>
  <c r="AF51" i="21"/>
  <c r="AO51" i="21"/>
  <c r="AD51" i="21"/>
  <c r="AI51" i="21"/>
  <c r="AA51" i="21"/>
  <c r="AL51" i="21"/>
  <c r="Z17" i="21"/>
  <c r="AA17" i="21"/>
  <c r="D25" i="21"/>
  <c r="F25" i="21" s="1"/>
  <c r="I25" i="21" s="1"/>
  <c r="I19" i="21"/>
  <c r="AI26" i="21"/>
  <c r="AN26" i="21"/>
  <c r="AF26" i="21"/>
  <c r="AO26" i="21"/>
  <c r="AM26" i="21"/>
  <c r="AL26" i="21"/>
  <c r="AB26" i="21"/>
  <c r="AJ26" i="21"/>
  <c r="AG26" i="21"/>
  <c r="AC26" i="21"/>
  <c r="AH26" i="21"/>
  <c r="AE26" i="21"/>
  <c r="AD26" i="21"/>
  <c r="AK26" i="21"/>
  <c r="D56" i="20"/>
  <c r="D58" i="20"/>
  <c r="D59" i="20"/>
  <c r="D62" i="20"/>
  <c r="D56" i="18"/>
  <c r="D58" i="18"/>
  <c r="D59" i="18"/>
  <c r="D62" i="18"/>
  <c r="D56" i="16"/>
  <c r="D58" i="16"/>
  <c r="D59" i="16"/>
  <c r="D62" i="16"/>
  <c r="D56" i="14"/>
  <c r="D58" i="14"/>
  <c r="D59" i="14"/>
  <c r="D62" i="14"/>
  <c r="D56" i="13"/>
  <c r="D58" i="13"/>
  <c r="D59" i="13"/>
  <c r="D62" i="13"/>
  <c r="D56" i="11"/>
  <c r="D58" i="11"/>
  <c r="D59" i="11"/>
  <c r="D62" i="11"/>
  <c r="D56" i="3"/>
  <c r="D58" i="3"/>
  <c r="D59" i="3"/>
  <c r="D62" i="3"/>
  <c r="D56" i="12"/>
  <c r="D58" i="12"/>
  <c r="D59" i="12"/>
  <c r="D62" i="12"/>
  <c r="M94" i="22" l="1"/>
  <c r="L94" i="22"/>
  <c r="AI25" i="22"/>
  <c r="AI86" i="22" s="1"/>
  <c r="AL25" i="22"/>
  <c r="AL86" i="22"/>
  <c r="AJ25" i="22"/>
  <c r="AJ86" i="22" s="1"/>
  <c r="AG25" i="22"/>
  <c r="AG86" i="22" s="1"/>
  <c r="AC25" i="22"/>
  <c r="AC86" i="22" s="1"/>
  <c r="D56" i="22"/>
  <c r="F56" i="22" s="1"/>
  <c r="I56" i="22" s="1"/>
  <c r="Y56" i="22" s="1"/>
  <c r="O16" i="22"/>
  <c r="D59" i="22"/>
  <c r="F59" i="22" s="1"/>
  <c r="I59" i="22" s="1"/>
  <c r="Y59" i="22" s="1"/>
  <c r="D62" i="22"/>
  <c r="F62" i="22" s="1"/>
  <c r="I62" i="22" s="1"/>
  <c r="CW62" i="22" s="1"/>
  <c r="CW86" i="22" s="1"/>
  <c r="CP87" i="22" s="1"/>
  <c r="D61" i="22"/>
  <c r="D58" i="22"/>
  <c r="F58" i="22" s="1"/>
  <c r="I58" i="22" s="1"/>
  <c r="Y58" i="22" s="1"/>
  <c r="AB86" i="22"/>
  <c r="AB25" i="22"/>
  <c r="AO25" i="22"/>
  <c r="AO86" i="22"/>
  <c r="AK25" i="22"/>
  <c r="AK86" i="22"/>
  <c r="AD25" i="22"/>
  <c r="AD86" i="22"/>
  <c r="AP86" i="22"/>
  <c r="AP25" i="22"/>
  <c r="AF25" i="22"/>
  <c r="AF86" i="22"/>
  <c r="M25" i="22"/>
  <c r="M86" i="22"/>
  <c r="AN25" i="22"/>
  <c r="AN86" i="22" s="1"/>
  <c r="AA24" i="22"/>
  <c r="AA86" i="22" s="1"/>
  <c r="AE25" i="22"/>
  <c r="AE86" i="22"/>
  <c r="AM25" i="22"/>
  <c r="AM86" i="22"/>
  <c r="T86" i="22"/>
  <c r="T25" i="22"/>
  <c r="R25" i="22"/>
  <c r="R86" i="22"/>
  <c r="AH25" i="22"/>
  <c r="AH86" i="22" s="1"/>
  <c r="Z24" i="22"/>
  <c r="Z86" i="22" s="1"/>
  <c r="AA24" i="21"/>
  <c r="AA86" i="21" s="1"/>
  <c r="O24" i="21"/>
  <c r="AN25" i="21"/>
  <c r="AN86" i="21"/>
  <c r="O19" i="21"/>
  <c r="O25" i="21" s="1"/>
  <c r="R19" i="21"/>
  <c r="M94" i="21"/>
  <c r="D61" i="21"/>
  <c r="AJ86" i="21"/>
  <c r="AJ25" i="21"/>
  <c r="AM25" i="21"/>
  <c r="AM86" i="21" s="1"/>
  <c r="AF25" i="21"/>
  <c r="AF86" i="21"/>
  <c r="AO25" i="21"/>
  <c r="AO86" i="21" s="1"/>
  <c r="I24" i="21"/>
  <c r="AG25" i="21"/>
  <c r="AG86" i="21" s="1"/>
  <c r="AE25" i="21"/>
  <c r="AE86" i="21" s="1"/>
  <c r="N94" i="21"/>
  <c r="D56" i="21"/>
  <c r="F56" i="21" s="1"/>
  <c r="I56" i="21" s="1"/>
  <c r="Y56" i="21" s="1"/>
  <c r="AD25" i="21"/>
  <c r="AD86" i="21" s="1"/>
  <c r="AH25" i="21"/>
  <c r="AH86" i="21"/>
  <c r="L94" i="21"/>
  <c r="Z86" i="21"/>
  <c r="Z24" i="21"/>
  <c r="AP25" i="21"/>
  <c r="AP86" i="21"/>
  <c r="AB25" i="21"/>
  <c r="AB86" i="21"/>
  <c r="AK25" i="21"/>
  <c r="AK86" i="21"/>
  <c r="T25" i="21"/>
  <c r="T86" i="21"/>
  <c r="AI25" i="21"/>
  <c r="AI86" i="21"/>
  <c r="AL25" i="21"/>
  <c r="AL86" i="21" s="1"/>
  <c r="AC25" i="21"/>
  <c r="AC86" i="21" s="1"/>
  <c r="I91" i="14"/>
  <c r="D52" i="18"/>
  <c r="C33" i="18"/>
  <c r="C30" i="18"/>
  <c r="AO22" i="16"/>
  <c r="D52" i="16"/>
  <c r="C33" i="16"/>
  <c r="C30" i="16"/>
  <c r="AH87" i="22" l="1"/>
  <c r="N94" i="22"/>
  <c r="Y86" i="22"/>
  <c r="V87" i="22" s="1"/>
  <c r="O24" i="22"/>
  <c r="O86" i="22" s="1"/>
  <c r="F8" i="22"/>
  <c r="R25" i="21"/>
  <c r="R86" i="21"/>
  <c r="O86" i="21"/>
  <c r="D62" i="21"/>
  <c r="F62" i="21" s="1"/>
  <c r="I62" i="21" s="1"/>
  <c r="CW62" i="21" s="1"/>
  <c r="CW86" i="21" s="1"/>
  <c r="D59" i="21"/>
  <c r="F59" i="21" s="1"/>
  <c r="I59" i="21" s="1"/>
  <c r="Y59" i="21" s="1"/>
  <c r="D58" i="21"/>
  <c r="F58" i="21" s="1"/>
  <c r="AH87" i="21"/>
  <c r="AO22" i="14"/>
  <c r="D52" i="14"/>
  <c r="C33" i="14"/>
  <c r="C30" i="14"/>
  <c r="AO22" i="3"/>
  <c r="AO22" i="11"/>
  <c r="AO22" i="12"/>
  <c r="AO22" i="13"/>
  <c r="D52" i="13"/>
  <c r="BR94" i="22" l="1"/>
  <c r="V94" i="22"/>
  <c r="CI94" i="22"/>
  <c r="BJ94" i="22"/>
  <c r="Y94" i="22"/>
  <c r="AP94" i="22"/>
  <c r="AW94" i="22"/>
  <c r="W94" i="22"/>
  <c r="CV94" i="22"/>
  <c r="CR94" i="22"/>
  <c r="J87" i="22"/>
  <c r="BD94" i="22"/>
  <c r="P94" i="22"/>
  <c r="AT94" i="22"/>
  <c r="AU94" i="22"/>
  <c r="BU94" i="22"/>
  <c r="BS94" i="22"/>
  <c r="CU94" i="22"/>
  <c r="CK94" i="22"/>
  <c r="R94" i="22"/>
  <c r="BG94" i="22"/>
  <c r="Q94" i="22"/>
  <c r="CE94" i="22"/>
  <c r="AI94" i="22"/>
  <c r="AJ94" i="22"/>
  <c r="CC94" i="22"/>
  <c r="AL94" i="22"/>
  <c r="AV94" i="22"/>
  <c r="BX94" i="22"/>
  <c r="AB94" i="22"/>
  <c r="AC94" i="22"/>
  <c r="AQ94" i="22"/>
  <c r="BB94" i="22"/>
  <c r="CA94" i="22"/>
  <c r="O94" i="22"/>
  <c r="BQ94" i="22"/>
  <c r="AY94" i="22"/>
  <c r="S94" i="22"/>
  <c r="AO94" i="22"/>
  <c r="BN94" i="22"/>
  <c r="I93" i="22"/>
  <c r="AG94" i="22"/>
  <c r="CP94" i="22"/>
  <c r="AK94" i="22"/>
  <c r="CO94" i="22"/>
  <c r="BK94" i="22"/>
  <c r="BM94" i="22"/>
  <c r="CF94" i="22"/>
  <c r="AS94" i="22"/>
  <c r="CT94" i="22"/>
  <c r="T94" i="22"/>
  <c r="CH94" i="22"/>
  <c r="BI94" i="22"/>
  <c r="Z94" i="22"/>
  <c r="CJ94" i="22"/>
  <c r="AR94" i="22"/>
  <c r="BH94" i="22"/>
  <c r="CL94" i="22"/>
  <c r="CQ94" i="22"/>
  <c r="AA94" i="22"/>
  <c r="BC94" i="22"/>
  <c r="I87" i="22"/>
  <c r="CD94" i="22"/>
  <c r="BF94" i="22"/>
  <c r="BT94" i="22"/>
  <c r="BP94" i="22"/>
  <c r="AF94" i="22"/>
  <c r="BW94" i="22"/>
  <c r="CM94" i="22"/>
  <c r="AE94" i="22"/>
  <c r="AZ94" i="22"/>
  <c r="BO94" i="22"/>
  <c r="AM94" i="22"/>
  <c r="AD94" i="22"/>
  <c r="AX94" i="22"/>
  <c r="AH94" i="22"/>
  <c r="CS94" i="22"/>
  <c r="CG94" i="22"/>
  <c r="CW94" i="22"/>
  <c r="I94" i="22" s="1"/>
  <c r="BE94" i="22"/>
  <c r="AN94" i="22"/>
  <c r="CB94" i="22"/>
  <c r="BL94" i="22"/>
  <c r="U94" i="22"/>
  <c r="BY94" i="22"/>
  <c r="CN94" i="22"/>
  <c r="BV94" i="22"/>
  <c r="BZ94" i="22"/>
  <c r="BA94" i="22"/>
  <c r="X94" i="22"/>
  <c r="F77" i="22"/>
  <c r="D60" i="22"/>
  <c r="I82" i="22"/>
  <c r="I83" i="22" s="1"/>
  <c r="I84" i="22" s="1"/>
  <c r="F74" i="22"/>
  <c r="F76" i="22" s="1"/>
  <c r="I58" i="21"/>
  <c r="Y58" i="21" s="1"/>
  <c r="Y86" i="21" s="1"/>
  <c r="CQ94" i="21" s="1"/>
  <c r="F8" i="21"/>
  <c r="CP87" i="21"/>
  <c r="Q94" i="21"/>
  <c r="AO94" i="21"/>
  <c r="S94" i="21"/>
  <c r="CK94" i="21"/>
  <c r="T94" i="21"/>
  <c r="AZ94" i="21"/>
  <c r="CO94" i="21"/>
  <c r="V94" i="21"/>
  <c r="AF94" i="21"/>
  <c r="BB94" i="21"/>
  <c r="X94" i="21"/>
  <c r="U94" i="21"/>
  <c r="O94" i="21"/>
  <c r="P94" i="21"/>
  <c r="R94" i="21"/>
  <c r="W94" i="21"/>
  <c r="J87" i="21"/>
  <c r="CW94" i="21"/>
  <c r="I94" i="21" s="1"/>
  <c r="C30" i="13"/>
  <c r="BS94" i="21" l="1"/>
  <c r="AD94" i="21"/>
  <c r="AA94" i="21"/>
  <c r="BV94" i="21"/>
  <c r="CP94" i="21"/>
  <c r="CM94" i="21"/>
  <c r="BI94" i="21"/>
  <c r="BX94" i="21"/>
  <c r="BW94" i="21"/>
  <c r="Y94" i="21"/>
  <c r="AH94" i="21"/>
  <c r="CG94" i="21"/>
  <c r="CF94" i="21"/>
  <c r="CN94" i="21"/>
  <c r="F77" i="21"/>
  <c r="D60" i="21"/>
  <c r="I82" i="21"/>
  <c r="I83" i="21" s="1"/>
  <c r="I84" i="21" s="1"/>
  <c r="F74" i="21"/>
  <c r="F76" i="21" s="1"/>
  <c r="I93" i="21"/>
  <c r="V87" i="21"/>
  <c r="AM94" i="21"/>
  <c r="AQ94" i="21"/>
  <c r="BC94" i="21"/>
  <c r="BU94" i="21"/>
  <c r="CD94" i="21"/>
  <c r="BD94" i="21"/>
  <c r="AG94" i="21"/>
  <c r="AT94" i="21"/>
  <c r="AI94" i="21"/>
  <c r="CL94" i="21"/>
  <c r="CT94" i="21"/>
  <c r="AV94" i="21"/>
  <c r="BL94" i="21"/>
  <c r="BZ94" i="21"/>
  <c r="BJ94" i="21"/>
  <c r="AC94" i="21"/>
  <c r="AP94" i="21"/>
  <c r="AS94" i="21"/>
  <c r="BR94" i="21"/>
  <c r="CH94" i="21"/>
  <c r="AJ94" i="21"/>
  <c r="AY94" i="21"/>
  <c r="CB94" i="21"/>
  <c r="CR94" i="21"/>
  <c r="BH94" i="21"/>
  <c r="AU94" i="21"/>
  <c r="BM94" i="21"/>
  <c r="AE94" i="21"/>
  <c r="BQ94" i="21"/>
  <c r="CS94" i="21"/>
  <c r="AB94" i="21"/>
  <c r="AN94" i="21"/>
  <c r="Z94" i="21"/>
  <c r="BT94" i="21"/>
  <c r="BA94" i="21"/>
  <c r="AW94" i="21"/>
  <c r="BF94" i="21"/>
  <c r="BO94" i="21"/>
  <c r="CC94" i="21"/>
  <c r="I87" i="21"/>
  <c r="BE94" i="21"/>
  <c r="AK94" i="21"/>
  <c r="CI94" i="21"/>
  <c r="AR94" i="21"/>
  <c r="CU94" i="21"/>
  <c r="AX94" i="21"/>
  <c r="BY94" i="21"/>
  <c r="CE94" i="21"/>
  <c r="BP94" i="21"/>
  <c r="BK94" i="21"/>
  <c r="CJ94" i="21"/>
  <c r="BN94" i="21"/>
  <c r="CV94" i="21"/>
  <c r="AL94" i="21"/>
  <c r="BG94" i="21"/>
  <c r="CA94" i="21"/>
  <c r="C33" i="13"/>
  <c r="D52" i="11" l="1"/>
  <c r="C33" i="11"/>
  <c r="C30" i="11"/>
  <c r="D52" i="3"/>
  <c r="C33" i="3"/>
  <c r="C30" i="3"/>
  <c r="Z65" i="12"/>
  <c r="E31" i="6" l="1"/>
  <c r="C33" i="12"/>
  <c r="C30" i="12"/>
  <c r="AP71" i="16" l="1"/>
  <c r="AP71" i="20"/>
  <c r="E79" i="6"/>
  <c r="C79" i="6"/>
  <c r="E77" i="6"/>
  <c r="C77" i="6"/>
  <c r="CW73" i="20"/>
  <c r="CV73" i="20"/>
  <c r="CU73" i="20"/>
  <c r="CT73" i="20"/>
  <c r="CS73" i="20"/>
  <c r="CR73" i="20"/>
  <c r="CQ73" i="20"/>
  <c r="CP73" i="20"/>
  <c r="CO73" i="20"/>
  <c r="CO86" i="20" s="1"/>
  <c r="CN73" i="20"/>
  <c r="CM73" i="20"/>
  <c r="CL73" i="20"/>
  <c r="CK73" i="20"/>
  <c r="CJ73" i="20"/>
  <c r="CI73" i="20"/>
  <c r="CH73" i="20"/>
  <c r="CG73" i="20"/>
  <c r="CF73" i="20"/>
  <c r="CE73" i="20"/>
  <c r="CD73" i="20"/>
  <c r="CC73" i="20"/>
  <c r="CB73" i="20"/>
  <c r="CA73" i="20"/>
  <c r="BZ73" i="20"/>
  <c r="BY73" i="20"/>
  <c r="BX73" i="20"/>
  <c r="BW73" i="20"/>
  <c r="BV73" i="20"/>
  <c r="BU73" i="20"/>
  <c r="BT73" i="20"/>
  <c r="BS73" i="20"/>
  <c r="BR73" i="20"/>
  <c r="BQ73" i="20"/>
  <c r="BP73" i="20"/>
  <c r="BO73" i="20"/>
  <c r="BN73" i="20"/>
  <c r="BM73" i="20"/>
  <c r="BL73" i="20"/>
  <c r="BK73" i="20"/>
  <c r="BJ73" i="20"/>
  <c r="BI73" i="20"/>
  <c r="BI86" i="20" s="1"/>
  <c r="BH73" i="20"/>
  <c r="BG73" i="20"/>
  <c r="BF73" i="20"/>
  <c r="BE73" i="20"/>
  <c r="BD73" i="20"/>
  <c r="BC73" i="20"/>
  <c r="BB73" i="20"/>
  <c r="BA73" i="20"/>
  <c r="AZ73" i="20"/>
  <c r="AY73" i="20"/>
  <c r="AX73" i="20"/>
  <c r="AW73" i="20"/>
  <c r="AV73" i="20"/>
  <c r="AU73" i="20"/>
  <c r="AT73" i="20"/>
  <c r="AS73" i="20"/>
  <c r="AR73" i="20"/>
  <c r="AQ73" i="20"/>
  <c r="AP73" i="20"/>
  <c r="F73" i="20"/>
  <c r="I73" i="20" s="1"/>
  <c r="I91" i="20"/>
  <c r="BY86" i="20"/>
  <c r="CW72" i="20"/>
  <c r="CV72" i="20"/>
  <c r="CU72" i="20"/>
  <c r="CT72" i="20"/>
  <c r="CS72" i="20"/>
  <c r="CR72" i="20"/>
  <c r="CQ72" i="20"/>
  <c r="CP72" i="20"/>
  <c r="CP86" i="20" s="1"/>
  <c r="CO72" i="20"/>
  <c r="CN72" i="20"/>
  <c r="CM72" i="20"/>
  <c r="CM86" i="20" s="1"/>
  <c r="CL72" i="20"/>
  <c r="CL86" i="20" s="1"/>
  <c r="CK72" i="20"/>
  <c r="CK86" i="20" s="1"/>
  <c r="CJ72" i="20"/>
  <c r="CI72" i="20"/>
  <c r="CH72" i="20"/>
  <c r="CG72" i="20"/>
  <c r="CF72" i="20"/>
  <c r="CE72" i="20"/>
  <c r="CE86" i="20" s="1"/>
  <c r="CD72" i="20"/>
  <c r="CD86" i="20" s="1"/>
  <c r="CC72" i="20"/>
  <c r="CC86" i="20" s="1"/>
  <c r="CB72" i="20"/>
  <c r="CA72" i="20"/>
  <c r="BZ72" i="20"/>
  <c r="BZ86" i="20" s="1"/>
  <c r="BY72" i="20"/>
  <c r="BX72" i="20"/>
  <c r="BW72" i="20"/>
  <c r="BV72" i="20"/>
  <c r="BU72" i="20"/>
  <c r="BT72" i="20"/>
  <c r="BS72" i="20"/>
  <c r="BR72" i="20"/>
  <c r="BR86" i="20" s="1"/>
  <c r="BQ72" i="20"/>
  <c r="BP72" i="20"/>
  <c r="BO72" i="20"/>
  <c r="BO86" i="20" s="1"/>
  <c r="BN72" i="20"/>
  <c r="BN86" i="20" s="1"/>
  <c r="BM72" i="20"/>
  <c r="BM86" i="20" s="1"/>
  <c r="BL72" i="20"/>
  <c r="BK72" i="20"/>
  <c r="BJ72" i="20"/>
  <c r="BJ86" i="20" s="1"/>
  <c r="BI72" i="20"/>
  <c r="BH72" i="20"/>
  <c r="BG72" i="20"/>
  <c r="BG86" i="20" s="1"/>
  <c r="BF72" i="20"/>
  <c r="BF86" i="20" s="1"/>
  <c r="BE72" i="20"/>
  <c r="BE86" i="20" s="1"/>
  <c r="BD72" i="20"/>
  <c r="BC72" i="20"/>
  <c r="BB72" i="20"/>
  <c r="BA72" i="20"/>
  <c r="AZ72" i="20"/>
  <c r="AY72" i="20"/>
  <c r="AX72" i="20"/>
  <c r="AW72" i="20"/>
  <c r="AV72" i="20"/>
  <c r="AU72" i="20"/>
  <c r="AT72" i="20"/>
  <c r="AS72" i="20"/>
  <c r="AR72" i="20"/>
  <c r="AQ72" i="20"/>
  <c r="AP72" i="20"/>
  <c r="F72" i="20"/>
  <c r="I72" i="20" s="1"/>
  <c r="D72" i="20"/>
  <c r="I71" i="20"/>
  <c r="F71" i="20"/>
  <c r="F70" i="20"/>
  <c r="I70" i="20" s="1"/>
  <c r="AP70" i="20" s="1"/>
  <c r="F69" i="20"/>
  <c r="D69" i="20"/>
  <c r="I66" i="20"/>
  <c r="AI66" i="20" s="1"/>
  <c r="F66" i="20"/>
  <c r="F65" i="20"/>
  <c r="I65" i="20" s="1"/>
  <c r="C61" i="20"/>
  <c r="C60" i="20"/>
  <c r="I57" i="20"/>
  <c r="Y57" i="20" s="1"/>
  <c r="F57" i="20"/>
  <c r="F55" i="20"/>
  <c r="I55" i="20" s="1"/>
  <c r="Y55" i="20" s="1"/>
  <c r="F52" i="20"/>
  <c r="I52" i="20" s="1"/>
  <c r="AP52" i="20" s="1"/>
  <c r="I50" i="20"/>
  <c r="AP50" i="20" s="1"/>
  <c r="F50" i="20"/>
  <c r="F46" i="20"/>
  <c r="I46" i="20" s="1"/>
  <c r="AP46" i="20" s="1"/>
  <c r="C42" i="20"/>
  <c r="C41" i="20"/>
  <c r="I38" i="20"/>
  <c r="AO38" i="20" s="1"/>
  <c r="F38" i="20"/>
  <c r="BD37" i="20"/>
  <c r="BC37" i="20"/>
  <c r="BB37" i="20"/>
  <c r="BA37" i="20"/>
  <c r="AZ37" i="20"/>
  <c r="AY37" i="20"/>
  <c r="AX37" i="20"/>
  <c r="AW37" i="20"/>
  <c r="AV37" i="20"/>
  <c r="AU37" i="20"/>
  <c r="AT37" i="20"/>
  <c r="AS37" i="20"/>
  <c r="AR37" i="20"/>
  <c r="AQ37" i="20"/>
  <c r="AP37" i="20"/>
  <c r="AA37" i="20"/>
  <c r="Z37" i="20"/>
  <c r="Y37" i="20"/>
  <c r="X37" i="20"/>
  <c r="W37" i="20"/>
  <c r="V37" i="20"/>
  <c r="U37" i="20"/>
  <c r="T37" i="20"/>
  <c r="S37" i="20"/>
  <c r="R37" i="20"/>
  <c r="Q37" i="20"/>
  <c r="P37" i="20"/>
  <c r="O37" i="20"/>
  <c r="N37" i="20"/>
  <c r="L37" i="20"/>
  <c r="K37" i="20"/>
  <c r="Y36" i="20"/>
  <c r="F34" i="20"/>
  <c r="AO37" i="20"/>
  <c r="D33" i="20"/>
  <c r="F31" i="20"/>
  <c r="I31" i="20" s="1"/>
  <c r="F30" i="20"/>
  <c r="D42" i="20" s="1"/>
  <c r="F42" i="20" s="1"/>
  <c r="I42" i="20" s="1"/>
  <c r="D18" i="20"/>
  <c r="F18" i="20" s="1"/>
  <c r="I18" i="20" s="1"/>
  <c r="J13" i="20"/>
  <c r="J86" i="20" s="1"/>
  <c r="I13" i="20"/>
  <c r="M12" i="20"/>
  <c r="F12" i="20"/>
  <c r="M11" i="20"/>
  <c r="F11" i="20"/>
  <c r="D13" i="20" s="1"/>
  <c r="F13" i="20" s="1"/>
  <c r="K10" i="20"/>
  <c r="F10" i="20"/>
  <c r="CW73" i="18"/>
  <c r="CV73" i="18"/>
  <c r="CU73" i="18"/>
  <c r="CT73" i="18"/>
  <c r="CS73" i="18"/>
  <c r="CR73" i="18"/>
  <c r="CQ73" i="18"/>
  <c r="CP73" i="18"/>
  <c r="CO73" i="18"/>
  <c r="CN73" i="18"/>
  <c r="CM73" i="18"/>
  <c r="CL73" i="18"/>
  <c r="CK73" i="18"/>
  <c r="CJ73" i="18"/>
  <c r="CI73" i="18"/>
  <c r="CI86" i="18" s="1"/>
  <c r="CH73" i="18"/>
  <c r="CG73" i="18"/>
  <c r="CF73" i="18"/>
  <c r="CE73" i="18"/>
  <c r="CD73" i="18"/>
  <c r="CC73" i="18"/>
  <c r="CB73" i="18"/>
  <c r="CB86" i="18" s="1"/>
  <c r="CA73" i="18"/>
  <c r="CA86" i="18" s="1"/>
  <c r="BZ73" i="18"/>
  <c r="BY73" i="18"/>
  <c r="BX73" i="18"/>
  <c r="BW73" i="18"/>
  <c r="BV73" i="18"/>
  <c r="BU73" i="18"/>
  <c r="BT73" i="18"/>
  <c r="BS73" i="18"/>
  <c r="BR73" i="18"/>
  <c r="BQ73" i="18"/>
  <c r="BP73" i="18"/>
  <c r="BO73" i="18"/>
  <c r="BN73" i="18"/>
  <c r="BM73" i="18"/>
  <c r="BL73" i="18"/>
  <c r="BK73" i="18"/>
  <c r="BK86" i="18" s="1"/>
  <c r="BJ73" i="18"/>
  <c r="BI73" i="18"/>
  <c r="BH73" i="18"/>
  <c r="BG73" i="18"/>
  <c r="BF73" i="18"/>
  <c r="BE73" i="18"/>
  <c r="BD73" i="18"/>
  <c r="BC73" i="18"/>
  <c r="BB73" i="18"/>
  <c r="BA73" i="18"/>
  <c r="AZ73" i="18"/>
  <c r="AY73" i="18"/>
  <c r="AX73" i="18"/>
  <c r="AW73" i="18"/>
  <c r="AV73" i="18"/>
  <c r="AU73" i="18"/>
  <c r="AT73" i="18"/>
  <c r="AS73" i="18"/>
  <c r="AR73" i="18"/>
  <c r="AQ73" i="18"/>
  <c r="AP73" i="18"/>
  <c r="F73" i="18"/>
  <c r="I73" i="18" s="1"/>
  <c r="I91" i="18"/>
  <c r="CW72" i="18"/>
  <c r="CV72" i="18"/>
  <c r="CV86" i="18" s="1"/>
  <c r="CU72" i="18"/>
  <c r="CT72" i="18"/>
  <c r="CS72" i="18"/>
  <c r="CS86" i="18" s="1"/>
  <c r="CR72" i="18"/>
  <c r="CQ72" i="18"/>
  <c r="CP72" i="18"/>
  <c r="CO72" i="18"/>
  <c r="CN72" i="18"/>
  <c r="CM72" i="18"/>
  <c r="CL72" i="18"/>
  <c r="CK72" i="18"/>
  <c r="CJ72" i="18"/>
  <c r="CI72" i="18"/>
  <c r="CH72" i="18"/>
  <c r="CH86" i="18" s="1"/>
  <c r="CG72" i="18"/>
  <c r="CG86" i="18" s="1"/>
  <c r="CF72" i="18"/>
  <c r="CF86" i="18" s="1"/>
  <c r="CE72" i="18"/>
  <c r="CE86" i="18" s="1"/>
  <c r="CD72" i="18"/>
  <c r="CC72" i="18"/>
  <c r="CB72" i="18"/>
  <c r="CA72" i="18"/>
  <c r="BZ72" i="18"/>
  <c r="BY72" i="18"/>
  <c r="BX72" i="18"/>
  <c r="BX86" i="18" s="1"/>
  <c r="BW72" i="18"/>
  <c r="BV72" i="18"/>
  <c r="BU72" i="18"/>
  <c r="BU86" i="18" s="1"/>
  <c r="BT72" i="18"/>
  <c r="BS72" i="18"/>
  <c r="BR72" i="18"/>
  <c r="BQ72" i="18"/>
  <c r="BP72" i="18"/>
  <c r="BO72" i="18"/>
  <c r="BN72" i="18"/>
  <c r="BM72" i="18"/>
  <c r="BL72" i="18"/>
  <c r="BK72" i="18"/>
  <c r="BJ72" i="18"/>
  <c r="BI72" i="18"/>
  <c r="BH72" i="18"/>
  <c r="BH86" i="18" s="1"/>
  <c r="BG72" i="18"/>
  <c r="BG86" i="18" s="1"/>
  <c r="BF72" i="18"/>
  <c r="BE72" i="18"/>
  <c r="BD72" i="18"/>
  <c r="BC72" i="18"/>
  <c r="BB72" i="18"/>
  <c r="BA72" i="18"/>
  <c r="AZ72" i="18"/>
  <c r="AY72" i="18"/>
  <c r="AX72" i="18"/>
  <c r="AW72" i="18"/>
  <c r="AV72" i="18"/>
  <c r="AU72" i="18"/>
  <c r="AT72" i="18"/>
  <c r="AS72" i="18"/>
  <c r="AR72" i="18"/>
  <c r="AQ72" i="18"/>
  <c r="AP72" i="18"/>
  <c r="F72" i="18"/>
  <c r="I72" i="18" s="1"/>
  <c r="D72" i="18"/>
  <c r="F71" i="18"/>
  <c r="I71" i="18" s="1"/>
  <c r="AP71" i="18" s="1"/>
  <c r="F70" i="18"/>
  <c r="F69" i="18"/>
  <c r="I69" i="18" s="1"/>
  <c r="CW69" i="18" s="1"/>
  <c r="D69" i="18"/>
  <c r="F66" i="18"/>
  <c r="I66" i="18" s="1"/>
  <c r="F65" i="18"/>
  <c r="I65" i="18" s="1"/>
  <c r="AF65" i="18" s="1"/>
  <c r="C61" i="18"/>
  <c r="C60" i="18"/>
  <c r="F58" i="18"/>
  <c r="I58" i="18" s="1"/>
  <c r="Y58" i="18" s="1"/>
  <c r="F57" i="18"/>
  <c r="I57" i="18" s="1"/>
  <c r="Y57" i="18" s="1"/>
  <c r="I55" i="18"/>
  <c r="Y55" i="18" s="1"/>
  <c r="F55" i="18"/>
  <c r="F52" i="18"/>
  <c r="I52" i="18" s="1"/>
  <c r="AP52" i="18" s="1"/>
  <c r="F50" i="18"/>
  <c r="I50" i="18" s="1"/>
  <c r="I46" i="18"/>
  <c r="AP46" i="18" s="1"/>
  <c r="F46" i="18"/>
  <c r="C42" i="18"/>
  <c r="C41" i="18"/>
  <c r="F38" i="18"/>
  <c r="I38" i="18" s="1"/>
  <c r="AO38" i="18" s="1"/>
  <c r="BD37" i="18"/>
  <c r="BC37" i="18"/>
  <c r="BB37" i="18"/>
  <c r="BA37" i="18"/>
  <c r="AZ37" i="18"/>
  <c r="AY37" i="18"/>
  <c r="AX37" i="18"/>
  <c r="AW37" i="18"/>
  <c r="AV37" i="18"/>
  <c r="AU37" i="18"/>
  <c r="AT37" i="18"/>
  <c r="AS37" i="18"/>
  <c r="AR37" i="18"/>
  <c r="AQ37" i="18"/>
  <c r="AP37" i="18"/>
  <c r="AA37" i="18"/>
  <c r="Z37" i="18"/>
  <c r="Y37" i="18"/>
  <c r="X37" i="18"/>
  <c r="W37" i="18"/>
  <c r="V37" i="18"/>
  <c r="U37" i="18"/>
  <c r="T37" i="18"/>
  <c r="S37" i="18"/>
  <c r="R37" i="18"/>
  <c r="Q37" i="18"/>
  <c r="P37" i="18"/>
  <c r="O37" i="18"/>
  <c r="N37" i="18"/>
  <c r="L37" i="18"/>
  <c r="K37" i="18"/>
  <c r="BD36" i="18"/>
  <c r="BC36" i="18"/>
  <c r="BB36" i="18"/>
  <c r="BA36" i="18"/>
  <c r="AZ36" i="18"/>
  <c r="AY36" i="18"/>
  <c r="AX36" i="18"/>
  <c r="AW36" i="18"/>
  <c r="AV36" i="18"/>
  <c r="AU36" i="18"/>
  <c r="AT36" i="18"/>
  <c r="AS36" i="18"/>
  <c r="AR36" i="18"/>
  <c r="AQ36" i="18"/>
  <c r="AP36" i="18"/>
  <c r="AO36" i="18"/>
  <c r="AN36" i="18"/>
  <c r="AM36" i="18"/>
  <c r="AL36" i="18"/>
  <c r="AK36" i="18"/>
  <c r="AJ36" i="18"/>
  <c r="AI36" i="18"/>
  <c r="AH36" i="18"/>
  <c r="AG36" i="18"/>
  <c r="AF36" i="18"/>
  <c r="AE36" i="18"/>
  <c r="AD36" i="18"/>
  <c r="AC36" i="18"/>
  <c r="AB36" i="18"/>
  <c r="Y36" i="18"/>
  <c r="X36" i="18"/>
  <c r="W36" i="18"/>
  <c r="V36" i="18"/>
  <c r="U36" i="18"/>
  <c r="T36" i="18"/>
  <c r="S36" i="18"/>
  <c r="R36" i="18"/>
  <c r="Q36" i="18"/>
  <c r="P36" i="18"/>
  <c r="O36" i="18"/>
  <c r="N36" i="18"/>
  <c r="L36" i="18"/>
  <c r="K36" i="18"/>
  <c r="K38" i="18" s="1"/>
  <c r="F34" i="18"/>
  <c r="I34" i="18" s="1"/>
  <c r="AZ33" i="18"/>
  <c r="AX33" i="18"/>
  <c r="AW33" i="18"/>
  <c r="AR33" i="18"/>
  <c r="AA33" i="18"/>
  <c r="V33" i="18"/>
  <c r="T33" i="18"/>
  <c r="S33" i="18"/>
  <c r="N33" i="18"/>
  <c r="K33" i="18"/>
  <c r="K34" i="18" s="1"/>
  <c r="D33" i="18"/>
  <c r="BD33" i="18"/>
  <c r="F31" i="18"/>
  <c r="I31" i="18" s="1"/>
  <c r="F30" i="18"/>
  <c r="I30" i="18" s="1"/>
  <c r="Z30" i="18" s="1"/>
  <c r="Z36" i="18" s="1"/>
  <c r="M13" i="18"/>
  <c r="J13" i="18"/>
  <c r="I13" i="18"/>
  <c r="M12" i="18"/>
  <c r="F12" i="18"/>
  <c r="D13" i="18" s="1"/>
  <c r="F13" i="18" s="1"/>
  <c r="M11" i="18"/>
  <c r="F11" i="18"/>
  <c r="K10" i="18"/>
  <c r="F10" i="18"/>
  <c r="AQ73" i="16"/>
  <c r="AR73" i="16"/>
  <c r="AS73" i="16"/>
  <c r="AT73" i="16"/>
  <c r="AU73" i="16"/>
  <c r="AV73" i="16"/>
  <c r="AW73" i="16"/>
  <c r="AX73" i="16"/>
  <c r="AY73" i="16"/>
  <c r="AZ73" i="16"/>
  <c r="BA73" i="16"/>
  <c r="BB73" i="16"/>
  <c r="BC73" i="16"/>
  <c r="BD73" i="16"/>
  <c r="BE73" i="16"/>
  <c r="BF73" i="16"/>
  <c r="BG73" i="16"/>
  <c r="BH73" i="16"/>
  <c r="BI73" i="16"/>
  <c r="BI86" i="16" s="1"/>
  <c r="BJ73" i="16"/>
  <c r="BK73" i="16"/>
  <c r="BL73" i="16"/>
  <c r="BM73" i="16"/>
  <c r="BN73" i="16"/>
  <c r="BO73" i="16"/>
  <c r="BP73" i="16"/>
  <c r="BQ73" i="16"/>
  <c r="BR73" i="16"/>
  <c r="BS73" i="16"/>
  <c r="BT73" i="16"/>
  <c r="BU73" i="16"/>
  <c r="BV73" i="16"/>
  <c r="BW73" i="16"/>
  <c r="BX73" i="16"/>
  <c r="BY73" i="16"/>
  <c r="BZ73" i="16"/>
  <c r="CA73" i="16"/>
  <c r="CB73" i="16"/>
  <c r="CC73" i="16"/>
  <c r="CD73" i="16"/>
  <c r="CE73" i="16"/>
  <c r="CF73" i="16"/>
  <c r="CG73" i="16"/>
  <c r="CG86" i="16" s="1"/>
  <c r="CH73" i="16"/>
  <c r="CI73" i="16"/>
  <c r="CJ73" i="16"/>
  <c r="CK73" i="16"/>
  <c r="CL73" i="16"/>
  <c r="CM73" i="16"/>
  <c r="CN73" i="16"/>
  <c r="CO73" i="16"/>
  <c r="CP73" i="16"/>
  <c r="CQ73" i="16"/>
  <c r="CR73" i="16"/>
  <c r="CS73" i="16"/>
  <c r="CT73" i="16"/>
  <c r="CU73" i="16"/>
  <c r="CV73" i="16"/>
  <c r="CW73" i="16"/>
  <c r="AP73" i="16"/>
  <c r="F73" i="16"/>
  <c r="I73" i="16" s="1"/>
  <c r="D33" i="16"/>
  <c r="I91" i="16"/>
  <c r="CW72" i="16"/>
  <c r="CV72" i="16"/>
  <c r="CU72" i="16"/>
  <c r="CU86" i="16" s="1"/>
  <c r="CT72" i="16"/>
  <c r="CS72" i="16"/>
  <c r="CR72" i="16"/>
  <c r="CQ72" i="16"/>
  <c r="CP72" i="16"/>
  <c r="CO72" i="16"/>
  <c r="CN72" i="16"/>
  <c r="CM72" i="16"/>
  <c r="CM86" i="16" s="1"/>
  <c r="CL72" i="16"/>
  <c r="CK72" i="16"/>
  <c r="CJ72" i="16"/>
  <c r="CI72" i="16"/>
  <c r="CH72" i="16"/>
  <c r="CG72" i="16"/>
  <c r="CF72" i="16"/>
  <c r="CE72" i="16"/>
  <c r="CD72" i="16"/>
  <c r="CC72" i="16"/>
  <c r="CC86" i="16" s="1"/>
  <c r="CB72" i="16"/>
  <c r="CA72" i="16"/>
  <c r="CA86" i="16" s="1"/>
  <c r="BZ72" i="16"/>
  <c r="BY72" i="16"/>
  <c r="BX72" i="16"/>
  <c r="BW72" i="16"/>
  <c r="BW86" i="16" s="1"/>
  <c r="BV72" i="16"/>
  <c r="BU72" i="16"/>
  <c r="BT72" i="16"/>
  <c r="BS72" i="16"/>
  <c r="BR72" i="16"/>
  <c r="BQ72" i="16"/>
  <c r="BQ86" i="16" s="1"/>
  <c r="BP72" i="16"/>
  <c r="BO72" i="16"/>
  <c r="BO86" i="16" s="1"/>
  <c r="BN72" i="16"/>
  <c r="BM72" i="16"/>
  <c r="BL72" i="16"/>
  <c r="BK72" i="16"/>
  <c r="BK86" i="16" s="1"/>
  <c r="BJ72" i="16"/>
  <c r="BI72" i="16"/>
  <c r="BH72" i="16"/>
  <c r="BG72" i="16"/>
  <c r="BF72" i="16"/>
  <c r="BE72" i="16"/>
  <c r="BE86" i="16" s="1"/>
  <c r="BD72" i="16"/>
  <c r="BC72" i="16"/>
  <c r="BB72" i="16"/>
  <c r="BA72" i="16"/>
  <c r="AZ72" i="16"/>
  <c r="AY72" i="16"/>
  <c r="AX72" i="16"/>
  <c r="AW72" i="16"/>
  <c r="AV72" i="16"/>
  <c r="AU72" i="16"/>
  <c r="AT72" i="16"/>
  <c r="AS72" i="16"/>
  <c r="AR72" i="16"/>
  <c r="AQ72" i="16"/>
  <c r="AP72" i="16"/>
  <c r="F72" i="16"/>
  <c r="I72" i="16" s="1"/>
  <c r="D72" i="16"/>
  <c r="F71" i="16"/>
  <c r="I71" i="16" s="1"/>
  <c r="F70" i="16"/>
  <c r="I70" i="16" s="1"/>
  <c r="AP70" i="16" s="1"/>
  <c r="D69" i="16"/>
  <c r="F69" i="16" s="1"/>
  <c r="F66" i="16"/>
  <c r="I66" i="16" s="1"/>
  <c r="F65" i="16"/>
  <c r="I65" i="16" s="1"/>
  <c r="C61" i="16"/>
  <c r="C60" i="16"/>
  <c r="I57" i="16"/>
  <c r="Y57" i="16" s="1"/>
  <c r="F57" i="16"/>
  <c r="F55" i="16"/>
  <c r="I55" i="16" s="1"/>
  <c r="Y55" i="16" s="1"/>
  <c r="F52" i="16"/>
  <c r="I52" i="16" s="1"/>
  <c r="AP52" i="16" s="1"/>
  <c r="F50" i="16"/>
  <c r="I50" i="16" s="1"/>
  <c r="F46" i="16"/>
  <c r="I46" i="16" s="1"/>
  <c r="AP46" i="16" s="1"/>
  <c r="C42" i="16"/>
  <c r="C41" i="16"/>
  <c r="I38" i="16"/>
  <c r="AO38" i="16" s="1"/>
  <c r="F38" i="16"/>
  <c r="BD37" i="16"/>
  <c r="BC37" i="16"/>
  <c r="BB37" i="16"/>
  <c r="BA37" i="16"/>
  <c r="AZ37" i="16"/>
  <c r="AY37" i="16"/>
  <c r="AX37" i="16"/>
  <c r="AW37" i="16"/>
  <c r="AV37" i="16"/>
  <c r="AU37" i="16"/>
  <c r="AT37" i="16"/>
  <c r="AS37" i="16"/>
  <c r="AR37" i="16"/>
  <c r="AQ37" i="16"/>
  <c r="AP37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O37" i="16"/>
  <c r="N37" i="16"/>
  <c r="L37" i="16"/>
  <c r="K37" i="16"/>
  <c r="BD36" i="16"/>
  <c r="BC36" i="16"/>
  <c r="BB36" i="16"/>
  <c r="BA36" i="16"/>
  <c r="AZ36" i="16"/>
  <c r="AY36" i="16"/>
  <c r="AX36" i="16"/>
  <c r="AW36" i="16"/>
  <c r="AV36" i="16"/>
  <c r="AU36" i="16"/>
  <c r="AT36" i="16"/>
  <c r="AS36" i="16"/>
  <c r="AR36" i="16"/>
  <c r="AQ36" i="16"/>
  <c r="AP36" i="16"/>
  <c r="AO36" i="16"/>
  <c r="AN36" i="16"/>
  <c r="AM36" i="16"/>
  <c r="AL36" i="16"/>
  <c r="AK36" i="16"/>
  <c r="AJ36" i="16"/>
  <c r="AI36" i="16"/>
  <c r="AH36" i="16"/>
  <c r="AG36" i="16"/>
  <c r="AF36" i="16"/>
  <c r="AE36" i="16"/>
  <c r="AD36" i="16"/>
  <c r="AC36" i="16"/>
  <c r="AB36" i="16"/>
  <c r="Y36" i="16"/>
  <c r="X36" i="16"/>
  <c r="W36" i="16"/>
  <c r="V36" i="16"/>
  <c r="U36" i="16"/>
  <c r="T36" i="16"/>
  <c r="S36" i="16"/>
  <c r="R36" i="16"/>
  <c r="Q36" i="16"/>
  <c r="P36" i="16"/>
  <c r="O36" i="16"/>
  <c r="N36" i="16"/>
  <c r="L36" i="16"/>
  <c r="L38" i="16" s="1"/>
  <c r="K36" i="16"/>
  <c r="F34" i="16"/>
  <c r="I34" i="16" s="1"/>
  <c r="F31" i="16"/>
  <c r="I31" i="16" s="1"/>
  <c r="F30" i="16"/>
  <c r="J13" i="16"/>
  <c r="J86" i="16" s="1"/>
  <c r="I13" i="16"/>
  <c r="M12" i="16"/>
  <c r="F12" i="16"/>
  <c r="M11" i="16"/>
  <c r="F11" i="16"/>
  <c r="D13" i="16" s="1"/>
  <c r="F13" i="16" s="1"/>
  <c r="M13" i="16"/>
  <c r="K10" i="16"/>
  <c r="F10" i="16"/>
  <c r="E65" i="6"/>
  <c r="C65" i="6"/>
  <c r="E63" i="6"/>
  <c r="C63" i="6"/>
  <c r="CL72" i="14"/>
  <c r="BY86" i="16" l="1"/>
  <c r="CK86" i="16"/>
  <c r="BM86" i="16"/>
  <c r="BS86" i="16"/>
  <c r="BG86" i="16"/>
  <c r="BO86" i="18"/>
  <c r="CM86" i="18"/>
  <c r="BF86" i="18"/>
  <c r="BR86" i="18"/>
  <c r="CD86" i="18"/>
  <c r="CP86" i="18"/>
  <c r="BU86" i="20"/>
  <c r="CS86" i="20"/>
  <c r="BV86" i="20"/>
  <c r="CH86" i="20"/>
  <c r="CT86" i="20"/>
  <c r="BW86" i="20"/>
  <c r="CU86" i="20"/>
  <c r="BE86" i="18"/>
  <c r="BQ86" i="18"/>
  <c r="CC86" i="18"/>
  <c r="AR86" i="18"/>
  <c r="BJ86" i="18"/>
  <c r="BV86" i="18"/>
  <c r="BW86" i="18"/>
  <c r="CU86" i="18"/>
  <c r="BM86" i="18"/>
  <c r="CK86" i="18"/>
  <c r="BN86" i="18"/>
  <c r="BZ86" i="18"/>
  <c r="BP86" i="18"/>
  <c r="CN86" i="18"/>
  <c r="CO86" i="18"/>
  <c r="BS86" i="18"/>
  <c r="CQ86" i="18"/>
  <c r="BT86" i="18"/>
  <c r="CR86" i="18"/>
  <c r="BI86" i="18"/>
  <c r="BL86" i="18"/>
  <c r="CJ86" i="18"/>
  <c r="BY86" i="18"/>
  <c r="F68" i="18"/>
  <c r="I81" i="18" s="1"/>
  <c r="AK66" i="18"/>
  <c r="AE66" i="18"/>
  <c r="AD66" i="18"/>
  <c r="AL66" i="18"/>
  <c r="AM66" i="18"/>
  <c r="D16" i="18"/>
  <c r="F16" i="18" s="1"/>
  <c r="D24" i="18" s="1"/>
  <c r="F24" i="18" s="1"/>
  <c r="I24" i="18" s="1"/>
  <c r="D17" i="18"/>
  <c r="F17" i="18" s="1"/>
  <c r="I17" i="18" s="1"/>
  <c r="AA17" i="18" s="1"/>
  <c r="D18" i="18"/>
  <c r="F18" i="18" s="1"/>
  <c r="I18" i="18" s="1"/>
  <c r="Z18" i="18" s="1"/>
  <c r="D36" i="18"/>
  <c r="CE86" i="16"/>
  <c r="BU86" i="16"/>
  <c r="CS86" i="16"/>
  <c r="CO86" i="16"/>
  <c r="F68" i="16"/>
  <c r="F68" i="20"/>
  <c r="I81" i="20" s="1"/>
  <c r="BL86" i="20"/>
  <c r="BT86" i="20"/>
  <c r="CB86" i="20"/>
  <c r="CJ86" i="20"/>
  <c r="CR86" i="20"/>
  <c r="BH86" i="20"/>
  <c r="BP86" i="20"/>
  <c r="BX86" i="20"/>
  <c r="CF86" i="20"/>
  <c r="CN86" i="20"/>
  <c r="CV86" i="20"/>
  <c r="BQ86" i="20"/>
  <c r="CG86" i="20"/>
  <c r="BK86" i="20"/>
  <c r="BS86" i="20"/>
  <c r="CA86" i="20"/>
  <c r="CI86" i="20"/>
  <c r="CQ86" i="20"/>
  <c r="I69" i="20"/>
  <c r="CW69" i="20" s="1"/>
  <c r="AL66" i="20"/>
  <c r="Z66" i="20"/>
  <c r="AB66" i="20"/>
  <c r="AC66" i="20"/>
  <c r="AD66" i="20"/>
  <c r="AH66" i="20"/>
  <c r="AJ66" i="20"/>
  <c r="AK66" i="20"/>
  <c r="D16" i="20"/>
  <c r="F16" i="20" s="1"/>
  <c r="D17" i="20"/>
  <c r="F17" i="20" s="1"/>
  <c r="I17" i="20" s="1"/>
  <c r="AA17" i="20" s="1"/>
  <c r="P42" i="20"/>
  <c r="R42" i="20"/>
  <c r="AA18" i="20"/>
  <c r="AA24" i="20" s="1"/>
  <c r="Z18" i="20"/>
  <c r="AA31" i="20"/>
  <c r="Z31" i="20"/>
  <c r="M13" i="20"/>
  <c r="I16" i="20"/>
  <c r="O16" i="20" s="1"/>
  <c r="O24" i="20" s="1"/>
  <c r="AL65" i="20"/>
  <c r="AD65" i="20"/>
  <c r="AK65" i="20"/>
  <c r="AC65" i="20"/>
  <c r="AN65" i="20"/>
  <c r="AJ65" i="20"/>
  <c r="AB65" i="20"/>
  <c r="AE65" i="20"/>
  <c r="AI65" i="20"/>
  <c r="AA65" i="20"/>
  <c r="AH65" i="20"/>
  <c r="Z65" i="20"/>
  <c r="AF65" i="20"/>
  <c r="AM65" i="20"/>
  <c r="AO65" i="20"/>
  <c r="AG65" i="20"/>
  <c r="Z17" i="20"/>
  <c r="I34" i="20"/>
  <c r="D36" i="20"/>
  <c r="AE66" i="20"/>
  <c r="AM66" i="20"/>
  <c r="AF66" i="20"/>
  <c r="AN66" i="20"/>
  <c r="O33" i="20"/>
  <c r="AG66" i="20"/>
  <c r="AO66" i="20"/>
  <c r="AS33" i="20"/>
  <c r="K13" i="20"/>
  <c r="I30" i="20"/>
  <c r="AA66" i="20"/>
  <c r="F33" i="20"/>
  <c r="BJ86" i="16"/>
  <c r="BR86" i="16"/>
  <c r="BZ86" i="16"/>
  <c r="CH86" i="16"/>
  <c r="CP86" i="16"/>
  <c r="AX86" i="18"/>
  <c r="CL86" i="18"/>
  <c r="CT86" i="18"/>
  <c r="K13" i="18"/>
  <c r="K86" i="18" s="1"/>
  <c r="K94" i="18" s="1"/>
  <c r="AZ86" i="18"/>
  <c r="L38" i="18"/>
  <c r="BD86" i="18"/>
  <c r="Z31" i="18"/>
  <c r="AA31" i="18"/>
  <c r="AM65" i="18"/>
  <c r="AE65" i="18"/>
  <c r="AL65" i="18"/>
  <c r="AD65" i="18"/>
  <c r="AK65" i="18"/>
  <c r="AC65" i="18"/>
  <c r="AA65" i="18"/>
  <c r="AJ65" i="18"/>
  <c r="AB65" i="18"/>
  <c r="AI65" i="18"/>
  <c r="AH65" i="18"/>
  <c r="Z65" i="18"/>
  <c r="AO65" i="18"/>
  <c r="AG65" i="18"/>
  <c r="AN65" i="18"/>
  <c r="AW86" i="18"/>
  <c r="F36" i="18"/>
  <c r="I36" i="18" s="1"/>
  <c r="AA30" i="18"/>
  <c r="AA36" i="18" s="1"/>
  <c r="Z17" i="18"/>
  <c r="AP50" i="18"/>
  <c r="AA18" i="18"/>
  <c r="AA24" i="18" s="1"/>
  <c r="L33" i="18"/>
  <c r="L34" i="18" s="1"/>
  <c r="U33" i="18"/>
  <c r="AQ33" i="18"/>
  <c r="AQ86" i="18" s="1"/>
  <c r="AY33" i="18"/>
  <c r="AY86" i="18" s="1"/>
  <c r="AF66" i="18"/>
  <c r="AN66" i="18"/>
  <c r="I70" i="18"/>
  <c r="AP70" i="18" s="1"/>
  <c r="AO66" i="18"/>
  <c r="O33" i="18"/>
  <c r="W33" i="18"/>
  <c r="AS33" i="18"/>
  <c r="AS86" i="18" s="1"/>
  <c r="BA33" i="18"/>
  <c r="BA86" i="18" s="1"/>
  <c r="Z66" i="18"/>
  <c r="AH66" i="18"/>
  <c r="AG66" i="18"/>
  <c r="P33" i="18"/>
  <c r="X33" i="18"/>
  <c r="AT33" i="18"/>
  <c r="AT86" i="18" s="1"/>
  <c r="BB33" i="18"/>
  <c r="BB86" i="18" s="1"/>
  <c r="D42" i="18"/>
  <c r="F42" i="18" s="1"/>
  <c r="I42" i="18" s="1"/>
  <c r="AA66" i="18"/>
  <c r="AI66" i="18"/>
  <c r="Q33" i="18"/>
  <c r="Y33" i="18"/>
  <c r="AU33" i="18"/>
  <c r="AU86" i="18" s="1"/>
  <c r="BC33" i="18"/>
  <c r="BC86" i="18" s="1"/>
  <c r="AB66" i="18"/>
  <c r="AJ66" i="18"/>
  <c r="F33" i="18"/>
  <c r="D22" i="18" s="1"/>
  <c r="F22" i="18" s="1"/>
  <c r="R33" i="18"/>
  <c r="Z33" i="18"/>
  <c r="AV33" i="18"/>
  <c r="AV86" i="18" s="1"/>
  <c r="AC66" i="18"/>
  <c r="BH86" i="16"/>
  <c r="BP86" i="16"/>
  <c r="BX86" i="16"/>
  <c r="CF86" i="16"/>
  <c r="CN86" i="16"/>
  <c r="CV86" i="16"/>
  <c r="CI86" i="16"/>
  <c r="CQ86" i="16"/>
  <c r="BL86" i="16"/>
  <c r="BT86" i="16"/>
  <c r="CB86" i="16"/>
  <c r="CJ86" i="16"/>
  <c r="CR86" i="16"/>
  <c r="BF86" i="16"/>
  <c r="BN86" i="16"/>
  <c r="BV86" i="16"/>
  <c r="CD86" i="16"/>
  <c r="CL86" i="16"/>
  <c r="CT86" i="16"/>
  <c r="K38" i="16"/>
  <c r="AL65" i="16"/>
  <c r="AM65" i="16"/>
  <c r="AE65" i="16"/>
  <c r="I69" i="16"/>
  <c r="CW69" i="16" s="1"/>
  <c r="D42" i="16"/>
  <c r="F42" i="16" s="1"/>
  <c r="I42" i="16" s="1"/>
  <c r="I30" i="16"/>
  <c r="D17" i="16"/>
  <c r="F17" i="16" s="1"/>
  <c r="I17" i="16" s="1"/>
  <c r="D36" i="16"/>
  <c r="D18" i="16"/>
  <c r="F18" i="16" s="1"/>
  <c r="I18" i="16" s="1"/>
  <c r="D16" i="16"/>
  <c r="F16" i="16" s="1"/>
  <c r="AP50" i="16"/>
  <c r="AJ66" i="16"/>
  <c r="AB66" i="16"/>
  <c r="AI66" i="16"/>
  <c r="AA66" i="16"/>
  <c r="AH66" i="16"/>
  <c r="Z66" i="16"/>
  <c r="AO66" i="16"/>
  <c r="AG66" i="16"/>
  <c r="AN66" i="16"/>
  <c r="AF66" i="16"/>
  <c r="AM66" i="16"/>
  <c r="AE66" i="16"/>
  <c r="AK66" i="16"/>
  <c r="AL66" i="16"/>
  <c r="AD66" i="16"/>
  <c r="AC66" i="16"/>
  <c r="AA31" i="16"/>
  <c r="Z31" i="16"/>
  <c r="T33" i="16"/>
  <c r="AW33" i="16"/>
  <c r="AW86" i="16" s="1"/>
  <c r="AF65" i="16"/>
  <c r="AN65" i="16"/>
  <c r="L33" i="16"/>
  <c r="L34" i="16" s="1"/>
  <c r="U33" i="16"/>
  <c r="U86" i="16" s="1"/>
  <c r="AG65" i="16"/>
  <c r="AO65" i="16"/>
  <c r="V33" i="16"/>
  <c r="AQ33" i="16"/>
  <c r="AQ86" i="16" s="1"/>
  <c r="AY33" i="16"/>
  <c r="AY86" i="16" s="1"/>
  <c r="Z65" i="16"/>
  <c r="AH65" i="16"/>
  <c r="AR33" i="16"/>
  <c r="AR86" i="16" s="1"/>
  <c r="AZ33" i="16"/>
  <c r="AZ86" i="16" s="1"/>
  <c r="AA65" i="16"/>
  <c r="AI65" i="16"/>
  <c r="P33" i="16"/>
  <c r="X33" i="16"/>
  <c r="X86" i="16" s="1"/>
  <c r="AB65" i="16"/>
  <c r="AJ65" i="16"/>
  <c r="K13" i="16"/>
  <c r="Q33" i="16"/>
  <c r="Q86" i="16" s="1"/>
  <c r="Y33" i="16"/>
  <c r="AT33" i="16"/>
  <c r="AT86" i="16" s="1"/>
  <c r="AC65" i="16"/>
  <c r="AK65" i="16"/>
  <c r="F33" i="16"/>
  <c r="R33" i="16"/>
  <c r="Z33" i="16"/>
  <c r="AU33" i="16"/>
  <c r="AU86" i="16" s="1"/>
  <c r="AD65" i="16"/>
  <c r="CH86" i="14"/>
  <c r="BR86" i="14"/>
  <c r="CW72" i="14"/>
  <c r="CV72" i="14"/>
  <c r="CV86" i="14" s="1"/>
  <c r="CU72" i="14"/>
  <c r="CU86" i="14" s="1"/>
  <c r="CT72" i="14"/>
  <c r="CT86" i="14" s="1"/>
  <c r="CS72" i="14"/>
  <c r="CS86" i="14" s="1"/>
  <c r="CR72" i="14"/>
  <c r="CR86" i="14" s="1"/>
  <c r="CQ72" i="14"/>
  <c r="CQ86" i="14" s="1"/>
  <c r="CP72" i="14"/>
  <c r="CP86" i="14" s="1"/>
  <c r="CO72" i="14"/>
  <c r="CO86" i="14" s="1"/>
  <c r="CN72" i="14"/>
  <c r="CN86" i="14" s="1"/>
  <c r="CM72" i="14"/>
  <c r="CM86" i="14" s="1"/>
  <c r="CL86" i="14"/>
  <c r="CK72" i="14"/>
  <c r="CK86" i="14" s="1"/>
  <c r="CJ72" i="14"/>
  <c r="CJ86" i="14" s="1"/>
  <c r="CI72" i="14"/>
  <c r="CI86" i="14" s="1"/>
  <c r="CH72" i="14"/>
  <c r="CG72" i="14"/>
  <c r="CG86" i="14" s="1"/>
  <c r="CF72" i="14"/>
  <c r="CF86" i="14" s="1"/>
  <c r="CE72" i="14"/>
  <c r="CE86" i="14" s="1"/>
  <c r="CD72" i="14"/>
  <c r="CD86" i="14" s="1"/>
  <c r="CC72" i="14"/>
  <c r="CC86" i="14" s="1"/>
  <c r="CB72" i="14"/>
  <c r="CB86" i="14" s="1"/>
  <c r="CA72" i="14"/>
  <c r="CA86" i="14" s="1"/>
  <c r="BZ72" i="14"/>
  <c r="BZ86" i="14" s="1"/>
  <c r="BY72" i="14"/>
  <c r="BY86" i="14" s="1"/>
  <c r="BX72" i="14"/>
  <c r="BX86" i="14" s="1"/>
  <c r="BW72" i="14"/>
  <c r="BW86" i="14" s="1"/>
  <c r="BV72" i="14"/>
  <c r="BV86" i="14" s="1"/>
  <c r="BU72" i="14"/>
  <c r="BU86" i="14" s="1"/>
  <c r="BT72" i="14"/>
  <c r="BT86" i="14" s="1"/>
  <c r="BS72" i="14"/>
  <c r="BS86" i="14" s="1"/>
  <c r="BR72" i="14"/>
  <c r="BQ72" i="14"/>
  <c r="BQ86" i="14" s="1"/>
  <c r="BP72" i="14"/>
  <c r="BP86" i="14" s="1"/>
  <c r="BO72" i="14"/>
  <c r="BO86" i="14" s="1"/>
  <c r="BN72" i="14"/>
  <c r="BN86" i="14" s="1"/>
  <c r="BM72" i="14"/>
  <c r="BM86" i="14" s="1"/>
  <c r="BL72" i="14"/>
  <c r="BL86" i="14" s="1"/>
  <c r="BK72" i="14"/>
  <c r="BK86" i="14" s="1"/>
  <c r="BJ72" i="14"/>
  <c r="BJ86" i="14" s="1"/>
  <c r="BI72" i="14"/>
  <c r="BI86" i="14" s="1"/>
  <c r="BH72" i="14"/>
  <c r="BH86" i="14" s="1"/>
  <c r="BG72" i="14"/>
  <c r="BG86" i="14" s="1"/>
  <c r="BF72" i="14"/>
  <c r="BF86" i="14" s="1"/>
  <c r="BE72" i="14"/>
  <c r="BE86" i="14" s="1"/>
  <c r="BD72" i="14"/>
  <c r="BC72" i="14"/>
  <c r="BB72" i="14"/>
  <c r="BA72" i="14"/>
  <c r="AZ72" i="14"/>
  <c r="AY72" i="14"/>
  <c r="AX72" i="14"/>
  <c r="AW72" i="14"/>
  <c r="AV72" i="14"/>
  <c r="AU72" i="14"/>
  <c r="AT72" i="14"/>
  <c r="AS72" i="14"/>
  <c r="AR72" i="14"/>
  <c r="AQ72" i="14"/>
  <c r="AP72" i="14"/>
  <c r="F72" i="14"/>
  <c r="I72" i="14" s="1"/>
  <c r="D72" i="14"/>
  <c r="F71" i="14"/>
  <c r="I71" i="14" s="1"/>
  <c r="AP71" i="14" s="1"/>
  <c r="F70" i="14"/>
  <c r="I70" i="14" s="1"/>
  <c r="AP70" i="14" s="1"/>
  <c r="D69" i="14"/>
  <c r="F69" i="14" s="1"/>
  <c r="F66" i="14"/>
  <c r="I66" i="14" s="1"/>
  <c r="F65" i="14"/>
  <c r="I65" i="14" s="1"/>
  <c r="C61" i="14"/>
  <c r="C60" i="14"/>
  <c r="I57" i="14"/>
  <c r="Y57" i="14" s="1"/>
  <c r="F57" i="14"/>
  <c r="F55" i="14"/>
  <c r="I55" i="14" s="1"/>
  <c r="Y55" i="14" s="1"/>
  <c r="F52" i="14"/>
  <c r="I52" i="14" s="1"/>
  <c r="AP52" i="14" s="1"/>
  <c r="F50" i="14"/>
  <c r="I50" i="14" s="1"/>
  <c r="I46" i="14"/>
  <c r="AP46" i="14" s="1"/>
  <c r="F46" i="14"/>
  <c r="C42" i="14"/>
  <c r="C41" i="14"/>
  <c r="F38" i="14"/>
  <c r="I38" i="14" s="1"/>
  <c r="AO38" i="14" s="1"/>
  <c r="BD37" i="14"/>
  <c r="BC37" i="14"/>
  <c r="BB37" i="14"/>
  <c r="BA37" i="14"/>
  <c r="AZ37" i="14"/>
  <c r="AY37" i="14"/>
  <c r="AX37" i="14"/>
  <c r="AW37" i="14"/>
  <c r="AV37" i="14"/>
  <c r="AU37" i="14"/>
  <c r="AT37" i="14"/>
  <c r="AS37" i="14"/>
  <c r="AR37" i="14"/>
  <c r="AQ37" i="14"/>
  <c r="AP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L37" i="14"/>
  <c r="K37" i="14"/>
  <c r="BD36" i="14"/>
  <c r="BC36" i="14"/>
  <c r="BB36" i="14"/>
  <c r="BA36" i="14"/>
  <c r="AZ36" i="14"/>
  <c r="AY36" i="14"/>
  <c r="AX36" i="14"/>
  <c r="AW36" i="14"/>
  <c r="AV36" i="14"/>
  <c r="AU36" i="14"/>
  <c r="AT36" i="14"/>
  <c r="AS36" i="14"/>
  <c r="AR36" i="14"/>
  <c r="AQ36" i="14"/>
  <c r="AP36" i="14"/>
  <c r="AO36" i="14"/>
  <c r="AN36" i="14"/>
  <c r="AM36" i="14"/>
  <c r="AL36" i="14"/>
  <c r="AK36" i="14"/>
  <c r="AJ36" i="14"/>
  <c r="AI36" i="14"/>
  <c r="AH36" i="14"/>
  <c r="AG36" i="14"/>
  <c r="AF36" i="14"/>
  <c r="AE36" i="14"/>
  <c r="AD36" i="14"/>
  <c r="AC36" i="14"/>
  <c r="AB36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L36" i="14"/>
  <c r="L38" i="14" s="1"/>
  <c r="K36" i="14"/>
  <c r="F34" i="14"/>
  <c r="I34" i="14" s="1"/>
  <c r="D35" i="10" s="1"/>
  <c r="D33" i="14"/>
  <c r="F31" i="14"/>
  <c r="I31" i="14" s="1"/>
  <c r="F30" i="14"/>
  <c r="I30" i="14" s="1"/>
  <c r="D17" i="14"/>
  <c r="F17" i="14" s="1"/>
  <c r="I17" i="14" s="1"/>
  <c r="J13" i="14"/>
  <c r="I13" i="14"/>
  <c r="M12" i="14"/>
  <c r="F12" i="14"/>
  <c r="M11" i="14"/>
  <c r="F11" i="14"/>
  <c r="M13" i="14"/>
  <c r="K10" i="14"/>
  <c r="F10" i="14"/>
  <c r="D72" i="13"/>
  <c r="CW72" i="13"/>
  <c r="AQ72" i="13"/>
  <c r="AR72" i="13"/>
  <c r="AS72" i="13"/>
  <c r="AT72" i="13"/>
  <c r="AU72" i="13"/>
  <c r="AV72" i="13"/>
  <c r="AW72" i="13"/>
  <c r="AX72" i="13"/>
  <c r="AY72" i="13"/>
  <c r="AZ72" i="13"/>
  <c r="BA72" i="13"/>
  <c r="BB72" i="13"/>
  <c r="BC72" i="13"/>
  <c r="BD72" i="13"/>
  <c r="BE72" i="13"/>
  <c r="BF72" i="13"/>
  <c r="BG72" i="13"/>
  <c r="BH72" i="13"/>
  <c r="BI72" i="13"/>
  <c r="BJ72" i="13"/>
  <c r="BK72" i="13"/>
  <c r="BL72" i="13"/>
  <c r="BM72" i="13"/>
  <c r="BN72" i="13"/>
  <c r="BO72" i="13"/>
  <c r="BP72" i="13"/>
  <c r="BQ72" i="13"/>
  <c r="BR72" i="13"/>
  <c r="BS72" i="13"/>
  <c r="BT72" i="13"/>
  <c r="BU72" i="13"/>
  <c r="BV72" i="13"/>
  <c r="BW72" i="13"/>
  <c r="BX72" i="13"/>
  <c r="BY72" i="13"/>
  <c r="BZ72" i="13"/>
  <c r="CA72" i="13"/>
  <c r="CB72" i="13"/>
  <c r="CC72" i="13"/>
  <c r="CD72" i="13"/>
  <c r="CE72" i="13"/>
  <c r="CF72" i="13"/>
  <c r="CG72" i="13"/>
  <c r="CH72" i="13"/>
  <c r="CI72" i="13"/>
  <c r="CJ72" i="13"/>
  <c r="CK72" i="13"/>
  <c r="CL72" i="13"/>
  <c r="CM72" i="13"/>
  <c r="CN72" i="13"/>
  <c r="CO72" i="13"/>
  <c r="CP72" i="13"/>
  <c r="CQ72" i="13"/>
  <c r="CR72" i="13"/>
  <c r="CS72" i="13"/>
  <c r="CT72" i="13"/>
  <c r="CU72" i="13"/>
  <c r="CV72" i="13"/>
  <c r="AP72" i="13"/>
  <c r="P35" i="10" l="1"/>
  <c r="H35" i="10"/>
  <c r="O35" i="10"/>
  <c r="G35" i="10"/>
  <c r="F35" i="10"/>
  <c r="E35" i="10"/>
  <c r="K35" i="10"/>
  <c r="J35" i="10"/>
  <c r="Q35" i="10"/>
  <c r="I35" i="10"/>
  <c r="N35" i="10"/>
  <c r="M35" i="10"/>
  <c r="L35" i="10"/>
  <c r="L94" i="18"/>
  <c r="D48" i="18"/>
  <c r="D45" i="18"/>
  <c r="D44" i="18"/>
  <c r="D51" i="18"/>
  <c r="D49" i="18"/>
  <c r="I16" i="18"/>
  <c r="Z24" i="18"/>
  <c r="AJ66" i="14"/>
  <c r="AE66" i="14"/>
  <c r="AD66" i="14"/>
  <c r="AC66" i="14"/>
  <c r="AL66" i="14"/>
  <c r="AM66" i="14"/>
  <c r="AK66" i="14"/>
  <c r="D51" i="16"/>
  <c r="F51" i="16" s="1"/>
  <c r="I51" i="16" s="1"/>
  <c r="D49" i="16"/>
  <c r="D48" i="16"/>
  <c r="D45" i="16"/>
  <c r="D44" i="16"/>
  <c r="K38" i="14"/>
  <c r="D22" i="20"/>
  <c r="F22" i="20" s="1"/>
  <c r="I22" i="20" s="1"/>
  <c r="AO22" i="20" s="1"/>
  <c r="T33" i="20"/>
  <c r="S33" i="20"/>
  <c r="K33" i="20"/>
  <c r="K34" i="20" s="1"/>
  <c r="BD33" i="20"/>
  <c r="AW33" i="20"/>
  <c r="BC33" i="20"/>
  <c r="AV33" i="20"/>
  <c r="AA33" i="20"/>
  <c r="AR33" i="20"/>
  <c r="N33" i="20"/>
  <c r="L33" i="20"/>
  <c r="L34" i="20" s="1"/>
  <c r="BA33" i="20"/>
  <c r="W33" i="20"/>
  <c r="X33" i="20"/>
  <c r="AT33" i="20"/>
  <c r="P33" i="20"/>
  <c r="AU33" i="20"/>
  <c r="Y33" i="20"/>
  <c r="AY33" i="20"/>
  <c r="AX33" i="20"/>
  <c r="BB33" i="20"/>
  <c r="Z33" i="20"/>
  <c r="Q33" i="20"/>
  <c r="AQ33" i="20"/>
  <c r="AP33" i="20"/>
  <c r="R33" i="20"/>
  <c r="AZ33" i="20"/>
  <c r="V33" i="20"/>
  <c r="U33" i="20"/>
  <c r="D24" i="20"/>
  <c r="F24" i="20" s="1"/>
  <c r="I24" i="20" s="1"/>
  <c r="Z24" i="20"/>
  <c r="Z30" i="20"/>
  <c r="Z36" i="20" s="1"/>
  <c r="AA30" i="20"/>
  <c r="AA36" i="20" s="1"/>
  <c r="F36" i="20"/>
  <c r="F45" i="20"/>
  <c r="I45" i="20" s="1"/>
  <c r="AP45" i="20" s="1"/>
  <c r="D19" i="20"/>
  <c r="F19" i="20" s="1"/>
  <c r="F48" i="20"/>
  <c r="I48" i="20" s="1"/>
  <c r="AP48" i="20" s="1"/>
  <c r="D21" i="20"/>
  <c r="F21" i="20" s="1"/>
  <c r="I21" i="20" s="1"/>
  <c r="D20" i="20"/>
  <c r="F20" i="20" s="1"/>
  <c r="I20" i="20" s="1"/>
  <c r="D51" i="20"/>
  <c r="F51" i="20" s="1"/>
  <c r="I51" i="20" s="1"/>
  <c r="F44" i="20"/>
  <c r="I44" i="20" s="1"/>
  <c r="D26" i="20"/>
  <c r="F26" i="20" s="1"/>
  <c r="I26" i="20" s="1"/>
  <c r="F49" i="20"/>
  <c r="I49" i="20" s="1"/>
  <c r="AP49" i="20" s="1"/>
  <c r="D37" i="20"/>
  <c r="F58" i="20" s="1"/>
  <c r="I58" i="20" s="1"/>
  <c r="Y58" i="20" s="1"/>
  <c r="I33" i="20"/>
  <c r="D41" i="20"/>
  <c r="F41" i="20" s="1"/>
  <c r="I41" i="20" s="1"/>
  <c r="R42" i="18"/>
  <c r="P42" i="18"/>
  <c r="P86" i="18" s="1"/>
  <c r="I22" i="18"/>
  <c r="AO22" i="18" s="1"/>
  <c r="O16" i="18"/>
  <c r="D41" i="18"/>
  <c r="F41" i="18" s="1"/>
  <c r="I41" i="18" s="1"/>
  <c r="D19" i="18"/>
  <c r="F19" i="18" s="1"/>
  <c r="F45" i="18"/>
  <c r="I45" i="18" s="1"/>
  <c r="AP45" i="18" s="1"/>
  <c r="F48" i="18"/>
  <c r="I48" i="18" s="1"/>
  <c r="AP48" i="18" s="1"/>
  <c r="D21" i="18"/>
  <c r="F21" i="18" s="1"/>
  <c r="I21" i="18" s="1"/>
  <c r="D20" i="18"/>
  <c r="F20" i="18" s="1"/>
  <c r="I20" i="18" s="1"/>
  <c r="F44" i="18"/>
  <c r="I44" i="18" s="1"/>
  <c r="AP44" i="18" s="1"/>
  <c r="F51" i="18"/>
  <c r="I51" i="18" s="1"/>
  <c r="F49" i="18"/>
  <c r="I49" i="18" s="1"/>
  <c r="AP49" i="18" s="1"/>
  <c r="I33" i="18"/>
  <c r="D37" i="18"/>
  <c r="D26" i="18"/>
  <c r="F26" i="18" s="1"/>
  <c r="I26" i="18" s="1"/>
  <c r="AV33" i="16"/>
  <c r="AV86" i="16" s="1"/>
  <c r="AA33" i="16"/>
  <c r="W33" i="16"/>
  <c r="W86" i="16" s="1"/>
  <c r="S33" i="16"/>
  <c r="BC33" i="16"/>
  <c r="BC86" i="16" s="1"/>
  <c r="O33" i="16"/>
  <c r="K33" i="16"/>
  <c r="K34" i="16" s="1"/>
  <c r="BD33" i="16"/>
  <c r="BD86" i="16" s="1"/>
  <c r="K86" i="16"/>
  <c r="N33" i="16"/>
  <c r="N86" i="16" s="1"/>
  <c r="L86" i="16"/>
  <c r="BA33" i="16"/>
  <c r="BA86" i="16" s="1"/>
  <c r="AX33" i="16"/>
  <c r="AX86" i="16" s="1"/>
  <c r="BB33" i="16"/>
  <c r="BB86" i="16" s="1"/>
  <c r="AS33" i="16"/>
  <c r="AS86" i="16" s="1"/>
  <c r="AP33" i="16"/>
  <c r="R42" i="16"/>
  <c r="P42" i="16"/>
  <c r="P86" i="16" s="1"/>
  <c r="Z30" i="16"/>
  <c r="Z36" i="16" s="1"/>
  <c r="AA30" i="16"/>
  <c r="AA36" i="16" s="1"/>
  <c r="Z17" i="16"/>
  <c r="AA17" i="16"/>
  <c r="D24" i="16"/>
  <c r="F24" i="16" s="1"/>
  <c r="I24" i="16" s="1"/>
  <c r="I16" i="16"/>
  <c r="F45" i="16"/>
  <c r="I45" i="16" s="1"/>
  <c r="AP45" i="16" s="1"/>
  <c r="D19" i="16"/>
  <c r="F19" i="16" s="1"/>
  <c r="F48" i="16"/>
  <c r="I48" i="16" s="1"/>
  <c r="AP48" i="16" s="1"/>
  <c r="D22" i="16"/>
  <c r="F22" i="16" s="1"/>
  <c r="D21" i="16"/>
  <c r="F21" i="16" s="1"/>
  <c r="I21" i="16" s="1"/>
  <c r="D20" i="16"/>
  <c r="F20" i="16" s="1"/>
  <c r="I20" i="16" s="1"/>
  <c r="I33" i="16"/>
  <c r="F44" i="16"/>
  <c r="I44" i="16" s="1"/>
  <c r="AP44" i="16" s="1"/>
  <c r="D26" i="16"/>
  <c r="F26" i="16" s="1"/>
  <c r="I26" i="16" s="1"/>
  <c r="F49" i="16"/>
  <c r="I49" i="16" s="1"/>
  <c r="AP49" i="16" s="1"/>
  <c r="D37" i="16"/>
  <c r="F58" i="16" s="1"/>
  <c r="I58" i="16" s="1"/>
  <c r="Y58" i="16" s="1"/>
  <c r="D41" i="16"/>
  <c r="F41" i="16" s="1"/>
  <c r="I41" i="16" s="1"/>
  <c r="AA18" i="16"/>
  <c r="Z18" i="16"/>
  <c r="I81" i="16"/>
  <c r="F36" i="16"/>
  <c r="I36" i="16" s="1"/>
  <c r="D13" i="14"/>
  <c r="F13" i="14" s="1"/>
  <c r="AA17" i="14"/>
  <c r="Z17" i="14"/>
  <c r="AA30" i="14"/>
  <c r="AA36" i="14" s="1"/>
  <c r="Z30" i="14"/>
  <c r="Z36" i="14" s="1"/>
  <c r="AP50" i="14"/>
  <c r="AL65" i="14"/>
  <c r="AD65" i="14"/>
  <c r="AK65" i="14"/>
  <c r="AC65" i="14"/>
  <c r="AJ65" i="14"/>
  <c r="AB65" i="14"/>
  <c r="AM65" i="14"/>
  <c r="AI65" i="14"/>
  <c r="AA65" i="14"/>
  <c r="AF65" i="14"/>
  <c r="AH65" i="14"/>
  <c r="Z65" i="14"/>
  <c r="AN65" i="14"/>
  <c r="AO65" i="14"/>
  <c r="AG65" i="14"/>
  <c r="AE65" i="14"/>
  <c r="AA31" i="14"/>
  <c r="Z31" i="14"/>
  <c r="I69" i="14"/>
  <c r="CW69" i="14" s="1"/>
  <c r="F68" i="14"/>
  <c r="K13" i="14"/>
  <c r="BC33" i="14"/>
  <c r="BC86" i="14" s="1"/>
  <c r="AU33" i="14"/>
  <c r="AU86" i="14" s="1"/>
  <c r="W33" i="14"/>
  <c r="O33" i="14"/>
  <c r="Y33" i="14"/>
  <c r="AV33" i="14"/>
  <c r="AV86" i="14" s="1"/>
  <c r="P33" i="14"/>
  <c r="BB33" i="14"/>
  <c r="BB86" i="14" s="1"/>
  <c r="AT33" i="14"/>
  <c r="AT86" i="14" s="1"/>
  <c r="V33" i="14"/>
  <c r="N33" i="14"/>
  <c r="AW33" i="14"/>
  <c r="AW86" i="14" s="1"/>
  <c r="BA33" i="14"/>
  <c r="BA86" i="14" s="1"/>
  <c r="AS33" i="14"/>
  <c r="AS86" i="14" s="1"/>
  <c r="U33" i="14"/>
  <c r="L33" i="14"/>
  <c r="L34" i="14" s="1"/>
  <c r="AZ33" i="14"/>
  <c r="AR33" i="14"/>
  <c r="AR86" i="14" s="1"/>
  <c r="T33" i="14"/>
  <c r="K33" i="14"/>
  <c r="K34" i="14" s="1"/>
  <c r="AY33" i="14"/>
  <c r="AY86" i="14" s="1"/>
  <c r="AQ33" i="14"/>
  <c r="AQ86" i="14" s="1"/>
  <c r="AA33" i="14"/>
  <c r="S33" i="14"/>
  <c r="BD33" i="14"/>
  <c r="BD86" i="14" s="1"/>
  <c r="X33" i="14"/>
  <c r="AX33" i="14"/>
  <c r="AX86" i="14" s="1"/>
  <c r="Z33" i="14"/>
  <c r="R33" i="14"/>
  <c r="F33" i="14"/>
  <c r="Q33" i="14"/>
  <c r="AZ86" i="14"/>
  <c r="D36" i="14"/>
  <c r="AF66" i="14"/>
  <c r="AN66" i="14"/>
  <c r="D16" i="14"/>
  <c r="F16" i="14" s="1"/>
  <c r="AG66" i="14"/>
  <c r="AO66" i="14"/>
  <c r="D18" i="14"/>
  <c r="F18" i="14" s="1"/>
  <c r="I18" i="14" s="1"/>
  <c r="Z66" i="14"/>
  <c r="AH66" i="14"/>
  <c r="D42" i="14"/>
  <c r="F42" i="14" s="1"/>
  <c r="I42" i="14" s="1"/>
  <c r="AA66" i="14"/>
  <c r="AI66" i="14"/>
  <c r="AB66" i="14"/>
  <c r="F72" i="13"/>
  <c r="E51" i="6"/>
  <c r="C51" i="6"/>
  <c r="E49" i="6"/>
  <c r="C49" i="6"/>
  <c r="AP33" i="13"/>
  <c r="I91" i="13"/>
  <c r="CV86" i="13"/>
  <c r="CU86" i="13"/>
  <c r="CT86" i="13"/>
  <c r="CS86" i="13"/>
  <c r="CR86" i="13"/>
  <c r="CQ86" i="13"/>
  <c r="CP86" i="13"/>
  <c r="CO86" i="13"/>
  <c r="CN86" i="13"/>
  <c r="CM86" i="13"/>
  <c r="CL86" i="13"/>
  <c r="CK86" i="13"/>
  <c r="CJ86" i="13"/>
  <c r="CI86" i="13"/>
  <c r="CH86" i="13"/>
  <c r="CG86" i="13"/>
  <c r="CF86" i="13"/>
  <c r="CE86" i="13"/>
  <c r="CD86" i="13"/>
  <c r="CC86" i="13"/>
  <c r="CB86" i="13"/>
  <c r="CA86" i="13"/>
  <c r="BZ86" i="13"/>
  <c r="BY86" i="13"/>
  <c r="BX86" i="13"/>
  <c r="BW86" i="13"/>
  <c r="BV86" i="13"/>
  <c r="BU86" i="13"/>
  <c r="BT86" i="13"/>
  <c r="BS86" i="13"/>
  <c r="BR86" i="13"/>
  <c r="BQ86" i="13"/>
  <c r="BP86" i="13"/>
  <c r="BO86" i="13"/>
  <c r="BN86" i="13"/>
  <c r="BM86" i="13"/>
  <c r="BL86" i="13"/>
  <c r="BK86" i="13"/>
  <c r="BJ86" i="13"/>
  <c r="BI86" i="13"/>
  <c r="BH86" i="13"/>
  <c r="BG86" i="13"/>
  <c r="BF86" i="13"/>
  <c r="BE86" i="13"/>
  <c r="F71" i="13"/>
  <c r="I71" i="13" s="1"/>
  <c r="AP71" i="13" s="1"/>
  <c r="F70" i="13"/>
  <c r="I70" i="13" s="1"/>
  <c r="AP70" i="13" s="1"/>
  <c r="D69" i="13"/>
  <c r="F69" i="13" s="1"/>
  <c r="F66" i="13"/>
  <c r="I66" i="13" s="1"/>
  <c r="F65" i="13"/>
  <c r="I65" i="13" s="1"/>
  <c r="C61" i="13"/>
  <c r="C60" i="13"/>
  <c r="I57" i="13"/>
  <c r="Y57" i="13" s="1"/>
  <c r="F57" i="13"/>
  <c r="F55" i="13"/>
  <c r="I55" i="13" s="1"/>
  <c r="Y55" i="13" s="1"/>
  <c r="F52" i="13"/>
  <c r="I52" i="13" s="1"/>
  <c r="AP52" i="13" s="1"/>
  <c r="F50" i="13"/>
  <c r="I50" i="13" s="1"/>
  <c r="F46" i="13"/>
  <c r="I46" i="13" s="1"/>
  <c r="AP46" i="13" s="1"/>
  <c r="C42" i="13"/>
  <c r="C41" i="13"/>
  <c r="F38" i="13"/>
  <c r="I38" i="13" s="1"/>
  <c r="AO38" i="13" s="1"/>
  <c r="BD37" i="13"/>
  <c r="BC37" i="13"/>
  <c r="BB37" i="13"/>
  <c r="BA37" i="13"/>
  <c r="AZ37" i="13"/>
  <c r="AY37" i="13"/>
  <c r="AX37" i="13"/>
  <c r="AW37" i="13"/>
  <c r="AV37" i="13"/>
  <c r="AU37" i="13"/>
  <c r="AT37" i="13"/>
  <c r="AS37" i="13"/>
  <c r="AR37" i="13"/>
  <c r="AQ37" i="13"/>
  <c r="AP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L37" i="13"/>
  <c r="K37" i="13"/>
  <c r="BD36" i="13"/>
  <c r="BC36" i="13"/>
  <c r="BB36" i="13"/>
  <c r="BA36" i="13"/>
  <c r="AZ36" i="13"/>
  <c r="AY36" i="13"/>
  <c r="AX36" i="13"/>
  <c r="AW36" i="13"/>
  <c r="AV36" i="13"/>
  <c r="AU36" i="13"/>
  <c r="AT36" i="13"/>
  <c r="AS36" i="13"/>
  <c r="AR36" i="13"/>
  <c r="AQ36" i="13"/>
  <c r="AP36" i="13"/>
  <c r="AO36" i="13"/>
  <c r="AN36" i="13"/>
  <c r="AM36" i="13"/>
  <c r="AL36" i="13"/>
  <c r="AK36" i="13"/>
  <c r="AJ36" i="13"/>
  <c r="AI36" i="13"/>
  <c r="AH36" i="13"/>
  <c r="AG36" i="13"/>
  <c r="AF36" i="13"/>
  <c r="AE36" i="13"/>
  <c r="AD36" i="13"/>
  <c r="AC36" i="13"/>
  <c r="AB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L36" i="13"/>
  <c r="K36" i="13"/>
  <c r="F34" i="13"/>
  <c r="AZ33" i="13"/>
  <c r="AX33" i="13"/>
  <c r="AR33" i="13"/>
  <c r="Z33" i="13"/>
  <c r="T33" i="13"/>
  <c r="L33" i="13"/>
  <c r="L34" i="13" s="1"/>
  <c r="K33" i="13"/>
  <c r="K34" i="13" s="1"/>
  <c r="F33" i="13"/>
  <c r="D33" i="13"/>
  <c r="AW33" i="13"/>
  <c r="F31" i="13"/>
  <c r="I31" i="13" s="1"/>
  <c r="F30" i="13"/>
  <c r="J13" i="13"/>
  <c r="J86" i="13" s="1"/>
  <c r="I13" i="13"/>
  <c r="M12" i="13"/>
  <c r="F12" i="13"/>
  <c r="M11" i="13"/>
  <c r="F11" i="13"/>
  <c r="D13" i="13" s="1"/>
  <c r="F13" i="13" s="1"/>
  <c r="K10" i="13"/>
  <c r="F10" i="13"/>
  <c r="E37" i="6"/>
  <c r="C37" i="6"/>
  <c r="E35" i="6"/>
  <c r="C35" i="6"/>
  <c r="BA33" i="12"/>
  <c r="I91" i="12"/>
  <c r="CV86" i="12"/>
  <c r="CU86" i="12"/>
  <c r="CT86" i="12"/>
  <c r="CS86" i="12"/>
  <c r="CR86" i="12"/>
  <c r="CQ86" i="12"/>
  <c r="CP86" i="12"/>
  <c r="CO86" i="12"/>
  <c r="CN86" i="12"/>
  <c r="CM86" i="12"/>
  <c r="CL86" i="12"/>
  <c r="CK86" i="12"/>
  <c r="CJ86" i="12"/>
  <c r="CI86" i="12"/>
  <c r="CH86" i="12"/>
  <c r="CG86" i="12"/>
  <c r="CF86" i="12"/>
  <c r="CE86" i="12"/>
  <c r="CD86" i="12"/>
  <c r="CC86" i="12"/>
  <c r="CB86" i="12"/>
  <c r="CA86" i="12"/>
  <c r="BZ86" i="12"/>
  <c r="BY86" i="12"/>
  <c r="BX86" i="12"/>
  <c r="BW86" i="12"/>
  <c r="BV86" i="12"/>
  <c r="BU86" i="12"/>
  <c r="BT86" i="12"/>
  <c r="BS86" i="12"/>
  <c r="BR86" i="12"/>
  <c r="BQ86" i="12"/>
  <c r="BP86" i="12"/>
  <c r="BO86" i="12"/>
  <c r="BN86" i="12"/>
  <c r="BM86" i="12"/>
  <c r="BL86" i="12"/>
  <c r="BK86" i="12"/>
  <c r="BJ86" i="12"/>
  <c r="BI86" i="12"/>
  <c r="BH86" i="12"/>
  <c r="BG86" i="12"/>
  <c r="BF86" i="12"/>
  <c r="BE86" i="12"/>
  <c r="I71" i="12"/>
  <c r="AP71" i="12" s="1"/>
  <c r="F71" i="12"/>
  <c r="F70" i="12"/>
  <c r="I70" i="12" s="1"/>
  <c r="AP70" i="12" s="1"/>
  <c r="F69" i="12"/>
  <c r="I69" i="12" s="1"/>
  <c r="AP69" i="12" s="1"/>
  <c r="D69" i="12"/>
  <c r="F66" i="12"/>
  <c r="I66" i="12" s="1"/>
  <c r="F65" i="12"/>
  <c r="I65" i="12" s="1"/>
  <c r="AM65" i="12" s="1"/>
  <c r="C61" i="12"/>
  <c r="C60" i="12"/>
  <c r="F58" i="12"/>
  <c r="I58" i="12" s="1"/>
  <c r="Y58" i="12" s="1"/>
  <c r="F57" i="12"/>
  <c r="I57" i="12" s="1"/>
  <c r="Y57" i="12" s="1"/>
  <c r="F55" i="12"/>
  <c r="I55" i="12" s="1"/>
  <c r="Y55" i="12" s="1"/>
  <c r="F52" i="12"/>
  <c r="I52" i="12" s="1"/>
  <c r="AP52" i="12" s="1"/>
  <c r="D52" i="12"/>
  <c r="I50" i="12"/>
  <c r="F50" i="12"/>
  <c r="F46" i="12"/>
  <c r="I46" i="12" s="1"/>
  <c r="AP46" i="12" s="1"/>
  <c r="C42" i="12"/>
  <c r="C41" i="12"/>
  <c r="F38" i="12"/>
  <c r="I38" i="12" s="1"/>
  <c r="AO38" i="12" s="1"/>
  <c r="BD37" i="12"/>
  <c r="BC37" i="12"/>
  <c r="BB37" i="12"/>
  <c r="BA37" i="12"/>
  <c r="AZ37" i="12"/>
  <c r="AY37" i="12"/>
  <c r="AX37" i="12"/>
  <c r="AW37" i="12"/>
  <c r="AV37" i="12"/>
  <c r="AU37" i="12"/>
  <c r="AT37" i="12"/>
  <c r="AS37" i="12"/>
  <c r="AR37" i="12"/>
  <c r="AQ37" i="12"/>
  <c r="AP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L37" i="12"/>
  <c r="K37" i="12"/>
  <c r="BD36" i="12"/>
  <c r="BC36" i="12"/>
  <c r="BB36" i="12"/>
  <c r="BA36" i="12"/>
  <c r="AZ36" i="12"/>
  <c r="AY36" i="12"/>
  <c r="AX36" i="12"/>
  <c r="AW36" i="12"/>
  <c r="AV36" i="12"/>
  <c r="AU36" i="12"/>
  <c r="AT36" i="12"/>
  <c r="AS36" i="12"/>
  <c r="AR36" i="12"/>
  <c r="AQ36" i="12"/>
  <c r="AP36" i="12"/>
  <c r="AO36" i="12"/>
  <c r="AN36" i="12"/>
  <c r="AM36" i="12"/>
  <c r="AL36" i="12"/>
  <c r="AK36" i="12"/>
  <c r="AJ36" i="12"/>
  <c r="AI36" i="12"/>
  <c r="AH36" i="12"/>
  <c r="AG36" i="12"/>
  <c r="AF36" i="12"/>
  <c r="AE36" i="12"/>
  <c r="AD36" i="12"/>
  <c r="AC36" i="12"/>
  <c r="AB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L36" i="12"/>
  <c r="K36" i="12"/>
  <c r="D36" i="12"/>
  <c r="D34" i="12"/>
  <c r="F34" i="12"/>
  <c r="L33" i="12"/>
  <c r="L34" i="12" s="1"/>
  <c r="D33" i="12"/>
  <c r="I31" i="12"/>
  <c r="AA31" i="12" s="1"/>
  <c r="F31" i="12"/>
  <c r="F30" i="12"/>
  <c r="D42" i="12" s="1"/>
  <c r="F42" i="12" s="1"/>
  <c r="I42" i="12" s="1"/>
  <c r="D18" i="12"/>
  <c r="F18" i="12" s="1"/>
  <c r="I18" i="12" s="1"/>
  <c r="D17" i="12"/>
  <c r="F17" i="12" s="1"/>
  <c r="I17" i="12" s="1"/>
  <c r="J13" i="12"/>
  <c r="J86" i="12" s="1"/>
  <c r="I13" i="12"/>
  <c r="D13" i="12"/>
  <c r="F13" i="12" s="1"/>
  <c r="M12" i="12"/>
  <c r="F12" i="12"/>
  <c r="M11" i="12"/>
  <c r="F11" i="12"/>
  <c r="M13" i="12"/>
  <c r="K10" i="12"/>
  <c r="F10" i="12"/>
  <c r="F62" i="20" l="1"/>
  <c r="I62" i="20" s="1"/>
  <c r="CW62" i="20" s="1"/>
  <c r="CW86" i="20" s="1"/>
  <c r="L94" i="16"/>
  <c r="K94" i="16"/>
  <c r="D51" i="14"/>
  <c r="D49" i="14"/>
  <c r="D48" i="14"/>
  <c r="D45" i="14"/>
  <c r="D44" i="14"/>
  <c r="D48" i="13"/>
  <c r="F48" i="13" s="1"/>
  <c r="I48" i="13" s="1"/>
  <c r="AP48" i="13" s="1"/>
  <c r="D45" i="13"/>
  <c r="F45" i="13" s="1"/>
  <c r="I45" i="13" s="1"/>
  <c r="AP45" i="13" s="1"/>
  <c r="D44" i="13"/>
  <c r="D49" i="13"/>
  <c r="D51" i="13"/>
  <c r="D37" i="13"/>
  <c r="D19" i="13"/>
  <c r="F19" i="13" s="1"/>
  <c r="I19" i="13" s="1"/>
  <c r="L38" i="13"/>
  <c r="AI66" i="12"/>
  <c r="Z66" i="12"/>
  <c r="AK66" i="12"/>
  <c r="AJ66" i="12"/>
  <c r="AH66" i="12"/>
  <c r="AE66" i="12"/>
  <c r="AC66" i="12"/>
  <c r="AB66" i="12"/>
  <c r="AM66" i="12"/>
  <c r="D16" i="12"/>
  <c r="F16" i="12" s="1"/>
  <c r="D24" i="12" s="1"/>
  <c r="F24" i="12" s="1"/>
  <c r="I24" i="12" s="1"/>
  <c r="AP44" i="20"/>
  <c r="I36" i="20"/>
  <c r="AX36" i="20"/>
  <c r="AX86" i="20" s="1"/>
  <c r="AP36" i="20"/>
  <c r="AH36" i="20"/>
  <c r="X36" i="20"/>
  <c r="X86" i="20" s="1"/>
  <c r="P36" i="20"/>
  <c r="AY36" i="20"/>
  <c r="AY86" i="20" s="1"/>
  <c r="AW36" i="20"/>
  <c r="AW86" i="20" s="1"/>
  <c r="AO36" i="20"/>
  <c r="AG36" i="20"/>
  <c r="W36" i="20"/>
  <c r="W86" i="20" s="1"/>
  <c r="O36" i="20"/>
  <c r="AI36" i="20"/>
  <c r="BD36" i="20"/>
  <c r="AV36" i="20"/>
  <c r="AV86" i="20" s="1"/>
  <c r="AN36" i="20"/>
  <c r="AF36" i="20"/>
  <c r="V36" i="20"/>
  <c r="N36" i="20"/>
  <c r="N86" i="20" s="1"/>
  <c r="BC36" i="20"/>
  <c r="BC86" i="20" s="1"/>
  <c r="AU36" i="20"/>
  <c r="AU86" i="20" s="1"/>
  <c r="AM36" i="20"/>
  <c r="AE36" i="20"/>
  <c r="U36" i="20"/>
  <c r="U86" i="20" s="1"/>
  <c r="L36" i="20"/>
  <c r="BB36" i="20"/>
  <c r="BB86" i="20" s="1"/>
  <c r="AT36" i="20"/>
  <c r="AT86" i="20" s="1"/>
  <c r="AL36" i="20"/>
  <c r="AD36" i="20"/>
  <c r="T36" i="20"/>
  <c r="K36" i="20"/>
  <c r="AQ36" i="20"/>
  <c r="AQ86" i="20" s="1"/>
  <c r="BA36" i="20"/>
  <c r="BA86" i="20" s="1"/>
  <c r="AS36" i="20"/>
  <c r="AS86" i="20" s="1"/>
  <c r="AK36" i="20"/>
  <c r="AC36" i="20"/>
  <c r="S36" i="20"/>
  <c r="Q36" i="20"/>
  <c r="Q86" i="20" s="1"/>
  <c r="AZ36" i="20"/>
  <c r="AZ86" i="20" s="1"/>
  <c r="AR36" i="20"/>
  <c r="AR86" i="20" s="1"/>
  <c r="AJ36" i="20"/>
  <c r="AB36" i="20"/>
  <c r="R36" i="20"/>
  <c r="BD86" i="20"/>
  <c r="P86" i="20"/>
  <c r="AK51" i="20"/>
  <c r="AC51" i="20"/>
  <c r="AJ51" i="20"/>
  <c r="AB51" i="20"/>
  <c r="AM51" i="20"/>
  <c r="AI51" i="20"/>
  <c r="AA51" i="20"/>
  <c r="AH51" i="20"/>
  <c r="Z51" i="20"/>
  <c r="AO51" i="20"/>
  <c r="AG51" i="20"/>
  <c r="AE51" i="20"/>
  <c r="AN51" i="20"/>
  <c r="AF51" i="20"/>
  <c r="AL51" i="20"/>
  <c r="AD51" i="20"/>
  <c r="AJ20" i="20"/>
  <c r="AB20" i="20"/>
  <c r="AI20" i="20"/>
  <c r="AH20" i="20"/>
  <c r="AL20" i="20"/>
  <c r="AO20" i="20"/>
  <c r="AG20" i="20"/>
  <c r="AN20" i="20"/>
  <c r="AF20" i="20"/>
  <c r="AM20" i="20"/>
  <c r="AE20" i="20"/>
  <c r="AD20" i="20"/>
  <c r="AK20" i="20"/>
  <c r="AC20" i="20"/>
  <c r="V41" i="20"/>
  <c r="V86" i="20" s="1"/>
  <c r="S41" i="20"/>
  <c r="AI21" i="20"/>
  <c r="AH21" i="20"/>
  <c r="AC21" i="20"/>
  <c r="AO21" i="20"/>
  <c r="AG21" i="20"/>
  <c r="AN21" i="20"/>
  <c r="AF21" i="20"/>
  <c r="AM21" i="20"/>
  <c r="AE21" i="20"/>
  <c r="AK21" i="20"/>
  <c r="AL21" i="20"/>
  <c r="AD21" i="20"/>
  <c r="AJ21" i="20"/>
  <c r="AB21" i="20"/>
  <c r="F59" i="20"/>
  <c r="I59" i="20" s="1"/>
  <c r="Y59" i="20" s="1"/>
  <c r="F56" i="20"/>
  <c r="I56" i="20" s="1"/>
  <c r="Y56" i="20" s="1"/>
  <c r="F37" i="20"/>
  <c r="I37" i="20" s="1"/>
  <c r="I19" i="20"/>
  <c r="D61" i="20" s="1"/>
  <c r="E73" i="6" s="1"/>
  <c r="E78" i="6" s="1"/>
  <c r="E80" i="6" s="1"/>
  <c r="D25" i="20"/>
  <c r="F25" i="20" s="1"/>
  <c r="I25" i="20" s="1"/>
  <c r="AK22" i="20"/>
  <c r="AC22" i="20"/>
  <c r="AJ22" i="20"/>
  <c r="AB22" i="20"/>
  <c r="AI22" i="20"/>
  <c r="AA22" i="20"/>
  <c r="AM22" i="20"/>
  <c r="AP22" i="20"/>
  <c r="AH22" i="20"/>
  <c r="Z22" i="20"/>
  <c r="AE22" i="20"/>
  <c r="AG22" i="20"/>
  <c r="T22" i="20"/>
  <c r="AN22" i="20"/>
  <c r="AF22" i="20"/>
  <c r="R22" i="20"/>
  <c r="M22" i="20"/>
  <c r="AD22" i="20"/>
  <c r="AL22" i="20"/>
  <c r="AK26" i="20"/>
  <c r="AC26" i="20"/>
  <c r="AJ26" i="20"/>
  <c r="AB26" i="20"/>
  <c r="AE26" i="20"/>
  <c r="AI26" i="20"/>
  <c r="AH26" i="20"/>
  <c r="AO26" i="20"/>
  <c r="AG26" i="20"/>
  <c r="AN26" i="20"/>
  <c r="AF26" i="20"/>
  <c r="AM26" i="20"/>
  <c r="AL26" i="20"/>
  <c r="AD26" i="20"/>
  <c r="D25" i="18"/>
  <c r="F25" i="18" s="1"/>
  <c r="I25" i="18" s="1"/>
  <c r="I19" i="18"/>
  <c r="V41" i="18"/>
  <c r="V86" i="18" s="1"/>
  <c r="S41" i="18"/>
  <c r="S86" i="18" s="1"/>
  <c r="AL51" i="18"/>
  <c r="AD51" i="18"/>
  <c r="AH51" i="18"/>
  <c r="Z51" i="18"/>
  <c r="AK51" i="18"/>
  <c r="AC51" i="18"/>
  <c r="AJ51" i="18"/>
  <c r="AB51" i="18"/>
  <c r="AI51" i="18"/>
  <c r="AA51" i="18"/>
  <c r="AO51" i="18"/>
  <c r="AG51" i="18"/>
  <c r="AN51" i="18"/>
  <c r="AF51" i="18"/>
  <c r="AE51" i="18"/>
  <c r="AM51" i="18"/>
  <c r="AK22" i="18"/>
  <c r="AC22" i="18"/>
  <c r="AJ22" i="18"/>
  <c r="AB22" i="18"/>
  <c r="AI22" i="18"/>
  <c r="AA22" i="18"/>
  <c r="AG22" i="18"/>
  <c r="AP22" i="18"/>
  <c r="AH22" i="18"/>
  <c r="Z22" i="18"/>
  <c r="T22" i="18"/>
  <c r="AN22" i="18"/>
  <c r="AF22" i="18"/>
  <c r="R22" i="18"/>
  <c r="AE22" i="18"/>
  <c r="AD22" i="18"/>
  <c r="AM22" i="18"/>
  <c r="AL22" i="18"/>
  <c r="M22" i="18"/>
  <c r="AJ20" i="18"/>
  <c r="AB20" i="18"/>
  <c r="AI20" i="18"/>
  <c r="AH20" i="18"/>
  <c r="AF20" i="18"/>
  <c r="AO20" i="18"/>
  <c r="AG20" i="18"/>
  <c r="AN20" i="18"/>
  <c r="AM20" i="18"/>
  <c r="AE20" i="18"/>
  <c r="AL20" i="18"/>
  <c r="AK20" i="18"/>
  <c r="AD20" i="18"/>
  <c r="AC20" i="18"/>
  <c r="AI21" i="18"/>
  <c r="AE21" i="18"/>
  <c r="AH21" i="18"/>
  <c r="AO21" i="18"/>
  <c r="AG21" i="18"/>
  <c r="AM21" i="18"/>
  <c r="AN21" i="18"/>
  <c r="AF21" i="18"/>
  <c r="AL21" i="18"/>
  <c r="AD21" i="18"/>
  <c r="AK21" i="18"/>
  <c r="AC21" i="18"/>
  <c r="AB21" i="18"/>
  <c r="AJ21" i="18"/>
  <c r="AK26" i="18"/>
  <c r="AC26" i="18"/>
  <c r="AG26" i="18"/>
  <c r="AJ26" i="18"/>
  <c r="AB26" i="18"/>
  <c r="AI26" i="18"/>
  <c r="AH26" i="18"/>
  <c r="AO26" i="18"/>
  <c r="AN26" i="18"/>
  <c r="AF26" i="18"/>
  <c r="AD26" i="18"/>
  <c r="AM26" i="18"/>
  <c r="AL26" i="18"/>
  <c r="AE26" i="18"/>
  <c r="F59" i="18"/>
  <c r="I59" i="18" s="1"/>
  <c r="Y59" i="18" s="1"/>
  <c r="F56" i="18"/>
  <c r="I56" i="18" s="1"/>
  <c r="Y56" i="18" s="1"/>
  <c r="F37" i="18"/>
  <c r="I37" i="18" s="1"/>
  <c r="F62" i="18"/>
  <c r="I62" i="18" s="1"/>
  <c r="CW62" i="18" s="1"/>
  <c r="CW86" i="18" s="1"/>
  <c r="O24" i="18"/>
  <c r="AK51" i="16"/>
  <c r="AC51" i="16"/>
  <c r="AJ51" i="16"/>
  <c r="AB51" i="16"/>
  <c r="AI51" i="16"/>
  <c r="AA51" i="16"/>
  <c r="AH51" i="16"/>
  <c r="Z51" i="16"/>
  <c r="AD51" i="16"/>
  <c r="AO51" i="16"/>
  <c r="AG51" i="16"/>
  <c r="AL51" i="16"/>
  <c r="AN51" i="16"/>
  <c r="AF51" i="16"/>
  <c r="AM51" i="16"/>
  <c r="AE51" i="16"/>
  <c r="I22" i="16"/>
  <c r="AA24" i="16"/>
  <c r="V41" i="16"/>
  <c r="V86" i="16" s="1"/>
  <c r="S41" i="16"/>
  <c r="S86" i="16" s="1"/>
  <c r="AI21" i="16"/>
  <c r="AH21" i="16"/>
  <c r="AO21" i="16"/>
  <c r="AG21" i="16"/>
  <c r="AN21" i="16"/>
  <c r="AF21" i="16"/>
  <c r="AM21" i="16"/>
  <c r="AE21" i="16"/>
  <c r="AJ21" i="16"/>
  <c r="AL21" i="16"/>
  <c r="AD21" i="16"/>
  <c r="AK21" i="16"/>
  <c r="AC21" i="16"/>
  <c r="AB21" i="16"/>
  <c r="F59" i="16"/>
  <c r="I59" i="16" s="1"/>
  <c r="Y59" i="16" s="1"/>
  <c r="F56" i="16"/>
  <c r="I56" i="16" s="1"/>
  <c r="Y56" i="16" s="1"/>
  <c r="F37" i="16"/>
  <c r="I37" i="16" s="1"/>
  <c r="Z24" i="16"/>
  <c r="D25" i="16"/>
  <c r="F25" i="16" s="1"/>
  <c r="I25" i="16" s="1"/>
  <c r="I19" i="16"/>
  <c r="AK26" i="16"/>
  <c r="AC26" i="16"/>
  <c r="AJ26" i="16"/>
  <c r="AB26" i="16"/>
  <c r="AI26" i="16"/>
  <c r="AD26" i="16"/>
  <c r="AH26" i="16"/>
  <c r="AO26" i="16"/>
  <c r="AG26" i="16"/>
  <c r="AN26" i="16"/>
  <c r="AF26" i="16"/>
  <c r="AM26" i="16"/>
  <c r="AE26" i="16"/>
  <c r="AL26" i="16"/>
  <c r="F62" i="16"/>
  <c r="I62" i="16" s="1"/>
  <c r="CW62" i="16" s="1"/>
  <c r="CW86" i="16" s="1"/>
  <c r="O16" i="16"/>
  <c r="AJ20" i="16"/>
  <c r="AB20" i="16"/>
  <c r="AI20" i="16"/>
  <c r="AH20" i="16"/>
  <c r="AK20" i="16"/>
  <c r="AO20" i="16"/>
  <c r="AG20" i="16"/>
  <c r="AN20" i="16"/>
  <c r="AF20" i="16"/>
  <c r="AM20" i="16"/>
  <c r="AE20" i="16"/>
  <c r="AC20" i="16"/>
  <c r="AL20" i="16"/>
  <c r="AD20" i="16"/>
  <c r="P42" i="14"/>
  <c r="P86" i="14" s="1"/>
  <c r="R42" i="14"/>
  <c r="AA18" i="14"/>
  <c r="AA24" i="14" s="1"/>
  <c r="Z18" i="14"/>
  <c r="I81" i="14"/>
  <c r="I16" i="14"/>
  <c r="D24" i="14"/>
  <c r="F24" i="14" s="1"/>
  <c r="I24" i="14" s="1"/>
  <c r="K86" i="14"/>
  <c r="F45" i="14"/>
  <c r="I45" i="14" s="1"/>
  <c r="AP45" i="14" s="1"/>
  <c r="D20" i="14"/>
  <c r="F20" i="14" s="1"/>
  <c r="I20" i="14" s="1"/>
  <c r="D22" i="14"/>
  <c r="F22" i="14" s="1"/>
  <c r="F48" i="14"/>
  <c r="I48" i="14" s="1"/>
  <c r="AP48" i="14" s="1"/>
  <c r="D26" i="14"/>
  <c r="F26" i="14" s="1"/>
  <c r="I26" i="14" s="1"/>
  <c r="F44" i="14"/>
  <c r="I44" i="14" s="1"/>
  <c r="AP44" i="14" s="1"/>
  <c r="I33" i="14"/>
  <c r="D33" i="10" s="1"/>
  <c r="F49" i="14"/>
  <c r="I49" i="14" s="1"/>
  <c r="AP49" i="14" s="1"/>
  <c r="D37" i="14"/>
  <c r="F58" i="14" s="1"/>
  <c r="I58" i="14" s="1"/>
  <c r="Y58" i="14" s="1"/>
  <c r="D19" i="14"/>
  <c r="F19" i="14" s="1"/>
  <c r="F51" i="14"/>
  <c r="I51" i="14" s="1"/>
  <c r="D41" i="14"/>
  <c r="F41" i="14" s="1"/>
  <c r="I41" i="14" s="1"/>
  <c r="D21" i="14"/>
  <c r="F21" i="14" s="1"/>
  <c r="I21" i="14" s="1"/>
  <c r="F36" i="14"/>
  <c r="I36" i="14" s="1"/>
  <c r="F68" i="13"/>
  <c r="I72" i="13"/>
  <c r="AL65" i="13"/>
  <c r="AM65" i="13"/>
  <c r="AE65" i="13"/>
  <c r="AR86" i="13"/>
  <c r="AZ86" i="13"/>
  <c r="AX86" i="13"/>
  <c r="D41" i="13"/>
  <c r="F41" i="13" s="1"/>
  <c r="I41" i="13" s="1"/>
  <c r="V41" i="13" s="1"/>
  <c r="AW86" i="13"/>
  <c r="K38" i="13"/>
  <c r="R33" i="13"/>
  <c r="I30" i="13"/>
  <c r="D36" i="13"/>
  <c r="D42" i="13"/>
  <c r="F42" i="13" s="1"/>
  <c r="I42" i="13" s="1"/>
  <c r="D17" i="13"/>
  <c r="F17" i="13" s="1"/>
  <c r="I17" i="13" s="1"/>
  <c r="D16" i="13"/>
  <c r="F16" i="13" s="1"/>
  <c r="D18" i="13"/>
  <c r="F18" i="13" s="1"/>
  <c r="I18" i="13" s="1"/>
  <c r="I69" i="13"/>
  <c r="CW69" i="13" s="1"/>
  <c r="L86" i="13"/>
  <c r="AJ66" i="13"/>
  <c r="AB66" i="13"/>
  <c r="AE66" i="13"/>
  <c r="AI66" i="13"/>
  <c r="AA66" i="13"/>
  <c r="AH66" i="13"/>
  <c r="Z66" i="13"/>
  <c r="AM66" i="13"/>
  <c r="AO66" i="13"/>
  <c r="AG66" i="13"/>
  <c r="AN66" i="13"/>
  <c r="AF66" i="13"/>
  <c r="AL66" i="13"/>
  <c r="AD66" i="13"/>
  <c r="AK66" i="13"/>
  <c r="AC66" i="13"/>
  <c r="AP50" i="13"/>
  <c r="F49" i="13"/>
  <c r="I49" i="13" s="1"/>
  <c r="AP49" i="13" s="1"/>
  <c r="D21" i="13"/>
  <c r="F21" i="13" s="1"/>
  <c r="I21" i="13" s="1"/>
  <c r="D20" i="13"/>
  <c r="F20" i="13" s="1"/>
  <c r="I20" i="13" s="1"/>
  <c r="D26" i="13"/>
  <c r="F26" i="13" s="1"/>
  <c r="I26" i="13" s="1"/>
  <c r="F44" i="13"/>
  <c r="I44" i="13" s="1"/>
  <c r="AP44" i="13" s="1"/>
  <c r="F51" i="13"/>
  <c r="I51" i="13" s="1"/>
  <c r="I33" i="13"/>
  <c r="D26" i="10" s="1"/>
  <c r="D22" i="13"/>
  <c r="F22" i="13" s="1"/>
  <c r="I34" i="13"/>
  <c r="D28" i="10" s="1"/>
  <c r="BD86" i="13"/>
  <c r="AA31" i="13"/>
  <c r="Z31" i="13"/>
  <c r="W86" i="13"/>
  <c r="M13" i="13"/>
  <c r="S33" i="13"/>
  <c r="AA33" i="13"/>
  <c r="AQ33" i="13"/>
  <c r="AQ86" i="13" s="1"/>
  <c r="AY33" i="13"/>
  <c r="AY86" i="13" s="1"/>
  <c r="AF65" i="13"/>
  <c r="AN65" i="13"/>
  <c r="U33" i="13"/>
  <c r="U86" i="13" s="1"/>
  <c r="AS33" i="13"/>
  <c r="AS86" i="13" s="1"/>
  <c r="BA33" i="13"/>
  <c r="BA86" i="13" s="1"/>
  <c r="Z65" i="13"/>
  <c r="AH65" i="13"/>
  <c r="AO65" i="13"/>
  <c r="N33" i="13"/>
  <c r="N86" i="13" s="1"/>
  <c r="V33" i="13"/>
  <c r="AT33" i="13"/>
  <c r="AT86" i="13" s="1"/>
  <c r="BB33" i="13"/>
  <c r="BB86" i="13" s="1"/>
  <c r="AA65" i="13"/>
  <c r="AI65" i="13"/>
  <c r="AG65" i="13"/>
  <c r="O33" i="13"/>
  <c r="W33" i="13"/>
  <c r="AU33" i="13"/>
  <c r="AU86" i="13" s="1"/>
  <c r="BC33" i="13"/>
  <c r="BC86" i="13" s="1"/>
  <c r="AB65" i="13"/>
  <c r="AJ65" i="13"/>
  <c r="P33" i="13"/>
  <c r="X33" i="13"/>
  <c r="X86" i="13" s="1"/>
  <c r="AV33" i="13"/>
  <c r="AV86" i="13" s="1"/>
  <c r="BD33" i="13"/>
  <c r="AC65" i="13"/>
  <c r="AK65" i="13"/>
  <c r="K13" i="13"/>
  <c r="Q33" i="13"/>
  <c r="Q86" i="13" s="1"/>
  <c r="Y33" i="13"/>
  <c r="AD65" i="13"/>
  <c r="K38" i="12"/>
  <c r="L38" i="12"/>
  <c r="R33" i="12"/>
  <c r="S33" i="12"/>
  <c r="U33" i="12"/>
  <c r="U86" i="12" s="1"/>
  <c r="Z33" i="12"/>
  <c r="AP33" i="12"/>
  <c r="AY33" i="12"/>
  <c r="AY86" i="12" s="1"/>
  <c r="AA33" i="12"/>
  <c r="AQ33" i="12"/>
  <c r="AQ86" i="12"/>
  <c r="AS33" i="12"/>
  <c r="AS86" i="12" s="1"/>
  <c r="BA86" i="12"/>
  <c r="F33" i="12"/>
  <c r="D41" i="12" s="1"/>
  <c r="F41" i="12" s="1"/>
  <c r="I41" i="12" s="1"/>
  <c r="AA18" i="12"/>
  <c r="Z18" i="12"/>
  <c r="I34" i="12"/>
  <c r="Z17" i="12"/>
  <c r="AA17" i="12"/>
  <c r="R42" i="12"/>
  <c r="P42" i="12"/>
  <c r="K33" i="12"/>
  <c r="K34" i="12" s="1"/>
  <c r="T33" i="12"/>
  <c r="AR33" i="12"/>
  <c r="AR86" i="12" s="1"/>
  <c r="AZ33" i="12"/>
  <c r="AZ86" i="12" s="1"/>
  <c r="AF65" i="12"/>
  <c r="AN65" i="12"/>
  <c r="AD66" i="12"/>
  <c r="AL66" i="12"/>
  <c r="AG65" i="12"/>
  <c r="I16" i="12"/>
  <c r="Z31" i="12"/>
  <c r="N33" i="12"/>
  <c r="N86" i="12" s="1"/>
  <c r="V33" i="12"/>
  <c r="AT33" i="12"/>
  <c r="AT86" i="12" s="1"/>
  <c r="BB33" i="12"/>
  <c r="BB86" i="12" s="1"/>
  <c r="F36" i="12"/>
  <c r="I36" i="12" s="1"/>
  <c r="AH65" i="12"/>
  <c r="AF66" i="12"/>
  <c r="AN66" i="12"/>
  <c r="O33" i="12"/>
  <c r="W33" i="12"/>
  <c r="W86" i="12" s="1"/>
  <c r="AU33" i="12"/>
  <c r="AU86" i="12" s="1"/>
  <c r="BC33" i="12"/>
  <c r="BC86" i="12" s="1"/>
  <c r="AA65" i="12"/>
  <c r="AI65" i="12"/>
  <c r="AG66" i="12"/>
  <c r="AO66" i="12"/>
  <c r="P33" i="12"/>
  <c r="X33" i="12"/>
  <c r="X86" i="12" s="1"/>
  <c r="AV33" i="12"/>
  <c r="AV86" i="12" s="1"/>
  <c r="BD33" i="12"/>
  <c r="BD86" i="12" s="1"/>
  <c r="AB65" i="12"/>
  <c r="AJ65" i="12"/>
  <c r="F68" i="12"/>
  <c r="K13" i="12"/>
  <c r="I30" i="12"/>
  <c r="Q33" i="12"/>
  <c r="Q86" i="12" s="1"/>
  <c r="Y33" i="12"/>
  <c r="AW33" i="12"/>
  <c r="AW86" i="12" s="1"/>
  <c r="AC65" i="12"/>
  <c r="AK65" i="12"/>
  <c r="AA66" i="12"/>
  <c r="AO65" i="12"/>
  <c r="AX33" i="12"/>
  <c r="AX86" i="12" s="1"/>
  <c r="AD65" i="12"/>
  <c r="AL65" i="12"/>
  <c r="AP50" i="12"/>
  <c r="AE65" i="12"/>
  <c r="F62" i="14" l="1"/>
  <c r="I62" i="14" s="1"/>
  <c r="CW62" i="14" s="1"/>
  <c r="CW86" i="14" s="1"/>
  <c r="L28" i="10"/>
  <c r="F28" i="10"/>
  <c r="G28" i="10"/>
  <c r="H28" i="10"/>
  <c r="M28" i="10"/>
  <c r="N28" i="10"/>
  <c r="O28" i="10"/>
  <c r="P28" i="10"/>
  <c r="Q28" i="10"/>
  <c r="I28" i="10"/>
  <c r="E28" i="10"/>
  <c r="K28" i="10"/>
  <c r="J28" i="10"/>
  <c r="F58" i="13"/>
  <c r="I58" i="13" s="1"/>
  <c r="Y58" i="13" s="1"/>
  <c r="D25" i="13"/>
  <c r="F25" i="13" s="1"/>
  <c r="I25" i="13" s="1"/>
  <c r="D21" i="12"/>
  <c r="F21" i="12" s="1"/>
  <c r="I21" i="12" s="1"/>
  <c r="Z24" i="12"/>
  <c r="L86" i="12"/>
  <c r="AA24" i="12"/>
  <c r="P86" i="12"/>
  <c r="O16" i="12"/>
  <c r="O24" i="12" s="1"/>
  <c r="O26" i="10"/>
  <c r="P26" i="10"/>
  <c r="Q26" i="10"/>
  <c r="R26" i="10"/>
  <c r="K26" i="10"/>
  <c r="J26" i="10"/>
  <c r="M26" i="10"/>
  <c r="N26" i="10"/>
  <c r="L26" i="10"/>
  <c r="M33" i="10"/>
  <c r="J33" i="10"/>
  <c r="N33" i="10"/>
  <c r="O33" i="10"/>
  <c r="P33" i="10"/>
  <c r="Q33" i="10"/>
  <c r="R33" i="10"/>
  <c r="K33" i="10"/>
  <c r="L33" i="10"/>
  <c r="L94" i="14"/>
  <c r="S86" i="20"/>
  <c r="L38" i="20"/>
  <c r="L86" i="20" s="1"/>
  <c r="K38" i="20"/>
  <c r="K86" i="20"/>
  <c r="Y86" i="20"/>
  <c r="R19" i="20"/>
  <c r="O19" i="20"/>
  <c r="AJ25" i="20"/>
  <c r="T25" i="20"/>
  <c r="T86" i="20" s="1"/>
  <c r="F8" i="20"/>
  <c r="AE25" i="20"/>
  <c r="AI25" i="20"/>
  <c r="AM25" i="20"/>
  <c r="Z25" i="20"/>
  <c r="Z86" i="20" s="1"/>
  <c r="AN25" i="20"/>
  <c r="AB25" i="20"/>
  <c r="M25" i="20"/>
  <c r="M86" i="20" s="1"/>
  <c r="AG25" i="20"/>
  <c r="AP25" i="20"/>
  <c r="AP86" i="20" s="1"/>
  <c r="AC25" i="20"/>
  <c r="AO25" i="20"/>
  <c r="AF25" i="20"/>
  <c r="AK25" i="20"/>
  <c r="AL25" i="20"/>
  <c r="AA25" i="20"/>
  <c r="AA86" i="20" s="1"/>
  <c r="AD25" i="20"/>
  <c r="AH25" i="20"/>
  <c r="AN25" i="18"/>
  <c r="AG25" i="18"/>
  <c r="AC25" i="18"/>
  <c r="AO25" i="18"/>
  <c r="M25" i="18"/>
  <c r="M86" i="18" s="1"/>
  <c r="T25" i="18"/>
  <c r="T86" i="18"/>
  <c r="AD25" i="18"/>
  <c r="AF25" i="18"/>
  <c r="Z25" i="18"/>
  <c r="Z86" i="18"/>
  <c r="F8" i="18"/>
  <c r="F77" i="18" s="1"/>
  <c r="AK25" i="18"/>
  <c r="AH25" i="18"/>
  <c r="AL25" i="18"/>
  <c r="AI25" i="18"/>
  <c r="AP25" i="18"/>
  <c r="AP86" i="18" s="1"/>
  <c r="R19" i="18"/>
  <c r="O19" i="18"/>
  <c r="D61" i="18"/>
  <c r="AE25" i="18"/>
  <c r="AB25" i="18"/>
  <c r="Y86" i="18"/>
  <c r="AM25" i="18"/>
  <c r="AJ25" i="18"/>
  <c r="AA25" i="18"/>
  <c r="AA86" i="18" s="1"/>
  <c r="R19" i="16"/>
  <c r="O19" i="16"/>
  <c r="O25" i="16" s="1"/>
  <c r="F8" i="16"/>
  <c r="F77" i="16" s="1"/>
  <c r="AO25" i="16"/>
  <c r="D61" i="16"/>
  <c r="AK22" i="16"/>
  <c r="AK25" i="16" s="1"/>
  <c r="AC22" i="16"/>
  <c r="AJ22" i="16"/>
  <c r="AJ25" i="16" s="1"/>
  <c r="AB22" i="16"/>
  <c r="AI22" i="16"/>
  <c r="AI25" i="16" s="1"/>
  <c r="AA22" i="16"/>
  <c r="AL22" i="16"/>
  <c r="AL25" i="16" s="1"/>
  <c r="AP22" i="16"/>
  <c r="AH22" i="16"/>
  <c r="AH25" i="16" s="1"/>
  <c r="Z22" i="16"/>
  <c r="AG22" i="16"/>
  <c r="T22" i="16"/>
  <c r="AN22" i="16"/>
  <c r="AN25" i="16" s="1"/>
  <c r="AF22" i="16"/>
  <c r="AF25" i="16" s="1"/>
  <c r="R22" i="16"/>
  <c r="AM22" i="16"/>
  <c r="AM25" i="16" s="1"/>
  <c r="AE22" i="16"/>
  <c r="AE25" i="16" s="1"/>
  <c r="M22" i="16"/>
  <c r="AD22" i="16"/>
  <c r="O24" i="16"/>
  <c r="O86" i="16"/>
  <c r="Y86" i="16"/>
  <c r="AN21" i="14"/>
  <c r="AF21" i="14"/>
  <c r="AM21" i="14"/>
  <c r="AE21" i="14"/>
  <c r="AH21" i="14"/>
  <c r="AL21" i="14"/>
  <c r="AD21" i="14"/>
  <c r="AK21" i="14"/>
  <c r="AC21" i="14"/>
  <c r="AJ21" i="14"/>
  <c r="AB21" i="14"/>
  <c r="AI21" i="14"/>
  <c r="AG21" i="14"/>
  <c r="AO21" i="14"/>
  <c r="V41" i="14"/>
  <c r="V86" i="14" s="1"/>
  <c r="S41" i="14"/>
  <c r="S86" i="14" s="1"/>
  <c r="AK51" i="14"/>
  <c r="AC51" i="14"/>
  <c r="AJ51" i="14"/>
  <c r="AB51" i="14"/>
  <c r="AI51" i="14"/>
  <c r="AA51" i="14"/>
  <c r="AH51" i="14"/>
  <c r="Z51" i="14"/>
  <c r="AE51" i="14"/>
  <c r="AO51" i="14"/>
  <c r="AG51" i="14"/>
  <c r="AM51" i="14"/>
  <c r="AL51" i="14"/>
  <c r="AN51" i="14"/>
  <c r="AF51" i="14"/>
  <c r="AD51" i="14"/>
  <c r="I22" i="14"/>
  <c r="K94" i="14"/>
  <c r="AH26" i="14"/>
  <c r="AO26" i="14"/>
  <c r="AG26" i="14"/>
  <c r="AB26" i="14"/>
  <c r="AN26" i="14"/>
  <c r="AF26" i="14"/>
  <c r="AM26" i="14"/>
  <c r="AE26" i="14"/>
  <c r="AL26" i="14"/>
  <c r="AD26" i="14"/>
  <c r="AJ26" i="14"/>
  <c r="AK26" i="14"/>
  <c r="AC26" i="14"/>
  <c r="AI26" i="14"/>
  <c r="D25" i="14"/>
  <c r="F25" i="14" s="1"/>
  <c r="I25" i="14" s="1"/>
  <c r="I19" i="14"/>
  <c r="AO20" i="14"/>
  <c r="AG20" i="14"/>
  <c r="AN20" i="14"/>
  <c r="AF20" i="14"/>
  <c r="AM20" i="14"/>
  <c r="AE20" i="14"/>
  <c r="AI20" i="14"/>
  <c r="AL20" i="14"/>
  <c r="AD20" i="14"/>
  <c r="AK20" i="14"/>
  <c r="AC20" i="14"/>
  <c r="AJ20" i="14"/>
  <c r="AB20" i="14"/>
  <c r="AH20" i="14"/>
  <c r="Z24" i="14"/>
  <c r="F59" i="14"/>
  <c r="I59" i="14" s="1"/>
  <c r="Y59" i="14" s="1"/>
  <c r="F56" i="14"/>
  <c r="I56" i="14" s="1"/>
  <c r="Y56" i="14" s="1"/>
  <c r="F37" i="14"/>
  <c r="I37" i="14" s="1"/>
  <c r="O16" i="14"/>
  <c r="S41" i="13"/>
  <c r="S86" i="13" s="1"/>
  <c r="V86" i="13"/>
  <c r="K86" i="13"/>
  <c r="AA30" i="13"/>
  <c r="AA36" i="13" s="1"/>
  <c r="Z30" i="13"/>
  <c r="Z36" i="13" s="1"/>
  <c r="F59" i="13"/>
  <c r="I59" i="13" s="1"/>
  <c r="Y59" i="13" s="1"/>
  <c r="F56" i="13"/>
  <c r="I56" i="13" s="1"/>
  <c r="F37" i="13"/>
  <c r="I37" i="13" s="1"/>
  <c r="AJ26" i="13"/>
  <c r="AB26" i="13"/>
  <c r="AE26" i="13"/>
  <c r="AI26" i="13"/>
  <c r="AH26" i="13"/>
  <c r="AO26" i="13"/>
  <c r="AG26" i="13"/>
  <c r="AM26" i="13"/>
  <c r="AN26" i="13"/>
  <c r="AF26" i="13"/>
  <c r="AL26" i="13"/>
  <c r="AD26" i="13"/>
  <c r="AC26" i="13"/>
  <c r="AK26" i="13"/>
  <c r="I81" i="13"/>
  <c r="AI20" i="13"/>
  <c r="AD20" i="13"/>
  <c r="AH20" i="13"/>
  <c r="AL20" i="13"/>
  <c r="AO20" i="13"/>
  <c r="AG20" i="13"/>
  <c r="AN20" i="13"/>
  <c r="AF20" i="13"/>
  <c r="AM20" i="13"/>
  <c r="AE20" i="13"/>
  <c r="AK20" i="13"/>
  <c r="AC20" i="13"/>
  <c r="AB20" i="13"/>
  <c r="AJ20" i="13"/>
  <c r="AA18" i="13"/>
  <c r="Z18" i="13"/>
  <c r="AH21" i="13"/>
  <c r="AC21" i="13"/>
  <c r="AO21" i="13"/>
  <c r="AG21" i="13"/>
  <c r="AN21" i="13"/>
  <c r="AF21" i="13"/>
  <c r="AM21" i="13"/>
  <c r="AE21" i="13"/>
  <c r="AK21" i="13"/>
  <c r="AL21" i="13"/>
  <c r="AD21" i="13"/>
  <c r="AJ21" i="13"/>
  <c r="AB21" i="13"/>
  <c r="AI21" i="13"/>
  <c r="D24" i="13"/>
  <c r="F24" i="13" s="1"/>
  <c r="I16" i="13"/>
  <c r="R42" i="13"/>
  <c r="P42" i="13"/>
  <c r="P86" i="13" s="1"/>
  <c r="I22" i="13"/>
  <c r="AA17" i="13"/>
  <c r="Z17" i="13"/>
  <c r="AK51" i="13"/>
  <c r="AC51" i="13"/>
  <c r="AJ51" i="13"/>
  <c r="AB51" i="13"/>
  <c r="AI51" i="13"/>
  <c r="AA51" i="13"/>
  <c r="AF51" i="13"/>
  <c r="AH51" i="13"/>
  <c r="Z51" i="13"/>
  <c r="AN51" i="13"/>
  <c r="AO51" i="13"/>
  <c r="AG51" i="13"/>
  <c r="AM51" i="13"/>
  <c r="AE51" i="13"/>
  <c r="AD51" i="13"/>
  <c r="AL51" i="13"/>
  <c r="R19" i="13"/>
  <c r="O19" i="13"/>
  <c r="O25" i="13" s="1"/>
  <c r="F62" i="13"/>
  <c r="I62" i="13" s="1"/>
  <c r="CW62" i="13" s="1"/>
  <c r="CW86" i="13" s="1"/>
  <c r="F36" i="13"/>
  <c r="I36" i="13" s="1"/>
  <c r="V41" i="12"/>
  <c r="V86" i="12" s="1"/>
  <c r="S41" i="12"/>
  <c r="S86" i="12" s="1"/>
  <c r="D22" i="12"/>
  <c r="F22" i="12" s="1"/>
  <c r="I22" i="12" s="1"/>
  <c r="K86" i="12"/>
  <c r="K94" i="12" s="1"/>
  <c r="D49" i="12"/>
  <c r="F49" i="12" s="1"/>
  <c r="I49" i="12" s="1"/>
  <c r="AP49" i="12" s="1"/>
  <c r="I33" i="12"/>
  <c r="D21" i="10" s="1"/>
  <c r="D19" i="12"/>
  <c r="F19" i="12" s="1"/>
  <c r="D51" i="12"/>
  <c r="F51" i="12" s="1"/>
  <c r="I51" i="12" s="1"/>
  <c r="AL51" i="12" s="1"/>
  <c r="D48" i="12"/>
  <c r="F48" i="12" s="1"/>
  <c r="I48" i="12" s="1"/>
  <c r="AP48" i="12" s="1"/>
  <c r="D26" i="12"/>
  <c r="F26" i="12" s="1"/>
  <c r="I26" i="12" s="1"/>
  <c r="AJ26" i="12" s="1"/>
  <c r="D20" i="12"/>
  <c r="F20" i="12" s="1"/>
  <c r="I20" i="12" s="1"/>
  <c r="AC20" i="12" s="1"/>
  <c r="D45" i="12"/>
  <c r="F45" i="12" s="1"/>
  <c r="I45" i="12" s="1"/>
  <c r="AP45" i="12" s="1"/>
  <c r="D44" i="12"/>
  <c r="F44" i="12" s="1"/>
  <c r="I44" i="12" s="1"/>
  <c r="AP44" i="12" s="1"/>
  <c r="D37" i="12"/>
  <c r="F62" i="12" s="1"/>
  <c r="I62" i="12" s="1"/>
  <c r="CW62" i="12" s="1"/>
  <c r="CW86" i="12" s="1"/>
  <c r="AI20" i="12"/>
  <c r="F59" i="12"/>
  <c r="I59" i="12" s="1"/>
  <c r="Y59" i="12" s="1"/>
  <c r="F56" i="12"/>
  <c r="I56" i="12" s="1"/>
  <c r="F37" i="12"/>
  <c r="I37" i="12" s="1"/>
  <c r="I81" i="12"/>
  <c r="AJ21" i="12"/>
  <c r="AB21" i="12"/>
  <c r="AI21" i="12"/>
  <c r="AL21" i="12"/>
  <c r="AH21" i="12"/>
  <c r="AO21" i="12"/>
  <c r="AG21" i="12"/>
  <c r="AN21" i="12"/>
  <c r="AF21" i="12"/>
  <c r="AM21" i="12"/>
  <c r="AE21" i="12"/>
  <c r="AK21" i="12"/>
  <c r="AC21" i="12"/>
  <c r="AD21" i="12"/>
  <c r="AC26" i="12"/>
  <c r="AB26" i="12"/>
  <c r="AF26" i="12"/>
  <c r="AG26" i="12"/>
  <c r="AA30" i="12"/>
  <c r="AA36" i="12" s="1"/>
  <c r="Z30" i="12"/>
  <c r="Z36" i="12" s="1"/>
  <c r="AD51" i="12"/>
  <c r="AF51" i="12"/>
  <c r="AK51" i="12"/>
  <c r="AJ51" i="12"/>
  <c r="Z51" i="12"/>
  <c r="AN51" i="12"/>
  <c r="AG51" i="12"/>
  <c r="I91" i="11"/>
  <c r="CV86" i="11"/>
  <c r="CU86" i="11"/>
  <c r="CT86" i="11"/>
  <c r="CS86" i="11"/>
  <c r="CR86" i="11"/>
  <c r="CQ86" i="11"/>
  <c r="CP86" i="11"/>
  <c r="CO86" i="11"/>
  <c r="CN86" i="11"/>
  <c r="CM86" i="11"/>
  <c r="CL86" i="11"/>
  <c r="CK86" i="11"/>
  <c r="CJ86" i="11"/>
  <c r="CI86" i="11"/>
  <c r="CH86" i="11"/>
  <c r="CG86" i="11"/>
  <c r="CF86" i="11"/>
  <c r="CE86" i="11"/>
  <c r="CD86" i="11"/>
  <c r="CC86" i="11"/>
  <c r="CB86" i="11"/>
  <c r="CA86" i="11"/>
  <c r="BZ86" i="11"/>
  <c r="BY86" i="11"/>
  <c r="BX86" i="11"/>
  <c r="BW86" i="11"/>
  <c r="BV86" i="11"/>
  <c r="BU86" i="11"/>
  <c r="BT86" i="11"/>
  <c r="BS86" i="11"/>
  <c r="BR86" i="11"/>
  <c r="BQ86" i="11"/>
  <c r="BP86" i="11"/>
  <c r="BO86" i="11"/>
  <c r="BN86" i="11"/>
  <c r="BM86" i="11"/>
  <c r="BL86" i="11"/>
  <c r="BK86" i="11"/>
  <c r="BJ86" i="11"/>
  <c r="BI86" i="11"/>
  <c r="BH86" i="11"/>
  <c r="BG86" i="11"/>
  <c r="BF86" i="11"/>
  <c r="BE86" i="11"/>
  <c r="F71" i="11"/>
  <c r="I71" i="11" s="1"/>
  <c r="AP71" i="11" s="1"/>
  <c r="F70" i="11"/>
  <c r="I70" i="11" s="1"/>
  <c r="AP70" i="11" s="1"/>
  <c r="F69" i="11"/>
  <c r="D69" i="11"/>
  <c r="F66" i="11"/>
  <c r="I66" i="11" s="1"/>
  <c r="F65" i="11"/>
  <c r="I65" i="11" s="1"/>
  <c r="C61" i="11"/>
  <c r="C60" i="11"/>
  <c r="F58" i="11"/>
  <c r="I58" i="11" s="1"/>
  <c r="Y58" i="11" s="1"/>
  <c r="I57" i="11"/>
  <c r="Y57" i="11" s="1"/>
  <c r="F57" i="11"/>
  <c r="I55" i="11"/>
  <c r="Y55" i="11" s="1"/>
  <c r="F55" i="11"/>
  <c r="F52" i="11"/>
  <c r="I52" i="11" s="1"/>
  <c r="AP52" i="11" s="1"/>
  <c r="I50" i="11"/>
  <c r="AP50" i="11" s="1"/>
  <c r="F50" i="11"/>
  <c r="I46" i="11"/>
  <c r="AP46" i="11" s="1"/>
  <c r="F46" i="11"/>
  <c r="C42" i="11"/>
  <c r="C41" i="11"/>
  <c r="F38" i="11"/>
  <c r="I38" i="11" s="1"/>
  <c r="AO38" i="11" s="1"/>
  <c r="BD37" i="11"/>
  <c r="BC37" i="11"/>
  <c r="BB37" i="11"/>
  <c r="BA37" i="11"/>
  <c r="AZ37" i="11"/>
  <c r="AY37" i="11"/>
  <c r="AX37" i="11"/>
  <c r="AW37" i="11"/>
  <c r="AV37" i="11"/>
  <c r="AU37" i="11"/>
  <c r="AT37" i="11"/>
  <c r="AS37" i="11"/>
  <c r="AR37" i="11"/>
  <c r="AQ37" i="11"/>
  <c r="AP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L37" i="11"/>
  <c r="K37" i="11"/>
  <c r="BD36" i="11"/>
  <c r="BC36" i="11"/>
  <c r="BB36" i="11"/>
  <c r="BA36" i="11"/>
  <c r="AZ36" i="11"/>
  <c r="AY36" i="11"/>
  <c r="AX36" i="11"/>
  <c r="AW36" i="11"/>
  <c r="AV36" i="11"/>
  <c r="AU36" i="11"/>
  <c r="AT36" i="11"/>
  <c r="AS36" i="11"/>
  <c r="AR36" i="11"/>
  <c r="AQ36" i="11"/>
  <c r="AP36" i="11"/>
  <c r="AO36" i="11"/>
  <c r="AN36" i="11"/>
  <c r="AM36" i="11"/>
  <c r="AL36" i="11"/>
  <c r="AK36" i="11"/>
  <c r="AJ36" i="11"/>
  <c r="AI36" i="11"/>
  <c r="AH36" i="11"/>
  <c r="AG36" i="11"/>
  <c r="AF36" i="11"/>
  <c r="AE36" i="11"/>
  <c r="AD36" i="11"/>
  <c r="AC36" i="11"/>
  <c r="AB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L36" i="11"/>
  <c r="K36" i="11"/>
  <c r="F34" i="11"/>
  <c r="D34" i="11"/>
  <c r="BC33" i="11"/>
  <c r="BA33" i="11"/>
  <c r="AZ33" i="11"/>
  <c r="AY33" i="11"/>
  <c r="AU33" i="11"/>
  <c r="AS33" i="11"/>
  <c r="AR33" i="11"/>
  <c r="AQ33" i="11"/>
  <c r="AA33" i="11"/>
  <c r="Z33" i="11"/>
  <c r="W33" i="11"/>
  <c r="U33" i="11"/>
  <c r="T33" i="11"/>
  <c r="S33" i="11"/>
  <c r="R33" i="11"/>
  <c r="O33" i="11"/>
  <c r="L33" i="11"/>
  <c r="L34" i="11" s="1"/>
  <c r="K33" i="11"/>
  <c r="K34" i="11" s="1"/>
  <c r="F33" i="11"/>
  <c r="D41" i="11" s="1"/>
  <c r="F41" i="11" s="1"/>
  <c r="I41" i="11" s="1"/>
  <c r="D33" i="11"/>
  <c r="AX33" i="11"/>
  <c r="F31" i="11"/>
  <c r="I31" i="11" s="1"/>
  <c r="F30" i="11"/>
  <c r="J13" i="11"/>
  <c r="J86" i="11" s="1"/>
  <c r="I13" i="11"/>
  <c r="M12" i="11"/>
  <c r="F12" i="11"/>
  <c r="M11" i="11"/>
  <c r="F11" i="11"/>
  <c r="D13" i="11" s="1"/>
  <c r="F13" i="11" s="1"/>
  <c r="M13" i="11"/>
  <c r="K10" i="11"/>
  <c r="K13" i="11" s="1"/>
  <c r="F10" i="11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CU86" i="3"/>
  <c r="CV86" i="3"/>
  <c r="M94" i="18" l="1"/>
  <c r="N94" i="18"/>
  <c r="D61" i="14"/>
  <c r="E59" i="6" s="1"/>
  <c r="E64" i="6" s="1"/>
  <c r="E66" i="6" s="1"/>
  <c r="AC34" i="13"/>
  <c r="AC34" i="20"/>
  <c r="AC37" i="20" s="1"/>
  <c r="AC34" i="16"/>
  <c r="AC37" i="16" s="1"/>
  <c r="AF34" i="18"/>
  <c r="AF37" i="18" s="1"/>
  <c r="AF34" i="14"/>
  <c r="AN34" i="16"/>
  <c r="AN34" i="13"/>
  <c r="AN34" i="20"/>
  <c r="AN37" i="20" s="1"/>
  <c r="AD34" i="18"/>
  <c r="AD37" i="18" s="1"/>
  <c r="AD34" i="14"/>
  <c r="AC34" i="14"/>
  <c r="AC34" i="18"/>
  <c r="AF34" i="20"/>
  <c r="AF37" i="20" s="1"/>
  <c r="AF34" i="16"/>
  <c r="AF37" i="16" s="1"/>
  <c r="AF34" i="13"/>
  <c r="AG34" i="20"/>
  <c r="AG37" i="20" s="1"/>
  <c r="AG34" i="16"/>
  <c r="AG34" i="13"/>
  <c r="AH34" i="20"/>
  <c r="AH37" i="20" s="1"/>
  <c r="AH34" i="16"/>
  <c r="AH34" i="13"/>
  <c r="AN34" i="18"/>
  <c r="AN34" i="14"/>
  <c r="AI34" i="18"/>
  <c r="AI34" i="14"/>
  <c r="AG34" i="18"/>
  <c r="AG34" i="14"/>
  <c r="AK34" i="14"/>
  <c r="AK34" i="18"/>
  <c r="AB34" i="14"/>
  <c r="AB34" i="18"/>
  <c r="AM34" i="13"/>
  <c r="AM34" i="20"/>
  <c r="AM37" i="20" s="1"/>
  <c r="AM34" i="16"/>
  <c r="AH34" i="18"/>
  <c r="AH34" i="14"/>
  <c r="AL34" i="20"/>
  <c r="AL37" i="20" s="1"/>
  <c r="AL34" i="16"/>
  <c r="AL34" i="13"/>
  <c r="AB34" i="13"/>
  <c r="AB34" i="16"/>
  <c r="AB37" i="16" s="1"/>
  <c r="AB34" i="20"/>
  <c r="AB37" i="20" s="1"/>
  <c r="AK34" i="20"/>
  <c r="AK37" i="20" s="1"/>
  <c r="AK34" i="13"/>
  <c r="AK34" i="16"/>
  <c r="AM34" i="18"/>
  <c r="AM34" i="14"/>
  <c r="AJ34" i="20"/>
  <c r="AJ37" i="20" s="1"/>
  <c r="AJ86" i="20" s="1"/>
  <c r="AJ34" i="16"/>
  <c r="AJ34" i="13"/>
  <c r="AJ34" i="18"/>
  <c r="AJ34" i="14"/>
  <c r="AE34" i="20"/>
  <c r="AE37" i="20" s="1"/>
  <c r="AE34" i="16"/>
  <c r="AE37" i="16" s="1"/>
  <c r="AE34" i="13"/>
  <c r="AD34" i="13"/>
  <c r="AD34" i="20"/>
  <c r="AD37" i="20" s="1"/>
  <c r="AD34" i="16"/>
  <c r="AD37" i="16" s="1"/>
  <c r="AL34" i="18"/>
  <c r="AL34" i="14"/>
  <c r="AE34" i="18"/>
  <c r="AE37" i="18" s="1"/>
  <c r="AE34" i="14"/>
  <c r="AI34" i="20"/>
  <c r="AI37" i="20" s="1"/>
  <c r="AI34" i="16"/>
  <c r="AI34" i="13"/>
  <c r="F68" i="11"/>
  <c r="AK66" i="11"/>
  <c r="AD66" i="11"/>
  <c r="AM66" i="11"/>
  <c r="AE66" i="11"/>
  <c r="AL66" i="11"/>
  <c r="D22" i="11"/>
  <c r="F22" i="11" s="1"/>
  <c r="I22" i="11" s="1"/>
  <c r="AR86" i="11"/>
  <c r="AB20" i="12"/>
  <c r="AM26" i="12"/>
  <c r="AN26" i="12"/>
  <c r="AL20" i="12"/>
  <c r="AK20" i="12"/>
  <c r="D25" i="12"/>
  <c r="F25" i="12" s="1"/>
  <c r="I25" i="12" s="1"/>
  <c r="AO26" i="12"/>
  <c r="AK26" i="12"/>
  <c r="AG20" i="12"/>
  <c r="AH26" i="12"/>
  <c r="AD26" i="12"/>
  <c r="AO20" i="12"/>
  <c r="AM20" i="12"/>
  <c r="AI26" i="12"/>
  <c r="AL26" i="12"/>
  <c r="AH20" i="12"/>
  <c r="AE26" i="12"/>
  <c r="AD20" i="12"/>
  <c r="AJ20" i="12"/>
  <c r="K38" i="11"/>
  <c r="K86" i="11" s="1"/>
  <c r="W86" i="11"/>
  <c r="L94" i="12"/>
  <c r="AE51" i="12"/>
  <c r="AI51" i="12"/>
  <c r="AF20" i="12"/>
  <c r="AE20" i="12"/>
  <c r="AH51" i="12"/>
  <c r="AM51" i="12"/>
  <c r="AB51" i="12"/>
  <c r="AN20" i="12"/>
  <c r="AO51" i="12"/>
  <c r="AC51" i="12"/>
  <c r="Q21" i="10"/>
  <c r="AN33" i="12" s="1"/>
  <c r="AN37" i="12" s="1"/>
  <c r="N21" i="10"/>
  <c r="AK33" i="12" s="1"/>
  <c r="AK37" i="12" s="1"/>
  <c r="P21" i="10"/>
  <c r="AM33" i="12" s="1"/>
  <c r="AM37" i="12" s="1"/>
  <c r="H21" i="10"/>
  <c r="AE33" i="12" s="1"/>
  <c r="AE37" i="12" s="1"/>
  <c r="M21" i="10"/>
  <c r="AJ33" i="12" s="1"/>
  <c r="AJ37" i="12" s="1"/>
  <c r="K21" i="10"/>
  <c r="AH33" i="12" s="1"/>
  <c r="AH37" i="12" s="1"/>
  <c r="O21" i="10"/>
  <c r="AL33" i="12" s="1"/>
  <c r="AL37" i="12" s="1"/>
  <c r="J21" i="10"/>
  <c r="AG33" i="12" s="1"/>
  <c r="AG37" i="12" s="1"/>
  <c r="I21" i="10"/>
  <c r="AF33" i="12" s="1"/>
  <c r="AF37" i="12" s="1"/>
  <c r="F21" i="10"/>
  <c r="AC33" i="12" s="1"/>
  <c r="AC37" i="12" s="1"/>
  <c r="E21" i="10"/>
  <c r="AB33" i="12" s="1"/>
  <c r="AB37" i="12" s="1"/>
  <c r="L21" i="10"/>
  <c r="AI33" i="12" s="1"/>
  <c r="AI37" i="12" s="1"/>
  <c r="R21" i="10"/>
  <c r="AO33" i="12" s="1"/>
  <c r="AO37" i="12" s="1"/>
  <c r="G21" i="10"/>
  <c r="AD33" i="12" s="1"/>
  <c r="AD37" i="12" s="1"/>
  <c r="AA51" i="12"/>
  <c r="AM33" i="16"/>
  <c r="AM33" i="13"/>
  <c r="AK33" i="16"/>
  <c r="AK33" i="13"/>
  <c r="K94" i="13"/>
  <c r="L94" i="13"/>
  <c r="AJ33" i="16"/>
  <c r="AJ33" i="13"/>
  <c r="AG33" i="16"/>
  <c r="AG33" i="13"/>
  <c r="AH33" i="16"/>
  <c r="AH33" i="13"/>
  <c r="AO33" i="16"/>
  <c r="AO37" i="16" s="1"/>
  <c r="AO33" i="13"/>
  <c r="AN33" i="16"/>
  <c r="AN33" i="13"/>
  <c r="AI33" i="16"/>
  <c r="AI33" i="13"/>
  <c r="AL33" i="16"/>
  <c r="AL33" i="13"/>
  <c r="AO33" i="18"/>
  <c r="AO37" i="18" s="1"/>
  <c r="AO33" i="14"/>
  <c r="AN33" i="14"/>
  <c r="AN33" i="18"/>
  <c r="AM33" i="14"/>
  <c r="AM33" i="18"/>
  <c r="AL33" i="14"/>
  <c r="AL33" i="18"/>
  <c r="AK33" i="18"/>
  <c r="AK33" i="14"/>
  <c r="AG33" i="14"/>
  <c r="AG33" i="18"/>
  <c r="AI33" i="14"/>
  <c r="AI33" i="18"/>
  <c r="AJ33" i="18"/>
  <c r="AJ37" i="18" s="1"/>
  <c r="AJ86" i="18" s="1"/>
  <c r="AJ33" i="14"/>
  <c r="AH33" i="18"/>
  <c r="AH33" i="14"/>
  <c r="AO86" i="20"/>
  <c r="K94" i="20"/>
  <c r="L94" i="20"/>
  <c r="F77" i="20"/>
  <c r="I82" i="20"/>
  <c r="I83" i="20" s="1"/>
  <c r="I84" i="20" s="1"/>
  <c r="D60" i="20"/>
  <c r="C73" i="6" s="1"/>
  <c r="C78" i="6" s="1"/>
  <c r="C80" i="6" s="1"/>
  <c r="F74" i="20"/>
  <c r="F76" i="20" s="1"/>
  <c r="N94" i="20"/>
  <c r="M94" i="20"/>
  <c r="O25" i="20"/>
  <c r="O86" i="20" s="1"/>
  <c r="R25" i="20"/>
  <c r="R86" i="20" s="1"/>
  <c r="O25" i="18"/>
  <c r="O86" i="18" s="1"/>
  <c r="R25" i="18"/>
  <c r="R86" i="18"/>
  <c r="I82" i="18"/>
  <c r="D60" i="18"/>
  <c r="F74" i="18"/>
  <c r="F76" i="18" s="1"/>
  <c r="AD25" i="16"/>
  <c r="AG25" i="16"/>
  <c r="R25" i="16"/>
  <c r="R86" i="16" s="1"/>
  <c r="AB25" i="16"/>
  <c r="AC25" i="16"/>
  <c r="I82" i="16"/>
  <c r="D60" i="16"/>
  <c r="F74" i="16"/>
  <c r="F76" i="16" s="1"/>
  <c r="AP25" i="16"/>
  <c r="AP86" i="16" s="1"/>
  <c r="M25" i="16"/>
  <c r="M86" i="16"/>
  <c r="Z25" i="16"/>
  <c r="Z86" i="16" s="1"/>
  <c r="T25" i="16"/>
  <c r="T86" i="16" s="1"/>
  <c r="AA25" i="16"/>
  <c r="AA86" i="16" s="1"/>
  <c r="Y86" i="14"/>
  <c r="AO25" i="14"/>
  <c r="AP22" i="14"/>
  <c r="AH22" i="14"/>
  <c r="AH25" i="14" s="1"/>
  <c r="Z22" i="14"/>
  <c r="AG22" i="14"/>
  <c r="AG25" i="14" s="1"/>
  <c r="T22" i="14"/>
  <c r="AN22" i="14"/>
  <c r="AN25" i="14" s="1"/>
  <c r="AF22" i="14"/>
  <c r="R22" i="14"/>
  <c r="AM22" i="14"/>
  <c r="AM25" i="14" s="1"/>
  <c r="AE22" i="14"/>
  <c r="AE25" i="14" s="1"/>
  <c r="M22" i="14"/>
  <c r="AL22" i="14"/>
  <c r="AD22" i="14"/>
  <c r="AD25" i="14" s="1"/>
  <c r="AJ22" i="14"/>
  <c r="AK22" i="14"/>
  <c r="AC22" i="14"/>
  <c r="AB22" i="14"/>
  <c r="AI22" i="14"/>
  <c r="AI25" i="14" s="1"/>
  <c r="AA22" i="14"/>
  <c r="R19" i="14"/>
  <c r="O19" i="14"/>
  <c r="O25" i="14" s="1"/>
  <c r="O24" i="14"/>
  <c r="Y56" i="13"/>
  <c r="AJ22" i="13"/>
  <c r="AJ25" i="13" s="1"/>
  <c r="AB22" i="13"/>
  <c r="AB25" i="13" s="1"/>
  <c r="M22" i="13"/>
  <c r="AI22" i="13"/>
  <c r="AI25" i="13" s="1"/>
  <c r="AA22" i="13"/>
  <c r="AA25" i="13" s="1"/>
  <c r="AE22" i="13"/>
  <c r="AE25" i="13" s="1"/>
  <c r="AP22" i="13"/>
  <c r="AH22" i="13"/>
  <c r="AH25" i="13" s="1"/>
  <c r="Z22" i="13"/>
  <c r="Z25" i="13" s="1"/>
  <c r="AG22" i="13"/>
  <c r="AG25" i="13" s="1"/>
  <c r="T22" i="13"/>
  <c r="AN22" i="13"/>
  <c r="AN25" i="13" s="1"/>
  <c r="AF22" i="13"/>
  <c r="R22" i="13"/>
  <c r="R25" i="13" s="1"/>
  <c r="R86" i="13" s="1"/>
  <c r="AM22" i="13"/>
  <c r="AM25" i="13" s="1"/>
  <c r="AL22" i="13"/>
  <c r="AL25" i="13" s="1"/>
  <c r="AD22" i="13"/>
  <c r="AD25" i="13" s="1"/>
  <c r="AC22" i="13"/>
  <c r="AC25" i="13" s="1"/>
  <c r="AK22" i="13"/>
  <c r="AK25" i="13" s="1"/>
  <c r="AO25" i="13"/>
  <c r="O16" i="13"/>
  <c r="Z24" i="13"/>
  <c r="I24" i="13"/>
  <c r="D61" i="13" s="1"/>
  <c r="F8" i="13"/>
  <c r="F77" i="13" s="1"/>
  <c r="AA24" i="13"/>
  <c r="I19" i="12"/>
  <c r="D61" i="12" s="1"/>
  <c r="E36" i="6" s="1"/>
  <c r="E38" i="6" s="1"/>
  <c r="Y56" i="12"/>
  <c r="Y86" i="12" s="1"/>
  <c r="AO25" i="12"/>
  <c r="F8" i="12"/>
  <c r="F77" i="12" s="1"/>
  <c r="AL22" i="12"/>
  <c r="AD22" i="12"/>
  <c r="AK22" i="12"/>
  <c r="AC22" i="12"/>
  <c r="AJ22" i="12"/>
  <c r="AB22" i="12"/>
  <c r="AF22" i="12"/>
  <c r="AI22" i="12"/>
  <c r="AI25" i="12" s="1"/>
  <c r="AA22" i="12"/>
  <c r="R22" i="12"/>
  <c r="AP22" i="12"/>
  <c r="AH22" i="12"/>
  <c r="Z22" i="12"/>
  <c r="AN22" i="12"/>
  <c r="AG22" i="12"/>
  <c r="AG25" i="12" s="1"/>
  <c r="T22" i="12"/>
  <c r="AM22" i="12"/>
  <c r="AM25" i="12" s="1"/>
  <c r="AE22" i="12"/>
  <c r="M22" i="12"/>
  <c r="AC25" i="12"/>
  <c r="AS86" i="11"/>
  <c r="AZ86" i="11"/>
  <c r="U86" i="11"/>
  <c r="BA86" i="11"/>
  <c r="I69" i="11"/>
  <c r="AP69" i="11" s="1"/>
  <c r="AU86" i="11"/>
  <c r="BC86" i="11"/>
  <c r="I33" i="11"/>
  <c r="D14" i="10" s="1"/>
  <c r="D21" i="11"/>
  <c r="F21" i="11" s="1"/>
  <c r="I21" i="11" s="1"/>
  <c r="AE21" i="11" s="1"/>
  <c r="L38" i="11"/>
  <c r="AQ86" i="11"/>
  <c r="AY86" i="11"/>
  <c r="D20" i="11"/>
  <c r="F20" i="11" s="1"/>
  <c r="I20" i="11" s="1"/>
  <c r="AH20" i="11" s="1"/>
  <c r="V41" i="11"/>
  <c r="S41" i="11"/>
  <c r="S86" i="11" s="1"/>
  <c r="I81" i="11"/>
  <c r="AC21" i="11"/>
  <c r="AM65" i="11"/>
  <c r="AE65" i="11"/>
  <c r="AL65" i="11"/>
  <c r="AD65" i="11"/>
  <c r="AG65" i="11"/>
  <c r="AK65" i="11"/>
  <c r="AC65" i="11"/>
  <c r="AO65" i="11"/>
  <c r="AF65" i="11"/>
  <c r="AJ65" i="11"/>
  <c r="AB65" i="11"/>
  <c r="AI65" i="11"/>
  <c r="AA65" i="11"/>
  <c r="AN65" i="11"/>
  <c r="AH65" i="11"/>
  <c r="Z65" i="11"/>
  <c r="AX86" i="11"/>
  <c r="D42" i="11"/>
  <c r="F42" i="11" s="1"/>
  <c r="I42" i="11" s="1"/>
  <c r="I30" i="11"/>
  <c r="D18" i="11"/>
  <c r="F18" i="11" s="1"/>
  <c r="I18" i="11" s="1"/>
  <c r="D16" i="11"/>
  <c r="F16" i="11" s="1"/>
  <c r="D36" i="11"/>
  <c r="D17" i="11"/>
  <c r="F17" i="11" s="1"/>
  <c r="I17" i="11" s="1"/>
  <c r="AA31" i="11"/>
  <c r="Z31" i="11"/>
  <c r="D37" i="11"/>
  <c r="D19" i="11"/>
  <c r="F19" i="11" s="1"/>
  <c r="D26" i="11"/>
  <c r="F26" i="11" s="1"/>
  <c r="I26" i="11" s="1"/>
  <c r="N33" i="11"/>
  <c r="N86" i="11" s="1"/>
  <c r="V33" i="11"/>
  <c r="AT33" i="11"/>
  <c r="AT86" i="11" s="1"/>
  <c r="BB33" i="11"/>
  <c r="BB86" i="11" s="1"/>
  <c r="D44" i="11"/>
  <c r="F44" i="11" s="1"/>
  <c r="I44" i="11" s="1"/>
  <c r="AP44" i="11" s="1"/>
  <c r="AF66" i="11"/>
  <c r="AN66" i="11"/>
  <c r="I34" i="11"/>
  <c r="D16" i="10" s="1"/>
  <c r="AG66" i="11"/>
  <c r="AO66" i="11"/>
  <c r="P33" i="11"/>
  <c r="X33" i="11"/>
  <c r="X86" i="11" s="1"/>
  <c r="AV33" i="11"/>
  <c r="AV86" i="11" s="1"/>
  <c r="BD33" i="11"/>
  <c r="BD86" i="11" s="1"/>
  <c r="Z66" i="11"/>
  <c r="AH66" i="11"/>
  <c r="D51" i="11"/>
  <c r="F51" i="11" s="1"/>
  <c r="I51" i="11" s="1"/>
  <c r="Q33" i="11"/>
  <c r="Q86" i="11" s="1"/>
  <c r="Y33" i="11"/>
  <c r="AW33" i="11"/>
  <c r="AW86" i="11" s="1"/>
  <c r="D48" i="11"/>
  <c r="F48" i="11" s="1"/>
  <c r="I48" i="11" s="1"/>
  <c r="AP48" i="11" s="1"/>
  <c r="AA66" i="11"/>
  <c r="AI66" i="11"/>
  <c r="AP33" i="11"/>
  <c r="D45" i="11"/>
  <c r="F45" i="11" s="1"/>
  <c r="I45" i="11" s="1"/>
  <c r="AP45" i="11" s="1"/>
  <c r="AB66" i="11"/>
  <c r="AJ66" i="11"/>
  <c r="D49" i="11"/>
  <c r="F49" i="11" s="1"/>
  <c r="I49" i="11" s="1"/>
  <c r="AP49" i="11" s="1"/>
  <c r="AC66" i="11"/>
  <c r="C9" i="6"/>
  <c r="E9" i="6"/>
  <c r="AD86" i="18" l="1"/>
  <c r="AH37" i="18"/>
  <c r="AH86" i="18" s="1"/>
  <c r="AL37" i="18"/>
  <c r="AL86" i="18" s="1"/>
  <c r="AK37" i="14"/>
  <c r="AI37" i="16"/>
  <c r="AI86" i="16" s="1"/>
  <c r="AF86" i="16"/>
  <c r="AC86" i="20"/>
  <c r="AN37" i="16"/>
  <c r="AN86" i="16" s="1"/>
  <c r="AH37" i="16"/>
  <c r="AK37" i="16"/>
  <c r="AN86" i="20"/>
  <c r="AD86" i="16"/>
  <c r="AK86" i="20"/>
  <c r="AB86" i="16"/>
  <c r="AB94" i="16" s="1"/>
  <c r="AE86" i="20"/>
  <c r="AI86" i="20"/>
  <c r="AL86" i="20"/>
  <c r="AK86" i="16"/>
  <c r="AK37" i="18"/>
  <c r="AK86" i="18" s="1"/>
  <c r="AG37" i="18"/>
  <c r="AG86" i="18" s="1"/>
  <c r="Y94" i="18"/>
  <c r="O94" i="18"/>
  <c r="X94" i="18"/>
  <c r="W94" i="18"/>
  <c r="V94" i="18"/>
  <c r="AA94" i="18"/>
  <c r="S94" i="18"/>
  <c r="R94" i="18"/>
  <c r="Z94" i="18"/>
  <c r="T94" i="18"/>
  <c r="P94" i="18"/>
  <c r="U94" i="18"/>
  <c r="Q94" i="18"/>
  <c r="Q94" i="16"/>
  <c r="R94" i="16"/>
  <c r="X94" i="16"/>
  <c r="P94" i="16"/>
  <c r="W94" i="16"/>
  <c r="M94" i="16"/>
  <c r="O94" i="16"/>
  <c r="V94" i="16"/>
  <c r="N94" i="16"/>
  <c r="S94" i="16"/>
  <c r="T94" i="16"/>
  <c r="U94" i="16"/>
  <c r="Y94" i="16"/>
  <c r="AO86" i="18"/>
  <c r="AD86" i="20"/>
  <c r="AE86" i="16"/>
  <c r="AG37" i="16"/>
  <c r="AG86" i="16" s="1"/>
  <c r="AB86" i="20"/>
  <c r="AC86" i="16"/>
  <c r="AM37" i="16"/>
  <c r="AM86" i="16" s="1"/>
  <c r="AM86" i="20"/>
  <c r="AL37" i="16"/>
  <c r="AL86" i="16" s="1"/>
  <c r="AJ37" i="16"/>
  <c r="AJ86" i="16" s="1"/>
  <c r="AF86" i="18"/>
  <c r="AF86" i="20"/>
  <c r="AE86" i="18"/>
  <c r="AG86" i="20"/>
  <c r="AC37" i="18"/>
  <c r="AC86" i="18" s="1"/>
  <c r="AB37" i="18"/>
  <c r="AB86" i="18" s="1"/>
  <c r="AH86" i="20"/>
  <c r="F16" i="10"/>
  <c r="AC34" i="11" s="1"/>
  <c r="I16" i="10"/>
  <c r="AF34" i="11" s="1"/>
  <c r="E16" i="10"/>
  <c r="AB34" i="11" s="1"/>
  <c r="H16" i="10"/>
  <c r="AE34" i="11" s="1"/>
  <c r="G16" i="10"/>
  <c r="AD34" i="11" s="1"/>
  <c r="L86" i="11"/>
  <c r="L94" i="11" s="1"/>
  <c r="AP22" i="11"/>
  <c r="AP25" i="11" s="1"/>
  <c r="AL22" i="11"/>
  <c r="AI22" i="11"/>
  <c r="Z22" i="11"/>
  <c r="Z25" i="11" s="1"/>
  <c r="AA22" i="11"/>
  <c r="AA25" i="11" s="1"/>
  <c r="AE22" i="11"/>
  <c r="AK22" i="11"/>
  <c r="V86" i="11"/>
  <c r="AI21" i="11"/>
  <c r="AK21" i="11"/>
  <c r="AN21" i="11"/>
  <c r="D25" i="11"/>
  <c r="M22" i="11"/>
  <c r="AD22" i="11"/>
  <c r="AB22" i="11"/>
  <c r="AM22" i="11"/>
  <c r="R22" i="11"/>
  <c r="AJ22" i="11"/>
  <c r="T22" i="11"/>
  <c r="AF22" i="11"/>
  <c r="AC22" i="11"/>
  <c r="AG22" i="11"/>
  <c r="AN22" i="11"/>
  <c r="AH22" i="11"/>
  <c r="D60" i="12"/>
  <c r="AJ25" i="12"/>
  <c r="AJ86" i="12" s="1"/>
  <c r="AD25" i="12"/>
  <c r="Z94" i="16"/>
  <c r="AA94" i="16"/>
  <c r="K94" i="11"/>
  <c r="AM21" i="11"/>
  <c r="J14" i="10"/>
  <c r="AG33" i="11" s="1"/>
  <c r="G14" i="10"/>
  <c r="AD33" i="11" s="1"/>
  <c r="H14" i="10"/>
  <c r="AE33" i="11" s="1"/>
  <c r="Q14" i="10"/>
  <c r="AN33" i="11" s="1"/>
  <c r="I14" i="10"/>
  <c r="AF33" i="11" s="1"/>
  <c r="L14" i="10"/>
  <c r="AI33" i="11" s="1"/>
  <c r="O14" i="10"/>
  <c r="AL33" i="11" s="1"/>
  <c r="P14" i="10"/>
  <c r="AM33" i="11" s="1"/>
  <c r="K14" i="10"/>
  <c r="AH33" i="11" s="1"/>
  <c r="F14" i="10"/>
  <c r="AC33" i="11" s="1"/>
  <c r="N14" i="10"/>
  <c r="AK33" i="11" s="1"/>
  <c r="R14" i="10"/>
  <c r="AO33" i="11" s="1"/>
  <c r="M14" i="10"/>
  <c r="AJ33" i="11" s="1"/>
  <c r="E14" i="10"/>
  <c r="AB33" i="11" s="1"/>
  <c r="AF25" i="12"/>
  <c r="AO86" i="12"/>
  <c r="E45" i="6"/>
  <c r="E50" i="6" s="1"/>
  <c r="E52" i="6" s="1"/>
  <c r="AO86" i="16"/>
  <c r="AH86" i="16"/>
  <c r="AM37" i="18"/>
  <c r="AM86" i="18" s="1"/>
  <c r="AN37" i="18"/>
  <c r="AN86" i="18" s="1"/>
  <c r="AI37" i="18"/>
  <c r="AI86" i="18" s="1"/>
  <c r="X94" i="20"/>
  <c r="S94" i="20"/>
  <c r="P94" i="20"/>
  <c r="Z94" i="20"/>
  <c r="Q94" i="20"/>
  <c r="V94" i="20"/>
  <c r="AA94" i="20"/>
  <c r="U94" i="20"/>
  <c r="Y94" i="20"/>
  <c r="T94" i="20"/>
  <c r="R94" i="20"/>
  <c r="W94" i="20"/>
  <c r="O94" i="20"/>
  <c r="I83" i="18"/>
  <c r="I83" i="16"/>
  <c r="I84" i="16" s="1"/>
  <c r="D60" i="13"/>
  <c r="C45" i="6" s="1"/>
  <c r="C50" i="6" s="1"/>
  <c r="C52" i="6" s="1"/>
  <c r="AB25" i="14"/>
  <c r="O86" i="14"/>
  <c r="AL25" i="14"/>
  <c r="AF25" i="14"/>
  <c r="T25" i="14"/>
  <c r="T86" i="14"/>
  <c r="AJ25" i="14"/>
  <c r="AA25" i="14"/>
  <c r="AA86" i="14" s="1"/>
  <c r="M25" i="14"/>
  <c r="M86" i="14" s="1"/>
  <c r="Z25" i="14"/>
  <c r="Z86" i="14" s="1"/>
  <c r="AC25" i="14"/>
  <c r="AP25" i="14"/>
  <c r="AP86" i="14"/>
  <c r="R25" i="14"/>
  <c r="R86" i="14" s="1"/>
  <c r="AK25" i="14"/>
  <c r="AF25" i="13"/>
  <c r="AA86" i="13"/>
  <c r="AP25" i="13"/>
  <c r="AP86" i="13" s="1"/>
  <c r="Z86" i="13"/>
  <c r="I82" i="13"/>
  <c r="F74" i="13"/>
  <c r="F76" i="13" s="1"/>
  <c r="O24" i="13"/>
  <c r="O86" i="13" s="1"/>
  <c r="T25" i="13"/>
  <c r="T86" i="13" s="1"/>
  <c r="M25" i="13"/>
  <c r="M86" i="13" s="1"/>
  <c r="Y86" i="13"/>
  <c r="C31" i="6"/>
  <c r="C36" i="6" s="1"/>
  <c r="C38" i="6" s="1"/>
  <c r="R19" i="12"/>
  <c r="R25" i="12" s="1"/>
  <c r="R86" i="12" s="1"/>
  <c r="O19" i="12"/>
  <c r="AN25" i="12"/>
  <c r="AN86" i="12" s="1"/>
  <c r="AC86" i="12"/>
  <c r="Z25" i="12"/>
  <c r="Z86" i="12" s="1"/>
  <c r="AE25" i="12"/>
  <c r="AE86" i="12" s="1"/>
  <c r="I82" i="12"/>
  <c r="F74" i="12"/>
  <c r="F76" i="12" s="1"/>
  <c r="AB25" i="12"/>
  <c r="AB86" i="12" s="1"/>
  <c r="AH25" i="12"/>
  <c r="AH86" i="12" s="1"/>
  <c r="AK25" i="12"/>
  <c r="AK86" i="12" s="1"/>
  <c r="AF86" i="12"/>
  <c r="AL25" i="12"/>
  <c r="AL86" i="12" s="1"/>
  <c r="AG86" i="12"/>
  <c r="M25" i="12"/>
  <c r="M86" i="12" s="1"/>
  <c r="AP25" i="12"/>
  <c r="AP86" i="12" s="1"/>
  <c r="AA25" i="12"/>
  <c r="AA86" i="12" s="1"/>
  <c r="AI86" i="12"/>
  <c r="T25" i="12"/>
  <c r="T86" i="12" s="1"/>
  <c r="AM86" i="12"/>
  <c r="AD86" i="12"/>
  <c r="O25" i="12"/>
  <c r="O86" i="12" s="1"/>
  <c r="AE20" i="11"/>
  <c r="AE25" i="11" s="1"/>
  <c r="AG20" i="11"/>
  <c r="AG25" i="11" s="1"/>
  <c r="AO20" i="11"/>
  <c r="AH21" i="11"/>
  <c r="AJ21" i="11"/>
  <c r="AD21" i="11"/>
  <c r="AK20" i="11"/>
  <c r="AG21" i="11"/>
  <c r="AO21" i="11"/>
  <c r="AD20" i="11"/>
  <c r="AD25" i="11" s="1"/>
  <c r="AB21" i="11"/>
  <c r="AF21" i="11"/>
  <c r="AP86" i="11"/>
  <c r="AL20" i="11"/>
  <c r="AI20" i="11"/>
  <c r="AI25" i="11" s="1"/>
  <c r="AM20" i="11"/>
  <c r="AB20" i="11"/>
  <c r="AB25" i="11" s="1"/>
  <c r="AF20" i="11"/>
  <c r="AF25" i="11" s="1"/>
  <c r="AJ20" i="11"/>
  <c r="AN20" i="11"/>
  <c r="AN25" i="11" s="1"/>
  <c r="AL21" i="11"/>
  <c r="AC20" i="11"/>
  <c r="AL51" i="11"/>
  <c r="AD51" i="11"/>
  <c r="AN51" i="11"/>
  <c r="AK51" i="11"/>
  <c r="AC51" i="11"/>
  <c r="AF51" i="11"/>
  <c r="AJ51" i="11"/>
  <c r="AB51" i="11"/>
  <c r="AM51" i="11"/>
  <c r="AI51" i="11"/>
  <c r="AA51" i="11"/>
  <c r="AH51" i="11"/>
  <c r="Z51" i="11"/>
  <c r="AO51" i="11"/>
  <c r="AG51" i="11"/>
  <c r="AE51" i="11"/>
  <c r="AA30" i="11"/>
  <c r="AA36" i="11" s="1"/>
  <c r="Z30" i="11"/>
  <c r="Z36" i="11" s="1"/>
  <c r="AL26" i="11"/>
  <c r="AD26" i="11"/>
  <c r="AF26" i="11"/>
  <c r="AE26" i="11"/>
  <c r="AK26" i="11"/>
  <c r="AC26" i="11"/>
  <c r="AJ26" i="11"/>
  <c r="AB26" i="11"/>
  <c r="AN26" i="11"/>
  <c r="AM26" i="11"/>
  <c r="AI26" i="11"/>
  <c r="AH26" i="11"/>
  <c r="AO26" i="11"/>
  <c r="AG26" i="11"/>
  <c r="R42" i="11"/>
  <c r="P42" i="11"/>
  <c r="P86" i="11" s="1"/>
  <c r="F25" i="11"/>
  <c r="I25" i="11" s="1"/>
  <c r="I19" i="11"/>
  <c r="AA17" i="11"/>
  <c r="Z17" i="11"/>
  <c r="F59" i="11"/>
  <c r="I59" i="11" s="1"/>
  <c r="Y59" i="11" s="1"/>
  <c r="F56" i="11"/>
  <c r="I56" i="11" s="1"/>
  <c r="F37" i="11"/>
  <c r="I37" i="11" s="1"/>
  <c r="F62" i="11"/>
  <c r="I62" i="11" s="1"/>
  <c r="CW62" i="11" s="1"/>
  <c r="CW86" i="11" s="1"/>
  <c r="F36" i="11"/>
  <c r="I36" i="11" s="1"/>
  <c r="D24" i="11"/>
  <c r="F24" i="11" s="1"/>
  <c r="I24" i="11" s="1"/>
  <c r="I16" i="11"/>
  <c r="AA18" i="11"/>
  <c r="Z18" i="11"/>
  <c r="M11" i="3"/>
  <c r="K10" i="3"/>
  <c r="AD94" i="16" l="1"/>
  <c r="AE94" i="16"/>
  <c r="AD94" i="20"/>
  <c r="CA94" i="20"/>
  <c r="CR94" i="20"/>
  <c r="CL94" i="20"/>
  <c r="AF94" i="16"/>
  <c r="CQ94" i="20"/>
  <c r="BG94" i="20"/>
  <c r="AO94" i="20"/>
  <c r="BE94" i="20"/>
  <c r="CT94" i="20"/>
  <c r="AN94" i="20"/>
  <c r="BT94" i="20"/>
  <c r="AC94" i="16"/>
  <c r="AI94" i="18"/>
  <c r="AC94" i="18"/>
  <c r="AB94" i="18"/>
  <c r="AD94" i="18"/>
  <c r="AE94" i="18"/>
  <c r="AF94" i="18"/>
  <c r="AH94" i="18"/>
  <c r="AG94" i="18"/>
  <c r="CP94" i="20"/>
  <c r="BM94" i="20"/>
  <c r="AU94" i="20"/>
  <c r="BV94" i="20"/>
  <c r="BZ94" i="20"/>
  <c r="CI94" i="20"/>
  <c r="AT94" i="20"/>
  <c r="BU94" i="20"/>
  <c r="BB94" i="20"/>
  <c r="AC94" i="20"/>
  <c r="BO94" i="20"/>
  <c r="CJ94" i="20"/>
  <c r="I93" i="20"/>
  <c r="BW94" i="20"/>
  <c r="CM94" i="20"/>
  <c r="AI94" i="20"/>
  <c r="AM94" i="20"/>
  <c r="BS94" i="20"/>
  <c r="BN94" i="20"/>
  <c r="CD94" i="20"/>
  <c r="BI94" i="20"/>
  <c r="CO94" i="20"/>
  <c r="CG94" i="20"/>
  <c r="CE94" i="20"/>
  <c r="CU94" i="20"/>
  <c r="I93" i="16"/>
  <c r="CH94" i="20"/>
  <c r="BC94" i="20"/>
  <c r="AV94" i="20"/>
  <c r="BL94" i="20"/>
  <c r="AO94" i="16"/>
  <c r="AY94" i="20"/>
  <c r="AL94" i="20"/>
  <c r="CN94" i="20"/>
  <c r="CK94" i="20"/>
  <c r="CW94" i="20"/>
  <c r="I94" i="20" s="1"/>
  <c r="BJ94" i="20"/>
  <c r="AS94" i="20"/>
  <c r="AR94" i="20"/>
  <c r="AF94" i="20"/>
  <c r="BQ94" i="20"/>
  <c r="AK94" i="20"/>
  <c r="CF94" i="20"/>
  <c r="AZ94" i="20"/>
  <c r="BF94" i="20"/>
  <c r="BX94" i="20"/>
  <c r="AW94" i="20"/>
  <c r="I87" i="20"/>
  <c r="BR94" i="20"/>
  <c r="AQ94" i="20"/>
  <c r="CS94" i="20"/>
  <c r="BD94" i="20"/>
  <c r="BY94" i="20"/>
  <c r="BK94" i="20"/>
  <c r="AH94" i="20"/>
  <c r="CB94" i="20"/>
  <c r="BA94" i="20"/>
  <c r="BH94" i="20"/>
  <c r="AP94" i="20"/>
  <c r="CV94" i="20"/>
  <c r="AB94" i="20"/>
  <c r="AE94" i="20"/>
  <c r="AJ94" i="20"/>
  <c r="CC94" i="20"/>
  <c r="BP94" i="20"/>
  <c r="AX94" i="20"/>
  <c r="AG94" i="20"/>
  <c r="AG94" i="16"/>
  <c r="AC25" i="11"/>
  <c r="AM25" i="11"/>
  <c r="AK25" i="11"/>
  <c r="AH25" i="11"/>
  <c r="T25" i="11"/>
  <c r="T86" i="11" s="1"/>
  <c r="M25" i="11"/>
  <c r="M86" i="11" s="1"/>
  <c r="CU94" i="16"/>
  <c r="CQ94" i="16"/>
  <c r="CI94" i="16"/>
  <c r="BG94" i="16"/>
  <c r="BC94" i="16"/>
  <c r="CV94" i="16"/>
  <c r="AW94" i="16"/>
  <c r="CN94" i="16"/>
  <c r="CW94" i="16"/>
  <c r="I94" i="16" s="1"/>
  <c r="CR94" i="16"/>
  <c r="CP94" i="16"/>
  <c r="AL94" i="16"/>
  <c r="CM94" i="16"/>
  <c r="BA94" i="16"/>
  <c r="AQ94" i="16"/>
  <c r="CO94" i="16"/>
  <c r="CF94" i="16"/>
  <c r="CT94" i="16"/>
  <c r="CJ94" i="16"/>
  <c r="CH94" i="16"/>
  <c r="AP94" i="16"/>
  <c r="AH94" i="16"/>
  <c r="I87" i="16"/>
  <c r="CS94" i="16"/>
  <c r="BM94" i="16"/>
  <c r="AZ94" i="16"/>
  <c r="BN94" i="16"/>
  <c r="BD94" i="16"/>
  <c r="BB94" i="16"/>
  <c r="CG94" i="16"/>
  <c r="AX94" i="16"/>
  <c r="BY94" i="16"/>
  <c r="AM94" i="16"/>
  <c r="AJ25" i="11"/>
  <c r="AO25" i="11"/>
  <c r="AL25" i="11"/>
  <c r="S94" i="12"/>
  <c r="V94" i="12"/>
  <c r="AE94" i="12"/>
  <c r="T94" i="12"/>
  <c r="AB94" i="12"/>
  <c r="N94" i="12"/>
  <c r="P94" i="12"/>
  <c r="AO94" i="12"/>
  <c r="AJ94" i="12"/>
  <c r="R94" i="12"/>
  <c r="AD94" i="12"/>
  <c r="AF94" i="12"/>
  <c r="O94" i="12"/>
  <c r="AC94" i="12"/>
  <c r="Q94" i="12"/>
  <c r="AK94" i="12"/>
  <c r="AM94" i="12"/>
  <c r="AG94" i="12"/>
  <c r="X94" i="12"/>
  <c r="M94" i="12"/>
  <c r="AL94" i="12"/>
  <c r="AN94" i="12"/>
  <c r="U94" i="12"/>
  <c r="AA94" i="12"/>
  <c r="W94" i="12"/>
  <c r="AI94" i="12"/>
  <c r="Y94" i="12"/>
  <c r="AH94" i="12"/>
  <c r="Z94" i="12"/>
  <c r="CL94" i="16"/>
  <c r="BQ94" i="16"/>
  <c r="BP94" i="16"/>
  <c r="BW94" i="16"/>
  <c r="CD94" i="16"/>
  <c r="CC94" i="16"/>
  <c r="BT94" i="16"/>
  <c r="BS94" i="16"/>
  <c r="BR94" i="16"/>
  <c r="AK94" i="16"/>
  <c r="O94" i="13"/>
  <c r="W94" i="13"/>
  <c r="Q94" i="13"/>
  <c r="M94" i="13"/>
  <c r="U94" i="13"/>
  <c r="AA94" i="13"/>
  <c r="Y94" i="13"/>
  <c r="S94" i="13"/>
  <c r="N94" i="13"/>
  <c r="P94" i="13"/>
  <c r="V94" i="13"/>
  <c r="X94" i="13"/>
  <c r="R94" i="13"/>
  <c r="Z94" i="13"/>
  <c r="T94" i="13"/>
  <c r="BI94" i="16"/>
  <c r="BH94" i="16"/>
  <c r="BO94" i="16"/>
  <c r="BV94" i="16"/>
  <c r="BU94" i="16"/>
  <c r="BL94" i="16"/>
  <c r="BK94" i="16"/>
  <c r="BJ94" i="16"/>
  <c r="AN94" i="16"/>
  <c r="AJ94" i="16"/>
  <c r="AS94" i="16"/>
  <c r="AR94" i="16"/>
  <c r="AY94" i="16"/>
  <c r="BF94" i="16"/>
  <c r="BE94" i="16"/>
  <c r="AV94" i="16"/>
  <c r="AU94" i="16"/>
  <c r="AT94" i="16"/>
  <c r="AI94" i="16"/>
  <c r="BX94" i="16"/>
  <c r="CE94" i="16"/>
  <c r="CK94" i="16"/>
  <c r="CB94" i="16"/>
  <c r="CA94" i="16"/>
  <c r="BZ94" i="16"/>
  <c r="BP94" i="18"/>
  <c r="BM94" i="18"/>
  <c r="BF94" i="18"/>
  <c r="BH94" i="18"/>
  <c r="BK94" i="18"/>
  <c r="BJ94" i="18"/>
  <c r="BU94" i="18"/>
  <c r="AY94" i="18"/>
  <c r="BL94" i="18"/>
  <c r="BI94" i="18"/>
  <c r="BR94" i="18"/>
  <c r="CR94" i="18"/>
  <c r="CI94" i="18"/>
  <c r="CT94" i="18"/>
  <c r="AS94" i="18"/>
  <c r="AU94" i="18"/>
  <c r="AM94" i="18"/>
  <c r="CU94" i="18"/>
  <c r="CJ94" i="18"/>
  <c r="CQ94" i="18"/>
  <c r="CH94" i="18"/>
  <c r="X94" i="14"/>
  <c r="R94" i="14"/>
  <c r="S94" i="14"/>
  <c r="Z94" i="14"/>
  <c r="M94" i="14"/>
  <c r="O94" i="14"/>
  <c r="U94" i="14"/>
  <c r="W94" i="14"/>
  <c r="AA94" i="14"/>
  <c r="Q94" i="14"/>
  <c r="T94" i="14"/>
  <c r="N94" i="14"/>
  <c r="Y94" i="14"/>
  <c r="V94" i="14"/>
  <c r="P94" i="14"/>
  <c r="BQ94" i="18"/>
  <c r="CE94" i="18"/>
  <c r="AN94" i="18"/>
  <c r="BC94" i="18"/>
  <c r="BZ94" i="18"/>
  <c r="CM94" i="18"/>
  <c r="AT94" i="18"/>
  <c r="AL94" i="18"/>
  <c r="CC94" i="18"/>
  <c r="CA94" i="18"/>
  <c r="AX94" i="18"/>
  <c r="CD94" i="18"/>
  <c r="CN94" i="18"/>
  <c r="CW94" i="18"/>
  <c r="AQ94" i="18"/>
  <c r="AO94" i="18"/>
  <c r="BX94" i="18"/>
  <c r="I87" i="18"/>
  <c r="AR94" i="18"/>
  <c r="BT94" i="18"/>
  <c r="CO94" i="18"/>
  <c r="CV94" i="18"/>
  <c r="BD94" i="18"/>
  <c r="AK94" i="18"/>
  <c r="BN94" i="18"/>
  <c r="CK94" i="18"/>
  <c r="CB94" i="18"/>
  <c r="BW94" i="18"/>
  <c r="AV94" i="18"/>
  <c r="BB94" i="18"/>
  <c r="CS94" i="18"/>
  <c r="AZ94" i="18"/>
  <c r="AJ94" i="18"/>
  <c r="BG94" i="18"/>
  <c r="BV94" i="18"/>
  <c r="BY94" i="18"/>
  <c r="CF94" i="18"/>
  <c r="CP94" i="18"/>
  <c r="BE94" i="18"/>
  <c r="BS94" i="18"/>
  <c r="I93" i="18"/>
  <c r="BO94" i="18"/>
  <c r="CL94" i="18"/>
  <c r="CG94" i="18"/>
  <c r="AW94" i="18"/>
  <c r="AP94" i="18"/>
  <c r="BA94" i="18"/>
  <c r="AS94" i="12"/>
  <c r="BA94" i="12"/>
  <c r="BI94" i="12"/>
  <c r="BQ94" i="12"/>
  <c r="BY94" i="12"/>
  <c r="CG94" i="12"/>
  <c r="CO94" i="12"/>
  <c r="BH94" i="12"/>
  <c r="AT94" i="12"/>
  <c r="BB94" i="12"/>
  <c r="BJ94" i="12"/>
  <c r="BR94" i="12"/>
  <c r="BZ94" i="12"/>
  <c r="CH94" i="12"/>
  <c r="CP94" i="12"/>
  <c r="CW94" i="12"/>
  <c r="CN94" i="12"/>
  <c r="AU94" i="12"/>
  <c r="BC94" i="12"/>
  <c r="BK94" i="12"/>
  <c r="BS94" i="12"/>
  <c r="CA94" i="12"/>
  <c r="CI94" i="12"/>
  <c r="CQ94" i="12"/>
  <c r="BP94" i="12"/>
  <c r="AV94" i="12"/>
  <c r="BD94" i="12"/>
  <c r="BL94" i="12"/>
  <c r="BT94" i="12"/>
  <c r="CB94" i="12"/>
  <c r="CJ94" i="12"/>
  <c r="CR94" i="12"/>
  <c r="CF94" i="12"/>
  <c r="AW94" i="12"/>
  <c r="BE94" i="12"/>
  <c r="BM94" i="12"/>
  <c r="BU94" i="12"/>
  <c r="CC94" i="12"/>
  <c r="CK94" i="12"/>
  <c r="CS94" i="12"/>
  <c r="AR94" i="12"/>
  <c r="CV94" i="12"/>
  <c r="AP94" i="12"/>
  <c r="AX94" i="12"/>
  <c r="BF94" i="12"/>
  <c r="BN94" i="12"/>
  <c r="BV94" i="12"/>
  <c r="CD94" i="12"/>
  <c r="CL94" i="12"/>
  <c r="CT94" i="12"/>
  <c r="BX94" i="12"/>
  <c r="AQ94" i="12"/>
  <c r="AY94" i="12"/>
  <c r="BG94" i="12"/>
  <c r="BO94" i="12"/>
  <c r="BW94" i="12"/>
  <c r="CE94" i="12"/>
  <c r="CM94" i="12"/>
  <c r="CU94" i="12"/>
  <c r="AZ94" i="12"/>
  <c r="I84" i="18"/>
  <c r="I83" i="13"/>
  <c r="I87" i="12"/>
  <c r="I93" i="12"/>
  <c r="I83" i="12"/>
  <c r="F8" i="11"/>
  <c r="R19" i="11"/>
  <c r="R25" i="11" s="1"/>
  <c r="O19" i="11"/>
  <c r="O25" i="11" s="1"/>
  <c r="O16" i="11"/>
  <c r="D61" i="11"/>
  <c r="E17" i="6" s="1"/>
  <c r="Z24" i="11"/>
  <c r="Z86" i="11" s="1"/>
  <c r="AA24" i="11"/>
  <c r="AA86" i="11" s="1"/>
  <c r="Y56" i="11"/>
  <c r="I13" i="3"/>
  <c r="I91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L37" i="3"/>
  <c r="K37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X36" i="3"/>
  <c r="W36" i="3"/>
  <c r="V36" i="3"/>
  <c r="U36" i="3"/>
  <c r="T36" i="3"/>
  <c r="S36" i="3"/>
  <c r="R36" i="3"/>
  <c r="Q36" i="3"/>
  <c r="P36" i="3"/>
  <c r="O36" i="3"/>
  <c r="N36" i="3"/>
  <c r="L36" i="3"/>
  <c r="K36" i="3"/>
  <c r="M12" i="3"/>
  <c r="C17" i="6" l="1"/>
  <c r="F77" i="11"/>
  <c r="N94" i="11"/>
  <c r="M94" i="11"/>
  <c r="I94" i="18"/>
  <c r="I84" i="13"/>
  <c r="I84" i="12"/>
  <c r="I94" i="12"/>
  <c r="R86" i="11"/>
  <c r="O24" i="11"/>
  <c r="O86" i="11" s="1"/>
  <c r="D60" i="11"/>
  <c r="I82" i="11"/>
  <c r="F74" i="11"/>
  <c r="F76" i="11" s="1"/>
  <c r="Y86" i="11"/>
  <c r="M13" i="3"/>
  <c r="J13" i="3"/>
  <c r="L38" i="3"/>
  <c r="K13" i="3"/>
  <c r="K38" i="3"/>
  <c r="AA94" i="11" l="1"/>
  <c r="Q94" i="11"/>
  <c r="U94" i="11"/>
  <c r="V94" i="11"/>
  <c r="P94" i="11"/>
  <c r="R94" i="11"/>
  <c r="X94" i="11"/>
  <c r="Z94" i="11"/>
  <c r="T94" i="11"/>
  <c r="O94" i="11"/>
  <c r="W94" i="11"/>
  <c r="Y94" i="11"/>
  <c r="S94" i="11"/>
  <c r="I83" i="11"/>
  <c r="E23" i="6"/>
  <c r="C23" i="6"/>
  <c r="E21" i="6"/>
  <c r="E22" i="6" s="1"/>
  <c r="E24" i="6" s="1"/>
  <c r="C21" i="6"/>
  <c r="D34" i="3"/>
  <c r="D33" i="3"/>
  <c r="C60" i="3"/>
  <c r="C61" i="3"/>
  <c r="F71" i="3"/>
  <c r="I71" i="3" s="1"/>
  <c r="AP71" i="3" s="1"/>
  <c r="I84" i="11" l="1"/>
  <c r="E7" i="6"/>
  <c r="C7" i="6"/>
  <c r="F10" i="3"/>
  <c r="C22" i="6" l="1"/>
  <c r="C24" i="6" s="1"/>
  <c r="D69" i="3" l="1"/>
  <c r="F34" i="3" l="1"/>
  <c r="I34" i="3" s="1"/>
  <c r="D9" i="10" s="1"/>
  <c r="F30" i="3"/>
  <c r="F70" i="3"/>
  <c r="I70" i="3" s="1"/>
  <c r="AP70" i="3" s="1"/>
  <c r="F69" i="3"/>
  <c r="I69" i="3" s="1"/>
  <c r="AP69" i="3" s="1"/>
  <c r="F66" i="3"/>
  <c r="I66" i="3" s="1"/>
  <c r="F65" i="3"/>
  <c r="I65" i="3" s="1"/>
  <c r="F57" i="3"/>
  <c r="I57" i="3" s="1"/>
  <c r="Y57" i="3" s="1"/>
  <c r="F55" i="3"/>
  <c r="I55" i="3" s="1"/>
  <c r="Y55" i="3" s="1"/>
  <c r="F52" i="3"/>
  <c r="I52" i="3" s="1"/>
  <c r="AP52" i="3" s="1"/>
  <c r="F50" i="3"/>
  <c r="I50" i="3" s="1"/>
  <c r="AP50" i="3" s="1"/>
  <c r="F46" i="3"/>
  <c r="I46" i="3" s="1"/>
  <c r="AP46" i="3" s="1"/>
  <c r="C42" i="3"/>
  <c r="C41" i="3"/>
  <c r="F38" i="3"/>
  <c r="I38" i="3" s="1"/>
  <c r="AO38" i="3" s="1"/>
  <c r="F12" i="3"/>
  <c r="F11" i="3"/>
  <c r="D13" i="3" s="1"/>
  <c r="D22" i="3" l="1"/>
  <c r="F22" i="3" s="1"/>
  <c r="I22" i="3"/>
  <c r="AG65" i="3"/>
  <c r="AO65" i="3"/>
  <c r="AH65" i="3"/>
  <c r="Z65" i="3"/>
  <c r="AA65" i="3"/>
  <c r="AI65" i="3"/>
  <c r="AD65" i="3"/>
  <c r="AL65" i="3"/>
  <c r="AB65" i="3"/>
  <c r="AJ65" i="3"/>
  <c r="AC65" i="3"/>
  <c r="AK65" i="3"/>
  <c r="AE65" i="3"/>
  <c r="AM65" i="3"/>
  <c r="AF65" i="3"/>
  <c r="AN65" i="3"/>
  <c r="AH66" i="3"/>
  <c r="Z66" i="3"/>
  <c r="AA66" i="3"/>
  <c r="AI66" i="3"/>
  <c r="AB66" i="3"/>
  <c r="AJ66" i="3"/>
  <c r="AE66" i="3"/>
  <c r="AM66" i="3"/>
  <c r="AC66" i="3"/>
  <c r="AK66" i="3"/>
  <c r="AD66" i="3"/>
  <c r="AL66" i="3"/>
  <c r="AF66" i="3"/>
  <c r="AN66" i="3"/>
  <c r="AG66" i="3"/>
  <c r="AO66" i="3"/>
  <c r="D36" i="3"/>
  <c r="I30" i="3"/>
  <c r="D17" i="3"/>
  <c r="F17" i="3" s="1"/>
  <c r="I17" i="3" s="1"/>
  <c r="Z17" i="3" s="1"/>
  <c r="G9" i="10"/>
  <c r="H9" i="10"/>
  <c r="I9" i="10"/>
  <c r="F9" i="10"/>
  <c r="E9" i="10"/>
  <c r="F33" i="3"/>
  <c r="I33" i="3" s="1"/>
  <c r="D7" i="10" s="1"/>
  <c r="BB33" i="3"/>
  <c r="BB86" i="3" s="1"/>
  <c r="AT33" i="3"/>
  <c r="AT86" i="3" s="1"/>
  <c r="X33" i="3"/>
  <c r="X86" i="3" s="1"/>
  <c r="P33" i="3"/>
  <c r="AV33" i="3"/>
  <c r="AV86" i="3" s="1"/>
  <c r="Y33" i="3"/>
  <c r="BA33" i="3"/>
  <c r="BA86" i="3" s="1"/>
  <c r="AS33" i="3"/>
  <c r="AS86" i="3" s="1"/>
  <c r="W33" i="3"/>
  <c r="W86" i="3" s="1"/>
  <c r="O33" i="3"/>
  <c r="Z33" i="3"/>
  <c r="AZ33" i="3"/>
  <c r="AZ86" i="3" s="1"/>
  <c r="AR33" i="3"/>
  <c r="AR86" i="3" s="1"/>
  <c r="V33" i="3"/>
  <c r="N33" i="3"/>
  <c r="N86" i="3" s="1"/>
  <c r="AY33" i="3"/>
  <c r="AY86" i="3" s="1"/>
  <c r="AQ33" i="3"/>
  <c r="AQ86" i="3" s="1"/>
  <c r="U33" i="3"/>
  <c r="U86" i="3" s="1"/>
  <c r="L33" i="3"/>
  <c r="L34" i="3" s="1"/>
  <c r="L86" i="3" s="1"/>
  <c r="BD33" i="3"/>
  <c r="BD86" i="3" s="1"/>
  <c r="BC33" i="3"/>
  <c r="BC86" i="3" s="1"/>
  <c r="AX33" i="3"/>
  <c r="AX86" i="3" s="1"/>
  <c r="AP33" i="3"/>
  <c r="T33" i="3"/>
  <c r="K33" i="3"/>
  <c r="R33" i="3"/>
  <c r="AU33" i="3"/>
  <c r="AU86" i="3" s="1"/>
  <c r="AW33" i="3"/>
  <c r="AW86" i="3" s="1"/>
  <c r="AA33" i="3"/>
  <c r="S33" i="3"/>
  <c r="Q33" i="3"/>
  <c r="Q86" i="3" s="1"/>
  <c r="D16" i="3"/>
  <c r="F16" i="3" s="1"/>
  <c r="D18" i="3"/>
  <c r="F18" i="3" s="1"/>
  <c r="I18" i="3" s="1"/>
  <c r="D42" i="3"/>
  <c r="F42" i="3" s="1"/>
  <c r="I42" i="3" s="1"/>
  <c r="F68" i="3"/>
  <c r="I81" i="3" s="1"/>
  <c r="F13" i="3"/>
  <c r="D51" i="3"/>
  <c r="F51" i="3" s="1"/>
  <c r="I51" i="3" s="1"/>
  <c r="D41" i="3"/>
  <c r="F41" i="3" s="1"/>
  <c r="I41" i="3" s="1"/>
  <c r="D44" i="3"/>
  <c r="F44" i="3" s="1"/>
  <c r="I44" i="3" s="1"/>
  <c r="AP44" i="3" s="1"/>
  <c r="D45" i="3"/>
  <c r="F45" i="3" s="1"/>
  <c r="I45" i="3" s="1"/>
  <c r="AP45" i="3" s="1"/>
  <c r="D20" i="3"/>
  <c r="F20" i="3" s="1"/>
  <c r="I20" i="3" s="1"/>
  <c r="AB22" i="3" l="1"/>
  <c r="Z22" i="3"/>
  <c r="Z25" i="3" s="1"/>
  <c r="AP22" i="3"/>
  <c r="AP25" i="3" s="1"/>
  <c r="AG22" i="3"/>
  <c r="T22" i="3"/>
  <c r="AN22" i="3"/>
  <c r="AF22" i="3"/>
  <c r="R22" i="3"/>
  <c r="AL22" i="3"/>
  <c r="AA22" i="3"/>
  <c r="AA25" i="3" s="1"/>
  <c r="AD22" i="3"/>
  <c r="AM22" i="3"/>
  <c r="AE22" i="3"/>
  <c r="M22" i="3"/>
  <c r="AK22" i="3"/>
  <c r="AC22" i="3"/>
  <c r="AJ22" i="3"/>
  <c r="AI22" i="3"/>
  <c r="AH22" i="3"/>
  <c r="AB34" i="3"/>
  <c r="AE34" i="3"/>
  <c r="AC34" i="3"/>
  <c r="AF34" i="3"/>
  <c r="AD34" i="3"/>
  <c r="AG51" i="3"/>
  <c r="AO51" i="3"/>
  <c r="AH51" i="3"/>
  <c r="Z51" i="3"/>
  <c r="AA51" i="3"/>
  <c r="AI51" i="3"/>
  <c r="AL51" i="3"/>
  <c r="AB51" i="3"/>
  <c r="AJ51" i="3"/>
  <c r="AC51" i="3"/>
  <c r="AK51" i="3"/>
  <c r="AD51" i="3"/>
  <c r="AE51" i="3"/>
  <c r="AM51" i="3"/>
  <c r="AF51" i="3"/>
  <c r="AN51" i="3"/>
  <c r="Z30" i="3"/>
  <c r="Z36" i="3" s="1"/>
  <c r="AA30" i="3"/>
  <c r="AA36" i="3" s="1"/>
  <c r="AE20" i="3"/>
  <c r="AM20" i="3"/>
  <c r="AF20" i="3"/>
  <c r="AN20" i="3"/>
  <c r="AG20" i="3"/>
  <c r="AO20" i="3"/>
  <c r="AH20" i="3"/>
  <c r="AB20" i="3"/>
  <c r="AJ20" i="3"/>
  <c r="AI20" i="3"/>
  <c r="AC20" i="3"/>
  <c r="AK20" i="3"/>
  <c r="AD20" i="3"/>
  <c r="AL20" i="3"/>
  <c r="AA18" i="3"/>
  <c r="Z18" i="3"/>
  <c r="Z24" i="3" s="1"/>
  <c r="K34" i="3"/>
  <c r="K86" i="3" s="1"/>
  <c r="J86" i="3"/>
  <c r="D37" i="3"/>
  <c r="F37" i="3" s="1"/>
  <c r="I37" i="3" s="1"/>
  <c r="K7" i="10"/>
  <c r="H7" i="10"/>
  <c r="I7" i="10"/>
  <c r="R7" i="10"/>
  <c r="J7" i="10"/>
  <c r="O7" i="10"/>
  <c r="Q7" i="10"/>
  <c r="N7" i="10"/>
  <c r="P7" i="10"/>
  <c r="F7" i="10"/>
  <c r="G7" i="10"/>
  <c r="M7" i="10"/>
  <c r="E7" i="10"/>
  <c r="L7" i="10"/>
  <c r="V41" i="3"/>
  <c r="V86" i="3" s="1"/>
  <c r="S41" i="3"/>
  <c r="S86" i="3" s="1"/>
  <c r="D19" i="3"/>
  <c r="F19" i="3" s="1"/>
  <c r="D24" i="3"/>
  <c r="F24" i="3" s="1"/>
  <c r="I24" i="3" s="1"/>
  <c r="I16" i="3"/>
  <c r="D26" i="3"/>
  <c r="F26" i="3" s="1"/>
  <c r="I26" i="3" s="1"/>
  <c r="AA17" i="3"/>
  <c r="D21" i="3"/>
  <c r="F21" i="3" s="1"/>
  <c r="I21" i="3" s="1"/>
  <c r="D49" i="3"/>
  <c r="F49" i="3" s="1"/>
  <c r="I49" i="3" s="1"/>
  <c r="AP49" i="3" s="1"/>
  <c r="R42" i="3"/>
  <c r="P42" i="3"/>
  <c r="P86" i="3" s="1"/>
  <c r="Y36" i="3"/>
  <c r="D48" i="3"/>
  <c r="F48" i="3" s="1"/>
  <c r="I48" i="3" s="1"/>
  <c r="AP48" i="3" s="1"/>
  <c r="AP86" i="3" l="1"/>
  <c r="I19" i="3"/>
  <c r="R19" i="3" s="1"/>
  <c r="D25" i="3"/>
  <c r="F25" i="3" s="1"/>
  <c r="T25" i="3"/>
  <c r="T86" i="3" s="1"/>
  <c r="M25" i="3"/>
  <c r="M86" i="3" s="1"/>
  <c r="L94" i="3"/>
  <c r="AB25" i="3"/>
  <c r="AL33" i="3"/>
  <c r="AL37" i="3" s="1"/>
  <c r="AI33" i="3"/>
  <c r="AI37" i="3" s="1"/>
  <c r="AJ33" i="3"/>
  <c r="AJ37" i="3" s="1"/>
  <c r="AO33" i="3"/>
  <c r="AO37" i="3" s="1"/>
  <c r="AG33" i="3"/>
  <c r="AG37" i="3" s="1"/>
  <c r="AD33" i="3"/>
  <c r="AD37" i="3" s="1"/>
  <c r="AF33" i="3"/>
  <c r="AF37" i="3" s="1"/>
  <c r="AF37" i="11"/>
  <c r="AB33" i="3"/>
  <c r="AB37" i="3" s="1"/>
  <c r="AC33" i="3"/>
  <c r="AC37" i="3" s="1"/>
  <c r="AE33" i="3"/>
  <c r="AE37" i="3" s="1"/>
  <c r="AH33" i="3"/>
  <c r="AH37" i="3" s="1"/>
  <c r="AK33" i="3"/>
  <c r="AK37" i="3" s="1"/>
  <c r="AM33" i="3"/>
  <c r="AM37" i="3" s="1"/>
  <c r="AN33" i="3"/>
  <c r="AN37" i="3" s="1"/>
  <c r="K94" i="3"/>
  <c r="AC21" i="3"/>
  <c r="AC25" i="3" s="1"/>
  <c r="AK21" i="3"/>
  <c r="AK25" i="3" s="1"/>
  <c r="AD21" i="3"/>
  <c r="AD25" i="3" s="1"/>
  <c r="AL21" i="3"/>
  <c r="AL25" i="3" s="1"/>
  <c r="AE21" i="3"/>
  <c r="AE25" i="3" s="1"/>
  <c r="AM21" i="3"/>
  <c r="AM25" i="3" s="1"/>
  <c r="AB21" i="3"/>
  <c r="AF21" i="3"/>
  <c r="AF25" i="3" s="1"/>
  <c r="AN21" i="3"/>
  <c r="AN25" i="3" s="1"/>
  <c r="AG21" i="3"/>
  <c r="AG25" i="3" s="1"/>
  <c r="AO21" i="3"/>
  <c r="AO25" i="3" s="1"/>
  <c r="AI21" i="3"/>
  <c r="AI25" i="3" s="1"/>
  <c r="AJ21" i="3"/>
  <c r="AJ25" i="3" s="1"/>
  <c r="AH21" i="3"/>
  <c r="AH25" i="3" s="1"/>
  <c r="AA24" i="3"/>
  <c r="AI26" i="3"/>
  <c r="AJ26" i="3"/>
  <c r="AC26" i="3"/>
  <c r="AK26" i="3"/>
  <c r="AF26" i="3"/>
  <c r="AN26" i="3"/>
  <c r="AD26" i="3"/>
  <c r="AL26" i="3"/>
  <c r="AE26" i="3"/>
  <c r="AM26" i="3"/>
  <c r="AG26" i="3"/>
  <c r="AO26" i="3"/>
  <c r="AH26" i="3"/>
  <c r="AB26" i="3"/>
  <c r="O16" i="3"/>
  <c r="O24" i="3" s="1"/>
  <c r="F31" i="3"/>
  <c r="I31" i="3" s="1"/>
  <c r="M94" i="3" l="1"/>
  <c r="N94" i="3"/>
  <c r="O19" i="3"/>
  <c r="O25" i="3" s="1"/>
  <c r="R25" i="3"/>
  <c r="R86" i="3" s="1"/>
  <c r="AF86" i="3"/>
  <c r="AM86" i="3"/>
  <c r="AE37" i="13"/>
  <c r="AE86" i="13" s="1"/>
  <c r="AB37" i="14"/>
  <c r="AB86" i="14" s="1"/>
  <c r="AH37" i="13"/>
  <c r="AH86" i="13" s="1"/>
  <c r="AG37" i="13"/>
  <c r="AG86" i="13" s="1"/>
  <c r="AB37" i="13"/>
  <c r="AB86" i="13" s="1"/>
  <c r="AH37" i="14"/>
  <c r="AH86" i="14" s="1"/>
  <c r="AG37" i="14"/>
  <c r="AG86" i="14" s="1"/>
  <c r="AC37" i="13"/>
  <c r="AC86" i="13" s="1"/>
  <c r="AL37" i="13"/>
  <c r="AL86" i="13" s="1"/>
  <c r="AM37" i="13"/>
  <c r="AM86" i="13" s="1"/>
  <c r="AC37" i="14"/>
  <c r="AC86" i="14" s="1"/>
  <c r="AL37" i="14"/>
  <c r="AL86" i="14" s="1"/>
  <c r="AM37" i="14"/>
  <c r="AM86" i="14" s="1"/>
  <c r="AK37" i="13"/>
  <c r="AK86" i="13" s="1"/>
  <c r="AD37" i="14"/>
  <c r="AD86" i="14" s="1"/>
  <c r="AI37" i="14"/>
  <c r="AI86" i="14" s="1"/>
  <c r="AF37" i="14"/>
  <c r="AF86" i="14" s="1"/>
  <c r="AD37" i="13"/>
  <c r="AD86" i="13" s="1"/>
  <c r="AI37" i="13"/>
  <c r="AI86" i="13" s="1"/>
  <c r="AF37" i="13"/>
  <c r="AF86" i="13" s="1"/>
  <c r="AK86" i="14"/>
  <c r="AJ37" i="13"/>
  <c r="AJ86" i="13" s="1"/>
  <c r="AN37" i="13"/>
  <c r="AN86" i="13" s="1"/>
  <c r="AO37" i="13"/>
  <c r="AO86" i="13"/>
  <c r="AE37" i="14"/>
  <c r="AE86" i="14" s="1"/>
  <c r="AJ37" i="14"/>
  <c r="AJ86" i="14" s="1"/>
  <c r="AN37" i="14"/>
  <c r="AN86" i="14" s="1"/>
  <c r="AO37" i="14"/>
  <c r="AO86" i="14" s="1"/>
  <c r="I25" i="3"/>
  <c r="AM37" i="11"/>
  <c r="AM86" i="11" s="1"/>
  <c r="AB86" i="3"/>
  <c r="AB37" i="11"/>
  <c r="AB86" i="11" s="1"/>
  <c r="AI37" i="11"/>
  <c r="AI86" i="11" s="1"/>
  <c r="AD37" i="11"/>
  <c r="AD86" i="11" s="1"/>
  <c r="AI86" i="3"/>
  <c r="AC86" i="3"/>
  <c r="AG86" i="3"/>
  <c r="AO86" i="3"/>
  <c r="AE86" i="3"/>
  <c r="AC37" i="11"/>
  <c r="AC86" i="11" s="1"/>
  <c r="AG37" i="11"/>
  <c r="AG86" i="11" s="1"/>
  <c r="AN37" i="11"/>
  <c r="AN86" i="11" s="1"/>
  <c r="AK37" i="11"/>
  <c r="AK86" i="11" s="1"/>
  <c r="AD86" i="3"/>
  <c r="AL86" i="3"/>
  <c r="AH86" i="3"/>
  <c r="AJ86" i="3"/>
  <c r="AJ37" i="11"/>
  <c r="AJ86" i="11" s="1"/>
  <c r="AN86" i="3"/>
  <c r="AE37" i="11"/>
  <c r="AE86" i="11" s="1"/>
  <c r="AF86" i="11"/>
  <c r="AO37" i="11"/>
  <c r="AO86" i="11" s="1"/>
  <c r="AL37" i="11"/>
  <c r="AL86" i="11" s="1"/>
  <c r="AH37" i="11"/>
  <c r="AH86" i="11" s="1"/>
  <c r="AK86" i="3"/>
  <c r="O86" i="3"/>
  <c r="AA31" i="3"/>
  <c r="AA86" i="3" s="1"/>
  <c r="Z31" i="3"/>
  <c r="Z86" i="3" s="1"/>
  <c r="F62" i="3"/>
  <c r="I62" i="3" s="1"/>
  <c r="CW62" i="3" s="1"/>
  <c r="CW86" i="3" s="1"/>
  <c r="F36" i="3"/>
  <c r="F56" i="3"/>
  <c r="I56" i="3" s="1"/>
  <c r="Y56" i="3" s="1"/>
  <c r="F59" i="3"/>
  <c r="I59" i="3" s="1"/>
  <c r="Y59" i="3" s="1"/>
  <c r="X94" i="3" l="1"/>
  <c r="U94" i="3"/>
  <c r="S94" i="3"/>
  <c r="W94" i="3"/>
  <c r="Q94" i="3"/>
  <c r="R94" i="3"/>
  <c r="T94" i="3"/>
  <c r="P94" i="3"/>
  <c r="V94" i="3"/>
  <c r="O94" i="3"/>
  <c r="BR94" i="11"/>
  <c r="AP94" i="11"/>
  <c r="CV94" i="11"/>
  <c r="AX94" i="11"/>
  <c r="AG94" i="11"/>
  <c r="BM94" i="11"/>
  <c r="BO94" i="11"/>
  <c r="CS94" i="11"/>
  <c r="AH94" i="11"/>
  <c r="BN94" i="11"/>
  <c r="CE94" i="11"/>
  <c r="CQ94" i="11"/>
  <c r="CP94" i="11"/>
  <c r="AO94" i="11"/>
  <c r="AD94" i="11"/>
  <c r="BH94" i="11"/>
  <c r="CK94" i="11"/>
  <c r="AY94" i="11"/>
  <c r="CG94" i="11"/>
  <c r="AB94" i="11"/>
  <c r="BA94" i="11"/>
  <c r="BP94" i="11"/>
  <c r="BW94" i="11"/>
  <c r="AQ94" i="11"/>
  <c r="BB94" i="11"/>
  <c r="BI94" i="11"/>
  <c r="CW94" i="11"/>
  <c r="I94" i="11" s="1"/>
  <c r="CF94" i="11"/>
  <c r="CD94" i="11"/>
  <c r="AJ94" i="11"/>
  <c r="AK94" i="11"/>
  <c r="AC94" i="11"/>
  <c r="AU94" i="11"/>
  <c r="BJ94" i="11"/>
  <c r="BX94" i="11"/>
  <c r="BY94" i="11"/>
  <c r="CH94" i="11"/>
  <c r="CI94" i="11"/>
  <c r="CR94" i="11"/>
  <c r="CL94" i="11"/>
  <c r="BD94" i="11"/>
  <c r="CB94" i="11"/>
  <c r="AS94" i="11"/>
  <c r="BG94" i="11"/>
  <c r="BK94" i="11"/>
  <c r="BU94" i="11"/>
  <c r="AT94" i="11"/>
  <c r="AM94" i="11"/>
  <c r="BL94" i="11"/>
  <c r="CM94" i="11"/>
  <c r="BF94" i="11"/>
  <c r="CN94" i="11"/>
  <c r="AI94" i="11"/>
  <c r="AN94" i="11"/>
  <c r="AV94" i="11"/>
  <c r="BC94" i="11"/>
  <c r="BQ94" i="11"/>
  <c r="BZ94" i="11"/>
  <c r="CA94" i="11"/>
  <c r="CJ94" i="11"/>
  <c r="AZ94" i="11"/>
  <c r="AE94" i="11"/>
  <c r="AL94" i="11"/>
  <c r="CU94" i="11"/>
  <c r="BS94" i="11"/>
  <c r="CC94" i="11"/>
  <c r="AF94" i="11"/>
  <c r="AW94" i="11"/>
  <c r="BT94" i="11"/>
  <c r="BV94" i="11"/>
  <c r="CT94" i="11"/>
  <c r="AR94" i="11"/>
  <c r="BE94" i="11"/>
  <c r="CO94" i="11"/>
  <c r="AT94" i="13"/>
  <c r="CO94" i="13"/>
  <c r="CG94" i="13"/>
  <c r="AM94" i="13"/>
  <c r="BF94" i="13"/>
  <c r="CT94" i="13"/>
  <c r="BI94" i="13"/>
  <c r="CD94" i="13"/>
  <c r="BV94" i="13"/>
  <c r="BB94" i="13"/>
  <c r="CW94" i="13"/>
  <c r="I94" i="13" s="1"/>
  <c r="CI94" i="13"/>
  <c r="CP94" i="13"/>
  <c r="CH94" i="13"/>
  <c r="AO94" i="13"/>
  <c r="BH94" i="13"/>
  <c r="BY94" i="13"/>
  <c r="CE94" i="13"/>
  <c r="BA94" i="13"/>
  <c r="BW94" i="13"/>
  <c r="BJ94" i="13"/>
  <c r="CN94" i="13"/>
  <c r="AW94" i="13"/>
  <c r="CQ94" i="13"/>
  <c r="CF94" i="13"/>
  <c r="AI94" i="13"/>
  <c r="AQ94" i="13"/>
  <c r="BR94" i="13"/>
  <c r="CM94" i="13"/>
  <c r="BQ94" i="13"/>
  <c r="BZ94" i="13"/>
  <c r="AU94" i="13"/>
  <c r="BM94" i="13"/>
  <c r="BX94" i="13"/>
  <c r="BE94" i="13"/>
  <c r="CA94" i="13"/>
  <c r="AY94" i="13"/>
  <c r="AD94" i="13"/>
  <c r="CU94" i="13"/>
  <c r="AC94" i="13"/>
  <c r="BC94" i="13"/>
  <c r="AX94" i="13"/>
  <c r="AV94" i="13"/>
  <c r="BU94" i="13"/>
  <c r="CJ94" i="13"/>
  <c r="AK94" i="13"/>
  <c r="BG94" i="13"/>
  <c r="AF94" i="13"/>
  <c r="BP94" i="13"/>
  <c r="AJ94" i="13"/>
  <c r="BK94" i="13"/>
  <c r="AE94" i="13"/>
  <c r="BD94" i="13"/>
  <c r="BN94" i="13"/>
  <c r="CS94" i="13"/>
  <c r="CB94" i="13"/>
  <c r="AL94" i="13"/>
  <c r="CV94" i="13"/>
  <c r="BO94" i="13"/>
  <c r="BS94" i="13"/>
  <c r="BL94" i="13"/>
  <c r="CR94" i="13"/>
  <c r="AR94" i="13"/>
  <c r="CK94" i="13"/>
  <c r="AB94" i="13"/>
  <c r="AN94" i="13"/>
  <c r="AZ94" i="13"/>
  <c r="AG94" i="13"/>
  <c r="BT94" i="13"/>
  <c r="AP94" i="13"/>
  <c r="CL94" i="13"/>
  <c r="AS94" i="13"/>
  <c r="CC94" i="13"/>
  <c r="AH94" i="13"/>
  <c r="AN94" i="14"/>
  <c r="CP94" i="14"/>
  <c r="CI94" i="14"/>
  <c r="CJ94" i="14"/>
  <c r="CK94" i="14"/>
  <c r="CD94" i="14"/>
  <c r="BW94" i="14"/>
  <c r="BP94" i="14"/>
  <c r="CC94" i="14"/>
  <c r="AH94" i="14"/>
  <c r="AO94" i="14"/>
  <c r="BI94" i="14"/>
  <c r="CQ94" i="14"/>
  <c r="CR94" i="14"/>
  <c r="CS94" i="14"/>
  <c r="CL94" i="14"/>
  <c r="CE94" i="14"/>
  <c r="BX94" i="14"/>
  <c r="BO94" i="14"/>
  <c r="AL94" i="14"/>
  <c r="AG94" i="14"/>
  <c r="AI94" i="14"/>
  <c r="AT94" i="14"/>
  <c r="CW94" i="14"/>
  <c r="I94" i="14" s="1"/>
  <c r="BA94" i="14"/>
  <c r="AS94" i="14"/>
  <c r="CO94" i="14"/>
  <c r="CT94" i="14"/>
  <c r="CM94" i="14"/>
  <c r="CF94" i="14"/>
  <c r="BB94" i="14"/>
  <c r="AV94" i="14"/>
  <c r="AW94" i="14"/>
  <c r="CG94" i="14"/>
  <c r="CN94" i="14"/>
  <c r="AF94" i="14"/>
  <c r="AK94" i="14"/>
  <c r="AU94" i="14"/>
  <c r="AP94" i="14"/>
  <c r="CU94" i="14"/>
  <c r="AM94" i="14"/>
  <c r="BJ94" i="14"/>
  <c r="BC94" i="14"/>
  <c r="BD94" i="14"/>
  <c r="BE94" i="14"/>
  <c r="AX94" i="14"/>
  <c r="AQ94" i="14"/>
  <c r="BY94" i="14"/>
  <c r="CV94" i="14"/>
  <c r="CB94" i="14"/>
  <c r="BH94" i="14"/>
  <c r="AJ94" i="14"/>
  <c r="BR94" i="14"/>
  <c r="BK94" i="14"/>
  <c r="BL94" i="14"/>
  <c r="BM94" i="14"/>
  <c r="BF94" i="14"/>
  <c r="AY94" i="14"/>
  <c r="AR94" i="14"/>
  <c r="BQ94" i="14"/>
  <c r="CA94" i="14"/>
  <c r="AD94" i="14"/>
  <c r="AC94" i="14"/>
  <c r="AB94" i="14"/>
  <c r="BZ94" i="14"/>
  <c r="BS94" i="14"/>
  <c r="BT94" i="14"/>
  <c r="BU94" i="14"/>
  <c r="BN94" i="14"/>
  <c r="BG94" i="14"/>
  <c r="AZ94" i="14"/>
  <c r="I93" i="14"/>
  <c r="AE94" i="14"/>
  <c r="CH94" i="14"/>
  <c r="BV94" i="14"/>
  <c r="I87" i="14"/>
  <c r="I93" i="13"/>
  <c r="I87" i="13"/>
  <c r="I93" i="11"/>
  <c r="I87" i="11"/>
  <c r="I36" i="3"/>
  <c r="D61" i="3" s="1"/>
  <c r="E3" i="6" l="1"/>
  <c r="E8" i="6" s="1"/>
  <c r="E10" i="6" s="1"/>
  <c r="F58" i="3"/>
  <c r="F8" i="3" s="1"/>
  <c r="F77" i="3" s="1"/>
  <c r="I58" i="3" l="1"/>
  <c r="Y58" i="3" s="1"/>
  <c r="F74" i="3"/>
  <c r="F76" i="3" s="1"/>
  <c r="C3" i="6"/>
  <c r="D60" i="3"/>
  <c r="I82" i="3"/>
  <c r="I83" i="3" s="1"/>
  <c r="I84" i="3" s="1"/>
  <c r="Y86" i="3" l="1"/>
  <c r="C8" i="6"/>
  <c r="C10" i="6" s="1"/>
  <c r="CJ94" i="3" l="1"/>
  <c r="BP94" i="3"/>
  <c r="CK94" i="3"/>
  <c r="BM94" i="3"/>
  <c r="BJ94" i="3"/>
  <c r="AU94" i="3"/>
  <c r="BW94" i="3"/>
  <c r="BC94" i="3"/>
  <c r="AI94" i="3"/>
  <c r="CA94" i="3"/>
  <c r="AQ94" i="3"/>
  <c r="CV94" i="3"/>
  <c r="AR94" i="3"/>
  <c r="AG94" i="3"/>
  <c r="AJ94" i="3"/>
  <c r="CO94" i="3"/>
  <c r="AT94" i="3"/>
  <c r="BA94" i="3"/>
  <c r="BL94" i="3"/>
  <c r="CC94" i="3"/>
  <c r="AY94" i="3"/>
  <c r="CD94" i="3"/>
  <c r="CR94" i="3"/>
  <c r="BX94" i="3"/>
  <c r="CQ94" i="3"/>
  <c r="CN94" i="3"/>
  <c r="BN94" i="3"/>
  <c r="BB94" i="3"/>
  <c r="BR94" i="3"/>
  <c r="AK94" i="3"/>
  <c r="AV94" i="3"/>
  <c r="BE94" i="3"/>
  <c r="CM94" i="3"/>
  <c r="CP94" i="3"/>
  <c r="CH94" i="3"/>
  <c r="AC94" i="3"/>
  <c r="Y94" i="3"/>
  <c r="CS94" i="3"/>
  <c r="BI94" i="3"/>
  <c r="BO94" i="3"/>
  <c r="AO94" i="3"/>
  <c r="AF94" i="3"/>
  <c r="AL94" i="3"/>
  <c r="AX94" i="3"/>
  <c r="CB94" i="3"/>
  <c r="AM94" i="3"/>
  <c r="CF94" i="3"/>
  <c r="Z94" i="3"/>
  <c r="AS94" i="3"/>
  <c r="BZ94" i="3"/>
  <c r="BH94" i="3"/>
  <c r="CW94" i="3"/>
  <c r="I94" i="3" s="1"/>
  <c r="CG94" i="3"/>
  <c r="AA94" i="3"/>
  <c r="CL94" i="3"/>
  <c r="BD94" i="3"/>
  <c r="BT94" i="3"/>
  <c r="AE94" i="3"/>
  <c r="AW94" i="3"/>
  <c r="AB94" i="3"/>
  <c r="BQ94" i="3"/>
  <c r="AP94" i="3"/>
  <c r="CE94" i="3"/>
  <c r="CT94" i="3"/>
  <c r="BS94" i="3"/>
  <c r="BU94" i="3"/>
  <c r="CI94" i="3"/>
  <c r="BV94" i="3"/>
  <c r="BY94" i="3"/>
  <c r="AD94" i="3"/>
  <c r="BK94" i="3"/>
  <c r="AZ94" i="3"/>
  <c r="CU94" i="3"/>
  <c r="AN94" i="3"/>
  <c r="BG94" i="3"/>
  <c r="AH94" i="3"/>
  <c r="BF94" i="3"/>
  <c r="I93" i="3"/>
  <c r="I87" i="3"/>
  <c r="F8" i="14"/>
  <c r="F77" i="14" s="1"/>
  <c r="I82" i="14" l="1"/>
  <c r="D60" i="14"/>
  <c r="C59" i="6" s="1"/>
  <c r="C64" i="6" s="1"/>
  <c r="C66" i="6" s="1"/>
  <c r="F74" i="14"/>
  <c r="F76" i="14" s="1"/>
  <c r="I83" i="14" l="1"/>
  <c r="I84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luism</author>
  </authors>
  <commentList>
    <comment ref="P42" authorId="0" shapeId="0" xr:uid="{E33766B5-2E34-4E7C-B648-58F2A54D755B}">
      <text>
        <r>
          <rPr>
            <sz val="9"/>
            <color indexed="81"/>
            <rFont val="Tahoma"/>
            <family val="2"/>
          </rPr>
          <t>se paga el 1% sobre pem de tasa urbanistica. Corresponde al 20% del importe total de licencia</t>
        </r>
      </text>
    </comment>
    <comment ref="R42" authorId="0" shapeId="0" xr:uid="{9875C006-CEA8-4CB6-9063-11230AE6A1CE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paga el 4% sobre pem de impuesto de construcciones. Corresponde al 8
0% del importe total de licencia</t>
        </r>
      </text>
    </comment>
    <comment ref="D60" authorId="0" shapeId="0" xr:uid="{0F8CD6EE-5FB7-4D89-A24F-D5826CA8FD6C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calcula sobre el 80% de los gastos - ingresos
</t>
        </r>
      </text>
    </comment>
    <comment ref="D61" authorId="0" shapeId="0" xr:uid="{74FFD281-D311-4780-86DB-9D53313668DB}">
      <text>
        <r>
          <rPr>
            <b/>
            <sz val="9"/>
            <color indexed="81"/>
            <rFont val="Tahoma"/>
            <charset val="1"/>
          </rPr>
          <t xml:space="preserve">se calcula sobre el 80% de los gastos sin los intereses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73" authorId="0" shapeId="0" xr:uid="{313DAC33-78B6-4820-A077-A90D2C72C732}">
      <text>
        <r>
          <rPr>
            <b/>
            <sz val="9"/>
            <color indexed="81"/>
            <rFont val="Tahoma"/>
            <family val="2"/>
          </rPr>
          <t xml:space="preserve">Ahorro energetico de las viviendas tras rehabilitacion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Mingarro Montori</author>
    <author>luism</author>
  </authors>
  <commentList>
    <comment ref="C34" authorId="0" shapeId="0" xr:uid="{F0DAC565-2926-49F6-9A46-9CACFC162EBD}">
      <text>
        <r>
          <rPr>
            <b/>
            <sz val="9"/>
            <color indexed="81"/>
            <rFont val="Tahoma"/>
            <charset val="1"/>
          </rPr>
          <t>Solamente la huellla del edificio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P42" authorId="1" shapeId="0" xr:uid="{998F80FE-6EA4-4D6D-9604-F26E23A89BF0}">
      <text>
        <r>
          <rPr>
            <sz val="9"/>
            <color indexed="81"/>
            <rFont val="Tahoma"/>
            <family val="2"/>
          </rPr>
          <t>se paga el 1% sobre pem de tasa urbanistica. Corresponde al 20% del importe total de licencia</t>
        </r>
      </text>
    </comment>
    <comment ref="R42" authorId="1" shapeId="0" xr:uid="{381456E6-A5AB-4809-A7CD-A0EE993F0FA2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paga el 4% sobre pem de impuesto de construcciones. Corresponde al 8
0% del importe total de licencia</t>
        </r>
      </text>
    </comment>
    <comment ref="D60" authorId="1" shapeId="0" xr:uid="{286FCFBC-ABFF-422E-87D6-79C14FA16A6E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calcula sobre el 80% de los gastos - ingresos
</t>
        </r>
      </text>
    </comment>
    <comment ref="D61" authorId="1" shapeId="0" xr:uid="{A749F9A5-A982-4F7E-B05D-8356D39E9CA9}">
      <text>
        <r>
          <rPr>
            <b/>
            <sz val="9"/>
            <color indexed="81"/>
            <rFont val="Tahoma"/>
            <charset val="1"/>
          </rPr>
          <t xml:space="preserve">se calcula sobre el 80% de los gastos sin los intereses
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luism</author>
  </authors>
  <commentList>
    <comment ref="P42" authorId="0" shapeId="0" xr:uid="{E4C0FA39-6A69-4FBD-A56C-F2BEFAAF602E}">
      <text>
        <r>
          <rPr>
            <sz val="9"/>
            <color indexed="81"/>
            <rFont val="Tahoma"/>
            <family val="2"/>
          </rPr>
          <t>se paga el 1% sobre pem de tasa urbanistica. Corresponde al 20% del importe total de licencia</t>
        </r>
      </text>
    </comment>
    <comment ref="R42" authorId="0" shapeId="0" xr:uid="{AFEE0214-F09C-451D-97D1-6901FAF4FA21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paga el 4% sobre pem de impuesto de construcciones. Corresponde al 8
0% del importe total de licencia</t>
        </r>
      </text>
    </comment>
    <comment ref="D60" authorId="0" shapeId="0" xr:uid="{A41BD1A8-7F9D-46E1-9887-AEDF52380926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calcula sobre el 80% de los gastos - ingresos
</t>
        </r>
      </text>
    </comment>
    <comment ref="D61" authorId="0" shapeId="0" xr:uid="{FA071946-DD51-48FF-985B-AB604737E6EF}">
      <text>
        <r>
          <rPr>
            <b/>
            <sz val="9"/>
            <color indexed="81"/>
            <rFont val="Tahoma"/>
            <charset val="1"/>
          </rPr>
          <t xml:space="preserve">se calcula sobre el 80% de los gastos sin los intereses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73" authorId="0" shapeId="0" xr:uid="{4829F17B-2EE7-42B6-8798-200245F14071}">
      <text>
        <r>
          <rPr>
            <b/>
            <sz val="9"/>
            <color indexed="81"/>
            <rFont val="Tahoma"/>
            <family val="2"/>
          </rPr>
          <t xml:space="preserve">Ahorro energetico de las viviendas tras rehabilitacion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luism</author>
  </authors>
  <commentList>
    <comment ref="P42" authorId="0" shapeId="0" xr:uid="{22832B96-5E33-4222-A984-D0C8FDAC5791}">
      <text>
        <r>
          <rPr>
            <sz val="9"/>
            <color indexed="81"/>
            <rFont val="Tahoma"/>
            <family val="2"/>
          </rPr>
          <t>se paga el 1% sobre pem de tasa urbanistica. Corresponde al 20% del importe total de licencia</t>
        </r>
      </text>
    </comment>
    <comment ref="R42" authorId="0" shapeId="0" xr:uid="{F22FC91A-7DE7-4D9C-A1D3-5D20C3D4F363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paga el 4% sobre pem de impuesto de construcciones. Corresponde al 8
0% del importe total de licencia</t>
        </r>
      </text>
    </comment>
    <comment ref="D60" authorId="0" shapeId="0" xr:uid="{90DBFBD6-4D9F-4819-AD2C-844C832A46CC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calcula sobre el 80% de los gastos - ingresos
</t>
        </r>
      </text>
    </comment>
    <comment ref="D61" authorId="0" shapeId="0" xr:uid="{553592C6-C85F-4509-A799-E30C149E45C6}">
      <text>
        <r>
          <rPr>
            <b/>
            <sz val="9"/>
            <color indexed="81"/>
            <rFont val="Tahoma"/>
            <charset val="1"/>
          </rPr>
          <t xml:space="preserve">se calcula sobre el 80% de los gastos sin los intereses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73" authorId="0" shapeId="0" xr:uid="{1016C6E8-AA2A-4E6E-9D1D-8E2949E4EEF7}">
      <text>
        <r>
          <rPr>
            <b/>
            <sz val="9"/>
            <color indexed="81"/>
            <rFont val="Tahoma"/>
            <family val="2"/>
          </rPr>
          <t xml:space="preserve">Ahorro energetico de las viviendas tras rehabilitacion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luism</author>
  </authors>
  <commentList>
    <comment ref="P42" authorId="0" shapeId="0" xr:uid="{88499BF8-D98D-4220-AD02-3125F638336A}">
      <text>
        <r>
          <rPr>
            <sz val="9"/>
            <color indexed="81"/>
            <rFont val="Tahoma"/>
            <family val="2"/>
          </rPr>
          <t>se paga el 1% sobre pem de tasa urbanistica. Corresponde al 20% del importe total de licencia</t>
        </r>
      </text>
    </comment>
    <comment ref="R42" authorId="0" shapeId="0" xr:uid="{C8EE224C-D018-4509-BE40-2A3FFAADBF9F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paga el 4% sobre pem de impuesto de construcciones. Corresponde al 8
0% del importe total de licencia</t>
        </r>
      </text>
    </comment>
    <comment ref="D60" authorId="0" shapeId="0" xr:uid="{CE730DA5-1DCE-4232-A7AE-2054AD328193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calcula sobre el 80% de los gastos - ingresos
</t>
        </r>
      </text>
    </comment>
    <comment ref="D61" authorId="0" shapeId="0" xr:uid="{4BA61F9D-0A56-4572-9F41-3DCB5998DE26}">
      <text>
        <r>
          <rPr>
            <b/>
            <sz val="9"/>
            <color indexed="81"/>
            <rFont val="Tahoma"/>
            <charset val="1"/>
          </rPr>
          <t xml:space="preserve">se calcula sobre el 80% de los gastos sin los intereses
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luism</author>
  </authors>
  <commentList>
    <comment ref="P42" authorId="0" shapeId="0" xr:uid="{84A599F3-6F07-413F-8822-86EEF2CA4E68}">
      <text>
        <r>
          <rPr>
            <sz val="9"/>
            <color indexed="81"/>
            <rFont val="Tahoma"/>
            <family val="2"/>
          </rPr>
          <t>se paga el 1% sobre pem de tasa urbanistica. Corresponde al 20% del importe total de licencia</t>
        </r>
      </text>
    </comment>
    <comment ref="R42" authorId="0" shapeId="0" xr:uid="{CE1D8C07-60C8-4920-B2C3-0C5F84A899B5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paga el 4% sobre pem de impuesto de construcciones. Corresponde al 8
0% del importe total de licencia</t>
        </r>
      </text>
    </comment>
    <comment ref="D60" authorId="0" shapeId="0" xr:uid="{3257F720-950A-4D10-A731-F3022DC4CDE6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calcula sobre el 80% de los gastos - ingresos
</t>
        </r>
      </text>
    </comment>
    <comment ref="D61" authorId="0" shapeId="0" xr:uid="{8F75E7C6-ACFB-401D-BC36-5BA1DFB5A8B7}">
      <text>
        <r>
          <rPr>
            <b/>
            <sz val="9"/>
            <color indexed="81"/>
            <rFont val="Tahoma"/>
            <charset val="1"/>
          </rPr>
          <t xml:space="preserve">se calcula sobre el 80% de los gastos sin los intereses
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Mingarro Montori</author>
    <author>luism</author>
  </authors>
  <commentList>
    <comment ref="C34" authorId="0" shapeId="0" xr:uid="{7AE3450D-79DA-4BFE-8EFF-239EB4D176B0}">
      <text>
        <r>
          <rPr>
            <b/>
            <sz val="9"/>
            <color indexed="81"/>
            <rFont val="Tahoma"/>
            <charset val="1"/>
          </rPr>
          <t>Solamente la huellla del edificio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P42" authorId="1" shapeId="0" xr:uid="{EECB3344-3B1C-4307-8E9E-257AC69276E4}">
      <text>
        <r>
          <rPr>
            <sz val="9"/>
            <color indexed="81"/>
            <rFont val="Tahoma"/>
            <family val="2"/>
          </rPr>
          <t>se paga el 1% sobre pem de tasa urbanistica. Corresponde al 20% del importe total de licencia</t>
        </r>
      </text>
    </comment>
    <comment ref="R42" authorId="1" shapeId="0" xr:uid="{E327938D-D241-488C-94C2-53EEB2C2AC9E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paga el 4% sobre pem de impuesto de construcciones. Corresponde al 8
0% del importe total de licencia</t>
        </r>
      </text>
    </comment>
    <comment ref="D60" authorId="1" shapeId="0" xr:uid="{0DBAA309-6012-4563-B7E5-740526E30864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calcula sobre el 80% de los gastos - ingresos
</t>
        </r>
      </text>
    </comment>
    <comment ref="D61" authorId="1" shapeId="0" xr:uid="{63E90879-5D4A-4E2A-94A0-D5CD75E1FB98}">
      <text>
        <r>
          <rPr>
            <b/>
            <sz val="9"/>
            <color indexed="81"/>
            <rFont val="Tahoma"/>
            <charset val="1"/>
          </rPr>
          <t xml:space="preserve">se calcula sobre el 80% de los gastos sin los intereses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70" authorId="1" shapeId="0" xr:uid="{8E1607CD-223A-4ECF-A900-244835A22441}">
      <text>
        <r>
          <rPr>
            <b/>
            <sz val="9"/>
            <color indexed="81"/>
            <rFont val="Tahoma"/>
            <charset val="1"/>
          </rPr>
          <t>luism:</t>
        </r>
        <r>
          <rPr>
            <sz val="9"/>
            <color indexed="81"/>
            <rFont val="Tahoma"/>
            <charset val="1"/>
          </rPr>
          <t xml:space="preserve">
Las ayudas serán el 75% del coste de las obras de rehabilitación, suponiendo la media del coste de obras para los grupos estudiados de 8 viviendas, repartidas entre DGA y AYTO (385500 € coste total obras)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Mingarro Montori</author>
    <author>luism</author>
  </authors>
  <commentList>
    <comment ref="C34" authorId="0" shapeId="0" xr:uid="{CF71FC6F-F95A-42AA-97FB-08F4509B4B81}">
      <text>
        <r>
          <rPr>
            <b/>
            <sz val="9"/>
            <color indexed="81"/>
            <rFont val="Tahoma"/>
            <charset val="1"/>
          </rPr>
          <t>Solamente la huellla del edificio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P42" authorId="1" shapeId="0" xr:uid="{F1FFF56C-07E0-4058-BD1C-DCCB430C8EE3}">
      <text>
        <r>
          <rPr>
            <sz val="9"/>
            <color indexed="81"/>
            <rFont val="Tahoma"/>
            <family val="2"/>
          </rPr>
          <t>se paga el 1% sobre pem de tasa urbanistica. Corresponde al 20% del importe total de licencia</t>
        </r>
      </text>
    </comment>
    <comment ref="R42" authorId="1" shapeId="0" xr:uid="{6513E4F1-3EE7-41AD-B755-BB0F24843572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paga el 4% sobre pem de impuesto de construcciones. Corresponde al 8
0% del importe total de licencia</t>
        </r>
      </text>
    </comment>
    <comment ref="D60" authorId="1" shapeId="0" xr:uid="{A1806492-E8C5-45F0-9F9C-4DDD82466120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calcula sobre el 80% de los gastos - ingresos
</t>
        </r>
      </text>
    </comment>
    <comment ref="D61" authorId="1" shapeId="0" xr:uid="{82308351-EE58-4E02-9B53-8C6DABF4B64B}">
      <text>
        <r>
          <rPr>
            <b/>
            <sz val="9"/>
            <color indexed="81"/>
            <rFont val="Tahoma"/>
            <charset val="1"/>
          </rPr>
          <t xml:space="preserve">se calcula sobre el 80% de los gastos sin los intereses
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Mingarro Montori</author>
    <author>luism</author>
  </authors>
  <commentList>
    <comment ref="C34" authorId="0" shapeId="0" xr:uid="{AA9B5314-0243-4B56-A53E-FC629FB9E41F}">
      <text>
        <r>
          <rPr>
            <b/>
            <sz val="9"/>
            <color indexed="81"/>
            <rFont val="Tahoma"/>
            <charset val="1"/>
          </rPr>
          <t>Solamente la huellla del edificio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P42" authorId="1" shapeId="0" xr:uid="{5E3AB018-34B9-41ED-811E-E442B90B6B6C}">
      <text>
        <r>
          <rPr>
            <sz val="9"/>
            <color indexed="81"/>
            <rFont val="Tahoma"/>
            <family val="2"/>
          </rPr>
          <t>se paga el 1% sobre pem de tasa urbanistica. Corresponde al 20% del importe total de licencia</t>
        </r>
      </text>
    </comment>
    <comment ref="R42" authorId="1" shapeId="0" xr:uid="{65C394B6-3E45-4B94-BD96-FB48BCBBD100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paga el 4% sobre pem de impuesto de construcciones. Corresponde al 8
0% del importe total de licencia</t>
        </r>
      </text>
    </comment>
    <comment ref="D60" authorId="1" shapeId="0" xr:uid="{3583446A-BA00-46DC-A533-A3F84ADEA046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calcula sobre el 80% de los gastos - ingresos
</t>
        </r>
      </text>
    </comment>
    <comment ref="D61" authorId="1" shapeId="0" xr:uid="{2AB776AE-A2BC-4138-8D70-C7D30DE13DBA}">
      <text>
        <r>
          <rPr>
            <b/>
            <sz val="9"/>
            <color indexed="81"/>
            <rFont val="Tahoma"/>
            <charset val="1"/>
          </rPr>
          <t xml:space="preserve">se calcula sobre el 80% de los gastos sin los intereses
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Mingarro Montori</author>
    <author>luism</author>
  </authors>
  <commentList>
    <comment ref="C34" authorId="0" shapeId="0" xr:uid="{7AC662A6-E75C-4CF6-99BF-742CB5ECA554}">
      <text>
        <r>
          <rPr>
            <b/>
            <sz val="9"/>
            <color indexed="81"/>
            <rFont val="Tahoma"/>
            <charset val="1"/>
          </rPr>
          <t>Solamente la huellla del edificio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P42" authorId="1" shapeId="0" xr:uid="{66E9C4F5-5014-4785-990F-238A6B635389}">
      <text>
        <r>
          <rPr>
            <sz val="9"/>
            <color indexed="81"/>
            <rFont val="Tahoma"/>
            <family val="2"/>
          </rPr>
          <t>se paga el 1% sobre pem de tasa urbanistica. Corresponde al 20% del importe total de licencia</t>
        </r>
      </text>
    </comment>
    <comment ref="R42" authorId="1" shapeId="0" xr:uid="{74BACD92-A6B7-45CE-9DE6-D5756955CF09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paga el 4% sobre pem de impuesto de construcciones. Corresponde al 8
0% del importe total de licencia</t>
        </r>
      </text>
    </comment>
    <comment ref="D60" authorId="1" shapeId="0" xr:uid="{22E292FC-16B3-433D-B695-F215D4C8B4D3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calcula sobre el 80% de los gastos - ingresos
</t>
        </r>
      </text>
    </comment>
    <comment ref="D61" authorId="1" shapeId="0" xr:uid="{B1EF1EFF-8A8A-46D7-815F-04F0767C2BE5}">
      <text>
        <r>
          <rPr>
            <b/>
            <sz val="9"/>
            <color indexed="81"/>
            <rFont val="Tahoma"/>
            <charset val="1"/>
          </rPr>
          <t xml:space="preserve">se calcula sobre el 80% de los gastos sin los intereses
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<sst xmlns="http://schemas.openxmlformats.org/spreadsheetml/2006/main" count="1867" uniqueCount="225">
  <si>
    <t>COSTE CONSTRUCCIÓN</t>
  </si>
  <si>
    <t>COSTE TECNICOS</t>
  </si>
  <si>
    <t>COSTE ADMINISTRATIVO</t>
  </si>
  <si>
    <t>COSTE REALOJO</t>
  </si>
  <si>
    <t>Demolicion</t>
  </si>
  <si>
    <t>Nueva ejecución</t>
  </si>
  <si>
    <t>Vivienda</t>
  </si>
  <si>
    <t>Garaje</t>
  </si>
  <si>
    <t>COSTES</t>
  </si>
  <si>
    <t>INGRESOS</t>
  </si>
  <si>
    <t>TOTAL</t>
  </si>
  <si>
    <t>LICENCIA derribo</t>
  </si>
  <si>
    <t>LICENCIA nueva ejecución</t>
  </si>
  <si>
    <t>Demolición</t>
  </si>
  <si>
    <t>IVA</t>
  </si>
  <si>
    <t>Nueva edificacion</t>
  </si>
  <si>
    <t>Derribo</t>
  </si>
  <si>
    <t>Impuestos (IVA)</t>
  </si>
  <si>
    <t>Gestión residuo-canon</t>
  </si>
  <si>
    <t>Proyecto nueva ejecución</t>
  </si>
  <si>
    <t>D.O. nueva ejecución</t>
  </si>
  <si>
    <t>Proyecto demolición</t>
  </si>
  <si>
    <t>D.O. demolición</t>
  </si>
  <si>
    <t>Alquiler guardamuebles</t>
  </si>
  <si>
    <t>CSSE</t>
  </si>
  <si>
    <t>PREVIOS</t>
  </si>
  <si>
    <t>Topografia</t>
  </si>
  <si>
    <t>Geotecnico</t>
  </si>
  <si>
    <t>OCT</t>
  </si>
  <si>
    <t>Legalizaciones-OCA</t>
  </si>
  <si>
    <t>Mes alquiler</t>
  </si>
  <si>
    <t>Declaracion obra nueva</t>
  </si>
  <si>
    <t>Notaria</t>
  </si>
  <si>
    <t xml:space="preserve">Registro </t>
  </si>
  <si>
    <t>AJD</t>
  </si>
  <si>
    <t>División horizontal</t>
  </si>
  <si>
    <t>Seguro decenal</t>
  </si>
  <si>
    <t>COSTES FINANCIEROS</t>
  </si>
  <si>
    <t>Banco comisión apertura</t>
  </si>
  <si>
    <t>Comisión cancelación</t>
  </si>
  <si>
    <t>Notaria prestamo</t>
  </si>
  <si>
    <t>Registro prestamo</t>
  </si>
  <si>
    <t>Constitución prestamo</t>
  </si>
  <si>
    <t>Sobre proyecto, D.O. Demolición y C.S.S.E.</t>
  </si>
  <si>
    <t>Venta 8 viviendas</t>
  </si>
  <si>
    <t>Importe</t>
  </si>
  <si>
    <t>Informes previos</t>
  </si>
  <si>
    <t>importe prestamo total</t>
  </si>
  <si>
    <t>Plazo (años)</t>
  </si>
  <si>
    <t>Tipo interes anual</t>
  </si>
  <si>
    <t>Interes mensual</t>
  </si>
  <si>
    <t>Cuota mensual</t>
  </si>
  <si>
    <t>Numero cuotas</t>
  </si>
  <si>
    <t>Total intereses</t>
  </si>
  <si>
    <t>Intereses prestamo corto</t>
  </si>
  <si>
    <t>Rehabilitación</t>
  </si>
  <si>
    <t>AÑO 1</t>
  </si>
  <si>
    <t>AÑO 2</t>
  </si>
  <si>
    <t>AÑO 3</t>
  </si>
  <si>
    <t>AÑO 4</t>
  </si>
  <si>
    <t>AÑO 5</t>
  </si>
  <si>
    <t>MES INICIO</t>
  </si>
  <si>
    <t>MES FINAL</t>
  </si>
  <si>
    <t>IMPORTES TOTALES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</si>
  <si>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</si>
  <si>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</si>
  <si>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</si>
  <si>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</si>
  <si>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</si>
  <si>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</si>
  <si>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</si>
  <si>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</si>
  <si>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</si>
  <si>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</si>
  <si>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</si>
  <si>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</si>
  <si>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MES 13</t>
  </si>
  <si>
    <t>MES14</t>
  </si>
  <si>
    <t>MES 15</t>
  </si>
  <si>
    <t>MES 16</t>
  </si>
  <si>
    <t>MES 17</t>
  </si>
  <si>
    <t>MES 18</t>
  </si>
  <si>
    <t>MES 19</t>
  </si>
  <si>
    <t>MES 20</t>
  </si>
  <si>
    <t>MES 21</t>
  </si>
  <si>
    <t>MES 22</t>
  </si>
  <si>
    <t>MES 23</t>
  </si>
  <si>
    <t>MES 24</t>
  </si>
  <si>
    <t>MES 25</t>
  </si>
  <si>
    <t>MES 26</t>
  </si>
  <si>
    <t>MES 27</t>
  </si>
  <si>
    <t>MES 28</t>
  </si>
  <si>
    <t>MES 29</t>
  </si>
  <si>
    <t>MES 30</t>
  </si>
  <si>
    <t>MES 31</t>
  </si>
  <si>
    <t>MES 32</t>
  </si>
  <si>
    <t>MES 33</t>
  </si>
  <si>
    <t>MES 34</t>
  </si>
  <si>
    <t>MES 35</t>
  </si>
  <si>
    <t>MES 36</t>
  </si>
  <si>
    <t>MES 37</t>
  </si>
  <si>
    <t>MES 38</t>
  </si>
  <si>
    <t>MES 39</t>
  </si>
  <si>
    <t>MES 40</t>
  </si>
  <si>
    <t>MES 41</t>
  </si>
  <si>
    <t>MES 42</t>
  </si>
  <si>
    <t>MES 43</t>
  </si>
  <si>
    <t>MES 44</t>
  </si>
  <si>
    <t>MES 45</t>
  </si>
  <si>
    <t>MES 46</t>
  </si>
  <si>
    <t>MES 47</t>
  </si>
  <si>
    <t>MES 48</t>
  </si>
  <si>
    <t>GASTOS</t>
  </si>
  <si>
    <r>
      <t>MARGEN</t>
    </r>
    <r>
      <rPr>
        <sz val="10"/>
        <rFont val="Arial"/>
        <family val="2"/>
      </rPr>
      <t xml:space="preserve"> </t>
    </r>
  </si>
  <si>
    <r>
      <rPr>
        <b/>
        <sz val="10"/>
        <rFont val="Arial"/>
        <family val="2"/>
      </rPr>
      <t>C-F PROYECTO</t>
    </r>
    <r>
      <rPr>
        <sz val="10"/>
        <rFont val="Arial"/>
        <family val="2"/>
      </rPr>
      <t xml:space="preserve"> (ingresos- pagos)</t>
    </r>
  </si>
  <si>
    <r>
      <rPr>
        <b/>
        <sz val="10"/>
        <rFont val="Arial"/>
        <family val="2"/>
      </rPr>
      <t>C-F ACUMULADO PROYECTO</t>
    </r>
    <r>
      <rPr>
        <sz val="10"/>
        <rFont val="Arial"/>
        <family val="2"/>
      </rPr>
      <t xml:space="preserve"> (ingresos-pagos)</t>
    </r>
  </si>
  <si>
    <t>TASA "R" ESTIMADA ANUAL</t>
  </si>
  <si>
    <t>TASA ESTIMADA MENSUAL</t>
  </si>
  <si>
    <t>TASA INTERES</t>
  </si>
  <si>
    <t>VAN PROYECTO</t>
  </si>
  <si>
    <t>TIRM PROYECTO</t>
  </si>
  <si>
    <t>EJECUCION NUEVA EDIFICACION TRAS DEMOLICION</t>
  </si>
  <si>
    <t>Intereses prestamo largo</t>
  </si>
  <si>
    <t>MES 49</t>
  </si>
  <si>
    <t>MES 50</t>
  </si>
  <si>
    <t>MES 51</t>
  </si>
  <si>
    <t>MES 52</t>
  </si>
  <si>
    <t>MES 53</t>
  </si>
  <si>
    <t>MES 54</t>
  </si>
  <si>
    <t>MES 55</t>
  </si>
  <si>
    <t>MES 56</t>
  </si>
  <si>
    <t>MES 57</t>
  </si>
  <si>
    <t>MES 58</t>
  </si>
  <si>
    <t>MES 59</t>
  </si>
  <si>
    <t>MES 60</t>
  </si>
  <si>
    <t>MES 61</t>
  </si>
  <si>
    <t>MES 62</t>
  </si>
  <si>
    <t>MES 63</t>
  </si>
  <si>
    <t>MES 64</t>
  </si>
  <si>
    <t>MES 65</t>
  </si>
  <si>
    <t>MES 66</t>
  </si>
  <si>
    <t>MES 67</t>
  </si>
  <si>
    <t>MES 68</t>
  </si>
  <si>
    <t>MES 69</t>
  </si>
  <si>
    <t>MES 70</t>
  </si>
  <si>
    <t>MES 71</t>
  </si>
  <si>
    <t>MES 72</t>
  </si>
  <si>
    <t>MES 73</t>
  </si>
  <si>
    <t>MES 74</t>
  </si>
  <si>
    <t>MES 75</t>
  </si>
  <si>
    <t>MES 76</t>
  </si>
  <si>
    <t>MES 77</t>
  </si>
  <si>
    <t>MES 78</t>
  </si>
  <si>
    <t>MES 79</t>
  </si>
  <si>
    <t>MES 80</t>
  </si>
  <si>
    <t>MES 81</t>
  </si>
  <si>
    <t>MES 82</t>
  </si>
  <si>
    <t>MES 83</t>
  </si>
  <si>
    <t>MES 84</t>
  </si>
  <si>
    <t>MES 85</t>
  </si>
  <si>
    <t>MES 86</t>
  </si>
  <si>
    <t>MES 87</t>
  </si>
  <si>
    <t>MES 88</t>
  </si>
  <si>
    <t>MES 89</t>
  </si>
  <si>
    <t>MES 90</t>
  </si>
  <si>
    <t>MES 91</t>
  </si>
  <si>
    <t>MES 92</t>
  </si>
  <si>
    <t>AÑO 6</t>
  </si>
  <si>
    <t>AÑO 7</t>
  </si>
  <si>
    <t>AÑO 8</t>
  </si>
  <si>
    <t>Repercusión por vivienda existente</t>
  </si>
  <si>
    <t>Repercusión por vivienda existente sin ayudas</t>
  </si>
  <si>
    <t>Gestión- Project Management</t>
  </si>
  <si>
    <t>Sobre proyecto, D.O. Nueva Ejecución, C.S.S.E y PM</t>
  </si>
  <si>
    <t>Evolución certificaciones 40 NE AMPLIANDO 1 PLANTA (40+8)</t>
  </si>
  <si>
    <t>Evolución certificaciones 40 NE AMPLIANDO 2 PLANTA (40+16)</t>
  </si>
  <si>
    <t>Tasación (0 nuevas viviendas)</t>
  </si>
  <si>
    <t>Venta viviendas</t>
  </si>
  <si>
    <t>importe corto hasta obtener las ayudas</t>
  </si>
  <si>
    <t xml:space="preserve">intereses prestamo total </t>
  </si>
  <si>
    <t>intereses prestamo total</t>
  </si>
  <si>
    <t xml:space="preserve">intereses prestamo corto hasta obtener las ayudas </t>
  </si>
  <si>
    <t>EJECUCION REHABILITACIÓN Y NUEVA EJECUCION DE 1 PLANTA</t>
  </si>
  <si>
    <t>EJECUCION REHABILITACIÓN Y NUEVA EJECUCION DE 2 PLANTA</t>
  </si>
  <si>
    <t>Evolución certificaciones 40 manteniendo + 1 pl</t>
  </si>
  <si>
    <t>Rehabilitacion</t>
  </si>
  <si>
    <t>Evolución certificaciones 40 manteniendo + 2 pl</t>
  </si>
  <si>
    <t>Capitalizacion ahorro energetico</t>
  </si>
  <si>
    <t>EJECUCION REHABILITACIÓN aumentado UNA PLANTA y con gestion mediante EMPRESA ESE</t>
  </si>
  <si>
    <t>EJECUCION REHABILITACIÓN aumentado DOS PLANTAS y con gestion mediante EMPRESA ESE</t>
  </si>
  <si>
    <t>EJECUCION REHABILITACIÓN  y con gestion mediante EMPRESA ESE</t>
  </si>
  <si>
    <t xml:space="preserve">CASO 8 viviendas </t>
  </si>
  <si>
    <t>8 VIV</t>
  </si>
  <si>
    <t xml:space="preserve">Viabilidad 8 NE </t>
  </si>
  <si>
    <t xml:space="preserve">Evolución certificaciones 8 NE </t>
  </si>
  <si>
    <t>CASO 8 viviendas + 2 viviendas ampliación</t>
  </si>
  <si>
    <t>EJECUCION NUEVA EDIFICACION TRAS DEMOLICION + 1 PLANTA AMPLIACION</t>
  </si>
  <si>
    <t>8 +2 VIV</t>
  </si>
  <si>
    <t>Tasación (2 nuevas viviendas)</t>
  </si>
  <si>
    <t>Viabilidad 8 NE ampliando 1 pl</t>
  </si>
  <si>
    <t>CASO 8 viviendas + 4 viviendas ampliación</t>
  </si>
  <si>
    <t>8 +4 VIV</t>
  </si>
  <si>
    <t>Tasación (4 nuevas viviendas)</t>
  </si>
  <si>
    <t>Venta 4 viviendas</t>
  </si>
  <si>
    <t>Viabilidad 8 NE ampliando 2 pl</t>
  </si>
  <si>
    <t/>
  </si>
  <si>
    <t>CASO Rehabilitación 8 viviendas + 2 viviendas ampliación</t>
  </si>
  <si>
    <t>Venta 2 viviendas</t>
  </si>
  <si>
    <t>Alquiler 2 viviendas 5 años</t>
  </si>
  <si>
    <t>Viabilidad 8 manteniendo + 1 pl</t>
  </si>
  <si>
    <t>CASO Rehabilitación 8 viviendas + 4 viviendas ampliación</t>
  </si>
  <si>
    <t>Alquiler 4 viviendas 5 años</t>
  </si>
  <si>
    <t>Viabilidad 8 manteniendo + 2 pl</t>
  </si>
  <si>
    <t>CASO Rehabilitación 8 viviendas + 2 viviendas ampliación+ESE</t>
  </si>
  <si>
    <t>CASO Rehabilitación 8 viviendas + 4 viviendas ampliación+ESE</t>
  </si>
  <si>
    <t>CASO Rehabilitación 8 viviendas + ESE</t>
  </si>
  <si>
    <t>Venta  viviendas</t>
  </si>
  <si>
    <t>Alquiler 0 viviendas 5 años</t>
  </si>
  <si>
    <t>Tasación ( nuevas viviendas)</t>
  </si>
  <si>
    <t>Viabilidad 8 manteniendo + ESE</t>
  </si>
  <si>
    <t>EJECUCION NUEVA EDIFICACION TRAS DEMOLICION + 2 PLANTAS AMPLIACION</t>
  </si>
  <si>
    <t>Ayudas a 8 viviendas administración local</t>
  </si>
  <si>
    <t>Ayudas a 40 viviendas administración local</t>
  </si>
  <si>
    <t>Ayudas a 8 viviendas administración autonómica</t>
  </si>
  <si>
    <t>Ayudas a 40 viviendas administración autonómica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</si>
</sst>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43" formatCode="_-* #,##0.00_-;\-* #,##0.00_-;_-* &quot;-&quot;??_-;_-@_-"/>
    <numFmt numFmtId="164" formatCode="#,##0.00_ ;\-#,##0.00\ "/>
  </numFmts>
  <fonts count="1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color indexed="55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/>
      <right/>
      <top style="thin">
        <color auto="1"/>
      </top>
      <bottom style="thin">
        <color theme="0" tint="-0.34998626667073579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64"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0" fontId="1" fillId="0" borderId="0" xfId="0" applyFont="1"/>
    <xf numFmtId="9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0" borderId="0" xfId="0" applyFont="1"/>
    <xf numFmtId="4" fontId="2" fillId="0" borderId="0" xfId="0" applyNumberFormat="1" applyFont="1" applyAlignment="1">
      <alignment horizontal="right"/>
    </xf>
    <xf numFmtId="0" fontId="0" fillId="0" borderId="0" xfId="0" applyFill="1"/>
    <xf numFmtId="4" fontId="0" fillId="0" borderId="0" xfId="0" applyNumberFormat="1" applyFill="1"/>
    <xf numFmtId="9" fontId="0" fillId="0" borderId="0" xfId="0" applyNumberFormat="1" applyFill="1"/>
    <xf numFmtId="0" fontId="0" fillId="0" borderId="1" xfId="0" applyFill="1" applyBorder="1"/>
    <xf numFmtId="4" fontId="0" fillId="0" borderId="1" xfId="0" applyNumberFormat="1" applyFill="1" applyBorder="1"/>
    <xf numFmtId="0" fontId="0" fillId="0" borderId="1" xfId="0" applyBorder="1"/>
    <xf numFmtId="4" fontId="0" fillId="0" borderId="1" xfId="0" applyNumberFormat="1" applyBorder="1"/>
    <xf numFmtId="0" fontId="0" fillId="0" borderId="0" xfId="0" applyFill="1" applyBorder="1"/>
    <xf numFmtId="0" fontId="0" fillId="0" borderId="0" xfId="0" applyBorder="1"/>
    <xf numFmtId="4" fontId="0" fillId="0" borderId="0" xfId="0" applyNumberFormat="1" applyBorder="1"/>
    <xf numFmtId="10" fontId="0" fillId="0" borderId="0" xfId="0" applyNumberFormat="1" applyBorder="1"/>
    <xf numFmtId="9" fontId="0" fillId="0" borderId="0" xfId="0" applyNumberFormat="1" applyBorder="1"/>
    <xf numFmtId="0" fontId="0" fillId="3" borderId="0" xfId="0" applyFill="1"/>
    <xf numFmtId="4" fontId="0" fillId="3" borderId="0" xfId="0" applyNumberFormat="1" applyFill="1"/>
    <xf numFmtId="0" fontId="0" fillId="4" borderId="0" xfId="0" applyFill="1"/>
    <xf numFmtId="4" fontId="0" fillId="4" borderId="0" xfId="0" applyNumberFormat="1" applyFill="1"/>
    <xf numFmtId="0" fontId="2" fillId="2" borderId="0" xfId="0" applyFont="1" applyFill="1"/>
    <xf numFmtId="0" fontId="2" fillId="4" borderId="0" xfId="0" applyFont="1" applyFill="1"/>
    <xf numFmtId="9" fontId="2" fillId="0" borderId="0" xfId="0" applyNumberFormat="1" applyFont="1"/>
    <xf numFmtId="4" fontId="0" fillId="0" borderId="0" xfId="0" applyNumberFormat="1" applyFill="1" applyBorder="1"/>
    <xf numFmtId="0" fontId="3" fillId="0" borderId="0" xfId="0" applyFont="1" applyAlignment="1">
      <alignment wrapText="1"/>
    </xf>
    <xf numFmtId="1" fontId="0" fillId="0" borderId="0" xfId="0" applyNumberFormat="1"/>
    <xf numFmtId="8" fontId="3" fillId="0" borderId="0" xfId="0" applyNumberFormat="1" applyFont="1"/>
    <xf numFmtId="8" fontId="0" fillId="0" borderId="0" xfId="0" applyNumberFormat="1"/>
    <xf numFmtId="0" fontId="3" fillId="0" borderId="0" xfId="0" applyFont="1"/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vertical="center"/>
    </xf>
    <xf numFmtId="164" fontId="10" fillId="0" borderId="9" xfId="0" applyNumberFormat="1" applyFont="1" applyBorder="1" applyAlignment="1">
      <alignment horizontal="center"/>
    </xf>
    <xf numFmtId="0" fontId="0" fillId="0" borderId="4" xfId="0" applyBorder="1"/>
    <xf numFmtId="10" fontId="0" fillId="0" borderId="9" xfId="0" applyNumberForma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4" fontId="0" fillId="0" borderId="5" xfId="0" applyNumberFormat="1" applyBorder="1"/>
    <xf numFmtId="4" fontId="0" fillId="0" borderId="2" xfId="0" applyNumberFormat="1" applyBorder="1"/>
    <xf numFmtId="164" fontId="0" fillId="0" borderId="6" xfId="0" applyNumberFormat="1" applyBorder="1"/>
    <xf numFmtId="164" fontId="0" fillId="0" borderId="9" xfId="0" applyNumberFormat="1" applyBorder="1" applyAlignment="1">
      <alignment horizontal="center"/>
    </xf>
    <xf numFmtId="0" fontId="0" fillId="0" borderId="3" xfId="0" applyBorder="1"/>
    <xf numFmtId="10" fontId="10" fillId="0" borderId="9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5" xfId="0" applyFont="1" applyBorder="1"/>
    <xf numFmtId="0" fontId="0" fillId="0" borderId="6" xfId="0" applyFont="1" applyBorder="1" applyAlignment="1">
      <alignment horizontal="center"/>
    </xf>
    <xf numFmtId="0" fontId="0" fillId="0" borderId="0" xfId="0" applyFont="1" applyBorder="1"/>
    <xf numFmtId="164" fontId="12" fillId="0" borderId="6" xfId="1" applyNumberFormat="1" applyFont="1" applyFill="1" applyBorder="1"/>
    <xf numFmtId="164" fontId="12" fillId="0" borderId="6" xfId="1" applyNumberFormat="1" applyFont="1" applyBorder="1"/>
    <xf numFmtId="43" fontId="3" fillId="6" borderId="0" xfId="1" applyFont="1" applyFill="1" applyBorder="1" applyAlignment="1">
      <alignment vertical="center"/>
    </xf>
    <xf numFmtId="43" fontId="3" fillId="0" borderId="5" xfId="1" applyFont="1" applyBorder="1"/>
    <xf numFmtId="0" fontId="0" fillId="0" borderId="13" xfId="0" applyFont="1" applyBorder="1" applyAlignment="1">
      <alignment horizontal="center"/>
    </xf>
    <xf numFmtId="164" fontId="12" fillId="0" borderId="13" xfId="1" applyNumberFormat="1" applyFont="1" applyFill="1" applyBorder="1"/>
    <xf numFmtId="164" fontId="12" fillId="0" borderId="13" xfId="1" applyNumberFormat="1" applyFont="1" applyBorder="1"/>
    <xf numFmtId="0" fontId="0" fillId="0" borderId="0" xfId="0" applyFont="1" applyBorder="1" applyAlignment="1">
      <alignment horizontal="center"/>
    </xf>
    <xf numFmtId="164" fontId="12" fillId="0" borderId="0" xfId="1" applyNumberFormat="1" applyFont="1" applyFill="1" applyBorder="1"/>
    <xf numFmtId="164" fontId="12" fillId="0" borderId="0" xfId="1" applyNumberFormat="1" applyFont="1" applyBorder="1"/>
    <xf numFmtId="0" fontId="0" fillId="0" borderId="15" xfId="0" applyFont="1" applyBorder="1" applyAlignment="1">
      <alignment horizontal="center"/>
    </xf>
    <xf numFmtId="164" fontId="12" fillId="0" borderId="15" xfId="1" applyNumberFormat="1" applyFont="1" applyFill="1" applyBorder="1"/>
    <xf numFmtId="164" fontId="12" fillId="0" borderId="15" xfId="1" applyNumberFormat="1" applyFont="1" applyBorder="1"/>
    <xf numFmtId="0" fontId="0" fillId="0" borderId="16" xfId="0" applyFont="1" applyBorder="1" applyAlignment="1">
      <alignment horizontal="center"/>
    </xf>
    <xf numFmtId="164" fontId="12" fillId="0" borderId="16" xfId="1" applyNumberFormat="1" applyFont="1" applyFill="1" applyBorder="1"/>
    <xf numFmtId="164" fontId="12" fillId="0" borderId="16" xfId="1" applyNumberFormat="1" applyFont="1" applyBorder="1"/>
    <xf numFmtId="0" fontId="0" fillId="0" borderId="17" xfId="0" applyFont="1" applyBorder="1" applyAlignment="1">
      <alignment horizontal="center"/>
    </xf>
    <xf numFmtId="164" fontId="12" fillId="0" borderId="17" xfId="1" applyNumberFormat="1" applyFont="1" applyFill="1" applyBorder="1"/>
    <xf numFmtId="164" fontId="12" fillId="0" borderId="17" xfId="1" applyNumberFormat="1" applyFont="1" applyBorder="1"/>
    <xf numFmtId="0" fontId="14" fillId="0" borderId="0" xfId="0" applyFont="1" applyFill="1" applyAlignment="1">
      <alignment horizontal="center"/>
    </xf>
    <xf numFmtId="164" fontId="14" fillId="0" borderId="0" xfId="1" applyNumberFormat="1" applyFont="1" applyFill="1" applyBorder="1" applyAlignment="1"/>
    <xf numFmtId="0" fontId="14" fillId="0" borderId="0" xfId="0" applyFont="1" applyFill="1"/>
    <xf numFmtId="0" fontId="13" fillId="0" borderId="6" xfId="0" applyFont="1" applyBorder="1" applyAlignment="1">
      <alignment horizontal="center"/>
    </xf>
    <xf numFmtId="0" fontId="0" fillId="3" borderId="0" xfId="0" applyFont="1" applyFill="1"/>
    <xf numFmtId="0" fontId="0" fillId="4" borderId="14" xfId="0" applyFont="1" applyFill="1" applyBorder="1" applyAlignment="1">
      <alignment horizontal="center"/>
    </xf>
    <xf numFmtId="164" fontId="12" fillId="4" borderId="14" xfId="1" applyNumberFormat="1" applyFont="1" applyFill="1" applyBorder="1"/>
    <xf numFmtId="0" fontId="10" fillId="0" borderId="9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4" fontId="2" fillId="0" borderId="0" xfId="0" applyNumberFormat="1" applyFont="1"/>
    <xf numFmtId="0" fontId="0" fillId="0" borderId="18" xfId="0" applyFont="1" applyBorder="1" applyAlignment="1">
      <alignment horizontal="center"/>
    </xf>
    <xf numFmtId="164" fontId="12" fillId="0" borderId="18" xfId="1" applyNumberFormat="1" applyFont="1" applyFill="1" applyBorder="1"/>
    <xf numFmtId="164" fontId="12" fillId="0" borderId="18" xfId="1" applyNumberFormat="1" applyFont="1" applyBorder="1"/>
    <xf numFmtId="0" fontId="10" fillId="0" borderId="9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164" fontId="10" fillId="0" borderId="9" xfId="0" applyNumberFormat="1" applyFon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10" fontId="10" fillId="0" borderId="9" xfId="0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10" fontId="10" fillId="0" borderId="9" xfId="0" applyNumberFormat="1" applyFont="1" applyBorder="1" applyAlignment="1">
      <alignment horizontal="center"/>
    </xf>
    <xf numFmtId="164" fontId="10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164" fontId="0" fillId="0" borderId="9" xfId="0" applyNumberFormat="1" applyBorder="1" applyAlignment="1">
      <alignment horizontal="center"/>
    </xf>
    <xf numFmtId="0" fontId="10" fillId="0" borderId="12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10" fontId="0" fillId="0" borderId="9" xfId="0" applyNumberFormat="1" applyBorder="1" applyAlignment="1">
      <alignment horizontal="center"/>
    </xf>
    <xf numFmtId="4" fontId="0" fillId="0" borderId="6" xfId="0" applyNumberFormat="1" applyBorder="1"/>
    <xf numFmtId="164" fontId="12" fillId="0" borderId="19" xfId="1" applyNumberFormat="1" applyFont="1" applyBorder="1"/>
    <xf numFmtId="164" fontId="0" fillId="0" borderId="0" xfId="0" applyNumberFormat="1"/>
    <xf numFmtId="0" fontId="0" fillId="0" borderId="24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6" xfId="0" applyBorder="1" applyAlignment="1">
      <alignment horizontal="center"/>
    </xf>
    <xf numFmtId="0" fontId="0" fillId="0" borderId="27" xfId="0" applyBorder="1"/>
    <xf numFmtId="0" fontId="0" fillId="0" borderId="28" xfId="0" applyBorder="1"/>
    <xf numFmtId="164" fontId="11" fillId="0" borderId="29" xfId="0" applyNumberFormat="1" applyFont="1" applyBorder="1"/>
    <xf numFmtId="164" fontId="11" fillId="0" borderId="5" xfId="0" applyNumberFormat="1" applyFont="1" applyBorder="1"/>
    <xf numFmtId="10" fontId="0" fillId="0" borderId="6" xfId="0" applyNumberFormat="1" applyBorder="1"/>
    <xf numFmtId="164" fontId="12" fillId="0" borderId="31" xfId="1" applyNumberFormat="1" applyFont="1" applyBorder="1"/>
    <xf numFmtId="164" fontId="12" fillId="0" borderId="30" xfId="1" applyNumberFormat="1" applyFont="1" applyBorder="1"/>
    <xf numFmtId="4" fontId="0" fillId="0" borderId="32" xfId="0" applyNumberFormat="1" applyBorder="1"/>
    <xf numFmtId="0" fontId="0" fillId="0" borderId="31" xfId="0" applyFont="1" applyBorder="1" applyAlignment="1">
      <alignment horizontal="center"/>
    </xf>
    <xf numFmtId="164" fontId="12" fillId="0" borderId="31" xfId="1" applyNumberFormat="1" applyFont="1" applyFill="1" applyBorder="1"/>
    <xf numFmtId="0" fontId="10" fillId="0" borderId="9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3" fillId="0" borderId="9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12" fillId="8" borderId="20" xfId="0" applyFont="1" applyFill="1" applyBorder="1" applyAlignment="1">
      <alignment horizontal="center"/>
    </xf>
    <xf numFmtId="0" fontId="12" fillId="8" borderId="14" xfId="0" applyFont="1" applyFill="1" applyBorder="1" applyAlignment="1">
      <alignment horizontal="center"/>
    </xf>
    <xf numFmtId="0" fontId="12" fillId="8" borderId="33" xfId="0" applyFont="1" applyFill="1" applyBorder="1" applyAlignment="1">
      <alignment horizontal="center"/>
    </xf>
    <xf numFmtId="0" fontId="9" fillId="9" borderId="20" xfId="0" applyFont="1" applyFill="1" applyBorder="1" applyAlignment="1">
      <alignment horizontal="center"/>
    </xf>
    <xf numFmtId="0" fontId="9" fillId="9" borderId="14" xfId="0" applyFont="1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0" fillId="5" borderId="14" xfId="0" applyFont="1" applyFill="1" applyBorder="1" applyAlignment="1">
      <alignment horizontal="center"/>
    </xf>
    <xf numFmtId="0" fontId="0" fillId="5" borderId="33" xfId="0" applyFont="1" applyFill="1" applyBorder="1" applyAlignment="1">
      <alignment horizontal="center"/>
    </xf>
    <xf numFmtId="0" fontId="0" fillId="6" borderId="20" xfId="0" applyFont="1" applyFill="1" applyBorder="1" applyAlignment="1">
      <alignment horizontal="center"/>
    </xf>
    <xf numFmtId="0" fontId="0" fillId="6" borderId="14" xfId="0" applyFont="1" applyFill="1" applyBorder="1" applyAlignment="1">
      <alignment horizontal="center"/>
    </xf>
    <xf numFmtId="0" fontId="0" fillId="6" borderId="33" xfId="0" applyFont="1" applyFill="1" applyBorder="1" applyAlignment="1">
      <alignment horizontal="center"/>
    </xf>
    <xf numFmtId="0" fontId="9" fillId="7" borderId="20" xfId="0" applyFont="1" applyFill="1" applyBorder="1" applyAlignment="1">
      <alignment horizontal="center"/>
    </xf>
    <xf numFmtId="0" fontId="9" fillId="7" borderId="14" xfId="0" applyFont="1" applyFill="1" applyBorder="1" applyAlignment="1">
      <alignment horizontal="center"/>
    </xf>
    <xf numFmtId="0" fontId="9" fillId="7" borderId="33" xfId="0" applyFont="1" applyFill="1" applyBorder="1" applyAlignment="1">
      <alignment horizontal="center"/>
    </xf>
    <xf numFmtId="0" fontId="0" fillId="5" borderId="21" xfId="0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5" borderId="22" xfId="0" applyFont="1" applyFill="1" applyBorder="1" applyAlignment="1">
      <alignment horizontal="center"/>
    </xf>
    <xf numFmtId="0" fontId="0" fillId="6" borderId="21" xfId="0" applyFont="1" applyFill="1" applyBorder="1" applyAlignment="1">
      <alignment horizontal="center"/>
    </xf>
    <xf numFmtId="0" fontId="0" fillId="6" borderId="18" xfId="0" applyFont="1" applyFill="1" applyBorder="1" applyAlignment="1">
      <alignment horizontal="center"/>
    </xf>
    <xf numFmtId="0" fontId="0" fillId="6" borderId="22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37"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ism/Dropbox/TESIS/10%20ANEXOS%20INVESTIGACION/Calculadora%20de%20pr&#195;&#169;stamo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dora de préstamos"/>
    </sheetNames>
    <sheetDataSet>
      <sheetData sheetId="0">
        <row r="1">
          <cell r="B1" t="str">
            <v>Calculadora de préstamos simple</v>
          </cell>
        </row>
        <row r="3">
          <cell r="B3" t="str">
            <v>Valores del préstamo</v>
          </cell>
        </row>
        <row r="4">
          <cell r="B4" t="str">
            <v>Importe del préstamo</v>
          </cell>
        </row>
        <row r="5">
          <cell r="B5" t="str">
            <v>Tasa de interés anual</v>
          </cell>
        </row>
        <row r="6">
          <cell r="B6" t="str">
            <v>Periodo del préstamo en años</v>
          </cell>
        </row>
        <row r="7">
          <cell r="B7" t="str">
            <v>Fecha de inicio del préstamo</v>
          </cell>
        </row>
        <row r="9">
          <cell r="B9" t="str">
            <v>N.° de pago</v>
          </cell>
        </row>
        <row r="10">
          <cell r="B10">
            <v>1</v>
          </cell>
        </row>
        <row r="11">
          <cell r="B11">
            <v>2</v>
          </cell>
        </row>
        <row r="12">
          <cell r="B12">
            <v>3</v>
          </cell>
        </row>
        <row r="13">
          <cell r="B13">
            <v>4</v>
          </cell>
        </row>
        <row r="14">
          <cell r="B14">
            <v>5</v>
          </cell>
        </row>
        <row r="15">
          <cell r="B15">
            <v>6</v>
          </cell>
        </row>
        <row r="16">
          <cell r="B16">
            <v>7</v>
          </cell>
        </row>
        <row r="17">
          <cell r="B17">
            <v>8</v>
          </cell>
        </row>
        <row r="18">
          <cell r="B18">
            <v>9</v>
          </cell>
        </row>
        <row r="19">
          <cell r="B19">
            <v>10</v>
          </cell>
        </row>
        <row r="20">
          <cell r="B20">
            <v>11</v>
          </cell>
        </row>
        <row r="21">
          <cell r="B21">
            <v>12</v>
          </cell>
        </row>
        <row r="22">
          <cell r="B22">
            <v>13</v>
          </cell>
        </row>
        <row r="23">
          <cell r="B23">
            <v>14</v>
          </cell>
        </row>
        <row r="24">
          <cell r="B24">
            <v>15</v>
          </cell>
        </row>
        <row r="25">
          <cell r="B25">
            <v>16</v>
          </cell>
        </row>
        <row r="26">
          <cell r="B26">
            <v>17</v>
          </cell>
        </row>
        <row r="27">
          <cell r="B27">
            <v>18</v>
          </cell>
        </row>
        <row r="28">
          <cell r="B28">
            <v>19</v>
          </cell>
        </row>
        <row r="29">
          <cell r="B29">
            <v>20</v>
          </cell>
        </row>
        <row r="30">
          <cell r="B30">
            <v>21</v>
          </cell>
        </row>
        <row r="31">
          <cell r="B31">
            <v>22</v>
          </cell>
        </row>
        <row r="32">
          <cell r="B32">
            <v>23</v>
          </cell>
        </row>
        <row r="33">
          <cell r="B33">
            <v>24</v>
          </cell>
        </row>
        <row r="34">
          <cell r="B34">
            <v>25</v>
          </cell>
        </row>
        <row r="35">
          <cell r="B35">
            <v>26</v>
          </cell>
        </row>
        <row r="36">
          <cell r="B36">
            <v>27</v>
          </cell>
        </row>
        <row r="37">
          <cell r="B37">
            <v>28</v>
          </cell>
        </row>
        <row r="38">
          <cell r="B38">
            <v>29</v>
          </cell>
        </row>
        <row r="39">
          <cell r="B39">
            <v>30</v>
          </cell>
        </row>
        <row r="40">
          <cell r="B40">
            <v>31</v>
          </cell>
        </row>
        <row r="41">
          <cell r="B41">
            <v>32</v>
          </cell>
        </row>
        <row r="42">
          <cell r="B42">
            <v>33</v>
          </cell>
        </row>
        <row r="43">
          <cell r="B43">
            <v>34</v>
          </cell>
        </row>
        <row r="44">
          <cell r="B44">
            <v>35</v>
          </cell>
        </row>
        <row r="45">
          <cell r="B45">
            <v>36</v>
          </cell>
        </row>
        <row r="46">
          <cell r="B46">
            <v>37</v>
          </cell>
        </row>
        <row r="47">
          <cell r="B47">
            <v>38</v>
          </cell>
        </row>
        <row r="48">
          <cell r="B48">
            <v>39</v>
          </cell>
        </row>
        <row r="49">
          <cell r="B49">
            <v>40</v>
          </cell>
        </row>
        <row r="50">
          <cell r="B50">
            <v>41</v>
          </cell>
        </row>
        <row r="51">
          <cell r="B51">
            <v>42</v>
          </cell>
        </row>
        <row r="52">
          <cell r="B52">
            <v>43</v>
          </cell>
        </row>
        <row r="53">
          <cell r="B53">
            <v>44</v>
          </cell>
        </row>
        <row r="54">
          <cell r="B54">
            <v>45</v>
          </cell>
        </row>
        <row r="55">
          <cell r="B55">
            <v>46</v>
          </cell>
        </row>
        <row r="56">
          <cell r="B56">
            <v>47</v>
          </cell>
        </row>
        <row r="57">
          <cell r="B57">
            <v>48</v>
          </cell>
        </row>
        <row r="58">
          <cell r="B58">
            <v>49</v>
          </cell>
        </row>
        <row r="59">
          <cell r="B59">
            <v>50</v>
          </cell>
        </row>
        <row r="60">
          <cell r="B60">
            <v>51</v>
          </cell>
        </row>
        <row r="61">
          <cell r="B61">
            <v>52</v>
          </cell>
        </row>
        <row r="62">
          <cell r="B62">
            <v>53</v>
          </cell>
        </row>
        <row r="63">
          <cell r="B63">
            <v>54</v>
          </cell>
        </row>
        <row r="64">
          <cell r="B64">
            <v>55</v>
          </cell>
        </row>
        <row r="65">
          <cell r="B65">
            <v>56</v>
          </cell>
        </row>
        <row r="66">
          <cell r="B66">
            <v>57</v>
          </cell>
        </row>
        <row r="67">
          <cell r="B67">
            <v>58</v>
          </cell>
        </row>
        <row r="68">
          <cell r="B68">
            <v>59</v>
          </cell>
        </row>
        <row r="69">
          <cell r="B69">
            <v>60</v>
          </cell>
        </row>
        <row r="70">
          <cell r="B70" t="str">
            <v/>
          </cell>
        </row>
        <row r="71">
          <cell r="B71" t="str">
            <v/>
          </cell>
        </row>
        <row r="72">
          <cell r="B72" t="str">
            <v/>
          </cell>
        </row>
        <row r="73">
          <cell r="B73" t="str">
            <v/>
          </cell>
        </row>
        <row r="74">
          <cell r="B74" t="str">
            <v/>
          </cell>
        </row>
        <row r="75">
          <cell r="B75" t="str">
            <v/>
          </cell>
        </row>
        <row r="76">
          <cell r="B76" t="str">
            <v/>
          </cell>
        </row>
        <row r="77">
          <cell r="B77" t="str">
            <v/>
          </cell>
        </row>
        <row r="78">
          <cell r="B78" t="str">
            <v/>
          </cell>
        </row>
        <row r="79">
          <cell r="B79" t="str">
            <v/>
          </cell>
        </row>
        <row r="80">
          <cell r="B80" t="str">
            <v/>
          </cell>
        </row>
        <row r="81">
          <cell r="B81" t="str">
            <v/>
          </cell>
        </row>
        <row r="82">
          <cell r="B82" t="str">
            <v/>
          </cell>
        </row>
        <row r="83">
          <cell r="B83" t="str">
            <v/>
          </cell>
        </row>
        <row r="84">
          <cell r="B84" t="str">
            <v/>
          </cell>
        </row>
        <row r="85">
          <cell r="B85" t="str">
            <v/>
          </cell>
        </row>
        <row r="86">
          <cell r="B86" t="str">
            <v/>
          </cell>
        </row>
        <row r="87">
          <cell r="B87" t="str">
            <v/>
          </cell>
        </row>
        <row r="88">
          <cell r="B88" t="str">
            <v/>
          </cell>
        </row>
        <row r="89">
          <cell r="B89" t="str">
            <v/>
          </cell>
        </row>
        <row r="90">
          <cell r="B90" t="str">
            <v/>
          </cell>
        </row>
        <row r="91">
          <cell r="B91" t="str">
            <v/>
          </cell>
        </row>
        <row r="92">
          <cell r="B92" t="str">
            <v/>
          </cell>
        </row>
        <row r="93">
          <cell r="B93" t="str">
            <v/>
          </cell>
        </row>
        <row r="94">
          <cell r="B94" t="str">
            <v/>
          </cell>
        </row>
        <row r="95">
          <cell r="B95" t="str">
            <v/>
          </cell>
        </row>
        <row r="96">
          <cell r="B96" t="str">
            <v/>
          </cell>
        </row>
        <row r="97">
          <cell r="B97" t="str">
            <v/>
          </cell>
        </row>
        <row r="98">
          <cell r="B98" t="str">
            <v/>
          </cell>
        </row>
        <row r="99">
          <cell r="B99" t="str">
            <v/>
          </cell>
        </row>
        <row r="100">
          <cell r="B100" t="str">
            <v/>
          </cell>
        </row>
        <row r="101">
          <cell r="B101" t="str">
            <v/>
          </cell>
        </row>
        <row r="102">
          <cell r="B102" t="str">
            <v/>
          </cell>
        </row>
        <row r="103">
          <cell r="B103" t="str">
            <v/>
          </cell>
        </row>
        <row r="104">
          <cell r="B104" t="str">
            <v/>
          </cell>
        </row>
        <row r="105">
          <cell r="B105" t="str">
            <v/>
          </cell>
        </row>
        <row r="106">
          <cell r="B106" t="str">
            <v/>
          </cell>
        </row>
        <row r="107">
          <cell r="B107" t="str">
            <v/>
          </cell>
        </row>
        <row r="108">
          <cell r="B108" t="str">
            <v/>
          </cell>
        </row>
        <row r="109">
          <cell r="B109" t="str">
            <v/>
          </cell>
        </row>
        <row r="110">
          <cell r="B110" t="str">
            <v/>
          </cell>
        </row>
        <row r="111">
          <cell r="B111" t="str">
            <v/>
          </cell>
        </row>
        <row r="112">
          <cell r="B112" t="str">
            <v/>
          </cell>
        </row>
        <row r="113">
          <cell r="B113" t="str">
            <v/>
          </cell>
        </row>
        <row r="114">
          <cell r="B114" t="str">
            <v/>
          </cell>
        </row>
        <row r="115">
          <cell r="B115" t="str">
            <v/>
          </cell>
        </row>
        <row r="116">
          <cell r="B116" t="str">
            <v/>
          </cell>
        </row>
        <row r="117">
          <cell r="B117" t="str">
            <v/>
          </cell>
        </row>
        <row r="118">
          <cell r="B118" t="str">
            <v/>
          </cell>
        </row>
        <row r="119">
          <cell r="B119" t="str">
            <v/>
          </cell>
        </row>
        <row r="120">
          <cell r="B120" t="str">
            <v/>
          </cell>
        </row>
        <row r="121">
          <cell r="B121" t="str">
            <v/>
          </cell>
        </row>
        <row r="122">
          <cell r="B122" t="str">
            <v/>
          </cell>
        </row>
        <row r="123">
          <cell r="B123" t="str">
            <v/>
          </cell>
        </row>
        <row r="124">
          <cell r="B124" t="str">
            <v/>
          </cell>
        </row>
        <row r="125">
          <cell r="B125" t="str">
            <v/>
          </cell>
        </row>
        <row r="126">
          <cell r="B126" t="str">
            <v/>
          </cell>
        </row>
        <row r="127">
          <cell r="B127" t="str">
            <v/>
          </cell>
        </row>
        <row r="128">
          <cell r="B128" t="str">
            <v/>
          </cell>
        </row>
        <row r="129">
          <cell r="B129" t="str">
            <v/>
          </cell>
        </row>
        <row r="130">
          <cell r="B130" t="str">
            <v/>
          </cell>
        </row>
        <row r="131">
          <cell r="B131" t="str">
            <v/>
          </cell>
        </row>
        <row r="132">
          <cell r="B132" t="str">
            <v/>
          </cell>
        </row>
        <row r="133">
          <cell r="B133" t="str">
            <v/>
          </cell>
        </row>
        <row r="134">
          <cell r="B134" t="str">
            <v/>
          </cell>
        </row>
        <row r="135">
          <cell r="B135" t="str">
            <v/>
          </cell>
        </row>
        <row r="136">
          <cell r="B136" t="str">
            <v/>
          </cell>
        </row>
        <row r="137">
          <cell r="B137" t="str">
            <v/>
          </cell>
        </row>
        <row r="138">
          <cell r="B138" t="str">
            <v/>
          </cell>
        </row>
        <row r="139">
          <cell r="B139" t="str">
            <v/>
          </cell>
        </row>
        <row r="140">
          <cell r="B140" t="str">
            <v/>
          </cell>
        </row>
        <row r="141">
          <cell r="B141" t="str">
            <v/>
          </cell>
        </row>
        <row r="142">
          <cell r="B142" t="str">
            <v/>
          </cell>
        </row>
        <row r="143">
          <cell r="B143" t="str">
            <v/>
          </cell>
        </row>
        <row r="144">
          <cell r="B144" t="str">
            <v/>
          </cell>
        </row>
        <row r="145">
          <cell r="B145" t="str">
            <v/>
          </cell>
        </row>
        <row r="146">
          <cell r="B146" t="str">
            <v/>
          </cell>
        </row>
        <row r="147">
          <cell r="B147" t="str">
            <v/>
          </cell>
        </row>
        <row r="148">
          <cell r="B148" t="str">
            <v/>
          </cell>
        </row>
        <row r="149">
          <cell r="B149" t="str">
            <v/>
          </cell>
        </row>
        <row r="150">
          <cell r="B150" t="str">
            <v/>
          </cell>
        </row>
        <row r="151">
          <cell r="B151" t="str">
            <v/>
          </cell>
        </row>
        <row r="152">
          <cell r="B152" t="str">
            <v/>
          </cell>
        </row>
        <row r="153">
          <cell r="B153" t="str">
            <v/>
          </cell>
        </row>
        <row r="154">
          <cell r="B154" t="str">
            <v/>
          </cell>
        </row>
        <row r="155">
          <cell r="B155" t="str">
            <v/>
          </cell>
        </row>
        <row r="156">
          <cell r="B156" t="str">
            <v/>
          </cell>
        </row>
        <row r="157">
          <cell r="B157" t="str">
            <v/>
          </cell>
        </row>
        <row r="158">
          <cell r="B158" t="str">
            <v/>
          </cell>
        </row>
        <row r="159">
          <cell r="B159" t="str">
            <v/>
          </cell>
        </row>
        <row r="160">
          <cell r="B160" t="str">
            <v/>
          </cell>
        </row>
        <row r="161">
          <cell r="B161" t="str">
            <v/>
          </cell>
        </row>
        <row r="162">
          <cell r="B162" t="str">
            <v/>
          </cell>
        </row>
        <row r="163">
          <cell r="B163" t="str">
            <v/>
          </cell>
        </row>
        <row r="164">
          <cell r="B164" t="str">
            <v/>
          </cell>
        </row>
        <row r="165">
          <cell r="B165" t="str">
            <v/>
          </cell>
        </row>
        <row r="166">
          <cell r="B166" t="str">
            <v/>
          </cell>
        </row>
        <row r="167">
          <cell r="B167" t="str">
            <v/>
          </cell>
        </row>
        <row r="168">
          <cell r="B168" t="str">
            <v/>
          </cell>
        </row>
        <row r="169">
          <cell r="B169" t="str">
            <v/>
          </cell>
        </row>
        <row r="170">
          <cell r="B170" t="str">
            <v/>
          </cell>
        </row>
        <row r="171">
          <cell r="B171" t="str">
            <v/>
          </cell>
        </row>
        <row r="172">
          <cell r="B172" t="str">
            <v/>
          </cell>
        </row>
        <row r="173">
          <cell r="B173" t="str">
            <v/>
          </cell>
        </row>
        <row r="174">
          <cell r="B174" t="str">
            <v/>
          </cell>
        </row>
        <row r="175">
          <cell r="B175" t="str">
            <v/>
          </cell>
        </row>
        <row r="176">
          <cell r="B176" t="str">
            <v/>
          </cell>
        </row>
        <row r="177">
          <cell r="B177" t="str">
            <v/>
          </cell>
        </row>
        <row r="178">
          <cell r="B178" t="str">
            <v/>
          </cell>
        </row>
        <row r="179">
          <cell r="B179" t="str">
            <v/>
          </cell>
        </row>
        <row r="180">
          <cell r="B180" t="str">
            <v/>
          </cell>
        </row>
        <row r="181">
          <cell r="B181" t="str">
            <v/>
          </cell>
        </row>
        <row r="182">
          <cell r="B182" t="str">
            <v/>
          </cell>
        </row>
        <row r="183">
          <cell r="B183" t="str">
            <v/>
          </cell>
        </row>
        <row r="184">
          <cell r="B184" t="str">
            <v/>
          </cell>
        </row>
        <row r="185">
          <cell r="B185" t="str">
            <v/>
          </cell>
        </row>
        <row r="186">
          <cell r="B186" t="str">
            <v/>
          </cell>
        </row>
        <row r="187">
          <cell r="B187" t="str">
            <v/>
          </cell>
        </row>
        <row r="188">
          <cell r="B188" t="str">
            <v/>
          </cell>
        </row>
        <row r="189">
          <cell r="B189" t="str">
            <v/>
          </cell>
        </row>
        <row r="190">
          <cell r="B190" t="str">
            <v/>
          </cell>
        </row>
        <row r="191">
          <cell r="B191" t="str">
            <v/>
          </cell>
        </row>
        <row r="192">
          <cell r="B192" t="str">
            <v/>
          </cell>
        </row>
        <row r="193">
          <cell r="B193" t="str">
            <v/>
          </cell>
        </row>
        <row r="194">
          <cell r="B194" t="str">
            <v/>
          </cell>
        </row>
        <row r="195">
          <cell r="B195" t="str">
            <v/>
          </cell>
        </row>
        <row r="196">
          <cell r="B196" t="str">
            <v/>
          </cell>
        </row>
        <row r="197">
          <cell r="B197" t="str">
            <v/>
          </cell>
        </row>
        <row r="198">
          <cell r="B198" t="str">
            <v/>
          </cell>
        </row>
        <row r="199">
          <cell r="B199" t="str">
            <v/>
          </cell>
        </row>
        <row r="200">
          <cell r="B200" t="str">
            <v/>
          </cell>
        </row>
        <row r="201">
          <cell r="B201" t="str">
            <v/>
          </cell>
        </row>
        <row r="202">
          <cell r="B202" t="str">
            <v/>
          </cell>
        </row>
        <row r="203">
          <cell r="B203" t="str">
            <v/>
          </cell>
        </row>
        <row r="204">
          <cell r="B204" t="str">
            <v/>
          </cell>
        </row>
        <row r="205">
          <cell r="B205" t="str">
            <v/>
          </cell>
        </row>
        <row r="206">
          <cell r="B206" t="str">
            <v/>
          </cell>
        </row>
        <row r="207">
          <cell r="B207" t="str">
            <v/>
          </cell>
        </row>
        <row r="208">
          <cell r="B208" t="str">
            <v/>
          </cell>
        </row>
        <row r="209">
          <cell r="B209" t="str">
            <v/>
          </cell>
        </row>
        <row r="210">
          <cell r="B210" t="str">
            <v/>
          </cell>
        </row>
        <row r="211">
          <cell r="B211" t="str">
            <v/>
          </cell>
        </row>
        <row r="212">
          <cell r="B212" t="str">
            <v/>
          </cell>
        </row>
        <row r="213">
          <cell r="B213" t="str">
            <v/>
          </cell>
        </row>
        <row r="214">
          <cell r="B214" t="str">
            <v/>
          </cell>
        </row>
        <row r="215">
          <cell r="B215" t="str">
            <v/>
          </cell>
        </row>
        <row r="216">
          <cell r="B216" t="str">
            <v/>
          </cell>
        </row>
        <row r="217">
          <cell r="B217" t="str">
            <v/>
          </cell>
        </row>
        <row r="218">
          <cell r="B218" t="str">
            <v/>
          </cell>
        </row>
        <row r="219">
          <cell r="B219" t="str">
            <v/>
          </cell>
        </row>
        <row r="220">
          <cell r="B220" t="str">
            <v/>
          </cell>
        </row>
        <row r="221">
          <cell r="B221" t="str">
            <v/>
          </cell>
        </row>
        <row r="222">
          <cell r="B222" t="str">
            <v/>
          </cell>
        </row>
        <row r="223">
          <cell r="B223" t="str">
            <v/>
          </cell>
        </row>
        <row r="224">
          <cell r="B224" t="str">
            <v/>
          </cell>
        </row>
        <row r="225">
          <cell r="B225" t="str">
            <v/>
          </cell>
        </row>
        <row r="226">
          <cell r="B226" t="str">
            <v/>
          </cell>
        </row>
        <row r="227">
          <cell r="B227" t="str">
            <v/>
          </cell>
        </row>
        <row r="228">
          <cell r="B228" t="str">
            <v/>
          </cell>
        </row>
        <row r="229">
          <cell r="B229" t="str">
            <v/>
          </cell>
        </row>
        <row r="230">
          <cell r="B230" t="str">
            <v/>
          </cell>
        </row>
        <row r="231">
          <cell r="B231" t="str">
            <v/>
          </cell>
        </row>
        <row r="232">
          <cell r="B232" t="str">
            <v/>
          </cell>
        </row>
        <row r="233">
          <cell r="B233" t="str">
            <v/>
          </cell>
        </row>
        <row r="234">
          <cell r="B234" t="str">
            <v/>
          </cell>
        </row>
        <row r="235">
          <cell r="B235" t="str">
            <v/>
          </cell>
        </row>
        <row r="236">
          <cell r="B236" t="str">
            <v/>
          </cell>
        </row>
        <row r="237">
          <cell r="B237" t="str">
            <v/>
          </cell>
        </row>
        <row r="238">
          <cell r="B238" t="str">
            <v/>
          </cell>
        </row>
        <row r="239">
          <cell r="B239" t="str">
            <v/>
          </cell>
        </row>
        <row r="240">
          <cell r="B240" t="str">
            <v/>
          </cell>
        </row>
        <row r="241">
          <cell r="B241" t="str">
            <v/>
          </cell>
        </row>
        <row r="242">
          <cell r="B242" t="str">
            <v/>
          </cell>
        </row>
        <row r="243">
          <cell r="B243" t="str">
            <v/>
          </cell>
        </row>
        <row r="244">
          <cell r="B244" t="str">
            <v/>
          </cell>
        </row>
        <row r="245">
          <cell r="B245" t="str">
            <v/>
          </cell>
        </row>
        <row r="246">
          <cell r="B246" t="str">
            <v/>
          </cell>
        </row>
        <row r="247">
          <cell r="B247" t="str">
            <v/>
          </cell>
        </row>
        <row r="248">
          <cell r="B248" t="str">
            <v/>
          </cell>
        </row>
        <row r="249">
          <cell r="B249" t="str">
            <v/>
          </cell>
        </row>
        <row r="250">
          <cell r="B250" t="str">
            <v/>
          </cell>
        </row>
        <row r="251">
          <cell r="B251" t="str">
            <v/>
          </cell>
        </row>
        <row r="252">
          <cell r="B252" t="str">
            <v/>
          </cell>
        </row>
        <row r="253">
          <cell r="B253" t="str">
            <v/>
          </cell>
        </row>
        <row r="254">
          <cell r="B254" t="str">
            <v/>
          </cell>
        </row>
        <row r="255">
          <cell r="B255" t="str">
            <v/>
          </cell>
        </row>
        <row r="256">
          <cell r="B256" t="str">
            <v/>
          </cell>
        </row>
        <row r="257">
          <cell r="B257" t="str">
            <v/>
          </cell>
        </row>
        <row r="258">
          <cell r="B258" t="str">
            <v/>
          </cell>
        </row>
        <row r="259">
          <cell r="B259" t="str">
            <v/>
          </cell>
        </row>
        <row r="260">
          <cell r="B260" t="str">
            <v/>
          </cell>
        </row>
        <row r="261">
          <cell r="B261" t="str">
            <v/>
          </cell>
        </row>
        <row r="262">
          <cell r="B262" t="str">
            <v/>
          </cell>
        </row>
        <row r="263">
          <cell r="B263" t="str">
            <v/>
          </cell>
        </row>
        <row r="264">
          <cell r="B264" t="str">
            <v/>
          </cell>
        </row>
        <row r="265">
          <cell r="B265" t="str">
            <v/>
          </cell>
        </row>
        <row r="266">
          <cell r="B266" t="str">
            <v/>
          </cell>
        </row>
        <row r="267">
          <cell r="B267" t="str">
            <v/>
          </cell>
        </row>
        <row r="268">
          <cell r="B268" t="str">
            <v/>
          </cell>
        </row>
        <row r="269">
          <cell r="B269" t="str">
            <v/>
          </cell>
        </row>
        <row r="270">
          <cell r="B270" t="str">
            <v/>
          </cell>
        </row>
        <row r="271">
          <cell r="B271" t="str">
            <v/>
          </cell>
        </row>
        <row r="272">
          <cell r="B272" t="str">
            <v/>
          </cell>
        </row>
        <row r="273">
          <cell r="B273" t="str">
            <v/>
          </cell>
        </row>
        <row r="274">
          <cell r="B274" t="str">
            <v/>
          </cell>
        </row>
        <row r="275">
          <cell r="B275" t="str">
            <v/>
          </cell>
        </row>
        <row r="276">
          <cell r="B276" t="str">
            <v/>
          </cell>
        </row>
        <row r="277">
          <cell r="B277" t="str">
            <v/>
          </cell>
        </row>
        <row r="278">
          <cell r="B278" t="str">
            <v/>
          </cell>
        </row>
        <row r="279">
          <cell r="B279" t="str">
            <v/>
          </cell>
        </row>
        <row r="280">
          <cell r="B280" t="str">
            <v/>
          </cell>
        </row>
        <row r="281">
          <cell r="B281" t="str">
            <v/>
          </cell>
        </row>
        <row r="282">
          <cell r="B282" t="str">
            <v/>
          </cell>
        </row>
        <row r="283">
          <cell r="B283" t="str">
            <v/>
          </cell>
        </row>
        <row r="284">
          <cell r="B284" t="str">
            <v/>
          </cell>
        </row>
        <row r="285">
          <cell r="B285" t="str">
            <v/>
          </cell>
        </row>
        <row r="286">
          <cell r="B286" t="str">
            <v/>
          </cell>
        </row>
        <row r="287">
          <cell r="B287" t="str">
            <v/>
          </cell>
        </row>
        <row r="288">
          <cell r="B288" t="str">
            <v/>
          </cell>
        </row>
        <row r="289">
          <cell r="B289" t="str">
            <v/>
          </cell>
        </row>
        <row r="290">
          <cell r="B290" t="str">
            <v/>
          </cell>
        </row>
        <row r="291">
          <cell r="B291" t="str">
            <v/>
          </cell>
        </row>
        <row r="292">
          <cell r="B292" t="str">
            <v/>
          </cell>
        </row>
        <row r="293">
          <cell r="B293" t="str">
            <v/>
          </cell>
        </row>
        <row r="294">
          <cell r="B294" t="str">
            <v/>
          </cell>
        </row>
        <row r="295">
          <cell r="B295" t="str">
            <v/>
          </cell>
        </row>
        <row r="296">
          <cell r="B296" t="str">
            <v/>
          </cell>
        </row>
        <row r="297">
          <cell r="B297" t="str">
            <v/>
          </cell>
        </row>
        <row r="298">
          <cell r="B298" t="str">
            <v/>
          </cell>
        </row>
        <row r="299">
          <cell r="B299" t="str">
            <v/>
          </cell>
        </row>
        <row r="300">
          <cell r="B300" t="str">
            <v/>
          </cell>
        </row>
        <row r="301">
          <cell r="B301" t="str">
            <v/>
          </cell>
        </row>
        <row r="302">
          <cell r="B302" t="str">
            <v/>
          </cell>
        </row>
        <row r="303">
          <cell r="B303" t="str">
            <v/>
          </cell>
        </row>
        <row r="304">
          <cell r="B304" t="str">
            <v/>
          </cell>
        </row>
        <row r="305">
          <cell r="B305" t="str">
            <v/>
          </cell>
        </row>
        <row r="306">
          <cell r="B306" t="str">
            <v/>
          </cell>
        </row>
        <row r="307">
          <cell r="B307" t="str">
            <v/>
          </cell>
        </row>
        <row r="308">
          <cell r="B308" t="str">
            <v/>
          </cell>
        </row>
        <row r="309">
          <cell r="B309" t="str">
            <v/>
          </cell>
        </row>
        <row r="310">
          <cell r="B310" t="str">
            <v/>
          </cell>
        </row>
        <row r="311">
          <cell r="B311" t="str">
            <v/>
          </cell>
        </row>
        <row r="312">
          <cell r="B312" t="str">
            <v/>
          </cell>
        </row>
        <row r="313">
          <cell r="B313" t="str">
            <v/>
          </cell>
        </row>
        <row r="314">
          <cell r="B314" t="str">
            <v/>
          </cell>
        </row>
        <row r="315">
          <cell r="B315" t="str">
            <v/>
          </cell>
        </row>
        <row r="316">
          <cell r="B316" t="str">
            <v/>
          </cell>
        </row>
        <row r="317">
          <cell r="B317" t="str">
            <v/>
          </cell>
        </row>
        <row r="318">
          <cell r="B318" t="str">
            <v/>
          </cell>
        </row>
        <row r="319">
          <cell r="B319" t="str">
            <v/>
          </cell>
        </row>
        <row r="320">
          <cell r="B320" t="str">
            <v/>
          </cell>
        </row>
        <row r="321">
          <cell r="B321" t="str">
            <v/>
          </cell>
        </row>
        <row r="322">
          <cell r="B322" t="str">
            <v/>
          </cell>
        </row>
        <row r="323">
          <cell r="B323" t="str">
            <v/>
          </cell>
        </row>
        <row r="324">
          <cell r="B324" t="str">
            <v/>
          </cell>
        </row>
        <row r="325">
          <cell r="B325" t="str">
            <v/>
          </cell>
        </row>
        <row r="326">
          <cell r="B326" t="str">
            <v/>
          </cell>
        </row>
        <row r="327">
          <cell r="B327" t="str">
            <v/>
          </cell>
        </row>
        <row r="328">
          <cell r="B328" t="str">
            <v/>
          </cell>
        </row>
        <row r="329">
          <cell r="B329" t="str">
            <v/>
          </cell>
        </row>
        <row r="330">
          <cell r="B330" t="str">
            <v/>
          </cell>
        </row>
        <row r="331">
          <cell r="B331" t="str">
            <v/>
          </cell>
        </row>
        <row r="332">
          <cell r="B332" t="str">
            <v/>
          </cell>
        </row>
        <row r="333">
          <cell r="B333" t="str">
            <v/>
          </cell>
        </row>
        <row r="334">
          <cell r="B334" t="str">
            <v/>
          </cell>
        </row>
        <row r="335">
          <cell r="B335" t="str">
            <v/>
          </cell>
        </row>
        <row r="336">
          <cell r="B336" t="str">
            <v/>
          </cell>
        </row>
        <row r="337">
          <cell r="B337" t="str">
            <v/>
          </cell>
        </row>
        <row r="338">
          <cell r="B338" t="str">
            <v/>
          </cell>
        </row>
        <row r="339">
          <cell r="B339" t="str">
            <v/>
          </cell>
        </row>
        <row r="340">
          <cell r="B340" t="str">
            <v/>
          </cell>
        </row>
        <row r="341">
          <cell r="B341" t="str">
            <v/>
          </cell>
        </row>
        <row r="342">
          <cell r="B342" t="str">
            <v/>
          </cell>
        </row>
        <row r="343">
          <cell r="B343" t="str">
            <v/>
          </cell>
        </row>
        <row r="344">
          <cell r="B344" t="str">
            <v/>
          </cell>
        </row>
        <row r="345">
          <cell r="B345" t="str">
            <v/>
          </cell>
        </row>
        <row r="346">
          <cell r="B346" t="str">
            <v/>
          </cell>
        </row>
        <row r="347">
          <cell r="B347" t="str">
            <v/>
          </cell>
        </row>
        <row r="348">
          <cell r="B348" t="str">
            <v/>
          </cell>
        </row>
        <row r="349">
          <cell r="B349" t="str">
            <v/>
          </cell>
        </row>
        <row r="350">
          <cell r="B350" t="str">
            <v/>
          </cell>
        </row>
        <row r="351">
          <cell r="B351" t="str">
            <v/>
          </cell>
        </row>
        <row r="352">
          <cell r="B352" t="str">
            <v/>
          </cell>
        </row>
        <row r="353">
          <cell r="B353" t="str">
            <v/>
          </cell>
        </row>
        <row r="354">
          <cell r="B354" t="str">
            <v/>
          </cell>
        </row>
        <row r="355">
          <cell r="B355" t="str">
            <v/>
          </cell>
        </row>
        <row r="356">
          <cell r="B356" t="str">
            <v/>
          </cell>
        </row>
        <row r="357">
          <cell r="B357" t="str">
            <v/>
          </cell>
        </row>
        <row r="358">
          <cell r="B358" t="str">
            <v/>
          </cell>
        </row>
        <row r="359">
          <cell r="B359" t="str">
            <v/>
          </cell>
        </row>
        <row r="360">
          <cell r="B360" t="str">
            <v/>
          </cell>
        </row>
        <row r="361">
          <cell r="B361" t="str">
            <v/>
          </cell>
        </row>
        <row r="362">
          <cell r="B362" t="str">
            <v/>
          </cell>
        </row>
        <row r="363">
          <cell r="B363" t="str">
            <v/>
          </cell>
        </row>
        <row r="364">
          <cell r="B364" t="str">
            <v/>
          </cell>
        </row>
        <row r="365">
          <cell r="B365" t="str">
            <v/>
          </cell>
        </row>
        <row r="366">
          <cell r="B366" t="str">
            <v/>
          </cell>
        </row>
        <row r="367">
          <cell r="B367" t="str">
            <v/>
          </cell>
        </row>
        <row r="368">
          <cell r="B368" t="str">
            <v/>
          </cell>
        </row>
        <row r="369">
          <cell r="B369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C7C72-0A42-43AF-933E-A8C3EC6A4C1D}">
  <sheetPr codeName="Hoja11"/>
  <dimension ref="A2:CX95"/>
  <sheetViews>
    <sheetView showGridLines="0" zoomScale="70" zoomScaleNormal="70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CP88" sqref="CP88"/>
    </sheetView>
  </sheetViews>
  <sheetFormatPr baseColWidth="10" defaultColWidth="10.7109375" defaultRowHeight="15" x14ac:dyDescent="0.25"/>
  <cols>
    <col min="2" max="2" width="57.85546875" bestFit="1" customWidth="1"/>
    <col min="4" max="4" width="14" style="1" customWidth="1"/>
    <col min="5" max="5" width="10.7109375" style="1"/>
    <col min="6" max="6" width="18" style="1" customWidth="1"/>
    <col min="7" max="8" width="10.7109375" style="8"/>
    <col min="9" max="9" width="18.28515625" style="8" bestFit="1" customWidth="1"/>
    <col min="10" max="12" width="10.7109375" style="8"/>
    <col min="13" max="13" width="11.42578125" style="8" bestFit="1" customWidth="1"/>
    <col min="14" max="17" width="10.7109375" style="8"/>
    <col min="18" max="18" width="11.42578125" style="8" bestFit="1" customWidth="1"/>
    <col min="19" max="19" width="10.7109375" style="8"/>
    <col min="20" max="20" width="11.42578125" style="8" bestFit="1" customWidth="1"/>
    <col min="21" max="21" width="10.7109375" style="8"/>
    <col min="22" max="22" width="11.42578125" style="8" bestFit="1" customWidth="1"/>
    <col min="23" max="29" width="10.7109375" style="8"/>
    <col min="30" max="41" width="11.42578125" style="8" bestFit="1" customWidth="1"/>
    <col min="42" max="42" width="12.28515625" style="8" bestFit="1" customWidth="1"/>
    <col min="43" max="57" width="10.7109375" style="8"/>
    <col min="101" max="101" width="12.28515625" bestFit="1" customWidth="1"/>
    <col min="102" max="102" width="12.85546875" bestFit="1" customWidth="1"/>
  </cols>
  <sheetData>
    <row r="2" spans="2:102" ht="21" x14ac:dyDescent="0.35">
      <c r="B2" s="4" t="s">
        <v>215</v>
      </c>
    </row>
    <row r="4" spans="2:102" x14ac:dyDescent="0.25">
      <c r="B4" t="s">
        <v>190</v>
      </c>
    </row>
    <row r="5" spans="2:102" x14ac:dyDescent="0.25">
      <c r="F5" s="9"/>
    </row>
    <row r="6" spans="2:102" x14ac:dyDescent="0.25">
      <c r="F6" s="9"/>
      <c r="G6" s="53"/>
      <c r="H6" s="53"/>
      <c r="I6" s="54"/>
      <c r="J6" s="149" t="s">
        <v>56</v>
      </c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1"/>
      <c r="V6" s="152" t="s">
        <v>57</v>
      </c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4"/>
      <c r="AH6" s="155" t="s">
        <v>58</v>
      </c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7"/>
      <c r="AT6" s="139" t="s">
        <v>59</v>
      </c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1"/>
      <c r="BF6" s="142" t="s">
        <v>60</v>
      </c>
      <c r="BG6" s="143"/>
      <c r="BH6" s="143"/>
      <c r="BI6" s="143"/>
      <c r="BJ6" s="143"/>
      <c r="BK6" s="143"/>
      <c r="BL6" s="143"/>
      <c r="BM6" s="143"/>
      <c r="BN6" s="143"/>
      <c r="BO6" s="143"/>
      <c r="BP6" s="143"/>
      <c r="BQ6" s="143"/>
      <c r="BR6" s="144" t="s">
        <v>167</v>
      </c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3" t="s">
        <v>168</v>
      </c>
      <c r="CE6" s="143"/>
      <c r="CF6" s="143"/>
      <c r="CG6" s="143"/>
      <c r="CH6" s="143"/>
      <c r="CI6" s="143"/>
      <c r="CJ6" s="143"/>
      <c r="CK6" s="143"/>
      <c r="CL6" s="143"/>
      <c r="CM6" s="143"/>
      <c r="CN6" s="143"/>
      <c r="CO6" s="143"/>
      <c r="CP6" s="144" t="s">
        <v>169</v>
      </c>
      <c r="CQ6" s="144"/>
      <c r="CR6" s="144"/>
      <c r="CS6" s="144"/>
      <c r="CT6" s="144"/>
      <c r="CU6" s="144"/>
      <c r="CV6" s="144"/>
      <c r="CW6" s="144"/>
    </row>
    <row r="7" spans="2:102" x14ac:dyDescent="0.25">
      <c r="F7" s="9"/>
      <c r="G7" s="79" t="s">
        <v>61</v>
      </c>
      <c r="H7" s="79" t="s">
        <v>62</v>
      </c>
      <c r="I7" s="79" t="s">
        <v>63</v>
      </c>
      <c r="J7" s="79" t="s">
        <v>64</v>
      </c>
      <c r="K7" s="79" t="s">
        <v>65</v>
      </c>
      <c r="L7" s="79" t="s">
        <v>66</v>
      </c>
      <c r="M7" s="79" t="s">
        <v>67</v>
      </c>
      <c r="N7" s="79" t="s">
        <v>68</v>
      </c>
      <c r="O7" s="79" t="s">
        <v>69</v>
      </c>
      <c r="P7" s="79" t="s">
        <v>70</v>
      </c>
      <c r="Q7" s="79" t="s">
        <v>71</v>
      </c>
      <c r="R7" s="79" t="s">
        <v>72</v>
      </c>
      <c r="S7" s="79" t="s">
        <v>73</v>
      </c>
      <c r="T7" s="79" t="s">
        <v>74</v>
      </c>
      <c r="U7" s="79" t="s">
        <v>75</v>
      </c>
      <c r="V7" s="79" t="s">
        <v>76</v>
      </c>
      <c r="W7" s="79" t="s">
        <v>77</v>
      </c>
      <c r="X7" s="79" t="s">
        <v>78</v>
      </c>
      <c r="Y7" s="79" t="s">
        <v>79</v>
      </c>
      <c r="Z7" s="79" t="s">
        <v>80</v>
      </c>
      <c r="AA7" s="79" t="s">
        <v>81</v>
      </c>
      <c r="AB7" s="79" t="s">
        <v>82</v>
      </c>
      <c r="AC7" s="79" t="s">
        <v>83</v>
      </c>
      <c r="AD7" s="79" t="s">
        <v>84</v>
      </c>
      <c r="AE7" s="79" t="s">
        <v>85</v>
      </c>
      <c r="AF7" s="79" t="s">
        <v>86</v>
      </c>
      <c r="AG7" s="79" t="s">
        <v>87</v>
      </c>
      <c r="AH7" s="79" t="s">
        <v>88</v>
      </c>
      <c r="AI7" s="79" t="s">
        <v>89</v>
      </c>
      <c r="AJ7" s="79" t="s">
        <v>90</v>
      </c>
      <c r="AK7" s="79" t="s">
        <v>91</v>
      </c>
      <c r="AL7" s="79" t="s">
        <v>92</v>
      </c>
      <c r="AM7" s="79" t="s">
        <v>93</v>
      </c>
      <c r="AN7" s="79" t="s">
        <v>94</v>
      </c>
      <c r="AO7" s="79" t="s">
        <v>95</v>
      </c>
      <c r="AP7" s="79" t="s">
        <v>96</v>
      </c>
      <c r="AQ7" s="79" t="s">
        <v>97</v>
      </c>
      <c r="AR7" s="79" t="s">
        <v>98</v>
      </c>
      <c r="AS7" s="79" t="s">
        <v>99</v>
      </c>
      <c r="AT7" s="79" t="s">
        <v>100</v>
      </c>
      <c r="AU7" s="79" t="s">
        <v>101</v>
      </c>
      <c r="AV7" s="79" t="s">
        <v>102</v>
      </c>
      <c r="AW7" s="79" t="s">
        <v>103</v>
      </c>
      <c r="AX7" s="79" t="s">
        <v>104</v>
      </c>
      <c r="AY7" s="79" t="s">
        <v>105</v>
      </c>
      <c r="AZ7" s="79" t="s">
        <v>106</v>
      </c>
      <c r="BA7" s="79" t="s">
        <v>107</v>
      </c>
      <c r="BB7" s="79" t="s">
        <v>108</v>
      </c>
      <c r="BC7" s="79" t="s">
        <v>109</v>
      </c>
      <c r="BD7" s="79" t="s">
        <v>110</v>
      </c>
      <c r="BE7" s="79" t="s">
        <v>111</v>
      </c>
      <c r="BF7" s="79" t="s">
        <v>123</v>
      </c>
      <c r="BG7" s="79" t="s">
        <v>124</v>
      </c>
      <c r="BH7" s="79" t="s">
        <v>125</v>
      </c>
      <c r="BI7" s="79" t="s">
        <v>126</v>
      </c>
      <c r="BJ7" s="79" t="s">
        <v>127</v>
      </c>
      <c r="BK7" s="79" t="s">
        <v>128</v>
      </c>
      <c r="BL7" s="79" t="s">
        <v>129</v>
      </c>
      <c r="BM7" s="79" t="s">
        <v>130</v>
      </c>
      <c r="BN7" s="79" t="s">
        <v>131</v>
      </c>
      <c r="BO7" s="79" t="s">
        <v>132</v>
      </c>
      <c r="BP7" s="79" t="s">
        <v>133</v>
      </c>
      <c r="BQ7" s="79" t="s">
        <v>134</v>
      </c>
      <c r="BR7" s="79" t="s">
        <v>135</v>
      </c>
      <c r="BS7" s="79" t="s">
        <v>136</v>
      </c>
      <c r="BT7" s="79" t="s">
        <v>137</v>
      </c>
      <c r="BU7" s="79" t="s">
        <v>138</v>
      </c>
      <c r="BV7" s="79" t="s">
        <v>139</v>
      </c>
      <c r="BW7" s="79" t="s">
        <v>140</v>
      </c>
      <c r="BX7" s="79" t="s">
        <v>141</v>
      </c>
      <c r="BY7" s="79" t="s">
        <v>142</v>
      </c>
      <c r="BZ7" s="79" t="s">
        <v>143</v>
      </c>
      <c r="CA7" s="79" t="s">
        <v>144</v>
      </c>
      <c r="CB7" s="79" t="s">
        <v>145</v>
      </c>
      <c r="CC7" s="79" t="s">
        <v>146</v>
      </c>
      <c r="CD7" s="79" t="s">
        <v>147</v>
      </c>
      <c r="CE7" s="79" t="s">
        <v>148</v>
      </c>
      <c r="CF7" s="79" t="s">
        <v>149</v>
      </c>
      <c r="CG7" s="79" t="s">
        <v>150</v>
      </c>
      <c r="CH7" s="79" t="s">
        <v>151</v>
      </c>
      <c r="CI7" s="79" t="s">
        <v>152</v>
      </c>
      <c r="CJ7" s="79" t="s">
        <v>153</v>
      </c>
      <c r="CK7" s="79" t="s">
        <v>154</v>
      </c>
      <c r="CL7" s="79" t="s">
        <v>155</v>
      </c>
      <c r="CM7" s="79" t="s">
        <v>156</v>
      </c>
      <c r="CN7" s="79" t="s">
        <v>157</v>
      </c>
      <c r="CO7" s="79" t="s">
        <v>158</v>
      </c>
      <c r="CP7" s="79" t="s">
        <v>159</v>
      </c>
      <c r="CQ7" s="79" t="s">
        <v>160</v>
      </c>
      <c r="CR7" s="79" t="s">
        <v>161</v>
      </c>
      <c r="CS7" s="79" t="s">
        <v>162</v>
      </c>
      <c r="CT7" s="79" t="s">
        <v>163</v>
      </c>
      <c r="CU7" s="79" t="s">
        <v>164</v>
      </c>
      <c r="CV7" s="79" t="s">
        <v>165</v>
      </c>
      <c r="CW7" s="79" t="s">
        <v>166</v>
      </c>
    </row>
    <row r="8" spans="2:102" x14ac:dyDescent="0.25">
      <c r="B8" s="22" t="s">
        <v>8</v>
      </c>
      <c r="C8" s="22"/>
      <c r="D8" s="23"/>
      <c r="E8" s="23"/>
      <c r="F8" s="23">
        <f>(SUM(F10:F66))</f>
        <v>565854.86653519992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</row>
    <row r="9" spans="2:102" x14ac:dyDescent="0.25">
      <c r="B9" s="13" t="s">
        <v>25</v>
      </c>
      <c r="C9" s="13"/>
      <c r="D9" s="14"/>
      <c r="E9" s="14"/>
      <c r="F9" s="14"/>
      <c r="G9" s="76"/>
      <c r="H9" s="76"/>
      <c r="I9" s="77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</row>
    <row r="10" spans="2:102" x14ac:dyDescent="0.25">
      <c r="B10" s="17" t="s">
        <v>46</v>
      </c>
      <c r="C10" s="17">
        <v>1</v>
      </c>
      <c r="D10" s="29">
        <v>5800</v>
      </c>
      <c r="E10" s="29"/>
      <c r="F10" s="11">
        <f>C10*D10</f>
        <v>5800</v>
      </c>
      <c r="G10" s="70">
        <v>1</v>
      </c>
      <c r="H10" s="70">
        <v>2</v>
      </c>
      <c r="I10" s="71">
        <v>-5800</v>
      </c>
      <c r="J10" s="72">
        <v>0</v>
      </c>
      <c r="K10" s="72">
        <f>I10</f>
        <v>-5800</v>
      </c>
      <c r="L10" s="72">
        <v>0</v>
      </c>
      <c r="M10" s="72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72">
        <v>0</v>
      </c>
      <c r="T10" s="72">
        <v>0</v>
      </c>
      <c r="U10" s="72">
        <v>0</v>
      </c>
      <c r="V10" s="72">
        <v>0</v>
      </c>
      <c r="W10" s="72">
        <v>0</v>
      </c>
      <c r="X10" s="72">
        <v>0</v>
      </c>
      <c r="Y10" s="72">
        <v>0</v>
      </c>
      <c r="Z10" s="72">
        <v>0</v>
      </c>
      <c r="AA10" s="72">
        <v>0</v>
      </c>
      <c r="AB10" s="72">
        <v>0</v>
      </c>
      <c r="AC10" s="72">
        <v>0</v>
      </c>
      <c r="AD10" s="72">
        <v>0</v>
      </c>
      <c r="AE10" s="72">
        <v>0</v>
      </c>
      <c r="AF10" s="72">
        <v>0</v>
      </c>
      <c r="AG10" s="72">
        <v>0</v>
      </c>
      <c r="AH10" s="72">
        <v>0</v>
      </c>
      <c r="AI10" s="72">
        <v>0</v>
      </c>
      <c r="AJ10" s="72">
        <v>0</v>
      </c>
      <c r="AK10" s="72">
        <v>0</v>
      </c>
      <c r="AL10" s="72">
        <v>0</v>
      </c>
      <c r="AM10" s="72">
        <v>0</v>
      </c>
      <c r="AN10" s="72">
        <v>0</v>
      </c>
      <c r="AO10" s="72">
        <v>0</v>
      </c>
      <c r="AP10" s="72">
        <v>0</v>
      </c>
      <c r="AQ10" s="72">
        <v>0</v>
      </c>
      <c r="AR10" s="72">
        <v>0</v>
      </c>
      <c r="AS10" s="72">
        <v>0</v>
      </c>
      <c r="AT10" s="72">
        <v>0</v>
      </c>
      <c r="AU10" s="72">
        <v>0</v>
      </c>
      <c r="AV10" s="72">
        <v>0</v>
      </c>
      <c r="AW10" s="72">
        <v>0</v>
      </c>
      <c r="AX10" s="72">
        <v>0</v>
      </c>
      <c r="AY10" s="72">
        <v>0</v>
      </c>
      <c r="AZ10" s="72">
        <v>0</v>
      </c>
      <c r="BA10" s="72">
        <v>0</v>
      </c>
      <c r="BB10" s="72">
        <v>0</v>
      </c>
      <c r="BC10" s="72">
        <v>0</v>
      </c>
      <c r="BD10" s="72">
        <v>0</v>
      </c>
      <c r="BE10" s="72">
        <v>0</v>
      </c>
      <c r="BF10" s="72">
        <v>0</v>
      </c>
      <c r="BG10" s="72">
        <v>0</v>
      </c>
      <c r="BH10" s="72">
        <v>0</v>
      </c>
      <c r="BI10" s="72">
        <v>0</v>
      </c>
      <c r="BJ10" s="72">
        <v>0</v>
      </c>
      <c r="BK10" s="72">
        <v>0</v>
      </c>
      <c r="BL10" s="72">
        <v>0</v>
      </c>
      <c r="BM10" s="72">
        <v>0</v>
      </c>
      <c r="BN10" s="72">
        <v>0</v>
      </c>
      <c r="BO10" s="72">
        <v>0</v>
      </c>
      <c r="BP10" s="72">
        <v>0</v>
      </c>
      <c r="BQ10" s="72">
        <v>0</v>
      </c>
      <c r="BR10" s="72">
        <v>0</v>
      </c>
      <c r="BS10" s="72">
        <v>0</v>
      </c>
      <c r="BT10" s="72">
        <v>0</v>
      </c>
      <c r="BU10" s="72">
        <v>0</v>
      </c>
      <c r="BV10" s="72">
        <v>0</v>
      </c>
      <c r="BW10" s="72">
        <v>0</v>
      </c>
      <c r="BX10" s="72">
        <v>0</v>
      </c>
      <c r="BY10" s="72">
        <v>0</v>
      </c>
      <c r="BZ10" s="72">
        <v>0</v>
      </c>
      <c r="CA10" s="72">
        <v>0</v>
      </c>
      <c r="CB10" s="72">
        <v>0</v>
      </c>
      <c r="CC10" s="72">
        <v>0</v>
      </c>
      <c r="CD10" s="72">
        <v>0</v>
      </c>
      <c r="CE10" s="72">
        <v>0</v>
      </c>
      <c r="CF10" s="72">
        <v>0</v>
      </c>
      <c r="CG10" s="72">
        <v>0</v>
      </c>
      <c r="CH10" s="72">
        <v>0</v>
      </c>
      <c r="CI10" s="72">
        <v>0</v>
      </c>
      <c r="CJ10" s="72">
        <v>0</v>
      </c>
      <c r="CK10" s="72">
        <v>0</v>
      </c>
      <c r="CL10" s="72">
        <v>0</v>
      </c>
      <c r="CM10" s="72">
        <v>0</v>
      </c>
      <c r="CN10" s="72">
        <v>0</v>
      </c>
      <c r="CO10" s="72">
        <v>0</v>
      </c>
      <c r="CP10" s="72">
        <v>0</v>
      </c>
      <c r="CQ10" s="72">
        <v>0</v>
      </c>
      <c r="CR10" s="72">
        <v>0</v>
      </c>
      <c r="CS10" s="72">
        <v>0</v>
      </c>
      <c r="CT10" s="72">
        <v>0</v>
      </c>
      <c r="CU10" s="72">
        <v>0</v>
      </c>
      <c r="CV10" s="72">
        <v>0</v>
      </c>
      <c r="CW10" s="72">
        <v>0</v>
      </c>
      <c r="CX10" s="115"/>
    </row>
    <row r="11" spans="2:102" x14ac:dyDescent="0.25">
      <c r="B11" s="10" t="s">
        <v>26</v>
      </c>
      <c r="C11" s="10">
        <v>1</v>
      </c>
      <c r="D11" s="11">
        <v>1200</v>
      </c>
      <c r="E11" s="11"/>
      <c r="F11" s="11">
        <f>C11*D11</f>
        <v>1200</v>
      </c>
      <c r="G11" s="55">
        <v>4</v>
      </c>
      <c r="H11" s="55">
        <v>4</v>
      </c>
      <c r="I11" s="57">
        <v>-1200</v>
      </c>
      <c r="J11" s="58">
        <v>0</v>
      </c>
      <c r="K11" s="58">
        <v>0</v>
      </c>
      <c r="L11" s="58">
        <v>0</v>
      </c>
      <c r="M11" s="58">
        <f>I11</f>
        <v>-1200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  <c r="AJ11" s="58">
        <v>0</v>
      </c>
      <c r="AK11" s="58">
        <v>0</v>
      </c>
      <c r="AL11" s="58">
        <v>0</v>
      </c>
      <c r="AM11" s="58">
        <v>0</v>
      </c>
      <c r="AN11" s="58">
        <v>0</v>
      </c>
      <c r="AO11" s="58">
        <v>0</v>
      </c>
      <c r="AP11" s="58">
        <v>0</v>
      </c>
      <c r="AQ11" s="58">
        <v>0</v>
      </c>
      <c r="AR11" s="58">
        <v>0</v>
      </c>
      <c r="AS11" s="58">
        <v>0</v>
      </c>
      <c r="AT11" s="58">
        <v>0</v>
      </c>
      <c r="AU11" s="58">
        <v>0</v>
      </c>
      <c r="AV11" s="58">
        <v>0</v>
      </c>
      <c r="AW11" s="58">
        <v>0</v>
      </c>
      <c r="AX11" s="58">
        <v>0</v>
      </c>
      <c r="AY11" s="58">
        <v>0</v>
      </c>
      <c r="AZ11" s="58">
        <v>0</v>
      </c>
      <c r="BA11" s="58">
        <v>0</v>
      </c>
      <c r="BB11" s="58">
        <v>0</v>
      </c>
      <c r="BC11" s="58">
        <v>0</v>
      </c>
      <c r="BD11" s="58">
        <v>0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0</v>
      </c>
      <c r="BW11" s="58">
        <v>0</v>
      </c>
      <c r="BX11" s="58">
        <v>0</v>
      </c>
      <c r="BY11" s="58">
        <v>0</v>
      </c>
      <c r="BZ11" s="58">
        <v>0</v>
      </c>
      <c r="CA11" s="58">
        <v>0</v>
      </c>
      <c r="CB11" s="58">
        <v>0</v>
      </c>
      <c r="CC11" s="58">
        <v>0</v>
      </c>
      <c r="CD11" s="58">
        <v>0</v>
      </c>
      <c r="CE11" s="58">
        <v>0</v>
      </c>
      <c r="CF11" s="58">
        <v>0</v>
      </c>
      <c r="CG11" s="58">
        <v>0</v>
      </c>
      <c r="CH11" s="58">
        <v>0</v>
      </c>
      <c r="CI11" s="58">
        <v>0</v>
      </c>
      <c r="CJ11" s="58">
        <v>0</v>
      </c>
      <c r="CK11" s="58">
        <v>0</v>
      </c>
      <c r="CL11" s="58">
        <v>0</v>
      </c>
      <c r="CM11" s="58">
        <v>0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115"/>
    </row>
    <row r="12" spans="2:102" x14ac:dyDescent="0.25">
      <c r="B12" s="10" t="s">
        <v>27</v>
      </c>
      <c r="C12" s="10">
        <v>1</v>
      </c>
      <c r="D12" s="11">
        <v>4500</v>
      </c>
      <c r="E12" s="11"/>
      <c r="F12" s="11">
        <f>D12*C12</f>
        <v>4500</v>
      </c>
      <c r="G12" s="55">
        <v>4</v>
      </c>
      <c r="H12" s="55">
        <v>4</v>
      </c>
      <c r="I12" s="57">
        <v>-4500</v>
      </c>
      <c r="J12" s="58">
        <v>0</v>
      </c>
      <c r="K12" s="58">
        <v>0</v>
      </c>
      <c r="L12" s="58">
        <v>0</v>
      </c>
      <c r="M12" s="58">
        <f>I12</f>
        <v>-4500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v>0</v>
      </c>
      <c r="AK12" s="58">
        <v>0</v>
      </c>
      <c r="AL12" s="58">
        <v>0</v>
      </c>
      <c r="AM12" s="58">
        <v>0</v>
      </c>
      <c r="AN12" s="58">
        <v>0</v>
      </c>
      <c r="AO12" s="58">
        <v>0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0</v>
      </c>
      <c r="CA12" s="58">
        <v>0</v>
      </c>
      <c r="CB12" s="58">
        <v>0</v>
      </c>
      <c r="CC12" s="58">
        <v>0</v>
      </c>
      <c r="CD12" s="58">
        <v>0</v>
      </c>
      <c r="CE12" s="58">
        <v>0</v>
      </c>
      <c r="CF12" s="58">
        <v>0</v>
      </c>
      <c r="CG12" s="58">
        <v>0</v>
      </c>
      <c r="CH12" s="58">
        <v>0</v>
      </c>
      <c r="CI12" s="58">
        <v>0</v>
      </c>
      <c r="CJ12" s="58">
        <v>0</v>
      </c>
      <c r="CK12" s="58">
        <v>0</v>
      </c>
      <c r="CL12" s="58">
        <v>0</v>
      </c>
      <c r="CM12" s="58">
        <v>0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115"/>
    </row>
    <row r="13" spans="2:102" x14ac:dyDescent="0.25">
      <c r="B13" s="10" t="s">
        <v>14</v>
      </c>
      <c r="C13" s="12">
        <v>0.21</v>
      </c>
      <c r="D13" s="11">
        <f>F11+F12+F10</f>
        <v>11500</v>
      </c>
      <c r="E13" s="11"/>
      <c r="F13" s="11">
        <f>C13*D13</f>
        <v>2415</v>
      </c>
      <c r="G13" s="55">
        <v>1</v>
      </c>
      <c r="H13" s="55">
        <v>4</v>
      </c>
      <c r="I13" s="57">
        <f>(I10+I11+I12)*0.21</f>
        <v>-2415</v>
      </c>
      <c r="J13" s="58">
        <f>(J10+J11+J12)*0.21</f>
        <v>0</v>
      </c>
      <c r="K13" s="58">
        <f>(K10+K11+K12)*0.21</f>
        <v>-1218</v>
      </c>
      <c r="L13" s="58">
        <v>0</v>
      </c>
      <c r="M13" s="58">
        <f>(M10+M11+M12)*0.21</f>
        <v>-1197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  <c r="AJ13" s="58">
        <v>0</v>
      </c>
      <c r="AK13" s="58">
        <v>0</v>
      </c>
      <c r="AL13" s="58">
        <v>0</v>
      </c>
      <c r="AM13" s="58">
        <v>0</v>
      </c>
      <c r="AN13" s="58">
        <v>0</v>
      </c>
      <c r="AO13" s="58">
        <v>0</v>
      </c>
      <c r="AP13" s="58">
        <v>0</v>
      </c>
      <c r="AQ13" s="58">
        <v>0</v>
      </c>
      <c r="AR13" s="58">
        <v>0</v>
      </c>
      <c r="AS13" s="58">
        <v>0</v>
      </c>
      <c r="AT13" s="58">
        <v>0</v>
      </c>
      <c r="AU13" s="58">
        <v>0</v>
      </c>
      <c r="AV13" s="58">
        <v>0</v>
      </c>
      <c r="AW13" s="58">
        <v>0</v>
      </c>
      <c r="AX13" s="58">
        <v>0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0</v>
      </c>
      <c r="BW13" s="58">
        <v>0</v>
      </c>
      <c r="BX13" s="58">
        <v>0</v>
      </c>
      <c r="BY13" s="58">
        <v>0</v>
      </c>
      <c r="BZ13" s="58">
        <v>0</v>
      </c>
      <c r="CA13" s="58">
        <v>0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0</v>
      </c>
      <c r="CI13" s="58">
        <v>0</v>
      </c>
      <c r="CJ13" s="58">
        <v>0</v>
      </c>
      <c r="CK13" s="58">
        <v>0</v>
      </c>
      <c r="CL13" s="58">
        <v>0</v>
      </c>
      <c r="CM13" s="58">
        <v>0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115"/>
    </row>
    <row r="14" spans="2:102" x14ac:dyDescent="0.25">
      <c r="B14" s="10"/>
      <c r="C14" s="12"/>
      <c r="D14" s="11"/>
      <c r="E14" s="11"/>
      <c r="F14" s="11"/>
      <c r="G14" s="61"/>
      <c r="H14" s="61"/>
      <c r="I14" s="62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115"/>
    </row>
    <row r="15" spans="2:102" x14ac:dyDescent="0.25">
      <c r="B15" s="15" t="s">
        <v>1</v>
      </c>
      <c r="C15" s="15"/>
      <c r="D15" s="16"/>
      <c r="E15" s="16"/>
      <c r="F15" s="16"/>
      <c r="G15" s="64"/>
      <c r="H15" s="64"/>
      <c r="I15" s="65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115"/>
    </row>
    <row r="16" spans="2:102" x14ac:dyDescent="0.25">
      <c r="B16" t="s">
        <v>21</v>
      </c>
      <c r="C16" s="6">
        <v>0</v>
      </c>
      <c r="D16" s="1">
        <f>F30</f>
        <v>0</v>
      </c>
      <c r="F16" s="1">
        <f>D16*C16</f>
        <v>0</v>
      </c>
      <c r="G16" s="70">
        <v>6</v>
      </c>
      <c r="H16" s="70">
        <v>6</v>
      </c>
      <c r="I16" s="71">
        <f t="shared" ref="I16:I65" si="0">-F16</f>
        <v>0</v>
      </c>
      <c r="J16" s="72">
        <v>0</v>
      </c>
      <c r="K16" s="72">
        <v>0</v>
      </c>
      <c r="L16" s="72">
        <v>0</v>
      </c>
      <c r="M16" s="72">
        <v>0</v>
      </c>
      <c r="N16" s="72">
        <v>0</v>
      </c>
      <c r="O16" s="72">
        <f>I16</f>
        <v>0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>
        <v>0</v>
      </c>
      <c r="Y16" s="72">
        <v>0</v>
      </c>
      <c r="Z16" s="72">
        <v>0</v>
      </c>
      <c r="AA16" s="72">
        <v>0</v>
      </c>
      <c r="AB16" s="72">
        <v>0</v>
      </c>
      <c r="AC16" s="72">
        <v>0</v>
      </c>
      <c r="AD16" s="72">
        <v>0</v>
      </c>
      <c r="AE16" s="72">
        <v>0</v>
      </c>
      <c r="AF16" s="72">
        <v>0</v>
      </c>
      <c r="AG16" s="72">
        <v>0</v>
      </c>
      <c r="AH16" s="72">
        <v>0</v>
      </c>
      <c r="AI16" s="72">
        <v>0</v>
      </c>
      <c r="AJ16" s="72">
        <v>0</v>
      </c>
      <c r="AK16" s="72">
        <v>0</v>
      </c>
      <c r="AL16" s="72">
        <v>0</v>
      </c>
      <c r="AM16" s="72">
        <v>0</v>
      </c>
      <c r="AN16" s="72">
        <v>0</v>
      </c>
      <c r="AO16" s="72">
        <v>0</v>
      </c>
      <c r="AP16" s="72">
        <v>0</v>
      </c>
      <c r="AQ16" s="72">
        <v>0</v>
      </c>
      <c r="AR16" s="72">
        <v>0</v>
      </c>
      <c r="AS16" s="72">
        <v>0</v>
      </c>
      <c r="AT16" s="72">
        <v>0</v>
      </c>
      <c r="AU16" s="72">
        <v>0</v>
      </c>
      <c r="AV16" s="72">
        <v>0</v>
      </c>
      <c r="AW16" s="72">
        <v>0</v>
      </c>
      <c r="AX16" s="72">
        <v>0</v>
      </c>
      <c r="AY16" s="72">
        <v>0</v>
      </c>
      <c r="AZ16" s="72">
        <v>0</v>
      </c>
      <c r="BA16" s="72">
        <v>0</v>
      </c>
      <c r="BB16" s="72">
        <v>0</v>
      </c>
      <c r="BC16" s="72">
        <v>0</v>
      </c>
      <c r="BD16" s="72">
        <v>0</v>
      </c>
      <c r="BE16" s="72">
        <v>0</v>
      </c>
      <c r="BF16" s="72">
        <v>0</v>
      </c>
      <c r="BG16" s="72">
        <v>0</v>
      </c>
      <c r="BH16" s="72">
        <v>0</v>
      </c>
      <c r="BI16" s="72">
        <v>0</v>
      </c>
      <c r="BJ16" s="72">
        <v>0</v>
      </c>
      <c r="BK16" s="72">
        <v>0</v>
      </c>
      <c r="BL16" s="72">
        <v>0</v>
      </c>
      <c r="BM16" s="72">
        <v>0</v>
      </c>
      <c r="BN16" s="72">
        <v>0</v>
      </c>
      <c r="BO16" s="72">
        <v>0</v>
      </c>
      <c r="BP16" s="72">
        <v>0</v>
      </c>
      <c r="BQ16" s="72">
        <v>0</v>
      </c>
      <c r="BR16" s="72">
        <v>0</v>
      </c>
      <c r="BS16" s="72">
        <v>0</v>
      </c>
      <c r="BT16" s="72">
        <v>0</v>
      </c>
      <c r="BU16" s="72">
        <v>0</v>
      </c>
      <c r="BV16" s="72">
        <v>0</v>
      </c>
      <c r="BW16" s="72">
        <v>0</v>
      </c>
      <c r="BX16" s="72">
        <v>0</v>
      </c>
      <c r="BY16" s="72">
        <v>0</v>
      </c>
      <c r="BZ16" s="72">
        <v>0</v>
      </c>
      <c r="CA16" s="72">
        <v>0</v>
      </c>
      <c r="CB16" s="72">
        <v>0</v>
      </c>
      <c r="CC16" s="72">
        <v>0</v>
      </c>
      <c r="CD16" s="72">
        <v>0</v>
      </c>
      <c r="CE16" s="72">
        <v>0</v>
      </c>
      <c r="CF16" s="72">
        <v>0</v>
      </c>
      <c r="CG16" s="72">
        <v>0</v>
      </c>
      <c r="CH16" s="72">
        <v>0</v>
      </c>
      <c r="CI16" s="72">
        <v>0</v>
      </c>
      <c r="CJ16" s="72">
        <v>0</v>
      </c>
      <c r="CK16" s="72">
        <v>0</v>
      </c>
      <c r="CL16" s="72">
        <v>0</v>
      </c>
      <c r="CM16" s="72">
        <v>0</v>
      </c>
      <c r="CN16" s="72">
        <v>0</v>
      </c>
      <c r="CO16" s="72">
        <v>0</v>
      </c>
      <c r="CP16" s="72">
        <v>0</v>
      </c>
      <c r="CQ16" s="72">
        <v>0</v>
      </c>
      <c r="CR16" s="72">
        <v>0</v>
      </c>
      <c r="CS16" s="72">
        <v>0</v>
      </c>
      <c r="CT16" s="72">
        <v>0</v>
      </c>
      <c r="CU16" s="72">
        <v>0</v>
      </c>
      <c r="CV16" s="72">
        <v>0</v>
      </c>
      <c r="CW16" s="72">
        <v>0</v>
      </c>
      <c r="CX16" s="115"/>
    </row>
    <row r="17" spans="2:102" x14ac:dyDescent="0.25">
      <c r="B17" t="s">
        <v>22</v>
      </c>
      <c r="C17" s="6">
        <v>0</v>
      </c>
      <c r="D17" s="1">
        <f>F30</f>
        <v>0</v>
      </c>
      <c r="F17" s="1">
        <f>D17*C17</f>
        <v>0</v>
      </c>
      <c r="G17" s="55">
        <v>17</v>
      </c>
      <c r="H17" s="55">
        <v>18</v>
      </c>
      <c r="I17" s="57">
        <f t="shared" si="0"/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f>I17*0.3</f>
        <v>0</v>
      </c>
      <c r="AA17" s="58">
        <f>0.7*I17</f>
        <v>0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v>0</v>
      </c>
      <c r="AK17" s="58">
        <v>0</v>
      </c>
      <c r="AL17" s="58">
        <v>0</v>
      </c>
      <c r="AM17" s="58">
        <v>0</v>
      </c>
      <c r="AN17" s="58">
        <v>0</v>
      </c>
      <c r="AO17" s="58">
        <v>0</v>
      </c>
      <c r="AP17" s="58">
        <v>0</v>
      </c>
      <c r="AQ17" s="58">
        <v>0</v>
      </c>
      <c r="AR17" s="58">
        <v>0</v>
      </c>
      <c r="AS17" s="58">
        <v>0</v>
      </c>
      <c r="AT17" s="58">
        <v>0</v>
      </c>
      <c r="AU17" s="58">
        <v>0</v>
      </c>
      <c r="AV17" s="58">
        <v>0</v>
      </c>
      <c r="AW17" s="58">
        <v>0</v>
      </c>
      <c r="AX17" s="58">
        <v>0</v>
      </c>
      <c r="AY17" s="58">
        <v>0</v>
      </c>
      <c r="AZ17" s="58">
        <v>0</v>
      </c>
      <c r="BA17" s="58">
        <v>0</v>
      </c>
      <c r="BB17" s="58">
        <v>0</v>
      </c>
      <c r="BC17" s="58">
        <v>0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0</v>
      </c>
      <c r="CA17" s="58">
        <v>0</v>
      </c>
      <c r="CB17" s="58">
        <v>0</v>
      </c>
      <c r="CC17" s="58">
        <v>0</v>
      </c>
      <c r="CD17" s="58">
        <v>0</v>
      </c>
      <c r="CE17" s="58">
        <v>0</v>
      </c>
      <c r="CF17" s="58">
        <v>0</v>
      </c>
      <c r="CG17" s="58">
        <v>0</v>
      </c>
      <c r="CH17" s="58">
        <v>0</v>
      </c>
      <c r="CI17" s="58">
        <v>0</v>
      </c>
      <c r="CJ17" s="58">
        <v>0</v>
      </c>
      <c r="CK17" s="58">
        <v>0</v>
      </c>
      <c r="CL17" s="58">
        <v>0</v>
      </c>
      <c r="CM17" s="58">
        <v>0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115"/>
    </row>
    <row r="18" spans="2:102" x14ac:dyDescent="0.25">
      <c r="B18" t="s">
        <v>24</v>
      </c>
      <c r="C18" s="6">
        <v>0</v>
      </c>
      <c r="D18" s="1">
        <f>F30</f>
        <v>0</v>
      </c>
      <c r="F18" s="1">
        <f>C18*D18</f>
        <v>0</v>
      </c>
      <c r="G18" s="55">
        <v>17</v>
      </c>
      <c r="H18" s="55">
        <v>18</v>
      </c>
      <c r="I18" s="57">
        <f t="shared" si="0"/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f>I18*0.5</f>
        <v>0</v>
      </c>
      <c r="AA18" s="58">
        <f>I18*0.5</f>
        <v>0</v>
      </c>
      <c r="AB18" s="58">
        <v>0</v>
      </c>
      <c r="AC18" s="58">
        <v>0</v>
      </c>
      <c r="AD18" s="58">
        <v>0</v>
      </c>
      <c r="AE18" s="58">
        <v>0</v>
      </c>
      <c r="AF18" s="58">
        <v>0</v>
      </c>
      <c r="AG18" s="58">
        <v>0</v>
      </c>
      <c r="AH18" s="58">
        <v>0</v>
      </c>
      <c r="AI18" s="58">
        <v>0</v>
      </c>
      <c r="AJ18" s="58">
        <v>0</v>
      </c>
      <c r="AK18" s="58">
        <v>0</v>
      </c>
      <c r="AL18" s="58">
        <v>0</v>
      </c>
      <c r="AM18" s="58">
        <v>0</v>
      </c>
      <c r="AN18" s="58">
        <v>0</v>
      </c>
      <c r="AO18" s="58">
        <v>0</v>
      </c>
      <c r="AP18" s="58">
        <v>0</v>
      </c>
      <c r="AQ18" s="58">
        <v>0</v>
      </c>
      <c r="AR18" s="58">
        <v>0</v>
      </c>
      <c r="AS18" s="58">
        <v>0</v>
      </c>
      <c r="AT18" s="58">
        <v>0</v>
      </c>
      <c r="AU18" s="58">
        <v>0</v>
      </c>
      <c r="AV18" s="58">
        <v>0</v>
      </c>
      <c r="AW18" s="58">
        <v>0</v>
      </c>
      <c r="AX18" s="58">
        <v>0</v>
      </c>
      <c r="AY18" s="58">
        <v>0</v>
      </c>
      <c r="AZ18" s="58">
        <v>0</v>
      </c>
      <c r="BA18" s="58">
        <v>0</v>
      </c>
      <c r="BB18" s="58">
        <v>0</v>
      </c>
      <c r="BC18" s="58">
        <v>0</v>
      </c>
      <c r="BD18" s="58">
        <v>0</v>
      </c>
      <c r="BE18" s="58">
        <v>0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0</v>
      </c>
      <c r="CA18" s="58">
        <v>0</v>
      </c>
      <c r="CB18" s="58">
        <v>0</v>
      </c>
      <c r="CC18" s="58">
        <v>0</v>
      </c>
      <c r="CD18" s="58">
        <v>0</v>
      </c>
      <c r="CE18" s="58">
        <v>0</v>
      </c>
      <c r="CF18" s="58">
        <v>0</v>
      </c>
      <c r="CG18" s="58">
        <v>0</v>
      </c>
      <c r="CH18" s="58">
        <v>0</v>
      </c>
      <c r="CI18" s="58">
        <v>0</v>
      </c>
      <c r="CJ18" s="58">
        <v>0</v>
      </c>
      <c r="CK18" s="58">
        <v>0</v>
      </c>
      <c r="CL18" s="58">
        <v>0</v>
      </c>
      <c r="CM18" s="58">
        <v>0</v>
      </c>
      <c r="CN18" s="58">
        <v>0</v>
      </c>
      <c r="CO18" s="58">
        <v>0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115"/>
    </row>
    <row r="19" spans="2:102" x14ac:dyDescent="0.25">
      <c r="B19" s="6" t="s">
        <v>19</v>
      </c>
      <c r="C19" s="6">
        <v>5.6099999999999997E-2</v>
      </c>
      <c r="D19" s="1">
        <f>F33+F34</f>
        <v>385500</v>
      </c>
      <c r="F19" s="1">
        <f>C19*D19</f>
        <v>21626.55</v>
      </c>
      <c r="G19" s="55">
        <v>6</v>
      </c>
      <c r="H19" s="55">
        <v>9</v>
      </c>
      <c r="I19" s="57">
        <f t="shared" si="0"/>
        <v>-21626.55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f>I19*0.4</f>
        <v>-8650.6200000000008</v>
      </c>
      <c r="P19" s="58">
        <v>0</v>
      </c>
      <c r="Q19" s="58">
        <v>0</v>
      </c>
      <c r="R19" s="58">
        <f>I19*0.6</f>
        <v>-12975.929999999998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  <c r="AJ19" s="58">
        <v>0</v>
      </c>
      <c r="AK19" s="58">
        <v>0</v>
      </c>
      <c r="AL19" s="58">
        <v>0</v>
      </c>
      <c r="AM19" s="58">
        <v>0</v>
      </c>
      <c r="AN19" s="58">
        <v>0</v>
      </c>
      <c r="AO19" s="58">
        <v>0</v>
      </c>
      <c r="AP19" s="58">
        <v>0</v>
      </c>
      <c r="AQ19" s="58">
        <v>0</v>
      </c>
      <c r="AR19" s="58">
        <v>0</v>
      </c>
      <c r="AS19" s="58">
        <v>0</v>
      </c>
      <c r="AT19" s="58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8">
        <v>0</v>
      </c>
      <c r="BA19" s="58">
        <v>0</v>
      </c>
      <c r="BB19" s="58">
        <v>0</v>
      </c>
      <c r="BC19" s="58">
        <v>0</v>
      </c>
      <c r="BD19" s="58">
        <v>0</v>
      </c>
      <c r="BE19" s="58">
        <v>0</v>
      </c>
      <c r="BF19" s="58">
        <v>0</v>
      </c>
      <c r="BG19" s="58">
        <v>0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0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0</v>
      </c>
      <c r="CA19" s="58">
        <v>0</v>
      </c>
      <c r="CB19" s="58">
        <v>0</v>
      </c>
      <c r="CC19" s="58">
        <v>0</v>
      </c>
      <c r="CD19" s="58">
        <v>0</v>
      </c>
      <c r="CE19" s="58">
        <v>0</v>
      </c>
      <c r="CF19" s="58">
        <v>0</v>
      </c>
      <c r="CG19" s="58">
        <v>0</v>
      </c>
      <c r="CH19" s="58">
        <v>0</v>
      </c>
      <c r="CI19" s="58">
        <v>0</v>
      </c>
      <c r="CJ19" s="58">
        <v>0</v>
      </c>
      <c r="CK19" s="58">
        <v>0</v>
      </c>
      <c r="CL19" s="58">
        <v>0</v>
      </c>
      <c r="CM19" s="58">
        <v>0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115"/>
    </row>
    <row r="20" spans="2:102" x14ac:dyDescent="0.25">
      <c r="B20" s="6" t="s">
        <v>20</v>
      </c>
      <c r="C20" s="6">
        <v>4.7699999999999999E-2</v>
      </c>
      <c r="D20" s="1">
        <f>F33+F34</f>
        <v>385500</v>
      </c>
      <c r="F20" s="1">
        <f>C20*D20</f>
        <v>18388.349999999999</v>
      </c>
      <c r="G20" s="55">
        <v>19</v>
      </c>
      <c r="H20" s="55">
        <v>32</v>
      </c>
      <c r="I20" s="57">
        <f t="shared" si="0"/>
        <v>-18388.349999999999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f>$I20/14</f>
        <v>-1313.4535714285714</v>
      </c>
      <c r="AC20" s="58">
        <f t="shared" ref="AC20:AO20" si="1">$I20/14</f>
        <v>-1313.4535714285714</v>
      </c>
      <c r="AD20" s="58">
        <f t="shared" si="1"/>
        <v>-1313.4535714285714</v>
      </c>
      <c r="AE20" s="58">
        <f t="shared" si="1"/>
        <v>-1313.4535714285714</v>
      </c>
      <c r="AF20" s="58">
        <f t="shared" si="1"/>
        <v>-1313.4535714285714</v>
      </c>
      <c r="AG20" s="58">
        <f t="shared" si="1"/>
        <v>-1313.4535714285714</v>
      </c>
      <c r="AH20" s="58">
        <f t="shared" si="1"/>
        <v>-1313.4535714285714</v>
      </c>
      <c r="AI20" s="58">
        <f t="shared" si="1"/>
        <v>-1313.4535714285714</v>
      </c>
      <c r="AJ20" s="58">
        <f t="shared" si="1"/>
        <v>-1313.4535714285714</v>
      </c>
      <c r="AK20" s="58">
        <f t="shared" si="1"/>
        <v>-1313.4535714285714</v>
      </c>
      <c r="AL20" s="58">
        <f t="shared" si="1"/>
        <v>-1313.4535714285714</v>
      </c>
      <c r="AM20" s="58">
        <f t="shared" si="1"/>
        <v>-1313.4535714285714</v>
      </c>
      <c r="AN20" s="58">
        <f t="shared" si="1"/>
        <v>-1313.4535714285714</v>
      </c>
      <c r="AO20" s="58">
        <f t="shared" si="1"/>
        <v>-1313.4535714285714</v>
      </c>
      <c r="AP20" s="58">
        <v>0</v>
      </c>
      <c r="AQ20" s="58">
        <v>0</v>
      </c>
      <c r="AR20" s="58">
        <v>0</v>
      </c>
      <c r="AS20" s="58">
        <v>0</v>
      </c>
      <c r="AT20" s="58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8">
        <v>0</v>
      </c>
      <c r="BA20" s="58">
        <v>0</v>
      </c>
      <c r="BB20" s="58">
        <v>0</v>
      </c>
      <c r="BC20" s="58">
        <v>0</v>
      </c>
      <c r="BD20" s="58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0</v>
      </c>
      <c r="BW20" s="58">
        <v>0</v>
      </c>
      <c r="BX20" s="58">
        <v>0</v>
      </c>
      <c r="BY20" s="58">
        <v>0</v>
      </c>
      <c r="BZ20" s="58">
        <v>0</v>
      </c>
      <c r="CA20" s="58">
        <v>0</v>
      </c>
      <c r="CB20" s="58">
        <v>0</v>
      </c>
      <c r="CC20" s="58">
        <v>0</v>
      </c>
      <c r="CD20" s="58">
        <v>0</v>
      </c>
      <c r="CE20" s="58">
        <v>0</v>
      </c>
      <c r="CF20" s="58">
        <v>0</v>
      </c>
      <c r="CG20" s="58">
        <v>0</v>
      </c>
      <c r="CH20" s="58">
        <v>0</v>
      </c>
      <c r="CI20" s="58">
        <v>0</v>
      </c>
      <c r="CJ20" s="58">
        <v>0</v>
      </c>
      <c r="CK20" s="58">
        <v>0</v>
      </c>
      <c r="CL20" s="58">
        <v>0</v>
      </c>
      <c r="CM20" s="58">
        <v>0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115"/>
    </row>
    <row r="21" spans="2:102" x14ac:dyDescent="0.25">
      <c r="B21" s="6" t="s">
        <v>24</v>
      </c>
      <c r="C21" s="6">
        <v>7.0000000000000001E-3</v>
      </c>
      <c r="D21" s="1">
        <f>F33+F34</f>
        <v>385500</v>
      </c>
      <c r="F21" s="1">
        <f>C21*D21</f>
        <v>2698.5</v>
      </c>
      <c r="G21" s="55">
        <v>19</v>
      </c>
      <c r="H21" s="55">
        <v>32</v>
      </c>
      <c r="I21" s="57">
        <f t="shared" si="0"/>
        <v>-2698.5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8">
        <v>0</v>
      </c>
      <c r="AA21" s="58">
        <v>0</v>
      </c>
      <c r="AB21" s="58">
        <f>$I$21/14</f>
        <v>-192.75</v>
      </c>
      <c r="AC21" s="58">
        <f t="shared" ref="AC21:AO21" si="2">$I$21/14</f>
        <v>-192.75</v>
      </c>
      <c r="AD21" s="58">
        <f t="shared" si="2"/>
        <v>-192.75</v>
      </c>
      <c r="AE21" s="58">
        <f t="shared" si="2"/>
        <v>-192.75</v>
      </c>
      <c r="AF21" s="58">
        <f t="shared" si="2"/>
        <v>-192.75</v>
      </c>
      <c r="AG21" s="58">
        <f t="shared" si="2"/>
        <v>-192.75</v>
      </c>
      <c r="AH21" s="58">
        <f t="shared" si="2"/>
        <v>-192.75</v>
      </c>
      <c r="AI21" s="58">
        <f t="shared" si="2"/>
        <v>-192.75</v>
      </c>
      <c r="AJ21" s="58">
        <f t="shared" si="2"/>
        <v>-192.75</v>
      </c>
      <c r="AK21" s="58">
        <f t="shared" si="2"/>
        <v>-192.75</v>
      </c>
      <c r="AL21" s="58">
        <f t="shared" si="2"/>
        <v>-192.75</v>
      </c>
      <c r="AM21" s="58">
        <f t="shared" si="2"/>
        <v>-192.75</v>
      </c>
      <c r="AN21" s="58">
        <f t="shared" si="2"/>
        <v>-192.75</v>
      </c>
      <c r="AO21" s="58">
        <f t="shared" si="2"/>
        <v>-192.75</v>
      </c>
      <c r="AP21" s="58">
        <v>0</v>
      </c>
      <c r="AQ21" s="58">
        <v>0</v>
      </c>
      <c r="AR21" s="58">
        <v>0</v>
      </c>
      <c r="AS21" s="58">
        <v>0</v>
      </c>
      <c r="AT21" s="58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8">
        <v>0</v>
      </c>
      <c r="BA21" s="58">
        <v>0</v>
      </c>
      <c r="BB21" s="58">
        <v>0</v>
      </c>
      <c r="BC21" s="58">
        <v>0</v>
      </c>
      <c r="BD21" s="58">
        <v>0</v>
      </c>
      <c r="BE21" s="58">
        <v>0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0</v>
      </c>
      <c r="CA21" s="58">
        <v>0</v>
      </c>
      <c r="CB21" s="58">
        <v>0</v>
      </c>
      <c r="CC21" s="58">
        <v>0</v>
      </c>
      <c r="CD21" s="58">
        <v>0</v>
      </c>
      <c r="CE21" s="58">
        <v>0</v>
      </c>
      <c r="CF21" s="58">
        <v>0</v>
      </c>
      <c r="CG21" s="58">
        <v>0</v>
      </c>
      <c r="CH21" s="58">
        <v>0</v>
      </c>
      <c r="CI21" s="58">
        <v>0</v>
      </c>
      <c r="CJ21" s="58">
        <v>0</v>
      </c>
      <c r="CK21" s="58">
        <v>0</v>
      </c>
      <c r="CL21" s="58">
        <v>0</v>
      </c>
      <c r="CM21" s="58">
        <v>0</v>
      </c>
      <c r="CN21" s="58">
        <v>0</v>
      </c>
      <c r="CO21" s="58">
        <v>0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115"/>
    </row>
    <row r="22" spans="2:102" x14ac:dyDescent="0.25">
      <c r="B22" s="6" t="s">
        <v>172</v>
      </c>
      <c r="C22" s="6">
        <v>0.02</v>
      </c>
      <c r="D22" s="1">
        <f>F34+F33+F30</f>
        <v>385500</v>
      </c>
      <c r="F22" s="1">
        <f>C22*D22</f>
        <v>7710</v>
      </c>
      <c r="G22" s="55">
        <v>1</v>
      </c>
      <c r="H22" s="55">
        <v>33</v>
      </c>
      <c r="I22" s="57">
        <f>-F22</f>
        <v>-7710</v>
      </c>
      <c r="J22" s="58">
        <v>0</v>
      </c>
      <c r="K22" s="58">
        <v>0</v>
      </c>
      <c r="L22" s="58">
        <v>0</v>
      </c>
      <c r="M22" s="58">
        <f>I22*0.05</f>
        <v>-385.5</v>
      </c>
      <c r="N22" s="58">
        <v>0</v>
      </c>
      <c r="O22" s="58">
        <v>0</v>
      </c>
      <c r="P22" s="58">
        <v>0</v>
      </c>
      <c r="Q22" s="58">
        <v>0</v>
      </c>
      <c r="R22" s="58">
        <f>I22*0.15</f>
        <v>-1156.5</v>
      </c>
      <c r="S22" s="58">
        <v>0</v>
      </c>
      <c r="T22" s="58">
        <f>I22*0.05</f>
        <v>-385.5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f t="shared" ref="Z22:AN22" si="3">$I$22*0.04</f>
        <v>-308.40000000000003</v>
      </c>
      <c r="AA22" s="58">
        <f t="shared" si="3"/>
        <v>-308.40000000000003</v>
      </c>
      <c r="AB22" s="58">
        <f t="shared" si="3"/>
        <v>-308.40000000000003</v>
      </c>
      <c r="AC22" s="58">
        <f t="shared" si="3"/>
        <v>-308.40000000000003</v>
      </c>
      <c r="AD22" s="58">
        <f t="shared" si="3"/>
        <v>-308.40000000000003</v>
      </c>
      <c r="AE22" s="58">
        <f t="shared" si="3"/>
        <v>-308.40000000000003</v>
      </c>
      <c r="AF22" s="58">
        <f t="shared" si="3"/>
        <v>-308.40000000000003</v>
      </c>
      <c r="AG22" s="58">
        <f t="shared" si="3"/>
        <v>-308.40000000000003</v>
      </c>
      <c r="AH22" s="58">
        <f t="shared" si="3"/>
        <v>-308.40000000000003</v>
      </c>
      <c r="AI22" s="58">
        <f t="shared" si="3"/>
        <v>-308.40000000000003</v>
      </c>
      <c r="AJ22" s="58">
        <f t="shared" si="3"/>
        <v>-308.40000000000003</v>
      </c>
      <c r="AK22" s="58">
        <f t="shared" si="3"/>
        <v>-308.40000000000003</v>
      </c>
      <c r="AL22" s="58">
        <f t="shared" si="3"/>
        <v>-308.40000000000003</v>
      </c>
      <c r="AM22" s="58">
        <f t="shared" si="3"/>
        <v>-308.40000000000003</v>
      </c>
      <c r="AN22" s="58">
        <f t="shared" si="3"/>
        <v>-308.40000000000003</v>
      </c>
      <c r="AO22" s="58">
        <f>$I$22*0.04</f>
        <v>-308.40000000000003</v>
      </c>
      <c r="AP22" s="58">
        <f>I22*0.11</f>
        <v>-848.1</v>
      </c>
      <c r="AQ22" s="58">
        <v>0</v>
      </c>
      <c r="AR22" s="58">
        <v>0</v>
      </c>
      <c r="AS22" s="58">
        <v>0</v>
      </c>
      <c r="AT22" s="58">
        <v>0</v>
      </c>
      <c r="AU22" s="58">
        <v>0</v>
      </c>
      <c r="AV22" s="58">
        <v>0</v>
      </c>
      <c r="AW22" s="58">
        <v>0</v>
      </c>
      <c r="AX22" s="58">
        <v>0</v>
      </c>
      <c r="AY22" s="58">
        <v>0</v>
      </c>
      <c r="AZ22" s="58">
        <v>0</v>
      </c>
      <c r="BA22" s="58">
        <v>0</v>
      </c>
      <c r="BB22" s="58">
        <v>0</v>
      </c>
      <c r="BC22" s="58">
        <v>0</v>
      </c>
      <c r="BD22" s="58">
        <v>0</v>
      </c>
      <c r="BE22" s="58">
        <v>0</v>
      </c>
      <c r="BF22" s="58">
        <v>0</v>
      </c>
      <c r="BG22" s="58">
        <v>0</v>
      </c>
      <c r="BH22" s="58">
        <v>0</v>
      </c>
      <c r="BI22" s="58">
        <v>0</v>
      </c>
      <c r="BJ22" s="58">
        <v>0</v>
      </c>
      <c r="BK22" s="58">
        <v>0</v>
      </c>
      <c r="BL22" s="58">
        <v>0</v>
      </c>
      <c r="BM22" s="58">
        <v>0</v>
      </c>
      <c r="BN22" s="58">
        <v>0</v>
      </c>
      <c r="BO22" s="58">
        <v>0</v>
      </c>
      <c r="BP22" s="58">
        <v>0</v>
      </c>
      <c r="BQ22" s="58">
        <v>0</v>
      </c>
      <c r="BR22" s="58">
        <v>0</v>
      </c>
      <c r="BS22" s="58">
        <v>0</v>
      </c>
      <c r="BT22" s="58">
        <v>0</v>
      </c>
      <c r="BU22" s="58">
        <v>0</v>
      </c>
      <c r="BV22" s="58">
        <v>0</v>
      </c>
      <c r="BW22" s="58">
        <v>0</v>
      </c>
      <c r="BX22" s="58">
        <v>0</v>
      </c>
      <c r="BY22" s="58">
        <v>0</v>
      </c>
      <c r="BZ22" s="58">
        <v>0</v>
      </c>
      <c r="CA22" s="58">
        <v>0</v>
      </c>
      <c r="CB22" s="58">
        <v>0</v>
      </c>
      <c r="CC22" s="58">
        <v>0</v>
      </c>
      <c r="CD22" s="58">
        <v>0</v>
      </c>
      <c r="CE22" s="58">
        <v>0</v>
      </c>
      <c r="CF22" s="58">
        <v>0</v>
      </c>
      <c r="CG22" s="58">
        <v>0</v>
      </c>
      <c r="CH22" s="58">
        <v>0</v>
      </c>
      <c r="CI22" s="58">
        <v>0</v>
      </c>
      <c r="CJ22" s="58">
        <v>0</v>
      </c>
      <c r="CK22" s="58">
        <v>0</v>
      </c>
      <c r="CL22" s="58">
        <v>0</v>
      </c>
      <c r="CM22" s="58">
        <v>0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0</v>
      </c>
      <c r="CU22" s="58">
        <v>0</v>
      </c>
      <c r="CV22" s="58">
        <v>0</v>
      </c>
      <c r="CW22" s="58">
        <v>0</v>
      </c>
      <c r="CX22" s="115"/>
    </row>
    <row r="23" spans="2:102" x14ac:dyDescent="0.25">
      <c r="B23" s="28" t="s">
        <v>17</v>
      </c>
      <c r="G23" s="90"/>
      <c r="H23" s="90"/>
      <c r="I23" s="91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5"/>
    </row>
    <row r="24" spans="2:102" x14ac:dyDescent="0.25">
      <c r="B24" s="5" t="s">
        <v>43</v>
      </c>
      <c r="C24" s="5">
        <v>0.21</v>
      </c>
      <c r="D24" s="1">
        <f>F16+F17+F18</f>
        <v>0</v>
      </c>
      <c r="F24" s="1">
        <f>C24*D24</f>
        <v>0</v>
      </c>
      <c r="G24" s="55">
        <v>6</v>
      </c>
      <c r="H24" s="55">
        <v>18</v>
      </c>
      <c r="I24" s="57">
        <f t="shared" si="0"/>
        <v>0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f>SUM(O16:O18)*0.21</f>
        <v>0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f>(Z17+Z18)*0.21</f>
        <v>0</v>
      </c>
      <c r="AA24" s="58">
        <f>(AA17+AA18)*0.21</f>
        <v>0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>
        <v>0</v>
      </c>
      <c r="AS24" s="58">
        <v>0</v>
      </c>
      <c r="AT24" s="58">
        <v>0</v>
      </c>
      <c r="AU24" s="58">
        <v>0</v>
      </c>
      <c r="AV24" s="58">
        <v>0</v>
      </c>
      <c r="AW24" s="58">
        <v>0</v>
      </c>
      <c r="AX24" s="58">
        <v>0</v>
      </c>
      <c r="AY24" s="58">
        <v>0</v>
      </c>
      <c r="AZ24" s="58">
        <v>0</v>
      </c>
      <c r="BA24" s="58">
        <v>0</v>
      </c>
      <c r="BB24" s="58">
        <v>0</v>
      </c>
      <c r="BC24" s="58">
        <v>0</v>
      </c>
      <c r="BD24" s="58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0</v>
      </c>
      <c r="BW24" s="58">
        <v>0</v>
      </c>
      <c r="BX24" s="58">
        <v>0</v>
      </c>
      <c r="BY24" s="58">
        <v>0</v>
      </c>
      <c r="BZ24" s="58">
        <v>0</v>
      </c>
      <c r="CA24" s="58">
        <v>0</v>
      </c>
      <c r="CB24" s="58">
        <v>0</v>
      </c>
      <c r="CC24" s="58">
        <v>0</v>
      </c>
      <c r="CD24" s="58">
        <v>0</v>
      </c>
      <c r="CE24" s="58">
        <v>0</v>
      </c>
      <c r="CF24" s="58">
        <v>0</v>
      </c>
      <c r="CG24" s="58">
        <v>0</v>
      </c>
      <c r="CH24" s="58">
        <v>0</v>
      </c>
      <c r="CI24" s="58">
        <v>0</v>
      </c>
      <c r="CJ24" s="58">
        <v>0</v>
      </c>
      <c r="CK24" s="58">
        <v>0</v>
      </c>
      <c r="CL24" s="58">
        <v>0</v>
      </c>
      <c r="CM24" s="58">
        <v>0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115"/>
    </row>
    <row r="25" spans="2:102" x14ac:dyDescent="0.25">
      <c r="B25" s="5" t="s">
        <v>173</v>
      </c>
      <c r="C25" s="5">
        <v>0.21</v>
      </c>
      <c r="D25" s="1">
        <f>F19+F20+F21+F22</f>
        <v>50423.399999999994</v>
      </c>
      <c r="F25" s="1">
        <f>C25*D25</f>
        <v>10588.913999999999</v>
      </c>
      <c r="G25" s="55">
        <v>6</v>
      </c>
      <c r="H25" s="55">
        <v>32</v>
      </c>
      <c r="I25" s="57">
        <f t="shared" si="0"/>
        <v>-10588.913999999999</v>
      </c>
      <c r="J25" s="58">
        <v>0</v>
      </c>
      <c r="K25" s="58">
        <v>0</v>
      </c>
      <c r="L25" s="58">
        <v>0</v>
      </c>
      <c r="M25" s="58">
        <f>SUM(M19:M22)*0.21</f>
        <v>-80.954999999999998</v>
      </c>
      <c r="N25" s="58">
        <v>0</v>
      </c>
      <c r="O25" s="58">
        <f>SUM(O19:O22)*0.21</f>
        <v>-1816.6302000000001</v>
      </c>
      <c r="P25" s="58">
        <v>0</v>
      </c>
      <c r="Q25" s="58">
        <v>0</v>
      </c>
      <c r="R25" s="58">
        <f>SUM(R19:R22)*0.21</f>
        <v>-2967.8102999999996</v>
      </c>
      <c r="S25" s="58">
        <v>0</v>
      </c>
      <c r="T25" s="58">
        <f>SUM(T19:T22)*0.21</f>
        <v>-80.954999999999998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f t="shared" ref="Z25:AP25" si="4">SUM(Z19:Z22)*0.21</f>
        <v>-64.76400000000001</v>
      </c>
      <c r="AA25" s="58">
        <f t="shared" si="4"/>
        <v>-64.76400000000001</v>
      </c>
      <c r="AB25" s="58">
        <f t="shared" si="4"/>
        <v>-381.06675000000001</v>
      </c>
      <c r="AC25" s="58">
        <f t="shared" si="4"/>
        <v>-381.06675000000001</v>
      </c>
      <c r="AD25" s="58">
        <f t="shared" si="4"/>
        <v>-381.06675000000001</v>
      </c>
      <c r="AE25" s="58">
        <f t="shared" si="4"/>
        <v>-381.06675000000001</v>
      </c>
      <c r="AF25" s="58">
        <f t="shared" si="4"/>
        <v>-381.06675000000001</v>
      </c>
      <c r="AG25" s="58">
        <f t="shared" si="4"/>
        <v>-381.06675000000001</v>
      </c>
      <c r="AH25" s="58">
        <f t="shared" si="4"/>
        <v>-381.06675000000001</v>
      </c>
      <c r="AI25" s="58">
        <f t="shared" si="4"/>
        <v>-381.06675000000001</v>
      </c>
      <c r="AJ25" s="58">
        <f t="shared" si="4"/>
        <v>-381.06675000000001</v>
      </c>
      <c r="AK25" s="58">
        <f t="shared" si="4"/>
        <v>-381.06675000000001</v>
      </c>
      <c r="AL25" s="58">
        <f t="shared" si="4"/>
        <v>-381.06675000000001</v>
      </c>
      <c r="AM25" s="58">
        <f t="shared" si="4"/>
        <v>-381.06675000000001</v>
      </c>
      <c r="AN25" s="58">
        <f t="shared" si="4"/>
        <v>-381.06675000000001</v>
      </c>
      <c r="AO25" s="58">
        <f t="shared" si="4"/>
        <v>-381.06675000000001</v>
      </c>
      <c r="AP25" s="58">
        <f t="shared" si="4"/>
        <v>-178.101</v>
      </c>
      <c r="AQ25" s="58">
        <v>0</v>
      </c>
      <c r="AR25" s="58">
        <v>0</v>
      </c>
      <c r="AS25" s="58">
        <v>0</v>
      </c>
      <c r="AT25" s="58">
        <v>0</v>
      </c>
      <c r="AU25" s="58">
        <v>0</v>
      </c>
      <c r="AV25" s="58">
        <v>0</v>
      </c>
      <c r="AW25" s="58">
        <v>0</v>
      </c>
      <c r="AX25" s="58">
        <v>0</v>
      </c>
      <c r="AY25" s="58">
        <v>0</v>
      </c>
      <c r="AZ25" s="58">
        <v>0</v>
      </c>
      <c r="BA25" s="58">
        <v>0</v>
      </c>
      <c r="BB25" s="58">
        <v>0</v>
      </c>
      <c r="BC25" s="58">
        <v>0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0</v>
      </c>
      <c r="CA25" s="58">
        <v>0</v>
      </c>
      <c r="CB25" s="58">
        <v>0</v>
      </c>
      <c r="CC25" s="58">
        <v>0</v>
      </c>
      <c r="CD25" s="58">
        <v>0</v>
      </c>
      <c r="CE25" s="58">
        <v>0</v>
      </c>
      <c r="CF25" s="58">
        <v>0</v>
      </c>
      <c r="CG25" s="58">
        <v>0</v>
      </c>
      <c r="CH25" s="58">
        <v>0</v>
      </c>
      <c r="CI25" s="58">
        <v>0</v>
      </c>
      <c r="CJ25" s="58">
        <v>0</v>
      </c>
      <c r="CK25" s="58">
        <v>0</v>
      </c>
      <c r="CL25" s="58">
        <v>0</v>
      </c>
      <c r="CM25" s="58">
        <v>0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115"/>
    </row>
    <row r="26" spans="2:102" x14ac:dyDescent="0.25">
      <c r="B26" s="5" t="s">
        <v>28</v>
      </c>
      <c r="C26" s="6">
        <v>3.0000000000000001E-3</v>
      </c>
      <c r="D26" s="1">
        <f>F33+F34</f>
        <v>385500</v>
      </c>
      <c r="F26" s="1">
        <f>C26*D26</f>
        <v>1156.5</v>
      </c>
      <c r="G26" s="55">
        <v>19</v>
      </c>
      <c r="H26" s="55">
        <v>32</v>
      </c>
      <c r="I26" s="57">
        <f t="shared" si="0"/>
        <v>-1156.5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f>$I$26/14</f>
        <v>-82.607142857142861</v>
      </c>
      <c r="AC26" s="58">
        <f t="shared" ref="AC26:AO26" si="5">$I$26/14</f>
        <v>-82.607142857142861</v>
      </c>
      <c r="AD26" s="58">
        <f t="shared" si="5"/>
        <v>-82.607142857142861</v>
      </c>
      <c r="AE26" s="58">
        <f t="shared" si="5"/>
        <v>-82.607142857142861</v>
      </c>
      <c r="AF26" s="58">
        <f t="shared" si="5"/>
        <v>-82.607142857142861</v>
      </c>
      <c r="AG26" s="58">
        <f t="shared" si="5"/>
        <v>-82.607142857142861</v>
      </c>
      <c r="AH26" s="58">
        <f t="shared" si="5"/>
        <v>-82.607142857142861</v>
      </c>
      <c r="AI26" s="58">
        <f t="shared" si="5"/>
        <v>-82.607142857142861</v>
      </c>
      <c r="AJ26" s="58">
        <f t="shared" si="5"/>
        <v>-82.607142857142861</v>
      </c>
      <c r="AK26" s="58">
        <f t="shared" si="5"/>
        <v>-82.607142857142861</v>
      </c>
      <c r="AL26" s="58">
        <f t="shared" si="5"/>
        <v>-82.607142857142861</v>
      </c>
      <c r="AM26" s="58">
        <f t="shared" si="5"/>
        <v>-82.607142857142861</v>
      </c>
      <c r="AN26" s="58">
        <f t="shared" si="5"/>
        <v>-82.607142857142861</v>
      </c>
      <c r="AO26" s="58">
        <f t="shared" si="5"/>
        <v>-82.607142857142861</v>
      </c>
      <c r="AP26" s="58">
        <v>0</v>
      </c>
      <c r="AQ26" s="58">
        <v>0</v>
      </c>
      <c r="AR26" s="58">
        <v>0</v>
      </c>
      <c r="AS26" s="58">
        <v>0</v>
      </c>
      <c r="AT26" s="58">
        <v>0</v>
      </c>
      <c r="AU26" s="58">
        <v>0</v>
      </c>
      <c r="AV26" s="58">
        <v>0</v>
      </c>
      <c r="AW26" s="58">
        <v>0</v>
      </c>
      <c r="AX26" s="58">
        <v>0</v>
      </c>
      <c r="AY26" s="58">
        <v>0</v>
      </c>
      <c r="AZ26" s="58">
        <v>0</v>
      </c>
      <c r="BA26" s="58">
        <v>0</v>
      </c>
      <c r="BB26" s="58">
        <v>0</v>
      </c>
      <c r="BC26" s="58">
        <v>0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0</v>
      </c>
      <c r="CA26" s="58">
        <v>0</v>
      </c>
      <c r="CB26" s="58">
        <v>0</v>
      </c>
      <c r="CC26" s="58">
        <v>0</v>
      </c>
      <c r="CD26" s="58">
        <v>0</v>
      </c>
      <c r="CE26" s="58">
        <v>0</v>
      </c>
      <c r="CF26" s="58">
        <v>0</v>
      </c>
      <c r="CG26" s="58">
        <v>0</v>
      </c>
      <c r="CH26" s="58">
        <v>0</v>
      </c>
      <c r="CI26" s="58">
        <v>0</v>
      </c>
      <c r="CJ26" s="58">
        <v>0</v>
      </c>
      <c r="CK26" s="58">
        <v>0</v>
      </c>
      <c r="CL26" s="58">
        <v>0</v>
      </c>
      <c r="CM26" s="58">
        <v>0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115"/>
    </row>
    <row r="27" spans="2:102" x14ac:dyDescent="0.25">
      <c r="B27" s="5"/>
      <c r="C27" s="6"/>
      <c r="G27" s="61"/>
      <c r="H27" s="61"/>
      <c r="I27" s="62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CX27" s="115"/>
    </row>
    <row r="28" spans="2:102" x14ac:dyDescent="0.25">
      <c r="B28" s="15" t="s">
        <v>0</v>
      </c>
      <c r="C28" s="15" t="s">
        <v>192</v>
      </c>
      <c r="D28" s="16"/>
      <c r="E28" s="16"/>
      <c r="F28" s="16"/>
      <c r="G28" s="73"/>
      <c r="H28" s="73"/>
      <c r="I28" s="74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66"/>
      <c r="AX28" s="66"/>
      <c r="AY28" s="66"/>
      <c r="AZ28" s="66"/>
      <c r="BA28" s="66"/>
      <c r="BB28" s="66"/>
      <c r="BC28" s="66"/>
      <c r="BD28" s="66"/>
      <c r="BE28" s="66"/>
      <c r="CX28" s="115"/>
    </row>
    <row r="29" spans="2:102" x14ac:dyDescent="0.25">
      <c r="B29" s="7" t="s">
        <v>4</v>
      </c>
      <c r="F29" s="128"/>
      <c r="G29" s="129"/>
      <c r="H29" s="129"/>
      <c r="I29" s="130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6"/>
      <c r="CI29" s="126"/>
      <c r="CJ29" s="126"/>
      <c r="CK29" s="126"/>
      <c r="CL29" s="126"/>
      <c r="CM29" s="126"/>
      <c r="CN29" s="126"/>
      <c r="CO29" s="126"/>
      <c r="CP29" s="126"/>
      <c r="CQ29" s="126"/>
      <c r="CR29" s="126"/>
      <c r="CS29" s="126"/>
      <c r="CT29" s="126"/>
      <c r="CU29" s="126"/>
      <c r="CV29" s="126"/>
      <c r="CW29" s="127"/>
      <c r="CX29" s="115"/>
    </row>
    <row r="30" spans="2:102" x14ac:dyDescent="0.25">
      <c r="B30" s="8" t="s">
        <v>13</v>
      </c>
      <c r="C30" s="1"/>
      <c r="D30" s="1">
        <v>21</v>
      </c>
      <c r="F30" s="1">
        <f>C30*D30</f>
        <v>0</v>
      </c>
      <c r="G30" s="55">
        <v>17</v>
      </c>
      <c r="H30" s="55">
        <v>18</v>
      </c>
      <c r="I30" s="57">
        <f t="shared" si="0"/>
        <v>0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f>I30*0.4</f>
        <v>0</v>
      </c>
      <c r="AA30" s="58">
        <f>I30*0.6</f>
        <v>0</v>
      </c>
      <c r="AB30" s="58">
        <v>0</v>
      </c>
      <c r="AC30" s="58">
        <v>0</v>
      </c>
      <c r="AD30" s="58">
        <v>0</v>
      </c>
      <c r="AE30" s="58">
        <v>0</v>
      </c>
      <c r="AF30" s="58">
        <v>0</v>
      </c>
      <c r="AG30" s="58">
        <v>0</v>
      </c>
      <c r="AH30" s="58">
        <v>0</v>
      </c>
      <c r="AI30" s="58">
        <v>0</v>
      </c>
      <c r="AJ30" s="58">
        <v>0</v>
      </c>
      <c r="AK30" s="58">
        <v>0</v>
      </c>
      <c r="AL30" s="58">
        <v>0</v>
      </c>
      <c r="AM30" s="58">
        <v>0</v>
      </c>
      <c r="AN30" s="58">
        <v>0</v>
      </c>
      <c r="AO30" s="58">
        <v>0</v>
      </c>
      <c r="AP30" s="58">
        <v>0</v>
      </c>
      <c r="AQ30" s="58">
        <v>0</v>
      </c>
      <c r="AR30" s="58">
        <v>0</v>
      </c>
      <c r="AS30" s="58">
        <v>0</v>
      </c>
      <c r="AT30" s="58">
        <v>0</v>
      </c>
      <c r="AU30" s="58">
        <v>0</v>
      </c>
      <c r="AV30" s="58">
        <v>0</v>
      </c>
      <c r="AW30" s="58">
        <v>0</v>
      </c>
      <c r="AX30" s="58">
        <v>0</v>
      </c>
      <c r="AY30" s="58">
        <v>0</v>
      </c>
      <c r="AZ30" s="58">
        <v>0</v>
      </c>
      <c r="BA30" s="58">
        <v>0</v>
      </c>
      <c r="BB30" s="58">
        <v>0</v>
      </c>
      <c r="BC30" s="58">
        <v>0</v>
      </c>
      <c r="BD30" s="58">
        <v>0</v>
      </c>
      <c r="BE30" s="58">
        <v>0</v>
      </c>
      <c r="BF30" s="58">
        <v>0</v>
      </c>
      <c r="BG30" s="58">
        <v>0</v>
      </c>
      <c r="BH30" s="58">
        <v>0</v>
      </c>
      <c r="BI30" s="58">
        <v>0</v>
      </c>
      <c r="BJ30" s="58">
        <v>0</v>
      </c>
      <c r="BK30" s="58">
        <v>0</v>
      </c>
      <c r="BL30" s="58">
        <v>0</v>
      </c>
      <c r="BM30" s="58">
        <v>0</v>
      </c>
      <c r="BN30" s="58">
        <v>0</v>
      </c>
      <c r="BO30" s="58">
        <v>0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0</v>
      </c>
      <c r="CA30" s="58">
        <v>0</v>
      </c>
      <c r="CB30" s="58">
        <v>0</v>
      </c>
      <c r="CC30" s="58">
        <v>0</v>
      </c>
      <c r="CD30" s="58">
        <v>0</v>
      </c>
      <c r="CE30" s="58">
        <v>0</v>
      </c>
      <c r="CF30" s="58">
        <v>0</v>
      </c>
      <c r="CG30" s="58">
        <v>0</v>
      </c>
      <c r="CH30" s="58">
        <v>0</v>
      </c>
      <c r="CI30" s="58">
        <v>0</v>
      </c>
      <c r="CJ30" s="58">
        <v>0</v>
      </c>
      <c r="CK30" s="58">
        <v>0</v>
      </c>
      <c r="CL30" s="58">
        <v>0</v>
      </c>
      <c r="CM30" s="58">
        <v>0</v>
      </c>
      <c r="CN30" s="58">
        <v>0</v>
      </c>
      <c r="CO30" s="58">
        <v>0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115"/>
    </row>
    <row r="31" spans="2:102" x14ac:dyDescent="0.25">
      <c r="B31" s="8" t="s">
        <v>18</v>
      </c>
      <c r="C31" s="11"/>
      <c r="D31" s="1">
        <v>5.75</v>
      </c>
      <c r="F31" s="1">
        <f>C31*D31</f>
        <v>0</v>
      </c>
      <c r="G31" s="55">
        <v>17</v>
      </c>
      <c r="H31" s="55">
        <v>18</v>
      </c>
      <c r="I31" s="57">
        <f t="shared" si="0"/>
        <v>0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f>I31*0.4</f>
        <v>0</v>
      </c>
      <c r="AA31" s="58">
        <f>I31*0.6</f>
        <v>0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  <c r="AG31" s="58">
        <v>0</v>
      </c>
      <c r="AH31" s="58">
        <v>0</v>
      </c>
      <c r="AI31" s="58">
        <v>0</v>
      </c>
      <c r="AJ31" s="58">
        <v>0</v>
      </c>
      <c r="AK31" s="58">
        <v>0</v>
      </c>
      <c r="AL31" s="58">
        <v>0</v>
      </c>
      <c r="AM31" s="58">
        <v>0</v>
      </c>
      <c r="AN31" s="58">
        <v>0</v>
      </c>
      <c r="AO31" s="58">
        <v>0</v>
      </c>
      <c r="AP31" s="58">
        <v>0</v>
      </c>
      <c r="AQ31" s="58">
        <v>0</v>
      </c>
      <c r="AR31" s="58">
        <v>0</v>
      </c>
      <c r="AS31" s="58">
        <v>0</v>
      </c>
      <c r="AT31" s="58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8">
        <v>0</v>
      </c>
      <c r="BA31" s="58">
        <v>0</v>
      </c>
      <c r="BB31" s="58">
        <v>0</v>
      </c>
      <c r="BC31" s="58">
        <v>0</v>
      </c>
      <c r="BD31" s="58">
        <v>0</v>
      </c>
      <c r="BE31" s="58">
        <v>0</v>
      </c>
      <c r="BF31" s="58">
        <v>0</v>
      </c>
      <c r="BG31" s="58">
        <v>0</v>
      </c>
      <c r="BH31" s="58">
        <v>0</v>
      </c>
      <c r="BI31" s="58">
        <v>0</v>
      </c>
      <c r="BJ31" s="58">
        <v>0</v>
      </c>
      <c r="BK31" s="58">
        <v>0</v>
      </c>
      <c r="BL31" s="58">
        <v>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0</v>
      </c>
      <c r="CA31" s="58">
        <v>0</v>
      </c>
      <c r="CB31" s="58">
        <v>0</v>
      </c>
      <c r="CC31" s="58">
        <v>0</v>
      </c>
      <c r="CD31" s="58">
        <v>0</v>
      </c>
      <c r="CE31" s="58">
        <v>0</v>
      </c>
      <c r="CF31" s="58">
        <v>0</v>
      </c>
      <c r="CG31" s="58">
        <v>0</v>
      </c>
      <c r="CH31" s="58">
        <v>0</v>
      </c>
      <c r="CI31" s="58">
        <v>0</v>
      </c>
      <c r="CJ31" s="58">
        <v>0</v>
      </c>
      <c r="CK31" s="58">
        <v>0</v>
      </c>
      <c r="CL31" s="58">
        <v>0</v>
      </c>
      <c r="CM31" s="58">
        <v>0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115"/>
    </row>
    <row r="32" spans="2:102" x14ac:dyDescent="0.25">
      <c r="B32" s="7" t="s">
        <v>5</v>
      </c>
      <c r="C32" s="1"/>
      <c r="G32" s="90"/>
      <c r="H32" s="90"/>
      <c r="I32" s="91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5"/>
    </row>
    <row r="33" spans="1:102" x14ac:dyDescent="0.25">
      <c r="B33" t="s">
        <v>6</v>
      </c>
      <c r="C33" s="1"/>
      <c r="D33" s="1">
        <f>684.63*1.06</f>
        <v>725.70780000000002</v>
      </c>
      <c r="F33" s="1">
        <f>C33*D33</f>
        <v>0</v>
      </c>
      <c r="G33" s="55">
        <v>24</v>
      </c>
      <c r="H33" s="55">
        <v>32</v>
      </c>
      <c r="I33" s="57">
        <f t="shared" si="0"/>
        <v>0</v>
      </c>
      <c r="J33" s="58">
        <v>0</v>
      </c>
      <c r="K33" s="58">
        <f>IF(K$1&lt;$C33,0,IF(K$1&lt;=$D33,$F33,0))</f>
        <v>0</v>
      </c>
      <c r="L33" s="58">
        <f>IF(L$1&lt;$C33,0,IF(L$1&lt;=$D33,$F33,0))</f>
        <v>0</v>
      </c>
      <c r="M33" s="58">
        <v>0</v>
      </c>
      <c r="N33" s="58">
        <f t="shared" ref="N33:AA33" si="6">IF(N$1&lt;$C33,0,IF(N$1&lt;=$D33,$F33,0))</f>
        <v>0</v>
      </c>
      <c r="O33" s="58">
        <f t="shared" si="6"/>
        <v>0</v>
      </c>
      <c r="P33" s="58">
        <f t="shared" si="6"/>
        <v>0</v>
      </c>
      <c r="Q33" s="58">
        <f t="shared" si="6"/>
        <v>0</v>
      </c>
      <c r="R33" s="58">
        <f t="shared" si="6"/>
        <v>0</v>
      </c>
      <c r="S33" s="58">
        <f t="shared" si="6"/>
        <v>0</v>
      </c>
      <c r="T33" s="58">
        <f t="shared" si="6"/>
        <v>0</v>
      </c>
      <c r="U33" s="58">
        <f t="shared" si="6"/>
        <v>0</v>
      </c>
      <c r="V33" s="58">
        <f t="shared" si="6"/>
        <v>0</v>
      </c>
      <c r="W33" s="58">
        <f t="shared" si="6"/>
        <v>0</v>
      </c>
      <c r="X33" s="58">
        <f t="shared" si="6"/>
        <v>0</v>
      </c>
      <c r="Y33" s="58">
        <f t="shared" si="6"/>
        <v>0</v>
      </c>
      <c r="Z33" s="58">
        <f t="shared" si="6"/>
        <v>0</v>
      </c>
      <c r="AA33" s="58">
        <f t="shared" si="6"/>
        <v>0</v>
      </c>
      <c r="AB33" s="58">
        <v>0</v>
      </c>
      <c r="AC33" s="58">
        <v>0</v>
      </c>
      <c r="AD33" s="58">
        <v>0</v>
      </c>
      <c r="AE33" s="58">
        <v>0</v>
      </c>
      <c r="AF33" s="58">
        <v>0</v>
      </c>
      <c r="AG33" s="58">
        <v>0</v>
      </c>
      <c r="AH33" s="58">
        <v>0</v>
      </c>
      <c r="AI33" s="58">
        <v>0</v>
      </c>
      <c r="AJ33" s="58">
        <v>0</v>
      </c>
      <c r="AK33" s="58">
        <v>0</v>
      </c>
      <c r="AL33" s="58">
        <v>0</v>
      </c>
      <c r="AM33" s="58">
        <v>0</v>
      </c>
      <c r="AN33" s="58">
        <v>0</v>
      </c>
      <c r="AO33" s="58">
        <v>0</v>
      </c>
      <c r="AP33" s="58">
        <f t="shared" ref="AP33:BD33" si="7">IF(AP$1&lt;$C33,0,IF(AP$1&lt;=$D33,$F33,0))</f>
        <v>0</v>
      </c>
      <c r="AQ33" s="58">
        <f t="shared" si="7"/>
        <v>0</v>
      </c>
      <c r="AR33" s="58">
        <f t="shared" si="7"/>
        <v>0</v>
      </c>
      <c r="AS33" s="58">
        <f t="shared" si="7"/>
        <v>0</v>
      </c>
      <c r="AT33" s="58">
        <f t="shared" si="7"/>
        <v>0</v>
      </c>
      <c r="AU33" s="58">
        <f t="shared" si="7"/>
        <v>0</v>
      </c>
      <c r="AV33" s="58">
        <f t="shared" si="7"/>
        <v>0</v>
      </c>
      <c r="AW33" s="58">
        <f t="shared" si="7"/>
        <v>0</v>
      </c>
      <c r="AX33" s="58">
        <f t="shared" si="7"/>
        <v>0</v>
      </c>
      <c r="AY33" s="58">
        <f t="shared" si="7"/>
        <v>0</v>
      </c>
      <c r="AZ33" s="58">
        <f t="shared" si="7"/>
        <v>0</v>
      </c>
      <c r="BA33" s="58">
        <f t="shared" si="7"/>
        <v>0</v>
      </c>
      <c r="BB33" s="58">
        <f t="shared" si="7"/>
        <v>0</v>
      </c>
      <c r="BC33" s="58">
        <f t="shared" si="7"/>
        <v>0</v>
      </c>
      <c r="BD33" s="58">
        <f t="shared" si="7"/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0</v>
      </c>
      <c r="BL33" s="58">
        <v>0</v>
      </c>
      <c r="BM33" s="58">
        <v>0</v>
      </c>
      <c r="BN33" s="58">
        <v>0</v>
      </c>
      <c r="BO33" s="58">
        <v>0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0</v>
      </c>
      <c r="CA33" s="58">
        <v>0</v>
      </c>
      <c r="CB33" s="58">
        <v>0</v>
      </c>
      <c r="CC33" s="58">
        <v>0</v>
      </c>
      <c r="CD33" s="58">
        <v>0</v>
      </c>
      <c r="CE33" s="58">
        <v>0</v>
      </c>
      <c r="CF33" s="58">
        <v>0</v>
      </c>
      <c r="CG33" s="58">
        <v>0</v>
      </c>
      <c r="CH33" s="58">
        <v>0</v>
      </c>
      <c r="CI33" s="58">
        <v>0</v>
      </c>
      <c r="CJ33" s="58">
        <v>0</v>
      </c>
      <c r="CK33" s="58">
        <v>0</v>
      </c>
      <c r="CL33" s="58">
        <v>0</v>
      </c>
      <c r="CM33" s="58">
        <v>0</v>
      </c>
      <c r="CN33" s="58">
        <v>0</v>
      </c>
      <c r="CO33" s="58">
        <v>0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115"/>
    </row>
    <row r="34" spans="1:102" x14ac:dyDescent="0.25">
      <c r="A34" s="1"/>
      <c r="B34" t="s">
        <v>55</v>
      </c>
      <c r="C34" s="1">
        <v>1</v>
      </c>
      <c r="D34" s="1">
        <v>385500</v>
      </c>
      <c r="F34" s="1">
        <f>C34*D34</f>
        <v>385500</v>
      </c>
      <c r="G34" s="55">
        <v>19</v>
      </c>
      <c r="H34" s="55">
        <v>31</v>
      </c>
      <c r="I34" s="57">
        <f>-F34</f>
        <v>-385500</v>
      </c>
      <c r="J34" s="58">
        <v>0</v>
      </c>
      <c r="K34" s="58">
        <f t="shared" ref="K34:L34" si="8">(K31+K32+K33)*0.16</f>
        <v>0</v>
      </c>
      <c r="L34" s="58">
        <f t="shared" si="8"/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0</v>
      </c>
      <c r="AA34" s="58">
        <v>0</v>
      </c>
      <c r="AB34" s="58">
        <f>'evolucion certificaciones nuevo'!E28</f>
        <v>-2313</v>
      </c>
      <c r="AC34" s="58">
        <f>'evolucion certificaciones nuevo'!F28</f>
        <v>-6168</v>
      </c>
      <c r="AD34" s="58">
        <f>'evolucion certificaciones nuevo'!G28</f>
        <v>-15420</v>
      </c>
      <c r="AE34" s="58">
        <f>'evolucion certificaciones nuevo'!H28</f>
        <v>-14456.25</v>
      </c>
      <c r="AF34" s="58">
        <f>'evolucion certificaciones nuevo'!I28</f>
        <v>-17347.5</v>
      </c>
      <c r="AG34" s="58">
        <f>'evolucion certificaciones nuevo'!J28</f>
        <v>-36429.75</v>
      </c>
      <c r="AH34" s="58">
        <f>'evolucion certificaciones nuevo'!K28</f>
        <v>-45296.25</v>
      </c>
      <c r="AI34" s="58">
        <f>'evolucion certificaciones nuevo'!L28</f>
        <v>-30840</v>
      </c>
      <c r="AJ34" s="58">
        <f>'evolucion certificaciones nuevo'!M28</f>
        <v>-51271.5</v>
      </c>
      <c r="AK34" s="58">
        <f>'evolucion certificaciones nuevo'!N28</f>
        <v>-45874.5</v>
      </c>
      <c r="AL34" s="58">
        <f>'evolucion certificaciones nuevo'!O28</f>
        <v>-57246.75</v>
      </c>
      <c r="AM34" s="58">
        <f>'evolucion certificaciones nuevo'!P28</f>
        <v>-22551.75</v>
      </c>
      <c r="AN34" s="58">
        <f>'evolucion certificaciones nuevo'!Q28</f>
        <v>-40284.75</v>
      </c>
      <c r="AO34" s="58">
        <v>0</v>
      </c>
      <c r="AP34" s="58">
        <v>0</v>
      </c>
      <c r="AQ34" s="58">
        <v>0</v>
      </c>
      <c r="AR34" s="58">
        <v>0</v>
      </c>
      <c r="AS34" s="58">
        <v>0</v>
      </c>
      <c r="AT34" s="58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8">
        <v>0</v>
      </c>
      <c r="BA34" s="58">
        <v>0</v>
      </c>
      <c r="BB34" s="58">
        <v>0</v>
      </c>
      <c r="BC34" s="58">
        <v>0</v>
      </c>
      <c r="BD34" s="58">
        <v>0</v>
      </c>
      <c r="BE34" s="58">
        <v>0</v>
      </c>
      <c r="BF34" s="58">
        <v>0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0</v>
      </c>
      <c r="BW34" s="58">
        <v>0</v>
      </c>
      <c r="BX34" s="58">
        <v>0</v>
      </c>
      <c r="BY34" s="58">
        <v>0</v>
      </c>
      <c r="BZ34" s="58">
        <v>0</v>
      </c>
      <c r="CA34" s="58">
        <v>0</v>
      </c>
      <c r="CB34" s="58">
        <v>0</v>
      </c>
      <c r="CC34" s="58">
        <v>0</v>
      </c>
      <c r="CD34" s="58">
        <v>0</v>
      </c>
      <c r="CE34" s="58">
        <v>0</v>
      </c>
      <c r="CF34" s="58">
        <v>0</v>
      </c>
      <c r="CG34" s="58">
        <v>0</v>
      </c>
      <c r="CH34" s="58">
        <v>0</v>
      </c>
      <c r="CI34" s="58">
        <v>0</v>
      </c>
      <c r="CJ34" s="58">
        <v>0</v>
      </c>
      <c r="CK34" s="58">
        <v>0</v>
      </c>
      <c r="CL34" s="58">
        <v>0</v>
      </c>
      <c r="CM34" s="58">
        <v>0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115"/>
    </row>
    <row r="35" spans="1:102" x14ac:dyDescent="0.25">
      <c r="B35" s="7" t="s">
        <v>17</v>
      </c>
      <c r="G35" s="90"/>
      <c r="H35" s="90"/>
      <c r="I35" s="91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18"/>
      <c r="CX35" s="115"/>
    </row>
    <row r="36" spans="1:102" x14ac:dyDescent="0.25">
      <c r="B36" t="s">
        <v>16</v>
      </c>
      <c r="C36" s="5">
        <v>0.21</v>
      </c>
      <c r="D36" s="1">
        <f>F30</f>
        <v>0</v>
      </c>
      <c r="F36" s="1">
        <f>D36*C36</f>
        <v>0</v>
      </c>
      <c r="G36" s="55">
        <v>16</v>
      </c>
      <c r="H36" s="55">
        <v>18</v>
      </c>
      <c r="I36" s="57">
        <f t="shared" si="0"/>
        <v>0</v>
      </c>
      <c r="J36" s="58">
        <v>0</v>
      </c>
      <c r="K36" s="58">
        <f t="shared" ref="K36:L37" si="9">IF(K$1&lt;$C36,0,IF(K$1&lt;=$D36,$F36,0))</f>
        <v>0</v>
      </c>
      <c r="L36" s="58">
        <f t="shared" si="9"/>
        <v>0</v>
      </c>
      <c r="M36" s="58">
        <v>0</v>
      </c>
      <c r="N36" s="58">
        <f t="shared" ref="N36:X37" si="10">IF(N$1&lt;$C36,0,IF(N$1&lt;=$D36,$F36,0))</f>
        <v>0</v>
      </c>
      <c r="O36" s="58">
        <f t="shared" si="10"/>
        <v>0</v>
      </c>
      <c r="P36" s="58">
        <f t="shared" si="10"/>
        <v>0</v>
      </c>
      <c r="Q36" s="58">
        <f t="shared" si="10"/>
        <v>0</v>
      </c>
      <c r="R36" s="58">
        <f t="shared" si="10"/>
        <v>0</v>
      </c>
      <c r="S36" s="58">
        <f t="shared" si="10"/>
        <v>0</v>
      </c>
      <c r="T36" s="58">
        <f t="shared" si="10"/>
        <v>0</v>
      </c>
      <c r="U36" s="58">
        <f t="shared" si="10"/>
        <v>0</v>
      </c>
      <c r="V36" s="58">
        <f t="shared" si="10"/>
        <v>0</v>
      </c>
      <c r="W36" s="58">
        <f t="shared" si="10"/>
        <v>0</v>
      </c>
      <c r="X36" s="58">
        <f t="shared" si="10"/>
        <v>0</v>
      </c>
      <c r="Y36" s="58">
        <f>Y30*0.21</f>
        <v>0</v>
      </c>
      <c r="Z36" s="58">
        <f>Z30*0.21</f>
        <v>0</v>
      </c>
      <c r="AA36" s="58">
        <f>AA30*0.21</f>
        <v>0</v>
      </c>
      <c r="AB36" s="58">
        <f t="shared" ref="AB36:BD37" si="11">IF(AB$1&lt;$C36,0,IF(AB$1&lt;=$D36,$F36,0))</f>
        <v>0</v>
      </c>
      <c r="AC36" s="58">
        <f t="shared" si="11"/>
        <v>0</v>
      </c>
      <c r="AD36" s="58">
        <f t="shared" si="11"/>
        <v>0</v>
      </c>
      <c r="AE36" s="58">
        <f t="shared" si="11"/>
        <v>0</v>
      </c>
      <c r="AF36" s="58">
        <f t="shared" si="11"/>
        <v>0</v>
      </c>
      <c r="AG36" s="58">
        <f t="shared" si="11"/>
        <v>0</v>
      </c>
      <c r="AH36" s="58">
        <f t="shared" si="11"/>
        <v>0</v>
      </c>
      <c r="AI36" s="58">
        <f t="shared" si="11"/>
        <v>0</v>
      </c>
      <c r="AJ36" s="58">
        <f t="shared" si="11"/>
        <v>0</v>
      </c>
      <c r="AK36" s="58">
        <f t="shared" si="11"/>
        <v>0</v>
      </c>
      <c r="AL36" s="58">
        <f t="shared" si="11"/>
        <v>0</v>
      </c>
      <c r="AM36" s="58">
        <f t="shared" si="11"/>
        <v>0</v>
      </c>
      <c r="AN36" s="58">
        <f t="shared" si="11"/>
        <v>0</v>
      </c>
      <c r="AO36" s="58">
        <f t="shared" si="11"/>
        <v>0</v>
      </c>
      <c r="AP36" s="58">
        <f t="shared" si="11"/>
        <v>0</v>
      </c>
      <c r="AQ36" s="58">
        <f t="shared" si="11"/>
        <v>0</v>
      </c>
      <c r="AR36" s="58">
        <f t="shared" si="11"/>
        <v>0</v>
      </c>
      <c r="AS36" s="58">
        <f t="shared" si="11"/>
        <v>0</v>
      </c>
      <c r="AT36" s="58">
        <f t="shared" si="11"/>
        <v>0</v>
      </c>
      <c r="AU36" s="58">
        <f t="shared" si="11"/>
        <v>0</v>
      </c>
      <c r="AV36" s="58">
        <f t="shared" si="11"/>
        <v>0</v>
      </c>
      <c r="AW36" s="58">
        <f t="shared" si="11"/>
        <v>0</v>
      </c>
      <c r="AX36" s="58">
        <f t="shared" si="11"/>
        <v>0</v>
      </c>
      <c r="AY36" s="58">
        <f t="shared" si="11"/>
        <v>0</v>
      </c>
      <c r="AZ36" s="58">
        <f t="shared" si="11"/>
        <v>0</v>
      </c>
      <c r="BA36" s="58">
        <f t="shared" si="11"/>
        <v>0</v>
      </c>
      <c r="BB36" s="58">
        <f t="shared" si="11"/>
        <v>0</v>
      </c>
      <c r="BC36" s="58">
        <f t="shared" si="11"/>
        <v>0</v>
      </c>
      <c r="BD36" s="58">
        <f t="shared" si="11"/>
        <v>0</v>
      </c>
      <c r="BE36" s="58">
        <v>0</v>
      </c>
      <c r="BF36" s="58">
        <v>0</v>
      </c>
      <c r="BG36" s="58">
        <v>0</v>
      </c>
      <c r="BH36" s="58">
        <v>0</v>
      </c>
      <c r="BI36" s="58">
        <v>0</v>
      </c>
      <c r="BJ36" s="58">
        <v>0</v>
      </c>
      <c r="BK36" s="58">
        <v>0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0</v>
      </c>
      <c r="BR36" s="58">
        <v>0</v>
      </c>
      <c r="BS36" s="58">
        <v>0</v>
      </c>
      <c r="BT36" s="58">
        <v>0</v>
      </c>
      <c r="BU36" s="58">
        <v>0</v>
      </c>
      <c r="BV36" s="58">
        <v>0</v>
      </c>
      <c r="BW36" s="58">
        <v>0</v>
      </c>
      <c r="BX36" s="58">
        <v>0</v>
      </c>
      <c r="BY36" s="58">
        <v>0</v>
      </c>
      <c r="BZ36" s="58">
        <v>0</v>
      </c>
      <c r="CA36" s="58">
        <v>0</v>
      </c>
      <c r="CB36" s="58">
        <v>0</v>
      </c>
      <c r="CC36" s="58">
        <v>0</v>
      </c>
      <c r="CD36" s="58">
        <v>0</v>
      </c>
      <c r="CE36" s="58">
        <v>0</v>
      </c>
      <c r="CF36" s="58">
        <v>0</v>
      </c>
      <c r="CG36" s="58">
        <v>0</v>
      </c>
      <c r="CH36" s="58">
        <v>0</v>
      </c>
      <c r="CI36" s="58">
        <v>0</v>
      </c>
      <c r="CJ36" s="58">
        <v>0</v>
      </c>
      <c r="CK36" s="58">
        <v>0</v>
      </c>
      <c r="CL36" s="58">
        <v>0</v>
      </c>
      <c r="CM36" s="58">
        <v>0</v>
      </c>
      <c r="CN36" s="58">
        <v>0</v>
      </c>
      <c r="CO36" s="58">
        <v>0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115"/>
    </row>
    <row r="37" spans="1:102" x14ac:dyDescent="0.25">
      <c r="B37" t="s">
        <v>15</v>
      </c>
      <c r="C37" s="5">
        <v>0.1</v>
      </c>
      <c r="D37" s="1">
        <f>F33+F34</f>
        <v>385500</v>
      </c>
      <c r="F37" s="1">
        <f>D37*C37</f>
        <v>38550</v>
      </c>
      <c r="G37" s="55">
        <v>19</v>
      </c>
      <c r="H37" s="55">
        <v>32</v>
      </c>
      <c r="I37" s="57">
        <f t="shared" si="0"/>
        <v>-38550</v>
      </c>
      <c r="J37" s="58">
        <v>0</v>
      </c>
      <c r="K37" s="58">
        <f t="shared" si="9"/>
        <v>0</v>
      </c>
      <c r="L37" s="58">
        <f t="shared" si="9"/>
        <v>0</v>
      </c>
      <c r="M37" s="58">
        <v>0</v>
      </c>
      <c r="N37" s="58">
        <f t="shared" si="10"/>
        <v>0</v>
      </c>
      <c r="O37" s="58">
        <f t="shared" si="10"/>
        <v>0</v>
      </c>
      <c r="P37" s="58">
        <f t="shared" si="10"/>
        <v>0</v>
      </c>
      <c r="Q37" s="58">
        <f t="shared" si="10"/>
        <v>0</v>
      </c>
      <c r="R37" s="58">
        <f t="shared" si="10"/>
        <v>0</v>
      </c>
      <c r="S37" s="58">
        <f t="shared" si="10"/>
        <v>0</v>
      </c>
      <c r="T37" s="58">
        <f t="shared" si="10"/>
        <v>0</v>
      </c>
      <c r="U37" s="58">
        <f t="shared" si="10"/>
        <v>0</v>
      </c>
      <c r="V37" s="58">
        <f t="shared" si="10"/>
        <v>0</v>
      </c>
      <c r="W37" s="58">
        <f t="shared" si="10"/>
        <v>0</v>
      </c>
      <c r="X37" s="58">
        <f t="shared" si="10"/>
        <v>0</v>
      </c>
      <c r="Y37" s="58">
        <f>IF(Y$1&lt;$C37,0,IF(Y$1&lt;=$D37,$F37,0))</f>
        <v>0</v>
      </c>
      <c r="Z37" s="58">
        <f>IF(Z$1&lt;$C37,0,IF(Z$1&lt;=$D37,$F37,0))</f>
        <v>0</v>
      </c>
      <c r="AA37" s="58">
        <f>IF(AA$1&lt;$C37,0,IF(AA$1&lt;=$D37,$F37,0))</f>
        <v>0</v>
      </c>
      <c r="AB37" s="58">
        <f t="shared" ref="AB37:AO37" si="12">(AB33+AB34)*0.1</f>
        <v>-231.3</v>
      </c>
      <c r="AC37" s="58">
        <f t="shared" si="12"/>
        <v>-616.80000000000007</v>
      </c>
      <c r="AD37" s="58">
        <f t="shared" si="12"/>
        <v>-1542</v>
      </c>
      <c r="AE37" s="58">
        <f t="shared" si="12"/>
        <v>-1445.625</v>
      </c>
      <c r="AF37" s="58">
        <f t="shared" si="12"/>
        <v>-1734.75</v>
      </c>
      <c r="AG37" s="58">
        <f t="shared" si="12"/>
        <v>-3642.9750000000004</v>
      </c>
      <c r="AH37" s="58">
        <f t="shared" si="12"/>
        <v>-4529.625</v>
      </c>
      <c r="AI37" s="58">
        <f t="shared" si="12"/>
        <v>-3084</v>
      </c>
      <c r="AJ37" s="58">
        <f t="shared" si="12"/>
        <v>-5127.1500000000005</v>
      </c>
      <c r="AK37" s="58">
        <f t="shared" si="12"/>
        <v>-4587.45</v>
      </c>
      <c r="AL37" s="58">
        <f t="shared" si="12"/>
        <v>-5724.6750000000002</v>
      </c>
      <c r="AM37" s="58">
        <f t="shared" si="12"/>
        <v>-2255.1750000000002</v>
      </c>
      <c r="AN37" s="58">
        <f t="shared" si="12"/>
        <v>-4028.4750000000004</v>
      </c>
      <c r="AO37" s="58">
        <f t="shared" si="12"/>
        <v>0</v>
      </c>
      <c r="AP37" s="58">
        <f t="shared" si="11"/>
        <v>0</v>
      </c>
      <c r="AQ37" s="58">
        <f t="shared" si="11"/>
        <v>0</v>
      </c>
      <c r="AR37" s="58">
        <f t="shared" si="11"/>
        <v>0</v>
      </c>
      <c r="AS37" s="58">
        <f t="shared" si="11"/>
        <v>0</v>
      </c>
      <c r="AT37" s="58">
        <f t="shared" si="11"/>
        <v>0</v>
      </c>
      <c r="AU37" s="58">
        <f t="shared" si="11"/>
        <v>0</v>
      </c>
      <c r="AV37" s="58">
        <f t="shared" si="11"/>
        <v>0</v>
      </c>
      <c r="AW37" s="58">
        <f t="shared" si="11"/>
        <v>0</v>
      </c>
      <c r="AX37" s="58">
        <f t="shared" si="11"/>
        <v>0</v>
      </c>
      <c r="AY37" s="58">
        <f t="shared" si="11"/>
        <v>0</v>
      </c>
      <c r="AZ37" s="58">
        <f t="shared" si="11"/>
        <v>0</v>
      </c>
      <c r="BA37" s="58">
        <f t="shared" si="11"/>
        <v>0</v>
      </c>
      <c r="BB37" s="58">
        <f t="shared" si="11"/>
        <v>0</v>
      </c>
      <c r="BC37" s="58">
        <f t="shared" si="11"/>
        <v>0</v>
      </c>
      <c r="BD37" s="58">
        <f t="shared" si="11"/>
        <v>0</v>
      </c>
      <c r="BE37" s="58">
        <v>0</v>
      </c>
      <c r="BF37" s="58">
        <v>0</v>
      </c>
      <c r="BG37" s="58">
        <v>0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0</v>
      </c>
      <c r="BW37" s="58">
        <v>0</v>
      </c>
      <c r="BX37" s="58">
        <v>0</v>
      </c>
      <c r="BY37" s="58">
        <v>0</v>
      </c>
      <c r="BZ37" s="58">
        <v>0</v>
      </c>
      <c r="CA37" s="58">
        <v>0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0</v>
      </c>
      <c r="CI37" s="58">
        <v>0</v>
      </c>
      <c r="CJ37" s="58">
        <v>0</v>
      </c>
      <c r="CK37" s="58">
        <v>0</v>
      </c>
      <c r="CL37" s="58">
        <v>0</v>
      </c>
      <c r="CM37" s="58">
        <v>0</v>
      </c>
      <c r="CN37" s="58">
        <v>0</v>
      </c>
      <c r="CO37" s="58">
        <v>0</v>
      </c>
      <c r="CP37" s="58">
        <v>0</v>
      </c>
      <c r="CQ37" s="58">
        <v>0</v>
      </c>
      <c r="CR37" s="58">
        <v>0</v>
      </c>
      <c r="CS37" s="58">
        <v>0</v>
      </c>
      <c r="CT37" s="58">
        <v>0</v>
      </c>
      <c r="CU37" s="58">
        <v>0</v>
      </c>
      <c r="CV37" s="58">
        <v>0</v>
      </c>
      <c r="CW37" s="58">
        <v>0</v>
      </c>
      <c r="CX37" s="115"/>
    </row>
    <row r="38" spans="1:102" x14ac:dyDescent="0.25">
      <c r="B38" t="s">
        <v>29</v>
      </c>
      <c r="C38">
        <v>1</v>
      </c>
      <c r="D38" s="1">
        <v>700</v>
      </c>
      <c r="F38" s="1">
        <f>C38*D38</f>
        <v>700</v>
      </c>
      <c r="G38" s="55"/>
      <c r="H38" s="55"/>
      <c r="I38" s="57">
        <f t="shared" si="0"/>
        <v>-700</v>
      </c>
      <c r="J38" s="58">
        <v>0</v>
      </c>
      <c r="K38" s="58">
        <f t="shared" ref="K38:L38" si="13">(K35+K36+K37)*0.16</f>
        <v>0</v>
      </c>
      <c r="L38" s="58">
        <f t="shared" si="13"/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8">
        <v>0</v>
      </c>
      <c r="AH38" s="58">
        <v>0</v>
      </c>
      <c r="AI38" s="58">
        <v>0</v>
      </c>
      <c r="AJ38" s="58">
        <v>0</v>
      </c>
      <c r="AK38" s="58">
        <v>0</v>
      </c>
      <c r="AL38" s="58">
        <v>0</v>
      </c>
      <c r="AM38" s="58">
        <v>0</v>
      </c>
      <c r="AN38" s="58">
        <v>0</v>
      </c>
      <c r="AO38" s="58">
        <f>I38</f>
        <v>-700</v>
      </c>
      <c r="AP38" s="58">
        <v>0</v>
      </c>
      <c r="AQ38" s="58">
        <v>0</v>
      </c>
      <c r="AR38" s="58">
        <v>0</v>
      </c>
      <c r="AS38" s="58">
        <v>0</v>
      </c>
      <c r="AT38" s="58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0</v>
      </c>
      <c r="AZ38" s="58">
        <v>0</v>
      </c>
      <c r="BA38" s="58">
        <v>0</v>
      </c>
      <c r="BB38" s="58">
        <v>0</v>
      </c>
      <c r="BC38" s="58">
        <v>0</v>
      </c>
      <c r="BD38" s="58">
        <v>0</v>
      </c>
      <c r="BE38" s="58">
        <v>0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0</v>
      </c>
      <c r="CA38" s="58">
        <v>0</v>
      </c>
      <c r="CB38" s="58">
        <v>0</v>
      </c>
      <c r="CC38" s="58">
        <v>0</v>
      </c>
      <c r="CD38" s="58">
        <v>0</v>
      </c>
      <c r="CE38" s="58">
        <v>0</v>
      </c>
      <c r="CF38" s="58">
        <v>0</v>
      </c>
      <c r="CG38" s="58">
        <v>0</v>
      </c>
      <c r="CH38" s="58">
        <v>0</v>
      </c>
      <c r="CI38" s="58">
        <v>0</v>
      </c>
      <c r="CJ38" s="58">
        <v>0</v>
      </c>
      <c r="CK38" s="58">
        <v>0</v>
      </c>
      <c r="CL38" s="58">
        <v>0</v>
      </c>
      <c r="CM38" s="58">
        <v>0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115"/>
    </row>
    <row r="39" spans="1:102" x14ac:dyDescent="0.25">
      <c r="G39" s="61"/>
      <c r="H39" s="61"/>
      <c r="I39" s="62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CX39" s="115"/>
    </row>
    <row r="40" spans="1:102" x14ac:dyDescent="0.25">
      <c r="B40" s="15" t="s">
        <v>2</v>
      </c>
      <c r="C40" s="15"/>
      <c r="D40" s="16"/>
      <c r="E40" s="16"/>
      <c r="F40" s="16"/>
      <c r="G40" s="64"/>
      <c r="H40" s="64"/>
      <c r="I40" s="65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CX40" s="115"/>
    </row>
    <row r="41" spans="1:102" x14ac:dyDescent="0.25">
      <c r="B41" s="7" t="s">
        <v>12</v>
      </c>
      <c r="C41">
        <f>5%</f>
        <v>0.05</v>
      </c>
      <c r="D41" s="1">
        <f>(F33+F34)</f>
        <v>385500</v>
      </c>
      <c r="F41" s="1">
        <f>C41*D41</f>
        <v>19275</v>
      </c>
      <c r="G41" s="70">
        <v>10</v>
      </c>
      <c r="H41" s="70">
        <v>14</v>
      </c>
      <c r="I41" s="71">
        <f t="shared" si="0"/>
        <v>-19275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  <c r="Q41" s="72">
        <v>0</v>
      </c>
      <c r="R41" s="72">
        <v>0</v>
      </c>
      <c r="S41" s="72">
        <f>I41*0.2</f>
        <v>-3855</v>
      </c>
      <c r="T41" s="72">
        <v>0</v>
      </c>
      <c r="U41" s="72">
        <v>0</v>
      </c>
      <c r="V41" s="72">
        <f>I41*0.8</f>
        <v>-15420</v>
      </c>
      <c r="W41" s="72">
        <v>0</v>
      </c>
      <c r="X41" s="72">
        <v>0</v>
      </c>
      <c r="Y41" s="72">
        <v>0</v>
      </c>
      <c r="Z41" s="72">
        <v>0</v>
      </c>
      <c r="AA41" s="72">
        <v>0</v>
      </c>
      <c r="AB41" s="72">
        <v>0</v>
      </c>
      <c r="AC41" s="72">
        <v>0</v>
      </c>
      <c r="AD41" s="72">
        <v>0</v>
      </c>
      <c r="AE41" s="72">
        <v>0</v>
      </c>
      <c r="AF41" s="72">
        <v>0</v>
      </c>
      <c r="AG41" s="72">
        <v>0</v>
      </c>
      <c r="AH41" s="72">
        <v>0</v>
      </c>
      <c r="AI41" s="72">
        <v>0</v>
      </c>
      <c r="AJ41" s="72">
        <v>0</v>
      </c>
      <c r="AK41" s="72">
        <v>0</v>
      </c>
      <c r="AL41" s="72">
        <v>0</v>
      </c>
      <c r="AM41" s="72">
        <v>0</v>
      </c>
      <c r="AN41" s="72">
        <v>0</v>
      </c>
      <c r="AO41" s="72">
        <v>0</v>
      </c>
      <c r="AP41" s="72">
        <v>0</v>
      </c>
      <c r="AQ41" s="72">
        <v>0</v>
      </c>
      <c r="AR41" s="72">
        <v>0</v>
      </c>
      <c r="AS41" s="72">
        <v>0</v>
      </c>
      <c r="AT41" s="72">
        <v>0</v>
      </c>
      <c r="AU41" s="72">
        <v>0</v>
      </c>
      <c r="AV41" s="72">
        <v>0</v>
      </c>
      <c r="AW41" s="72">
        <v>0</v>
      </c>
      <c r="AX41" s="72">
        <v>0</v>
      </c>
      <c r="AY41" s="72">
        <v>0</v>
      </c>
      <c r="AZ41" s="72">
        <v>0</v>
      </c>
      <c r="BA41" s="72">
        <v>0</v>
      </c>
      <c r="BB41" s="72">
        <v>0</v>
      </c>
      <c r="BC41" s="72">
        <v>0</v>
      </c>
      <c r="BD41" s="72">
        <v>0</v>
      </c>
      <c r="BE41" s="72">
        <v>0</v>
      </c>
      <c r="BF41" s="72">
        <v>0</v>
      </c>
      <c r="BG41" s="72">
        <v>0</v>
      </c>
      <c r="BH41" s="72">
        <v>0</v>
      </c>
      <c r="BI41" s="72">
        <v>0</v>
      </c>
      <c r="BJ41" s="72">
        <v>0</v>
      </c>
      <c r="BK41" s="72">
        <v>0</v>
      </c>
      <c r="BL41" s="72">
        <v>0</v>
      </c>
      <c r="BM41" s="72">
        <v>0</v>
      </c>
      <c r="BN41" s="72">
        <v>0</v>
      </c>
      <c r="BO41" s="72">
        <v>0</v>
      </c>
      <c r="BP41" s="72">
        <v>0</v>
      </c>
      <c r="BQ41" s="72">
        <v>0</v>
      </c>
      <c r="BR41" s="72">
        <v>0</v>
      </c>
      <c r="BS41" s="72">
        <v>0</v>
      </c>
      <c r="BT41" s="72">
        <v>0</v>
      </c>
      <c r="BU41" s="72">
        <v>0</v>
      </c>
      <c r="BV41" s="72">
        <v>0</v>
      </c>
      <c r="BW41" s="72">
        <v>0</v>
      </c>
      <c r="BX41" s="72">
        <v>0</v>
      </c>
      <c r="BY41" s="72">
        <v>0</v>
      </c>
      <c r="BZ41" s="72">
        <v>0</v>
      </c>
      <c r="CA41" s="72">
        <v>0</v>
      </c>
      <c r="CB41" s="72">
        <v>0</v>
      </c>
      <c r="CC41" s="72">
        <v>0</v>
      </c>
      <c r="CD41" s="72">
        <v>0</v>
      </c>
      <c r="CE41" s="72">
        <v>0</v>
      </c>
      <c r="CF41" s="72">
        <v>0</v>
      </c>
      <c r="CG41" s="72">
        <v>0</v>
      </c>
      <c r="CH41" s="72">
        <v>0</v>
      </c>
      <c r="CI41" s="72">
        <v>0</v>
      </c>
      <c r="CJ41" s="72">
        <v>0</v>
      </c>
      <c r="CK41" s="72">
        <v>0</v>
      </c>
      <c r="CL41" s="72">
        <v>0</v>
      </c>
      <c r="CM41" s="72">
        <v>0</v>
      </c>
      <c r="CN41" s="72">
        <v>0</v>
      </c>
      <c r="CO41" s="72">
        <v>0</v>
      </c>
      <c r="CP41" s="72">
        <v>0</v>
      </c>
      <c r="CQ41" s="72">
        <v>0</v>
      </c>
      <c r="CR41" s="72">
        <v>0</v>
      </c>
      <c r="CS41" s="72">
        <v>0</v>
      </c>
      <c r="CT41" s="72">
        <v>0</v>
      </c>
      <c r="CU41" s="72">
        <v>0</v>
      </c>
      <c r="CV41" s="72">
        <v>0</v>
      </c>
      <c r="CW41" s="72">
        <v>0</v>
      </c>
      <c r="CX41" s="115"/>
    </row>
    <row r="42" spans="1:102" x14ac:dyDescent="0.25">
      <c r="B42" s="7" t="s">
        <v>11</v>
      </c>
      <c r="C42">
        <f>5%</f>
        <v>0.05</v>
      </c>
      <c r="D42" s="1">
        <f>F30</f>
        <v>0</v>
      </c>
      <c r="F42" s="1">
        <f>C42*D42</f>
        <v>0</v>
      </c>
      <c r="G42" s="55">
        <v>7</v>
      </c>
      <c r="H42" s="55">
        <v>9</v>
      </c>
      <c r="I42" s="57">
        <f t="shared" si="0"/>
        <v>0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f>I42*0.2</f>
        <v>0</v>
      </c>
      <c r="Q42" s="58">
        <v>0</v>
      </c>
      <c r="R42" s="58">
        <f>I42*0.8</f>
        <v>0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v>0</v>
      </c>
      <c r="AH42" s="58">
        <v>0</v>
      </c>
      <c r="AI42" s="58">
        <v>0</v>
      </c>
      <c r="AJ42" s="58">
        <v>0</v>
      </c>
      <c r="AK42" s="58">
        <v>0</v>
      </c>
      <c r="AL42" s="58">
        <v>0</v>
      </c>
      <c r="AM42" s="58">
        <v>0</v>
      </c>
      <c r="AN42" s="58">
        <v>0</v>
      </c>
      <c r="AO42" s="58">
        <v>0</v>
      </c>
      <c r="AP42" s="58">
        <v>0</v>
      </c>
      <c r="AQ42" s="58">
        <v>0</v>
      </c>
      <c r="AR42" s="58">
        <v>0</v>
      </c>
      <c r="AS42" s="58">
        <v>0</v>
      </c>
      <c r="AT42" s="58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8">
        <v>0</v>
      </c>
      <c r="BA42" s="58">
        <v>0</v>
      </c>
      <c r="BB42" s="58">
        <v>0</v>
      </c>
      <c r="BC42" s="58">
        <v>0</v>
      </c>
      <c r="BD42" s="58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0</v>
      </c>
      <c r="CA42" s="58">
        <v>0</v>
      </c>
      <c r="CB42" s="58">
        <v>0</v>
      </c>
      <c r="CC42" s="58">
        <v>0</v>
      </c>
      <c r="CD42" s="58">
        <v>0</v>
      </c>
      <c r="CE42" s="58">
        <v>0</v>
      </c>
      <c r="CF42" s="58">
        <v>0</v>
      </c>
      <c r="CG42" s="58">
        <v>0</v>
      </c>
      <c r="CH42" s="58">
        <v>0</v>
      </c>
      <c r="CI42" s="58">
        <v>0</v>
      </c>
      <c r="CJ42" s="58">
        <v>0</v>
      </c>
      <c r="CK42" s="58">
        <v>0</v>
      </c>
      <c r="CL42" s="58">
        <v>0</v>
      </c>
      <c r="CM42" s="58">
        <v>0</v>
      </c>
      <c r="CN42" s="58">
        <v>0</v>
      </c>
      <c r="CO42" s="58">
        <v>0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115"/>
    </row>
    <row r="43" spans="1:102" x14ac:dyDescent="0.25">
      <c r="B43" s="7" t="s">
        <v>31</v>
      </c>
      <c r="G43" s="90"/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115"/>
    </row>
    <row r="44" spans="1:102" x14ac:dyDescent="0.25">
      <c r="B44" t="s">
        <v>32</v>
      </c>
      <c r="C44" s="6">
        <v>2.9999999999999997E-4</v>
      </c>
      <c r="D44" s="1">
        <v>0</v>
      </c>
      <c r="F44" s="1">
        <f>C44*D44</f>
        <v>0</v>
      </c>
      <c r="G44" s="55">
        <v>33</v>
      </c>
      <c r="H44" s="55">
        <v>33</v>
      </c>
      <c r="I44" s="57">
        <f t="shared" si="0"/>
        <v>0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  <c r="AJ44" s="58">
        <v>0</v>
      </c>
      <c r="AK44" s="58">
        <v>0</v>
      </c>
      <c r="AL44" s="58">
        <v>0</v>
      </c>
      <c r="AM44" s="58">
        <v>0</v>
      </c>
      <c r="AN44" s="58">
        <v>0</v>
      </c>
      <c r="AO44" s="58">
        <v>0</v>
      </c>
      <c r="AP44" s="58">
        <f>I44</f>
        <v>0</v>
      </c>
      <c r="AQ44" s="58">
        <v>0</v>
      </c>
      <c r="AR44" s="58">
        <v>0</v>
      </c>
      <c r="AS44" s="58">
        <v>0</v>
      </c>
      <c r="AT44" s="58">
        <v>0</v>
      </c>
      <c r="AU44" s="58">
        <v>0</v>
      </c>
      <c r="AV44" s="58">
        <v>0</v>
      </c>
      <c r="AW44" s="58">
        <v>0</v>
      </c>
      <c r="AX44" s="58">
        <v>0</v>
      </c>
      <c r="AY44" s="58">
        <v>0</v>
      </c>
      <c r="AZ44" s="58">
        <v>0</v>
      </c>
      <c r="BA44" s="58">
        <v>0</v>
      </c>
      <c r="BB44" s="58">
        <v>0</v>
      </c>
      <c r="BC44" s="58">
        <v>0</v>
      </c>
      <c r="BD44" s="58">
        <v>0</v>
      </c>
      <c r="BE44" s="58">
        <v>0</v>
      </c>
      <c r="BF44" s="58">
        <v>0</v>
      </c>
      <c r="BG44" s="58">
        <v>0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0</v>
      </c>
      <c r="CA44" s="58">
        <v>0</v>
      </c>
      <c r="CB44" s="58">
        <v>0</v>
      </c>
      <c r="CC44" s="58">
        <v>0</v>
      </c>
      <c r="CD44" s="58">
        <v>0</v>
      </c>
      <c r="CE44" s="58">
        <v>0</v>
      </c>
      <c r="CF44" s="58">
        <v>0</v>
      </c>
      <c r="CG44" s="58">
        <v>0</v>
      </c>
      <c r="CH44" s="58">
        <v>0</v>
      </c>
      <c r="CI44" s="58">
        <v>0</v>
      </c>
      <c r="CJ44" s="58">
        <v>0</v>
      </c>
      <c r="CK44" s="58">
        <v>0</v>
      </c>
      <c r="CL44" s="58">
        <v>0</v>
      </c>
      <c r="CM44" s="58">
        <v>0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115"/>
    </row>
    <row r="45" spans="1:102" x14ac:dyDescent="0.25">
      <c r="B45" t="s">
        <v>33</v>
      </c>
      <c r="C45" s="6">
        <v>2.0000000000000001E-4</v>
      </c>
      <c r="D45" s="1">
        <v>0</v>
      </c>
      <c r="F45" s="1">
        <f>C45*D45</f>
        <v>0</v>
      </c>
      <c r="G45" s="55">
        <v>33</v>
      </c>
      <c r="H45" s="55">
        <v>33</v>
      </c>
      <c r="I45" s="57">
        <f t="shared" si="0"/>
        <v>0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  <c r="AG45" s="58">
        <v>0</v>
      </c>
      <c r="AH45" s="58">
        <v>0</v>
      </c>
      <c r="AI45" s="58">
        <v>0</v>
      </c>
      <c r="AJ45" s="58">
        <v>0</v>
      </c>
      <c r="AK45" s="58">
        <v>0</v>
      </c>
      <c r="AL45" s="58">
        <v>0</v>
      </c>
      <c r="AM45" s="58">
        <v>0</v>
      </c>
      <c r="AN45" s="58">
        <v>0</v>
      </c>
      <c r="AO45" s="58">
        <v>0</v>
      </c>
      <c r="AP45" s="58">
        <f>I45</f>
        <v>0</v>
      </c>
      <c r="AQ45" s="58">
        <v>0</v>
      </c>
      <c r="AR45" s="58">
        <v>0</v>
      </c>
      <c r="AS45" s="58">
        <v>0</v>
      </c>
      <c r="AT45" s="58">
        <v>0</v>
      </c>
      <c r="AU45" s="58">
        <v>0</v>
      </c>
      <c r="AV45" s="58">
        <v>0</v>
      </c>
      <c r="AW45" s="58">
        <v>0</v>
      </c>
      <c r="AX45" s="58">
        <v>0</v>
      </c>
      <c r="AY45" s="58">
        <v>0</v>
      </c>
      <c r="AZ45" s="58">
        <v>0</v>
      </c>
      <c r="BA45" s="58">
        <v>0</v>
      </c>
      <c r="BB45" s="58">
        <v>0</v>
      </c>
      <c r="BC45" s="58">
        <v>0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0</v>
      </c>
      <c r="CA45" s="58">
        <v>0</v>
      </c>
      <c r="CB45" s="58">
        <v>0</v>
      </c>
      <c r="CC45" s="58">
        <v>0</v>
      </c>
      <c r="CD45" s="58">
        <v>0</v>
      </c>
      <c r="CE45" s="58">
        <v>0</v>
      </c>
      <c r="CF45" s="58">
        <v>0</v>
      </c>
      <c r="CG45" s="58">
        <v>0</v>
      </c>
      <c r="CH45" s="58">
        <v>0</v>
      </c>
      <c r="CI45" s="58">
        <v>0</v>
      </c>
      <c r="CJ45" s="58">
        <v>0</v>
      </c>
      <c r="CK45" s="58">
        <v>0</v>
      </c>
      <c r="CL45" s="58">
        <v>0</v>
      </c>
      <c r="CM45" s="58">
        <v>0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0</v>
      </c>
      <c r="CU45" s="58">
        <v>0</v>
      </c>
      <c r="CV45" s="58">
        <v>0</v>
      </c>
      <c r="CW45" s="58">
        <v>0</v>
      </c>
      <c r="CX45" s="115"/>
    </row>
    <row r="46" spans="1:102" x14ac:dyDescent="0.25">
      <c r="B46" t="s">
        <v>34</v>
      </c>
      <c r="C46">
        <v>1</v>
      </c>
      <c r="D46" s="1">
        <v>250</v>
      </c>
      <c r="F46" s="1">
        <f>C46*D46</f>
        <v>250</v>
      </c>
      <c r="G46" s="55">
        <v>33</v>
      </c>
      <c r="H46" s="55">
        <v>33</v>
      </c>
      <c r="I46" s="57">
        <f t="shared" si="0"/>
        <v>-250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8">
        <v>0</v>
      </c>
      <c r="AI46" s="58">
        <v>0</v>
      </c>
      <c r="AJ46" s="58">
        <v>0</v>
      </c>
      <c r="AK46" s="58">
        <v>0</v>
      </c>
      <c r="AL46" s="58">
        <v>0</v>
      </c>
      <c r="AM46" s="58">
        <v>0</v>
      </c>
      <c r="AN46" s="58">
        <v>0</v>
      </c>
      <c r="AO46" s="58">
        <v>0</v>
      </c>
      <c r="AP46" s="58">
        <f>I46</f>
        <v>-250</v>
      </c>
      <c r="AQ46" s="58">
        <v>0</v>
      </c>
      <c r="AR46" s="58">
        <v>0</v>
      </c>
      <c r="AS46" s="58">
        <v>0</v>
      </c>
      <c r="AT46" s="58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8">
        <v>0</v>
      </c>
      <c r="BA46" s="58">
        <v>0</v>
      </c>
      <c r="BB46" s="58">
        <v>0</v>
      </c>
      <c r="BC46" s="58">
        <v>0</v>
      </c>
      <c r="BD46" s="58">
        <v>0</v>
      </c>
      <c r="BE46" s="58">
        <v>0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0</v>
      </c>
      <c r="BW46" s="58">
        <v>0</v>
      </c>
      <c r="BX46" s="58">
        <v>0</v>
      </c>
      <c r="BY46" s="58">
        <v>0</v>
      </c>
      <c r="BZ46" s="58">
        <v>0</v>
      </c>
      <c r="CA46" s="58">
        <v>0</v>
      </c>
      <c r="CB46" s="58">
        <v>0</v>
      </c>
      <c r="CC46" s="58">
        <v>0</v>
      </c>
      <c r="CD46" s="58">
        <v>0</v>
      </c>
      <c r="CE46" s="58">
        <v>0</v>
      </c>
      <c r="CF46" s="58">
        <v>0</v>
      </c>
      <c r="CG46" s="58">
        <v>0</v>
      </c>
      <c r="CH46" s="58">
        <v>0</v>
      </c>
      <c r="CI46" s="58">
        <v>0</v>
      </c>
      <c r="CJ46" s="58">
        <v>0</v>
      </c>
      <c r="CK46" s="58">
        <v>0</v>
      </c>
      <c r="CL46" s="58">
        <v>0</v>
      </c>
      <c r="CM46" s="58">
        <v>0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115"/>
    </row>
    <row r="47" spans="1:102" x14ac:dyDescent="0.25">
      <c r="B47" s="7" t="s">
        <v>35</v>
      </c>
      <c r="G47" s="90"/>
      <c r="H47" s="90"/>
      <c r="I47" s="91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115"/>
    </row>
    <row r="48" spans="1:102" x14ac:dyDescent="0.25">
      <c r="B48" t="s">
        <v>32</v>
      </c>
      <c r="C48" s="6">
        <v>2.9999999999999997E-4</v>
      </c>
      <c r="D48" s="1">
        <v>0</v>
      </c>
      <c r="F48" s="1">
        <f>C48*D48</f>
        <v>0</v>
      </c>
      <c r="G48" s="55">
        <v>33</v>
      </c>
      <c r="H48" s="55">
        <v>33</v>
      </c>
      <c r="I48" s="57">
        <f t="shared" si="0"/>
        <v>0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v>0</v>
      </c>
      <c r="AH48" s="58">
        <v>0</v>
      </c>
      <c r="AI48" s="58">
        <v>0</v>
      </c>
      <c r="AJ48" s="58">
        <v>0</v>
      </c>
      <c r="AK48" s="58">
        <v>0</v>
      </c>
      <c r="AL48" s="58">
        <v>0</v>
      </c>
      <c r="AM48" s="58">
        <v>0</v>
      </c>
      <c r="AN48" s="58">
        <v>0</v>
      </c>
      <c r="AO48" s="58">
        <v>0</v>
      </c>
      <c r="AP48" s="58">
        <f>I48</f>
        <v>0</v>
      </c>
      <c r="AQ48" s="58">
        <v>0</v>
      </c>
      <c r="AR48" s="58">
        <v>0</v>
      </c>
      <c r="AS48" s="58">
        <v>0</v>
      </c>
      <c r="AT48" s="58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8">
        <v>0</v>
      </c>
      <c r="BA48" s="58">
        <v>0</v>
      </c>
      <c r="BB48" s="58">
        <v>0</v>
      </c>
      <c r="BC48" s="58">
        <v>0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58">
        <v>0</v>
      </c>
      <c r="BK48" s="58">
        <v>0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0</v>
      </c>
      <c r="CA48" s="58">
        <v>0</v>
      </c>
      <c r="CB48" s="58">
        <v>0</v>
      </c>
      <c r="CC48" s="58">
        <v>0</v>
      </c>
      <c r="CD48" s="58">
        <v>0</v>
      </c>
      <c r="CE48" s="58">
        <v>0</v>
      </c>
      <c r="CF48" s="58">
        <v>0</v>
      </c>
      <c r="CG48" s="58">
        <v>0</v>
      </c>
      <c r="CH48" s="58">
        <v>0</v>
      </c>
      <c r="CI48" s="58">
        <v>0</v>
      </c>
      <c r="CJ48" s="58">
        <v>0</v>
      </c>
      <c r="CK48" s="58">
        <v>0</v>
      </c>
      <c r="CL48" s="58">
        <v>0</v>
      </c>
      <c r="CM48" s="58">
        <v>0</v>
      </c>
      <c r="CN48" s="58">
        <v>0</v>
      </c>
      <c r="CO48" s="58">
        <v>0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115"/>
    </row>
    <row r="49" spans="2:102" x14ac:dyDescent="0.25">
      <c r="B49" t="s">
        <v>33</v>
      </c>
      <c r="C49" s="6">
        <v>2.0000000000000001E-4</v>
      </c>
      <c r="D49" s="1">
        <v>0</v>
      </c>
      <c r="F49" s="1">
        <f>C49*D49</f>
        <v>0</v>
      </c>
      <c r="G49" s="55">
        <v>33</v>
      </c>
      <c r="H49" s="55">
        <v>33</v>
      </c>
      <c r="I49" s="57">
        <f t="shared" si="0"/>
        <v>0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0</v>
      </c>
      <c r="AN49" s="58">
        <v>0</v>
      </c>
      <c r="AO49" s="58">
        <v>0</v>
      </c>
      <c r="AP49" s="58">
        <f t="shared" ref="AP49:AP52" si="14">I49</f>
        <v>0</v>
      </c>
      <c r="AQ49" s="58">
        <v>0</v>
      </c>
      <c r="AR49" s="58">
        <v>0</v>
      </c>
      <c r="AS49" s="58">
        <v>0</v>
      </c>
      <c r="AT49" s="58">
        <v>0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8">
        <v>0</v>
      </c>
      <c r="BA49" s="58">
        <v>0</v>
      </c>
      <c r="BB49" s="58">
        <v>0</v>
      </c>
      <c r="BC49" s="58">
        <v>0</v>
      </c>
      <c r="BD49" s="58">
        <v>0</v>
      </c>
      <c r="BE49" s="58">
        <v>0</v>
      </c>
      <c r="BF49" s="58">
        <v>0</v>
      </c>
      <c r="BG49" s="58">
        <v>0</v>
      </c>
      <c r="BH49" s="58">
        <v>0</v>
      </c>
      <c r="BI49" s="58">
        <v>0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0</v>
      </c>
      <c r="CA49" s="58">
        <v>0</v>
      </c>
      <c r="CB49" s="58">
        <v>0</v>
      </c>
      <c r="CC49" s="58">
        <v>0</v>
      </c>
      <c r="CD49" s="58">
        <v>0</v>
      </c>
      <c r="CE49" s="58">
        <v>0</v>
      </c>
      <c r="CF49" s="58">
        <v>0</v>
      </c>
      <c r="CG49" s="58">
        <v>0</v>
      </c>
      <c r="CH49" s="58">
        <v>0</v>
      </c>
      <c r="CI49" s="58">
        <v>0</v>
      </c>
      <c r="CJ49" s="58">
        <v>0</v>
      </c>
      <c r="CK49" s="58">
        <v>0</v>
      </c>
      <c r="CL49" s="58">
        <v>0</v>
      </c>
      <c r="CM49" s="58">
        <v>0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115"/>
    </row>
    <row r="50" spans="2:102" x14ac:dyDescent="0.25">
      <c r="B50" t="s">
        <v>34</v>
      </c>
      <c r="C50">
        <v>1</v>
      </c>
      <c r="D50" s="1">
        <v>250</v>
      </c>
      <c r="F50" s="1">
        <f>C50*D50</f>
        <v>250</v>
      </c>
      <c r="G50" s="55">
        <v>33</v>
      </c>
      <c r="H50" s="55">
        <v>33</v>
      </c>
      <c r="I50" s="57">
        <f t="shared" si="0"/>
        <v>-250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v>0</v>
      </c>
      <c r="AH50" s="58">
        <v>0</v>
      </c>
      <c r="AI50" s="58">
        <v>0</v>
      </c>
      <c r="AJ50" s="58">
        <v>0</v>
      </c>
      <c r="AK50" s="58">
        <v>0</v>
      </c>
      <c r="AL50" s="58">
        <v>0</v>
      </c>
      <c r="AM50" s="58">
        <v>0</v>
      </c>
      <c r="AN50" s="58">
        <v>0</v>
      </c>
      <c r="AO50" s="58">
        <v>0</v>
      </c>
      <c r="AP50" s="58">
        <f t="shared" si="14"/>
        <v>-250</v>
      </c>
      <c r="AQ50" s="58">
        <v>0</v>
      </c>
      <c r="AR50" s="58">
        <v>0</v>
      </c>
      <c r="AS50" s="58">
        <v>0</v>
      </c>
      <c r="AT50" s="58">
        <v>0</v>
      </c>
      <c r="AU50" s="58">
        <v>0</v>
      </c>
      <c r="AV50" s="58">
        <v>0</v>
      </c>
      <c r="AW50" s="58">
        <v>0</v>
      </c>
      <c r="AX50" s="58">
        <v>0</v>
      </c>
      <c r="AY50" s="58">
        <v>0</v>
      </c>
      <c r="AZ50" s="58">
        <v>0</v>
      </c>
      <c r="BA50" s="58">
        <v>0</v>
      </c>
      <c r="BB50" s="58">
        <v>0</v>
      </c>
      <c r="BC50" s="58">
        <v>0</v>
      </c>
      <c r="BD50" s="58">
        <v>0</v>
      </c>
      <c r="BE50" s="58">
        <v>0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0</v>
      </c>
      <c r="BM50" s="58">
        <v>0</v>
      </c>
      <c r="BN50" s="58">
        <v>0</v>
      </c>
      <c r="BO50" s="58">
        <v>0</v>
      </c>
      <c r="BP50" s="58">
        <v>0</v>
      </c>
      <c r="BQ50" s="58">
        <v>0</v>
      </c>
      <c r="BR50" s="58">
        <v>0</v>
      </c>
      <c r="BS50" s="58">
        <v>0</v>
      </c>
      <c r="BT50" s="58">
        <v>0</v>
      </c>
      <c r="BU50" s="58">
        <v>0</v>
      </c>
      <c r="BV50" s="58">
        <v>0</v>
      </c>
      <c r="BW50" s="58">
        <v>0</v>
      </c>
      <c r="BX50" s="58">
        <v>0</v>
      </c>
      <c r="BY50" s="58">
        <v>0</v>
      </c>
      <c r="BZ50" s="58">
        <v>0</v>
      </c>
      <c r="CA50" s="58">
        <v>0</v>
      </c>
      <c r="CB50" s="58">
        <v>0</v>
      </c>
      <c r="CC50" s="58">
        <v>0</v>
      </c>
      <c r="CD50" s="58">
        <v>0</v>
      </c>
      <c r="CE50" s="58">
        <v>0</v>
      </c>
      <c r="CF50" s="58">
        <v>0</v>
      </c>
      <c r="CG50" s="58">
        <v>0</v>
      </c>
      <c r="CH50" s="58">
        <v>0</v>
      </c>
      <c r="CI50" s="58">
        <v>0</v>
      </c>
      <c r="CJ50" s="58">
        <v>0</v>
      </c>
      <c r="CK50" s="58">
        <v>0</v>
      </c>
      <c r="CL50" s="58">
        <v>0</v>
      </c>
      <c r="CM50" s="58">
        <v>0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115"/>
    </row>
    <row r="51" spans="2:102" x14ac:dyDescent="0.25">
      <c r="B51" s="7" t="s">
        <v>36</v>
      </c>
      <c r="C51" s="6">
        <v>8.9999999999999993E-3</v>
      </c>
      <c r="D51" s="1">
        <f>F33+F34</f>
        <v>385500</v>
      </c>
      <c r="F51" s="1">
        <f>C51*D51</f>
        <v>3469.4999999999995</v>
      </c>
      <c r="G51" s="55">
        <v>17</v>
      </c>
      <c r="H51" s="55">
        <v>32</v>
      </c>
      <c r="I51" s="57">
        <f t="shared" si="0"/>
        <v>-3469.4999999999995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f>$I$51/16</f>
        <v>-216.84374999999997</v>
      </c>
      <c r="AA51" s="58">
        <f t="shared" ref="AA51:AO51" si="15">$I$51/16</f>
        <v>-216.84374999999997</v>
      </c>
      <c r="AB51" s="58">
        <f t="shared" si="15"/>
        <v>-216.84374999999997</v>
      </c>
      <c r="AC51" s="58">
        <f t="shared" si="15"/>
        <v>-216.84374999999997</v>
      </c>
      <c r="AD51" s="58">
        <f t="shared" si="15"/>
        <v>-216.84374999999997</v>
      </c>
      <c r="AE51" s="58">
        <f t="shared" si="15"/>
        <v>-216.84374999999997</v>
      </c>
      <c r="AF51" s="58">
        <f t="shared" si="15"/>
        <v>-216.84374999999997</v>
      </c>
      <c r="AG51" s="58">
        <f t="shared" si="15"/>
        <v>-216.84374999999997</v>
      </c>
      <c r="AH51" s="58">
        <f t="shared" si="15"/>
        <v>-216.84374999999997</v>
      </c>
      <c r="AI51" s="58">
        <f t="shared" si="15"/>
        <v>-216.84374999999997</v>
      </c>
      <c r="AJ51" s="58">
        <f t="shared" si="15"/>
        <v>-216.84374999999997</v>
      </c>
      <c r="AK51" s="58">
        <f t="shared" si="15"/>
        <v>-216.84374999999997</v>
      </c>
      <c r="AL51" s="58">
        <f t="shared" si="15"/>
        <v>-216.84374999999997</v>
      </c>
      <c r="AM51" s="58">
        <f t="shared" si="15"/>
        <v>-216.84374999999997</v>
      </c>
      <c r="AN51" s="58">
        <f t="shared" si="15"/>
        <v>-216.84374999999997</v>
      </c>
      <c r="AO51" s="58">
        <f t="shared" si="15"/>
        <v>-216.84374999999997</v>
      </c>
      <c r="AP51" s="58">
        <v>0</v>
      </c>
      <c r="AQ51" s="58">
        <v>0</v>
      </c>
      <c r="AR51" s="58">
        <v>0</v>
      </c>
      <c r="AS51" s="58">
        <v>0</v>
      </c>
      <c r="AT51" s="58">
        <v>0</v>
      </c>
      <c r="AU51" s="58">
        <v>0</v>
      </c>
      <c r="AV51" s="58">
        <v>0</v>
      </c>
      <c r="AW51" s="58">
        <v>0</v>
      </c>
      <c r="AX51" s="58">
        <v>0</v>
      </c>
      <c r="AY51" s="58">
        <v>0</v>
      </c>
      <c r="AZ51" s="58">
        <v>0</v>
      </c>
      <c r="BA51" s="58">
        <v>0</v>
      </c>
      <c r="BB51" s="58">
        <v>0</v>
      </c>
      <c r="BC51" s="58">
        <v>0</v>
      </c>
      <c r="BD51" s="58">
        <v>0</v>
      </c>
      <c r="BE51" s="58">
        <v>0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0</v>
      </c>
      <c r="BO51" s="58">
        <v>0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0</v>
      </c>
      <c r="CA51" s="58">
        <v>0</v>
      </c>
      <c r="CB51" s="58">
        <v>0</v>
      </c>
      <c r="CC51" s="58">
        <v>0</v>
      </c>
      <c r="CD51" s="58">
        <v>0</v>
      </c>
      <c r="CE51" s="58">
        <v>0</v>
      </c>
      <c r="CF51" s="58">
        <v>0</v>
      </c>
      <c r="CG51" s="58">
        <v>0</v>
      </c>
      <c r="CH51" s="58">
        <v>0</v>
      </c>
      <c r="CI51" s="58">
        <v>0</v>
      </c>
      <c r="CJ51" s="58">
        <v>0</v>
      </c>
      <c r="CK51" s="58">
        <v>0</v>
      </c>
      <c r="CL51" s="58">
        <v>0</v>
      </c>
      <c r="CM51" s="58">
        <v>0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115"/>
    </row>
    <row r="52" spans="2:102" x14ac:dyDescent="0.25">
      <c r="B52" s="7" t="s">
        <v>218</v>
      </c>
      <c r="C52" s="6">
        <v>2.5000000000000001E-3</v>
      </c>
      <c r="D52" s="1">
        <v>0</v>
      </c>
      <c r="F52" s="1">
        <f>C52*D52</f>
        <v>0</v>
      </c>
      <c r="G52" s="55">
        <v>33</v>
      </c>
      <c r="H52" s="55">
        <v>33</v>
      </c>
      <c r="I52" s="57">
        <f>-F52</f>
        <v>0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58">
        <v>0</v>
      </c>
      <c r="AC52" s="58">
        <v>0</v>
      </c>
      <c r="AD52" s="58">
        <v>0</v>
      </c>
      <c r="AE52" s="58">
        <v>0</v>
      </c>
      <c r="AF52" s="58">
        <v>0</v>
      </c>
      <c r="AG52" s="58">
        <v>0</v>
      </c>
      <c r="AH52" s="58">
        <v>0</v>
      </c>
      <c r="AI52" s="58">
        <v>0</v>
      </c>
      <c r="AJ52" s="58">
        <v>0</v>
      </c>
      <c r="AK52" s="58">
        <v>0</v>
      </c>
      <c r="AL52" s="58">
        <v>0</v>
      </c>
      <c r="AM52" s="58">
        <v>0</v>
      </c>
      <c r="AN52" s="58">
        <v>0</v>
      </c>
      <c r="AO52" s="58">
        <v>0</v>
      </c>
      <c r="AP52" s="58">
        <f t="shared" si="14"/>
        <v>0</v>
      </c>
      <c r="AQ52" s="58">
        <v>0</v>
      </c>
      <c r="AR52" s="58">
        <v>0</v>
      </c>
      <c r="AS52" s="58">
        <v>0</v>
      </c>
      <c r="AT52" s="58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8">
        <v>0</v>
      </c>
      <c r="BA52" s="58">
        <v>0</v>
      </c>
      <c r="BB52" s="58">
        <v>0</v>
      </c>
      <c r="BC52" s="58">
        <v>0</v>
      </c>
      <c r="BD52" s="58">
        <v>0</v>
      </c>
      <c r="BE52" s="58">
        <v>0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0</v>
      </c>
      <c r="CA52" s="58">
        <v>0</v>
      </c>
      <c r="CB52" s="58">
        <v>0</v>
      </c>
      <c r="CC52" s="58">
        <v>0</v>
      </c>
      <c r="CD52" s="58">
        <v>0</v>
      </c>
      <c r="CE52" s="58">
        <v>0</v>
      </c>
      <c r="CF52" s="58">
        <v>0</v>
      </c>
      <c r="CG52" s="58">
        <v>0</v>
      </c>
      <c r="CH52" s="58">
        <v>0</v>
      </c>
      <c r="CI52" s="58">
        <v>0</v>
      </c>
      <c r="CJ52" s="58">
        <v>0</v>
      </c>
      <c r="CK52" s="58">
        <v>0</v>
      </c>
      <c r="CL52" s="58">
        <v>0</v>
      </c>
      <c r="CM52" s="58">
        <v>0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115"/>
    </row>
    <row r="53" spans="2:102" x14ac:dyDescent="0.25">
      <c r="G53" s="61"/>
      <c r="H53" s="61"/>
      <c r="I53" s="62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CX53" s="115"/>
    </row>
    <row r="54" spans="2:102" x14ac:dyDescent="0.25">
      <c r="B54" s="15" t="s">
        <v>37</v>
      </c>
      <c r="C54" s="15"/>
      <c r="D54" s="16"/>
      <c r="E54" s="16"/>
      <c r="F54" s="16"/>
      <c r="G54" s="73"/>
      <c r="H54" s="73"/>
      <c r="I54" s="74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CX54" s="115"/>
    </row>
    <row r="55" spans="2:102" x14ac:dyDescent="0.25">
      <c r="B55" s="17" t="s">
        <v>40</v>
      </c>
      <c r="C55" s="17">
        <v>1</v>
      </c>
      <c r="D55" s="19">
        <v>2500</v>
      </c>
      <c r="E55" s="19"/>
      <c r="F55" s="19">
        <f>C55*D55</f>
        <v>2500</v>
      </c>
      <c r="G55" s="67">
        <v>16</v>
      </c>
      <c r="H55" s="67">
        <v>16</v>
      </c>
      <c r="I55" s="68">
        <f t="shared" si="0"/>
        <v>-2500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  <c r="O55" s="69">
        <v>0</v>
      </c>
      <c r="P55" s="69">
        <v>0</v>
      </c>
      <c r="Q55" s="69">
        <v>0</v>
      </c>
      <c r="R55" s="69">
        <v>0</v>
      </c>
      <c r="S55" s="69">
        <v>0</v>
      </c>
      <c r="T55" s="69">
        <v>0</v>
      </c>
      <c r="U55" s="69">
        <v>0</v>
      </c>
      <c r="V55" s="69">
        <v>0</v>
      </c>
      <c r="W55" s="69">
        <v>0</v>
      </c>
      <c r="X55" s="114">
        <v>0</v>
      </c>
      <c r="Y55" s="114">
        <f>I55</f>
        <v>-2500</v>
      </c>
      <c r="Z55" s="114">
        <v>0</v>
      </c>
      <c r="AA55" s="114">
        <v>0</v>
      </c>
      <c r="AB55" s="114">
        <v>0</v>
      </c>
      <c r="AC55" s="114">
        <v>0</v>
      </c>
      <c r="AD55" s="114">
        <v>0</v>
      </c>
      <c r="AE55" s="114">
        <v>0</v>
      </c>
      <c r="AF55" s="114">
        <v>0</v>
      </c>
      <c r="AG55" s="114">
        <v>0</v>
      </c>
      <c r="AH55" s="114">
        <v>0</v>
      </c>
      <c r="AI55" s="114">
        <v>0</v>
      </c>
      <c r="AJ55" s="114">
        <v>0</v>
      </c>
      <c r="AK55" s="114">
        <v>0</v>
      </c>
      <c r="AL55" s="114">
        <v>0</v>
      </c>
      <c r="AM55" s="114">
        <v>0</v>
      </c>
      <c r="AN55" s="114">
        <v>0</v>
      </c>
      <c r="AO55" s="114">
        <v>0</v>
      </c>
      <c r="AP55" s="114">
        <v>0</v>
      </c>
      <c r="AQ55" s="114">
        <v>0</v>
      </c>
      <c r="AR55" s="114">
        <v>0</v>
      </c>
      <c r="AS55" s="114">
        <v>0</v>
      </c>
      <c r="AT55" s="114">
        <v>0</v>
      </c>
      <c r="AU55" s="114">
        <v>0</v>
      </c>
      <c r="AV55" s="114">
        <v>0</v>
      </c>
      <c r="AW55" s="114">
        <v>0</v>
      </c>
      <c r="AX55" s="114">
        <v>0</v>
      </c>
      <c r="AY55" s="114">
        <v>0</v>
      </c>
      <c r="AZ55" s="114">
        <v>0</v>
      </c>
      <c r="BA55" s="114">
        <v>0</v>
      </c>
      <c r="BB55" s="114">
        <v>0</v>
      </c>
      <c r="BC55" s="114">
        <v>0</v>
      </c>
      <c r="BD55" s="114">
        <v>0</v>
      </c>
      <c r="BE55" s="114">
        <v>0</v>
      </c>
      <c r="BF55" s="114">
        <v>0</v>
      </c>
      <c r="BG55" s="114">
        <v>0</v>
      </c>
      <c r="BH55" s="114">
        <v>0</v>
      </c>
      <c r="BI55" s="114">
        <v>0</v>
      </c>
      <c r="BJ55" s="114">
        <v>0</v>
      </c>
      <c r="BK55" s="114">
        <v>0</v>
      </c>
      <c r="BL55" s="114">
        <v>0</v>
      </c>
      <c r="BM55" s="114">
        <v>0</v>
      </c>
      <c r="BN55" s="114">
        <v>0</v>
      </c>
      <c r="BO55" s="114">
        <v>0</v>
      </c>
      <c r="BP55" s="114">
        <v>0</v>
      </c>
      <c r="BQ55" s="114">
        <v>0</v>
      </c>
      <c r="BR55" s="114">
        <v>0</v>
      </c>
      <c r="BS55" s="114">
        <v>0</v>
      </c>
      <c r="BT55" s="114">
        <v>0</v>
      </c>
      <c r="BU55" s="114">
        <v>0</v>
      </c>
      <c r="BV55" s="114">
        <v>0</v>
      </c>
      <c r="BW55" s="114">
        <v>0</v>
      </c>
      <c r="BX55" s="114">
        <v>0</v>
      </c>
      <c r="BY55" s="114">
        <v>0</v>
      </c>
      <c r="BZ55" s="114">
        <v>0</v>
      </c>
      <c r="CA55" s="114">
        <v>0</v>
      </c>
      <c r="CB55" s="114">
        <v>0</v>
      </c>
      <c r="CC55" s="114">
        <v>0</v>
      </c>
      <c r="CD55" s="114">
        <v>0</v>
      </c>
      <c r="CE55" s="114">
        <v>0</v>
      </c>
      <c r="CF55" s="114">
        <v>0</v>
      </c>
      <c r="CG55" s="114">
        <v>0</v>
      </c>
      <c r="CH55" s="114">
        <v>0</v>
      </c>
      <c r="CI55" s="114">
        <v>0</v>
      </c>
      <c r="CJ55" s="114">
        <v>0</v>
      </c>
      <c r="CK55" s="114">
        <v>0</v>
      </c>
      <c r="CL55" s="114">
        <v>0</v>
      </c>
      <c r="CM55" s="114">
        <v>0</v>
      </c>
      <c r="CN55" s="114">
        <v>0</v>
      </c>
      <c r="CO55" s="114">
        <v>0</v>
      </c>
      <c r="CP55" s="114">
        <v>0</v>
      </c>
      <c r="CQ55" s="114">
        <v>0</v>
      </c>
      <c r="CR55" s="114">
        <v>0</v>
      </c>
      <c r="CS55" s="114">
        <v>0</v>
      </c>
      <c r="CT55" s="114">
        <v>0</v>
      </c>
      <c r="CU55" s="114">
        <v>0</v>
      </c>
      <c r="CV55" s="114">
        <v>0</v>
      </c>
      <c r="CW55" s="114">
        <v>0</v>
      </c>
      <c r="CX55" s="115"/>
    </row>
    <row r="56" spans="2:102" x14ac:dyDescent="0.25">
      <c r="B56" s="17" t="s">
        <v>34</v>
      </c>
      <c r="C56" s="20">
        <v>2.5000000000000001E-3</v>
      </c>
      <c r="D56" s="19">
        <f>-0.8*SUM(I10:I52,I65:I66)</f>
        <v>419262.65120000002</v>
      </c>
      <c r="E56" s="19"/>
      <c r="F56" s="19">
        <f>C56*D56</f>
        <v>1048.1566280000002</v>
      </c>
      <c r="G56" s="55">
        <v>16</v>
      </c>
      <c r="H56" s="55">
        <v>16</v>
      </c>
      <c r="I56" s="57">
        <f t="shared" si="0"/>
        <v>-1048.1566280000002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f>I56</f>
        <v>-1048.1566280000002</v>
      </c>
      <c r="Z56" s="58">
        <v>0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  <c r="AG56" s="58">
        <v>0</v>
      </c>
      <c r="AH56" s="58">
        <v>0</v>
      </c>
      <c r="AI56" s="58">
        <v>0</v>
      </c>
      <c r="AJ56" s="58">
        <v>0</v>
      </c>
      <c r="AK56" s="58">
        <v>0</v>
      </c>
      <c r="AL56" s="58">
        <v>0</v>
      </c>
      <c r="AM56" s="58">
        <v>0</v>
      </c>
      <c r="AN56" s="58">
        <v>0</v>
      </c>
      <c r="AO56" s="58">
        <v>0</v>
      </c>
      <c r="AP56" s="58">
        <v>0</v>
      </c>
      <c r="AQ56" s="58">
        <v>0</v>
      </c>
      <c r="AR56" s="58">
        <v>0</v>
      </c>
      <c r="AS56" s="58">
        <v>0</v>
      </c>
      <c r="AT56" s="58">
        <v>0</v>
      </c>
      <c r="AU56" s="58">
        <v>0</v>
      </c>
      <c r="AV56" s="58">
        <v>0</v>
      </c>
      <c r="AW56" s="58">
        <v>0</v>
      </c>
      <c r="AX56" s="58">
        <v>0</v>
      </c>
      <c r="AY56" s="58">
        <v>0</v>
      </c>
      <c r="AZ56" s="58">
        <v>0</v>
      </c>
      <c r="BA56" s="58">
        <v>0</v>
      </c>
      <c r="BB56" s="58">
        <v>0</v>
      </c>
      <c r="BC56" s="58">
        <v>0</v>
      </c>
      <c r="BD56" s="58">
        <v>0</v>
      </c>
      <c r="BE56" s="58">
        <v>0</v>
      </c>
      <c r="BF56" s="58">
        <v>0</v>
      </c>
      <c r="BG56" s="58">
        <v>0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0</v>
      </c>
      <c r="BW56" s="58">
        <v>0</v>
      </c>
      <c r="BX56" s="58">
        <v>0</v>
      </c>
      <c r="BY56" s="58">
        <v>0</v>
      </c>
      <c r="BZ56" s="58">
        <v>0</v>
      </c>
      <c r="CA56" s="58">
        <v>0</v>
      </c>
      <c r="CB56" s="58">
        <v>0</v>
      </c>
      <c r="CC56" s="58">
        <v>0</v>
      </c>
      <c r="CD56" s="58">
        <v>0</v>
      </c>
      <c r="CE56" s="58">
        <v>0</v>
      </c>
      <c r="CF56" s="58">
        <v>0</v>
      </c>
      <c r="CG56" s="58">
        <v>0</v>
      </c>
      <c r="CH56" s="58">
        <v>0</v>
      </c>
      <c r="CI56" s="58">
        <v>0</v>
      </c>
      <c r="CJ56" s="58">
        <v>0</v>
      </c>
      <c r="CK56" s="58">
        <v>0</v>
      </c>
      <c r="CL56" s="58">
        <v>0</v>
      </c>
      <c r="CM56" s="58">
        <v>0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115"/>
    </row>
    <row r="57" spans="2:102" x14ac:dyDescent="0.25">
      <c r="B57" s="17" t="s">
        <v>41</v>
      </c>
      <c r="C57" s="17">
        <v>1</v>
      </c>
      <c r="D57" s="19">
        <v>250</v>
      </c>
      <c r="E57" s="19"/>
      <c r="F57" s="19">
        <f>C57*D57</f>
        <v>250</v>
      </c>
      <c r="G57" s="55">
        <v>16</v>
      </c>
      <c r="H57" s="55">
        <v>16</v>
      </c>
      <c r="I57" s="57">
        <f t="shared" si="0"/>
        <v>-250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f>I57</f>
        <v>-250</v>
      </c>
      <c r="Z57" s="58">
        <v>0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0</v>
      </c>
      <c r="AG57" s="58">
        <v>0</v>
      </c>
      <c r="AH57" s="58">
        <v>0</v>
      </c>
      <c r="AI57" s="58">
        <v>0</v>
      </c>
      <c r="AJ57" s="58">
        <v>0</v>
      </c>
      <c r="AK57" s="58">
        <v>0</v>
      </c>
      <c r="AL57" s="58">
        <v>0</v>
      </c>
      <c r="AM57" s="58">
        <v>0</v>
      </c>
      <c r="AN57" s="58">
        <v>0</v>
      </c>
      <c r="AO57" s="58">
        <v>0</v>
      </c>
      <c r="AP57" s="58">
        <v>0</v>
      </c>
      <c r="AQ57" s="58">
        <v>0</v>
      </c>
      <c r="AR57" s="58">
        <v>0</v>
      </c>
      <c r="AS57" s="58">
        <v>0</v>
      </c>
      <c r="AT57" s="58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8">
        <v>0</v>
      </c>
      <c r="BA57" s="58">
        <v>0</v>
      </c>
      <c r="BB57" s="58">
        <v>0</v>
      </c>
      <c r="BC57" s="58">
        <v>0</v>
      </c>
      <c r="BD57" s="58">
        <v>0</v>
      </c>
      <c r="BE57" s="58">
        <v>0</v>
      </c>
      <c r="BF57" s="58">
        <v>0</v>
      </c>
      <c r="BG57" s="58">
        <v>0</v>
      </c>
      <c r="BH57" s="58">
        <v>0</v>
      </c>
      <c r="BI57" s="58">
        <v>0</v>
      </c>
      <c r="BJ57" s="58">
        <v>0</v>
      </c>
      <c r="BK57" s="58">
        <v>0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0</v>
      </c>
      <c r="BW57" s="58">
        <v>0</v>
      </c>
      <c r="BX57" s="58">
        <v>0</v>
      </c>
      <c r="BY57" s="58">
        <v>0</v>
      </c>
      <c r="BZ57" s="58">
        <v>0</v>
      </c>
      <c r="CA57" s="58">
        <v>0</v>
      </c>
      <c r="CB57" s="58">
        <v>0</v>
      </c>
      <c r="CC57" s="58">
        <v>0</v>
      </c>
      <c r="CD57" s="58">
        <v>0</v>
      </c>
      <c r="CE57" s="58">
        <v>0</v>
      </c>
      <c r="CF57" s="58">
        <v>0</v>
      </c>
      <c r="CG57" s="58">
        <v>0</v>
      </c>
      <c r="CH57" s="58">
        <v>0</v>
      </c>
      <c r="CI57" s="58">
        <v>0</v>
      </c>
      <c r="CJ57" s="58">
        <v>0</v>
      </c>
      <c r="CK57" s="58">
        <v>0</v>
      </c>
      <c r="CL57" s="58">
        <v>0</v>
      </c>
      <c r="CM57" s="58">
        <v>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115"/>
    </row>
    <row r="58" spans="2:102" x14ac:dyDescent="0.25">
      <c r="B58" s="17" t="s">
        <v>42</v>
      </c>
      <c r="C58" s="20">
        <v>2.5000000000000001E-3</v>
      </c>
      <c r="D58" s="19">
        <f>-0.8*SUM(I10:I52,I65:I66)</f>
        <v>419262.65120000002</v>
      </c>
      <c r="E58" s="19"/>
      <c r="F58" s="19">
        <f>C58*D58</f>
        <v>1048.1566280000002</v>
      </c>
      <c r="G58" s="55">
        <v>16</v>
      </c>
      <c r="H58" s="55">
        <v>16</v>
      </c>
      <c r="I58" s="57">
        <f t="shared" si="0"/>
        <v>-1048.1566280000002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0</v>
      </c>
      <c r="Y58" s="58">
        <f>I58</f>
        <v>-1048.1566280000002</v>
      </c>
      <c r="Z58" s="58">
        <v>0</v>
      </c>
      <c r="AA58" s="58">
        <v>0</v>
      </c>
      <c r="AB58" s="58">
        <v>0</v>
      </c>
      <c r="AC58" s="58">
        <v>0</v>
      </c>
      <c r="AD58" s="58">
        <v>0</v>
      </c>
      <c r="AE58" s="58">
        <v>0</v>
      </c>
      <c r="AF58" s="58">
        <v>0</v>
      </c>
      <c r="AG58" s="58">
        <v>0</v>
      </c>
      <c r="AH58" s="58">
        <v>0</v>
      </c>
      <c r="AI58" s="58">
        <v>0</v>
      </c>
      <c r="AJ58" s="58">
        <v>0</v>
      </c>
      <c r="AK58" s="58">
        <v>0</v>
      </c>
      <c r="AL58" s="58">
        <v>0</v>
      </c>
      <c r="AM58" s="58">
        <v>0</v>
      </c>
      <c r="AN58" s="58">
        <v>0</v>
      </c>
      <c r="AO58" s="58">
        <v>0</v>
      </c>
      <c r="AP58" s="58">
        <v>0</v>
      </c>
      <c r="AQ58" s="58">
        <v>0</v>
      </c>
      <c r="AR58" s="58">
        <v>0</v>
      </c>
      <c r="AS58" s="58">
        <v>0</v>
      </c>
      <c r="AT58" s="58">
        <v>0</v>
      </c>
      <c r="AU58" s="58">
        <v>0</v>
      </c>
      <c r="AV58" s="58">
        <v>0</v>
      </c>
      <c r="AW58" s="58">
        <v>0</v>
      </c>
      <c r="AX58" s="58">
        <v>0</v>
      </c>
      <c r="AY58" s="58">
        <v>0</v>
      </c>
      <c r="AZ58" s="58">
        <v>0</v>
      </c>
      <c r="BA58" s="58">
        <v>0</v>
      </c>
      <c r="BB58" s="58">
        <v>0</v>
      </c>
      <c r="BC58" s="58">
        <v>0</v>
      </c>
      <c r="BD58" s="58">
        <v>0</v>
      </c>
      <c r="BE58" s="58">
        <v>0</v>
      </c>
      <c r="BF58" s="58">
        <v>0</v>
      </c>
      <c r="BG58" s="58">
        <v>0</v>
      </c>
      <c r="BH58" s="58">
        <v>0</v>
      </c>
      <c r="BI58" s="58">
        <v>0</v>
      </c>
      <c r="BJ58" s="58">
        <v>0</v>
      </c>
      <c r="BK58" s="58">
        <v>0</v>
      </c>
      <c r="BL58" s="58">
        <v>0</v>
      </c>
      <c r="BM58" s="58">
        <v>0</v>
      </c>
      <c r="BN58" s="58">
        <v>0</v>
      </c>
      <c r="BO58" s="58">
        <v>0</v>
      </c>
      <c r="BP58" s="58">
        <v>0</v>
      </c>
      <c r="BQ58" s="58">
        <v>0</v>
      </c>
      <c r="BR58" s="58">
        <v>0</v>
      </c>
      <c r="BS58" s="58">
        <v>0</v>
      </c>
      <c r="BT58" s="58">
        <v>0</v>
      </c>
      <c r="BU58" s="58">
        <v>0</v>
      </c>
      <c r="BV58" s="58">
        <v>0</v>
      </c>
      <c r="BW58" s="58">
        <v>0</v>
      </c>
      <c r="BX58" s="58">
        <v>0</v>
      </c>
      <c r="BY58" s="58">
        <v>0</v>
      </c>
      <c r="BZ58" s="58">
        <v>0</v>
      </c>
      <c r="CA58" s="58">
        <v>0</v>
      </c>
      <c r="CB58" s="58">
        <v>0</v>
      </c>
      <c r="CC58" s="58">
        <v>0</v>
      </c>
      <c r="CD58" s="58">
        <v>0</v>
      </c>
      <c r="CE58" s="58">
        <v>0</v>
      </c>
      <c r="CF58" s="58">
        <v>0</v>
      </c>
      <c r="CG58" s="58">
        <v>0</v>
      </c>
      <c r="CH58" s="58">
        <v>0</v>
      </c>
      <c r="CI58" s="58">
        <v>0</v>
      </c>
      <c r="CJ58" s="58">
        <v>0</v>
      </c>
      <c r="CK58" s="58">
        <v>0</v>
      </c>
      <c r="CL58" s="58">
        <v>0</v>
      </c>
      <c r="CM58" s="58">
        <v>0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115"/>
    </row>
    <row r="59" spans="2:102" x14ac:dyDescent="0.25">
      <c r="B59" s="17" t="s">
        <v>38</v>
      </c>
      <c r="C59" s="20">
        <v>1E-3</v>
      </c>
      <c r="D59" s="19">
        <f>-0.8*SUM(I10:I52,I65:I66)</f>
        <v>419262.65120000002</v>
      </c>
      <c r="E59" s="19"/>
      <c r="F59" s="19">
        <f>C59*D59</f>
        <v>419.26265120000005</v>
      </c>
      <c r="G59" s="55">
        <v>16</v>
      </c>
      <c r="H59" s="55">
        <v>16</v>
      </c>
      <c r="I59" s="57">
        <f t="shared" si="0"/>
        <v>-419.26265120000005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0</v>
      </c>
      <c r="X59" s="58">
        <v>0</v>
      </c>
      <c r="Y59" s="58">
        <f>I59</f>
        <v>-419.26265120000005</v>
      </c>
      <c r="Z59" s="58">
        <v>0</v>
      </c>
      <c r="AA59" s="58">
        <v>0</v>
      </c>
      <c r="AB59" s="58">
        <v>0</v>
      </c>
      <c r="AC59" s="58">
        <v>0</v>
      </c>
      <c r="AD59" s="58">
        <v>0</v>
      </c>
      <c r="AE59" s="58">
        <v>0</v>
      </c>
      <c r="AF59" s="58">
        <v>0</v>
      </c>
      <c r="AG59" s="58">
        <v>0</v>
      </c>
      <c r="AH59" s="58">
        <v>0</v>
      </c>
      <c r="AI59" s="58">
        <v>0</v>
      </c>
      <c r="AJ59" s="58">
        <v>0</v>
      </c>
      <c r="AK59" s="58">
        <v>0</v>
      </c>
      <c r="AL59" s="58">
        <v>0</v>
      </c>
      <c r="AM59" s="58">
        <v>0</v>
      </c>
      <c r="AN59" s="58">
        <v>0</v>
      </c>
      <c r="AO59" s="58">
        <v>0</v>
      </c>
      <c r="AP59" s="58">
        <v>0</v>
      </c>
      <c r="AQ59" s="58">
        <v>0</v>
      </c>
      <c r="AR59" s="58">
        <v>0</v>
      </c>
      <c r="AS59" s="58">
        <v>0</v>
      </c>
      <c r="AT59" s="58">
        <v>0</v>
      </c>
      <c r="AU59" s="58">
        <v>0</v>
      </c>
      <c r="AV59" s="58">
        <v>0</v>
      </c>
      <c r="AW59" s="58">
        <v>0</v>
      </c>
      <c r="AX59" s="58">
        <v>0</v>
      </c>
      <c r="AY59" s="58">
        <v>0</v>
      </c>
      <c r="AZ59" s="58">
        <v>0</v>
      </c>
      <c r="BA59" s="58">
        <v>0</v>
      </c>
      <c r="BB59" s="58">
        <v>0</v>
      </c>
      <c r="BC59" s="58">
        <v>0</v>
      </c>
      <c r="BD59" s="58">
        <v>0</v>
      </c>
      <c r="BE59" s="58">
        <v>0</v>
      </c>
      <c r="BF59" s="58">
        <v>0</v>
      </c>
      <c r="BG59" s="58">
        <v>0</v>
      </c>
      <c r="BH59" s="58">
        <v>0</v>
      </c>
      <c r="BI59" s="58">
        <v>0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0</v>
      </c>
      <c r="BW59" s="58">
        <v>0</v>
      </c>
      <c r="BX59" s="58">
        <v>0</v>
      </c>
      <c r="BY59" s="58">
        <v>0</v>
      </c>
      <c r="BZ59" s="58">
        <v>0</v>
      </c>
      <c r="CA59" s="58">
        <v>0</v>
      </c>
      <c r="CB59" s="58">
        <v>0</v>
      </c>
      <c r="CC59" s="58">
        <v>0</v>
      </c>
      <c r="CD59" s="58">
        <v>0</v>
      </c>
      <c r="CE59" s="58">
        <v>0</v>
      </c>
      <c r="CF59" s="58">
        <v>0</v>
      </c>
      <c r="CG59" s="58">
        <v>0</v>
      </c>
      <c r="CH59" s="58">
        <v>0</v>
      </c>
      <c r="CI59" s="58">
        <v>0</v>
      </c>
      <c r="CJ59" s="58">
        <v>0</v>
      </c>
      <c r="CK59" s="58">
        <v>0</v>
      </c>
      <c r="CL59" s="58">
        <v>0</v>
      </c>
      <c r="CM59" s="58">
        <v>0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115"/>
    </row>
    <row r="60" spans="2:102" x14ac:dyDescent="0.25">
      <c r="B60" s="17" t="s">
        <v>122</v>
      </c>
      <c r="C60" s="20">
        <f>intereses!C5</f>
        <v>3.5000000000000003E-2</v>
      </c>
      <c r="D60" s="19">
        <f>0.8*(F8-F70-F71)</f>
        <v>221643.89322815996</v>
      </c>
      <c r="E60" s="19"/>
      <c r="F60" s="19">
        <v>20281</v>
      </c>
      <c r="G60" s="55">
        <v>33</v>
      </c>
      <c r="H60" s="55">
        <v>92</v>
      </c>
      <c r="I60" s="57"/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0</v>
      </c>
      <c r="AB60" s="58">
        <v>0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0</v>
      </c>
      <c r="AK60" s="58">
        <v>0</v>
      </c>
      <c r="AL60" s="58">
        <v>0</v>
      </c>
      <c r="AM60" s="58">
        <v>0</v>
      </c>
      <c r="AN60" s="58">
        <v>0</v>
      </c>
      <c r="AO60" s="58">
        <v>0</v>
      </c>
      <c r="AP60" s="58">
        <v>-646.46134583333344</v>
      </c>
      <c r="AQ60" s="58">
        <v>-636.58659815548526</v>
      </c>
      <c r="AR60" s="58">
        <v>-626.68304913024338</v>
      </c>
      <c r="AS60" s="58">
        <v>-616.75061475367795</v>
      </c>
      <c r="AT60" s="58">
        <v>-606.78921077684731</v>
      </c>
      <c r="AU60" s="58">
        <v>-596.79875270508444</v>
      </c>
      <c r="AV60" s="58">
        <v>-586.77915579727892</v>
      </c>
      <c r="AW60" s="58">
        <v>-576.7303350651589</v>
      </c>
      <c r="AX60" s="58">
        <v>-566.6522052725702</v>
      </c>
      <c r="AY60" s="58">
        <v>-556.54468093475316</v>
      </c>
      <c r="AZ60" s="58">
        <v>-546.40767631761742</v>
      </c>
      <c r="BA60" s="58">
        <v>-536.24110543701511</v>
      </c>
      <c r="BB60" s="58">
        <v>-526.0448820580109</v>
      </c>
      <c r="BC60" s="58">
        <v>-515.81891969415153</v>
      </c>
      <c r="BD60" s="58">
        <v>-505.56313160673074</v>
      </c>
      <c r="BE60" s="58">
        <v>-495.27743080405492</v>
      </c>
      <c r="BF60" s="113">
        <v>-484.96173004070459</v>
      </c>
      <c r="BG60" s="113">
        <v>-474.6159418167947</v>
      </c>
      <c r="BH60" s="113">
        <v>-464.23997837723164</v>
      </c>
      <c r="BI60" s="113">
        <v>-453.83375171096981</v>
      </c>
      <c r="BJ60" s="113">
        <v>-443.39717355026465</v>
      </c>
      <c r="BK60" s="113">
        <v>-432.93015536992419</v>
      </c>
      <c r="BL60" s="113">
        <v>-422.43260838655777</v>
      </c>
      <c r="BM60" s="113">
        <v>-411.90444355782313</v>
      </c>
      <c r="BN60" s="113">
        <v>-401.34557158167144</v>
      </c>
      <c r="BO60" s="113">
        <v>-390.75590289558926</v>
      </c>
      <c r="BP60" s="113">
        <v>-380.13534767583934</v>
      </c>
      <c r="BQ60" s="113">
        <v>-369.48381583669851</v>
      </c>
      <c r="BR60" s="113">
        <v>-358.80121702969353</v>
      </c>
      <c r="BS60" s="113">
        <v>-348.08746064283469</v>
      </c>
      <c r="BT60" s="113">
        <v>-337.34245579984753</v>
      </c>
      <c r="BU60" s="113">
        <v>-326.5661113594017</v>
      </c>
      <c r="BV60" s="113">
        <v>-315.75833591433792</v>
      </c>
      <c r="BW60" s="113">
        <v>-304.91903779089267</v>
      </c>
      <c r="BX60" s="113">
        <v>-294.04812504792073</v>
      </c>
      <c r="BY60" s="113">
        <v>-283.14550547611509</v>
      </c>
      <c r="BZ60" s="113">
        <v>-272.21108659722501</v>
      </c>
      <c r="CA60" s="113">
        <v>-261.24477566327158</v>
      </c>
      <c r="CB60" s="113">
        <v>-250.24647965576071</v>
      </c>
      <c r="CC60" s="113">
        <v>-239.21610528489458</v>
      </c>
      <c r="CD60" s="113">
        <v>-228.15355898878016</v>
      </c>
      <c r="CE60" s="113">
        <v>-217.05874693263536</v>
      </c>
      <c r="CF60" s="113">
        <v>-205.93157500799347</v>
      </c>
      <c r="CG60" s="113">
        <v>-194.77194883190472</v>
      </c>
      <c r="CH60" s="113">
        <v>-183.57977374613574</v>
      </c>
      <c r="CI60" s="113">
        <v>-172.35495481636656</v>
      </c>
      <c r="CJ60" s="113">
        <v>-161.09739683138559</v>
      </c>
      <c r="CK60" s="113">
        <v>-149.80700430228171</v>
      </c>
      <c r="CL60" s="113">
        <v>-138.48368146163466</v>
      </c>
      <c r="CM60" s="113">
        <v>-127.12733226270235</v>
      </c>
      <c r="CN60" s="113">
        <v>-115.73786037860651</v>
      </c>
      <c r="CO60" s="113">
        <v>-104.31516920151537</v>
      </c>
      <c r="CP60" s="113">
        <v>-92.859161841824417</v>
      </c>
      <c r="CQ60" s="113">
        <v>-81.36974112733435</v>
      </c>
      <c r="CR60" s="113">
        <v>-69.846809602427001</v>
      </c>
      <c r="CS60" s="113">
        <v>-58.290269527238678</v>
      </c>
      <c r="CT60" s="113">
        <v>-46.700022876831071</v>
      </c>
      <c r="CU60" s="113">
        <v>-35.075971340359779</v>
      </c>
      <c r="CV60" s="113">
        <v>-23.418016320240429</v>
      </c>
      <c r="CW60" s="113">
        <v>-11.7260589313124</v>
      </c>
      <c r="CX60" s="115"/>
    </row>
    <row r="61" spans="2:102" x14ac:dyDescent="0.25">
      <c r="B61" s="17" t="s">
        <v>54</v>
      </c>
      <c r="C61" s="21">
        <f>intereses!E5</f>
        <v>0.05</v>
      </c>
      <c r="D61" s="19">
        <f>-0.8*SUM(I10:I52,I65:I66)</f>
        <v>419262.65120000002</v>
      </c>
      <c r="E61" s="19"/>
      <c r="F61" s="19">
        <v>15181.82</v>
      </c>
      <c r="G61" s="55">
        <v>17</v>
      </c>
      <c r="H61" s="55">
        <v>32</v>
      </c>
      <c r="I61" s="57"/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58">
        <v>-1746.9277083333334</v>
      </c>
      <c r="AA61" s="58">
        <v>-1642.4667412151557</v>
      </c>
      <c r="AB61" s="58">
        <v>-1537.5705200673187</v>
      </c>
      <c r="AC61" s="58">
        <v>-1432.237231331366</v>
      </c>
      <c r="AD61" s="58">
        <v>-1326.4650538923465</v>
      </c>
      <c r="AE61" s="58">
        <v>-1220.2521590473314</v>
      </c>
      <c r="AF61" s="58">
        <v>-1113.5967104737949</v>
      </c>
      <c r="AG61" s="58">
        <v>-1006.4968641978691</v>
      </c>
      <c r="AH61" s="58">
        <v>-898.9507685624601</v>
      </c>
      <c r="AI61" s="58">
        <v>-790.95656419523675</v>
      </c>
      <c r="AJ61" s="58">
        <v>-682.51238397648365</v>
      </c>
      <c r="AK61" s="58">
        <v>-573.61635300681883</v>
      </c>
      <c r="AL61" s="58">
        <v>-464.26658857478049</v>
      </c>
      <c r="AM61" s="58">
        <v>-354.46120012427525</v>
      </c>
      <c r="AN61" s="58">
        <v>-244.19828922189299</v>
      </c>
      <c r="AO61" s="58">
        <v>-133.47594952408409</v>
      </c>
      <c r="AP61" s="58">
        <v>0</v>
      </c>
      <c r="AQ61" s="58">
        <v>0</v>
      </c>
      <c r="AR61" s="58">
        <v>0</v>
      </c>
      <c r="AS61" s="58">
        <v>0</v>
      </c>
      <c r="AT61" s="58">
        <v>0</v>
      </c>
      <c r="AU61" s="58">
        <v>0</v>
      </c>
      <c r="AV61" s="58">
        <v>0</v>
      </c>
      <c r="AW61" s="58">
        <v>0</v>
      </c>
      <c r="AX61" s="58">
        <v>0</v>
      </c>
      <c r="AY61" s="58">
        <v>0</v>
      </c>
      <c r="AZ61" s="58">
        <v>0</v>
      </c>
      <c r="BA61" s="58">
        <v>0</v>
      </c>
      <c r="BB61" s="58">
        <v>0</v>
      </c>
      <c r="BC61" s="58">
        <v>0</v>
      </c>
      <c r="BD61" s="58">
        <v>0</v>
      </c>
      <c r="BE61" s="58">
        <v>0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0</v>
      </c>
      <c r="BW61" s="58">
        <v>0</v>
      </c>
      <c r="BX61" s="58">
        <v>0</v>
      </c>
      <c r="BY61" s="58">
        <v>0</v>
      </c>
      <c r="BZ61" s="58">
        <v>0</v>
      </c>
      <c r="CA61" s="58">
        <v>0</v>
      </c>
      <c r="CB61" s="58">
        <v>0</v>
      </c>
      <c r="CC61" s="58">
        <v>0</v>
      </c>
      <c r="CD61" s="58">
        <v>0</v>
      </c>
      <c r="CE61" s="58">
        <v>0</v>
      </c>
      <c r="CF61" s="58">
        <v>0</v>
      </c>
      <c r="CG61" s="58">
        <v>0</v>
      </c>
      <c r="CH61" s="58">
        <v>0</v>
      </c>
      <c r="CI61" s="58">
        <v>0</v>
      </c>
      <c r="CJ61" s="58">
        <v>0</v>
      </c>
      <c r="CK61" s="58">
        <v>0</v>
      </c>
      <c r="CL61" s="58">
        <v>0</v>
      </c>
      <c r="CM61" s="58">
        <v>0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115"/>
    </row>
    <row r="62" spans="2:102" x14ac:dyDescent="0.25">
      <c r="B62" s="17" t="s">
        <v>39</v>
      </c>
      <c r="C62" s="20">
        <v>2.5000000000000001E-3</v>
      </c>
      <c r="D62" s="19">
        <f>-0.8*SUM(I10:I52,I65:I66)</f>
        <v>419262.65120000002</v>
      </c>
      <c r="E62" s="19"/>
      <c r="F62" s="19">
        <f>C62*D62</f>
        <v>1048.1566280000002</v>
      </c>
      <c r="G62" s="55">
        <v>32</v>
      </c>
      <c r="H62" s="55">
        <v>33</v>
      </c>
      <c r="I62" s="57">
        <f t="shared" si="0"/>
        <v>-1048.1566280000002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  <c r="O62" s="58">
        <v>0</v>
      </c>
      <c r="P62" s="58">
        <v>0</v>
      </c>
      <c r="Q62" s="58">
        <v>0</v>
      </c>
      <c r="R62" s="58">
        <v>0</v>
      </c>
      <c r="S62" s="58">
        <v>0</v>
      </c>
      <c r="T62" s="58">
        <v>0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58">
        <v>0</v>
      </c>
      <c r="AB62" s="58">
        <v>0</v>
      </c>
      <c r="AC62" s="58">
        <v>0</v>
      </c>
      <c r="AD62" s="58">
        <v>0</v>
      </c>
      <c r="AE62" s="58">
        <v>0</v>
      </c>
      <c r="AF62" s="58">
        <v>0</v>
      </c>
      <c r="AG62" s="58">
        <v>0</v>
      </c>
      <c r="AH62" s="58">
        <v>0</v>
      </c>
      <c r="AI62" s="58">
        <v>0</v>
      </c>
      <c r="AJ62" s="58">
        <v>0</v>
      </c>
      <c r="AK62" s="58">
        <v>0</v>
      </c>
      <c r="AL62" s="58">
        <v>0</v>
      </c>
      <c r="AM62" s="58">
        <v>0</v>
      </c>
      <c r="AN62" s="58">
        <v>0</v>
      </c>
      <c r="AO62" s="58">
        <v>0</v>
      </c>
      <c r="AP62" s="58">
        <v>0</v>
      </c>
      <c r="AQ62" s="58">
        <v>0</v>
      </c>
      <c r="AR62" s="58">
        <v>0</v>
      </c>
      <c r="AS62" s="58">
        <v>0</v>
      </c>
      <c r="AT62" s="58">
        <v>0</v>
      </c>
      <c r="AU62" s="58">
        <v>0</v>
      </c>
      <c r="AV62" s="58">
        <v>0</v>
      </c>
      <c r="AW62" s="58">
        <v>0</v>
      </c>
      <c r="AX62" s="58">
        <v>0</v>
      </c>
      <c r="AY62" s="58">
        <v>0</v>
      </c>
      <c r="AZ62" s="58">
        <v>0</v>
      </c>
      <c r="BA62" s="58">
        <v>0</v>
      </c>
      <c r="BB62" s="58">
        <v>0</v>
      </c>
      <c r="BC62" s="58">
        <v>0</v>
      </c>
      <c r="BD62" s="58">
        <v>0</v>
      </c>
      <c r="BE62" s="58">
        <v>0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0</v>
      </c>
      <c r="CA62" s="58">
        <v>0</v>
      </c>
      <c r="CB62" s="58">
        <v>0</v>
      </c>
      <c r="CC62" s="58">
        <v>0</v>
      </c>
      <c r="CD62" s="58">
        <v>0</v>
      </c>
      <c r="CE62" s="58">
        <v>0</v>
      </c>
      <c r="CF62" s="58">
        <v>0</v>
      </c>
      <c r="CG62" s="58">
        <v>0</v>
      </c>
      <c r="CH62" s="58">
        <v>0</v>
      </c>
      <c r="CI62" s="58">
        <v>0</v>
      </c>
      <c r="CJ62" s="58">
        <v>0</v>
      </c>
      <c r="CK62" s="58">
        <v>0</v>
      </c>
      <c r="CL62" s="58">
        <v>0</v>
      </c>
      <c r="CM62" s="58">
        <v>0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f>I62</f>
        <v>-1048.1566280000002</v>
      </c>
      <c r="CX62" s="115"/>
    </row>
    <row r="63" spans="2:102" x14ac:dyDescent="0.25">
      <c r="G63" s="61"/>
      <c r="H63" s="61"/>
      <c r="I63" s="62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CX63" s="115"/>
    </row>
    <row r="64" spans="2:102" x14ac:dyDescent="0.25">
      <c r="B64" s="15" t="s">
        <v>3</v>
      </c>
      <c r="C64" s="15"/>
      <c r="D64" s="16"/>
      <c r="E64" s="16"/>
      <c r="F64" s="16"/>
      <c r="G64" s="64"/>
      <c r="H64" s="64"/>
      <c r="I64" s="65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CX64" s="115"/>
    </row>
    <row r="65" spans="2:102" x14ac:dyDescent="0.25">
      <c r="B65" s="17" t="s">
        <v>30</v>
      </c>
      <c r="D65" s="1">
        <v>8</v>
      </c>
      <c r="E65" s="1">
        <v>700</v>
      </c>
      <c r="F65" s="1">
        <f>C65*D65*E65</f>
        <v>0</v>
      </c>
      <c r="G65" s="70">
        <v>17</v>
      </c>
      <c r="H65" s="70">
        <v>32</v>
      </c>
      <c r="I65" s="71">
        <f t="shared" si="0"/>
        <v>0</v>
      </c>
      <c r="J65" s="72">
        <v>0</v>
      </c>
      <c r="K65" s="72">
        <v>0</v>
      </c>
      <c r="L65" s="72">
        <v>0</v>
      </c>
      <c r="M65" s="72">
        <v>0</v>
      </c>
      <c r="N65" s="72">
        <v>0</v>
      </c>
      <c r="O65" s="72">
        <v>0</v>
      </c>
      <c r="P65" s="72">
        <v>0</v>
      </c>
      <c r="Q65" s="72">
        <v>0</v>
      </c>
      <c r="R65" s="72">
        <v>0</v>
      </c>
      <c r="S65" s="72">
        <v>0</v>
      </c>
      <c r="T65" s="72">
        <v>0</v>
      </c>
      <c r="U65" s="72">
        <v>0</v>
      </c>
      <c r="V65" s="72">
        <v>0</v>
      </c>
      <c r="W65" s="72">
        <v>0</v>
      </c>
      <c r="X65" s="72">
        <v>0</v>
      </c>
      <c r="Y65" s="72">
        <v>0</v>
      </c>
      <c r="Z65" s="72">
        <f>$I$65/16</f>
        <v>0</v>
      </c>
      <c r="AA65" s="72">
        <f t="shared" ref="AA65:AO65" si="16">$I$65/16</f>
        <v>0</v>
      </c>
      <c r="AB65" s="72">
        <f t="shared" si="16"/>
        <v>0</v>
      </c>
      <c r="AC65" s="72">
        <f t="shared" si="16"/>
        <v>0</v>
      </c>
      <c r="AD65" s="72">
        <f t="shared" si="16"/>
        <v>0</v>
      </c>
      <c r="AE65" s="72">
        <f t="shared" si="16"/>
        <v>0</v>
      </c>
      <c r="AF65" s="72">
        <f t="shared" si="16"/>
        <v>0</v>
      </c>
      <c r="AG65" s="72">
        <f t="shared" si="16"/>
        <v>0</v>
      </c>
      <c r="AH65" s="72">
        <f t="shared" si="16"/>
        <v>0</v>
      </c>
      <c r="AI65" s="72">
        <f t="shared" si="16"/>
        <v>0</v>
      </c>
      <c r="AJ65" s="72">
        <f t="shared" si="16"/>
        <v>0</v>
      </c>
      <c r="AK65" s="72">
        <f t="shared" si="16"/>
        <v>0</v>
      </c>
      <c r="AL65" s="72">
        <f t="shared" si="16"/>
        <v>0</v>
      </c>
      <c r="AM65" s="72">
        <f t="shared" si="16"/>
        <v>0</v>
      </c>
      <c r="AN65" s="72">
        <f t="shared" si="16"/>
        <v>0</v>
      </c>
      <c r="AO65" s="72">
        <f t="shared" si="16"/>
        <v>0</v>
      </c>
      <c r="AP65" s="72">
        <v>0</v>
      </c>
      <c r="AQ65" s="72">
        <v>0</v>
      </c>
      <c r="AR65" s="72">
        <v>0</v>
      </c>
      <c r="AS65" s="72">
        <v>0</v>
      </c>
      <c r="AT65" s="72">
        <v>0</v>
      </c>
      <c r="AU65" s="72">
        <v>0</v>
      </c>
      <c r="AV65" s="72">
        <v>0</v>
      </c>
      <c r="AW65" s="72">
        <v>0</v>
      </c>
      <c r="AX65" s="72">
        <v>0</v>
      </c>
      <c r="AY65" s="72">
        <v>0</v>
      </c>
      <c r="AZ65" s="72">
        <v>0</v>
      </c>
      <c r="BA65" s="72">
        <v>0</v>
      </c>
      <c r="BB65" s="72">
        <v>0</v>
      </c>
      <c r="BC65" s="72">
        <v>0</v>
      </c>
      <c r="BD65" s="72">
        <v>0</v>
      </c>
      <c r="BE65" s="72">
        <v>0</v>
      </c>
      <c r="BF65" s="72">
        <v>0</v>
      </c>
      <c r="BG65" s="72">
        <v>0</v>
      </c>
      <c r="BH65" s="72">
        <v>0</v>
      </c>
      <c r="BI65" s="72">
        <v>0</v>
      </c>
      <c r="BJ65" s="72">
        <v>0</v>
      </c>
      <c r="BK65" s="72">
        <v>0</v>
      </c>
      <c r="BL65" s="72">
        <v>0</v>
      </c>
      <c r="BM65" s="72">
        <v>0</v>
      </c>
      <c r="BN65" s="72">
        <v>0</v>
      </c>
      <c r="BO65" s="72">
        <v>0</v>
      </c>
      <c r="BP65" s="72">
        <v>0</v>
      </c>
      <c r="BQ65" s="72">
        <v>0</v>
      </c>
      <c r="BR65" s="72">
        <v>0</v>
      </c>
      <c r="BS65" s="72">
        <v>0</v>
      </c>
      <c r="BT65" s="72">
        <v>0</v>
      </c>
      <c r="BU65" s="72">
        <v>0</v>
      </c>
      <c r="BV65" s="72">
        <v>0</v>
      </c>
      <c r="BW65" s="72">
        <v>0</v>
      </c>
      <c r="BX65" s="72">
        <v>0</v>
      </c>
      <c r="BY65" s="72">
        <v>0</v>
      </c>
      <c r="BZ65" s="72">
        <v>0</v>
      </c>
      <c r="CA65" s="72">
        <v>0</v>
      </c>
      <c r="CB65" s="72">
        <v>0</v>
      </c>
      <c r="CC65" s="72">
        <v>0</v>
      </c>
      <c r="CD65" s="72">
        <v>0</v>
      </c>
      <c r="CE65" s="72">
        <v>0</v>
      </c>
      <c r="CF65" s="72">
        <v>0</v>
      </c>
      <c r="CG65" s="72">
        <v>0</v>
      </c>
      <c r="CH65" s="72">
        <v>0</v>
      </c>
      <c r="CI65" s="72">
        <v>0</v>
      </c>
      <c r="CJ65" s="72">
        <v>0</v>
      </c>
      <c r="CK65" s="72">
        <v>0</v>
      </c>
      <c r="CL65" s="72">
        <v>0</v>
      </c>
      <c r="CM65" s="72">
        <v>0</v>
      </c>
      <c r="CN65" s="72">
        <v>0</v>
      </c>
      <c r="CO65" s="72">
        <v>0</v>
      </c>
      <c r="CP65" s="72">
        <v>0</v>
      </c>
      <c r="CQ65" s="72">
        <v>0</v>
      </c>
      <c r="CR65" s="72">
        <v>0</v>
      </c>
      <c r="CS65" s="72">
        <v>0</v>
      </c>
      <c r="CT65" s="72">
        <v>0</v>
      </c>
      <c r="CU65" s="72">
        <v>0</v>
      </c>
      <c r="CV65" s="72">
        <v>0</v>
      </c>
      <c r="CW65" s="72">
        <v>0</v>
      </c>
      <c r="CX65" s="115"/>
    </row>
    <row r="66" spans="2:102" x14ac:dyDescent="0.25">
      <c r="B66" t="s">
        <v>23</v>
      </c>
      <c r="D66" s="1">
        <v>8</v>
      </c>
      <c r="E66" s="1">
        <v>200</v>
      </c>
      <c r="F66" s="1">
        <f>C66*D66*E66</f>
        <v>0</v>
      </c>
      <c r="G66" s="55">
        <v>17</v>
      </c>
      <c r="H66" s="55">
        <v>32</v>
      </c>
      <c r="I66" s="57">
        <f>-$F$66</f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f>$I$66/16</f>
        <v>0</v>
      </c>
      <c r="AA66" s="58">
        <f t="shared" ref="AA66:AO66" si="17">$I$66/16</f>
        <v>0</v>
      </c>
      <c r="AB66" s="58">
        <f t="shared" si="17"/>
        <v>0</v>
      </c>
      <c r="AC66" s="58">
        <f t="shared" si="17"/>
        <v>0</v>
      </c>
      <c r="AD66" s="58">
        <f t="shared" si="17"/>
        <v>0</v>
      </c>
      <c r="AE66" s="58">
        <f t="shared" si="17"/>
        <v>0</v>
      </c>
      <c r="AF66" s="58">
        <f t="shared" si="17"/>
        <v>0</v>
      </c>
      <c r="AG66" s="58">
        <f t="shared" si="17"/>
        <v>0</v>
      </c>
      <c r="AH66" s="58">
        <f t="shared" si="17"/>
        <v>0</v>
      </c>
      <c r="AI66" s="58">
        <f t="shared" si="17"/>
        <v>0</v>
      </c>
      <c r="AJ66" s="58">
        <f t="shared" si="17"/>
        <v>0</v>
      </c>
      <c r="AK66" s="58">
        <f t="shared" si="17"/>
        <v>0</v>
      </c>
      <c r="AL66" s="58">
        <f t="shared" si="17"/>
        <v>0</v>
      </c>
      <c r="AM66" s="58">
        <f t="shared" si="17"/>
        <v>0</v>
      </c>
      <c r="AN66" s="58">
        <f t="shared" si="17"/>
        <v>0</v>
      </c>
      <c r="AO66" s="58">
        <f t="shared" si="17"/>
        <v>0</v>
      </c>
      <c r="AP66" s="58">
        <v>0</v>
      </c>
      <c r="AQ66" s="58">
        <v>0</v>
      </c>
      <c r="AR66" s="58">
        <v>0</v>
      </c>
      <c r="AS66" s="58">
        <v>0</v>
      </c>
      <c r="AT66" s="58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8">
        <v>0</v>
      </c>
      <c r="BA66" s="58">
        <v>0</v>
      </c>
      <c r="BB66" s="58">
        <v>0</v>
      </c>
      <c r="BC66" s="58">
        <v>0</v>
      </c>
      <c r="BD66" s="58">
        <v>0</v>
      </c>
      <c r="BE66" s="58">
        <v>0</v>
      </c>
      <c r="BF66" s="58">
        <v>0</v>
      </c>
      <c r="BG66" s="58">
        <v>0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0</v>
      </c>
      <c r="CA66" s="58">
        <v>0</v>
      </c>
      <c r="CB66" s="58">
        <v>0</v>
      </c>
      <c r="CC66" s="58">
        <v>0</v>
      </c>
      <c r="CD66" s="58">
        <v>0</v>
      </c>
      <c r="CE66" s="58">
        <v>0</v>
      </c>
      <c r="CF66" s="58">
        <v>0</v>
      </c>
      <c r="CG66" s="58">
        <v>0</v>
      </c>
      <c r="CH66" s="58">
        <v>0</v>
      </c>
      <c r="CI66" s="58">
        <v>0</v>
      </c>
      <c r="CJ66" s="58">
        <v>0</v>
      </c>
      <c r="CK66" s="58">
        <v>0</v>
      </c>
      <c r="CL66" s="58">
        <v>0</v>
      </c>
      <c r="CM66" s="58">
        <v>0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115"/>
    </row>
    <row r="67" spans="2:102" x14ac:dyDescent="0.25">
      <c r="G67" s="61"/>
      <c r="H67" s="61"/>
      <c r="I67" s="62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CX67" s="115"/>
    </row>
    <row r="68" spans="2:102" x14ac:dyDescent="0.25">
      <c r="B68" s="27" t="s">
        <v>9</v>
      </c>
      <c r="C68" s="24"/>
      <c r="D68" s="25"/>
      <c r="E68" s="25"/>
      <c r="F68" s="25">
        <f>SUM(F69:F73)</f>
        <v>312800</v>
      </c>
      <c r="G68" s="81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2"/>
      <c r="CN68" s="82"/>
      <c r="CO68" s="82"/>
      <c r="CP68" s="82"/>
      <c r="CQ68" s="82"/>
      <c r="CR68" s="82"/>
      <c r="CS68" s="82"/>
      <c r="CT68" s="82"/>
      <c r="CU68" s="82"/>
      <c r="CV68" s="82"/>
      <c r="CW68" s="82"/>
      <c r="CX68" s="115"/>
    </row>
    <row r="69" spans="2:102" x14ac:dyDescent="0.25">
      <c r="B69" t="s">
        <v>216</v>
      </c>
      <c r="D69" s="1">
        <f>65*2183.04</f>
        <v>141897.60000000001</v>
      </c>
      <c r="F69" s="1">
        <f>C69*D69</f>
        <v>0</v>
      </c>
      <c r="G69" s="55">
        <v>92</v>
      </c>
      <c r="H69" s="55">
        <v>92</v>
      </c>
      <c r="I69" s="57">
        <f>F69</f>
        <v>0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8">
        <v>0</v>
      </c>
      <c r="AA69" s="58">
        <v>0</v>
      </c>
      <c r="AB69" s="58">
        <v>0</v>
      </c>
      <c r="AC69" s="58">
        <v>0</v>
      </c>
      <c r="AD69" s="58">
        <v>0</v>
      </c>
      <c r="AE69" s="58">
        <v>0</v>
      </c>
      <c r="AF69" s="58">
        <v>0</v>
      </c>
      <c r="AG69" s="58">
        <v>0</v>
      </c>
      <c r="AH69" s="58">
        <v>0</v>
      </c>
      <c r="AI69" s="58">
        <v>0</v>
      </c>
      <c r="AJ69" s="58">
        <v>0</v>
      </c>
      <c r="AK69" s="58">
        <v>0</v>
      </c>
      <c r="AL69" s="58">
        <v>0</v>
      </c>
      <c r="AM69" s="58">
        <v>0</v>
      </c>
      <c r="AN69" s="58">
        <v>0</v>
      </c>
      <c r="AO69" s="58">
        <v>0</v>
      </c>
      <c r="AP69" s="58">
        <v>0</v>
      </c>
      <c r="AQ69" s="58">
        <v>0</v>
      </c>
      <c r="AR69" s="58">
        <v>0</v>
      </c>
      <c r="AS69" s="58">
        <v>0</v>
      </c>
      <c r="AT69" s="58">
        <v>0</v>
      </c>
      <c r="AU69" s="58">
        <v>0</v>
      </c>
      <c r="AV69" s="58">
        <v>0</v>
      </c>
      <c r="AW69" s="58">
        <v>0</v>
      </c>
      <c r="AX69" s="58">
        <v>0</v>
      </c>
      <c r="AY69" s="58">
        <v>0</v>
      </c>
      <c r="AZ69" s="58">
        <v>0</v>
      </c>
      <c r="BA69" s="58">
        <v>0</v>
      </c>
      <c r="BB69" s="58">
        <v>0</v>
      </c>
      <c r="BC69" s="58">
        <v>0</v>
      </c>
      <c r="BD69" s="58">
        <v>0</v>
      </c>
      <c r="BE69" s="58">
        <v>0</v>
      </c>
      <c r="BF69" s="58">
        <v>0</v>
      </c>
      <c r="BG69" s="58">
        <v>0</v>
      </c>
      <c r="BH69" s="58">
        <v>0</v>
      </c>
      <c r="BI69" s="58">
        <v>0</v>
      </c>
      <c r="BJ69" s="58">
        <v>0</v>
      </c>
      <c r="BK69" s="58">
        <v>0</v>
      </c>
      <c r="BL69" s="58">
        <v>0</v>
      </c>
      <c r="BM69" s="58">
        <v>0</v>
      </c>
      <c r="BN69" s="58">
        <v>0</v>
      </c>
      <c r="BO69" s="58">
        <v>0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0</v>
      </c>
      <c r="BW69" s="58">
        <v>0</v>
      </c>
      <c r="BX69" s="58">
        <v>0</v>
      </c>
      <c r="BY69" s="58">
        <v>0</v>
      </c>
      <c r="BZ69" s="58">
        <v>0</v>
      </c>
      <c r="CA69" s="58">
        <v>0</v>
      </c>
      <c r="CB69" s="58">
        <v>0</v>
      </c>
      <c r="CC69" s="58">
        <v>0</v>
      </c>
      <c r="CD69" s="58">
        <v>0</v>
      </c>
      <c r="CE69" s="58">
        <v>0</v>
      </c>
      <c r="CF69" s="58">
        <v>0</v>
      </c>
      <c r="CG69" s="58">
        <v>0</v>
      </c>
      <c r="CH69" s="58">
        <v>0</v>
      </c>
      <c r="CI69" s="58">
        <v>0</v>
      </c>
      <c r="CJ69" s="58">
        <v>0</v>
      </c>
      <c r="CK69" s="58">
        <v>0</v>
      </c>
      <c r="CL69" s="58">
        <v>0</v>
      </c>
      <c r="CM69" s="58">
        <v>0</v>
      </c>
      <c r="CN69" s="58">
        <v>0</v>
      </c>
      <c r="CO69" s="58">
        <v>0</v>
      </c>
      <c r="CP69" s="58">
        <v>0</v>
      </c>
      <c r="CQ69" s="58">
        <v>0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f>I69</f>
        <v>0</v>
      </c>
      <c r="CX69" s="115"/>
    </row>
    <row r="70" spans="2:102" x14ac:dyDescent="0.25">
      <c r="B70" t="s">
        <v>221</v>
      </c>
      <c r="C70">
        <v>8</v>
      </c>
      <c r="D70" s="11">
        <v>25100</v>
      </c>
      <c r="F70" s="1">
        <f>C70*D70</f>
        <v>200800</v>
      </c>
      <c r="G70" s="55">
        <v>33</v>
      </c>
      <c r="H70" s="55">
        <v>33</v>
      </c>
      <c r="I70" s="57">
        <f>F70</f>
        <v>200800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 s="58">
        <v>0</v>
      </c>
      <c r="AA70" s="58">
        <v>0</v>
      </c>
      <c r="AB70" s="58">
        <v>0</v>
      </c>
      <c r="AC70" s="58">
        <v>0</v>
      </c>
      <c r="AD70" s="58">
        <v>0</v>
      </c>
      <c r="AE70" s="58">
        <v>0</v>
      </c>
      <c r="AF70" s="58">
        <v>0</v>
      </c>
      <c r="AG70" s="58">
        <v>0</v>
      </c>
      <c r="AH70" s="58">
        <v>0</v>
      </c>
      <c r="AI70" s="58">
        <v>0</v>
      </c>
      <c r="AJ70" s="58">
        <v>0</v>
      </c>
      <c r="AK70" s="58">
        <v>0</v>
      </c>
      <c r="AL70" s="58">
        <v>0</v>
      </c>
      <c r="AM70" s="58">
        <v>0</v>
      </c>
      <c r="AN70" s="58">
        <v>0</v>
      </c>
      <c r="AO70" s="58">
        <v>0</v>
      </c>
      <c r="AP70" s="58">
        <f>I70</f>
        <v>200800</v>
      </c>
      <c r="AQ70" s="58">
        <v>0</v>
      </c>
      <c r="AR70" s="58">
        <v>0</v>
      </c>
      <c r="AS70" s="58">
        <v>0</v>
      </c>
      <c r="AT70" s="58">
        <v>0</v>
      </c>
      <c r="AU70" s="58">
        <v>0</v>
      </c>
      <c r="AV70" s="58">
        <v>0</v>
      </c>
      <c r="AW70" s="58">
        <v>0</v>
      </c>
      <c r="AX70" s="58">
        <v>0</v>
      </c>
      <c r="AY70" s="58">
        <v>0</v>
      </c>
      <c r="AZ70" s="58">
        <v>0</v>
      </c>
      <c r="BA70" s="58">
        <v>0</v>
      </c>
      <c r="BB70" s="58">
        <v>0</v>
      </c>
      <c r="BC70" s="58">
        <v>0</v>
      </c>
      <c r="BD70" s="58">
        <v>0</v>
      </c>
      <c r="BE70" s="58">
        <v>0</v>
      </c>
      <c r="BF70" s="58">
        <v>0</v>
      </c>
      <c r="BG70" s="58">
        <v>0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0</v>
      </c>
      <c r="CA70" s="58">
        <v>0</v>
      </c>
      <c r="CB70" s="58">
        <v>0</v>
      </c>
      <c r="CC70" s="58">
        <v>0</v>
      </c>
      <c r="CD70" s="58">
        <v>0</v>
      </c>
      <c r="CE70" s="58">
        <v>0</v>
      </c>
      <c r="CF70" s="58">
        <v>0</v>
      </c>
      <c r="CG70" s="58">
        <v>0</v>
      </c>
      <c r="CH70" s="58">
        <v>0</v>
      </c>
      <c r="CI70" s="58">
        <v>0</v>
      </c>
      <c r="CJ70" s="58">
        <v>0</v>
      </c>
      <c r="CK70" s="58">
        <v>0</v>
      </c>
      <c r="CL70" s="58">
        <v>0</v>
      </c>
      <c r="CM70" s="58">
        <v>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115"/>
    </row>
    <row r="71" spans="2:102" x14ac:dyDescent="0.25">
      <c r="B71" t="s">
        <v>223</v>
      </c>
      <c r="C71">
        <v>8</v>
      </c>
      <c r="D71" s="1">
        <v>11000</v>
      </c>
      <c r="F71" s="1">
        <f>C71*D71</f>
        <v>88000</v>
      </c>
      <c r="G71" s="55">
        <v>33</v>
      </c>
      <c r="H71" s="55">
        <v>33</v>
      </c>
      <c r="I71" s="57">
        <f>F71</f>
        <v>88000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 s="58">
        <v>0</v>
      </c>
      <c r="AA71" s="58">
        <v>0</v>
      </c>
      <c r="AB71" s="58">
        <v>0</v>
      </c>
      <c r="AC71" s="58">
        <v>0</v>
      </c>
      <c r="AD71" s="58">
        <v>0</v>
      </c>
      <c r="AE71" s="58">
        <v>0</v>
      </c>
      <c r="AF71" s="58">
        <v>0</v>
      </c>
      <c r="AG71" s="58">
        <v>0</v>
      </c>
      <c r="AH71" s="58">
        <v>0</v>
      </c>
      <c r="AI71" s="58">
        <v>0</v>
      </c>
      <c r="AJ71" s="58">
        <v>0</v>
      </c>
      <c r="AK71" s="58">
        <v>0</v>
      </c>
      <c r="AL71" s="58">
        <v>0</v>
      </c>
      <c r="AM71" s="58">
        <v>0</v>
      </c>
      <c r="AN71" s="58">
        <v>0</v>
      </c>
      <c r="AO71" s="58">
        <v>0</v>
      </c>
      <c r="AP71" s="58">
        <f>I71</f>
        <v>88000</v>
      </c>
      <c r="AQ71" s="58">
        <v>0</v>
      </c>
      <c r="AR71" s="58">
        <v>0</v>
      </c>
      <c r="AS71" s="58">
        <v>0</v>
      </c>
      <c r="AT71" s="58">
        <v>0</v>
      </c>
      <c r="AU71" s="58">
        <v>0</v>
      </c>
      <c r="AV71" s="58">
        <v>0</v>
      </c>
      <c r="AW71" s="58">
        <v>0</v>
      </c>
      <c r="AX71" s="58">
        <v>0</v>
      </c>
      <c r="AY71" s="58">
        <v>0</v>
      </c>
      <c r="AZ71" s="58">
        <v>0</v>
      </c>
      <c r="BA71" s="58">
        <v>0</v>
      </c>
      <c r="BB71" s="58">
        <v>0</v>
      </c>
      <c r="BC71" s="58">
        <v>0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0</v>
      </c>
      <c r="CA71" s="58">
        <v>0</v>
      </c>
      <c r="CB71" s="58">
        <v>0</v>
      </c>
      <c r="CC71" s="58">
        <v>0</v>
      </c>
      <c r="CD71" s="58">
        <v>0</v>
      </c>
      <c r="CE71" s="58">
        <v>0</v>
      </c>
      <c r="CF71" s="58">
        <v>0</v>
      </c>
      <c r="CG71" s="58">
        <v>0</v>
      </c>
      <c r="CH71" s="58">
        <v>0</v>
      </c>
      <c r="CI71" s="58">
        <v>0</v>
      </c>
      <c r="CJ71" s="58">
        <v>0</v>
      </c>
      <c r="CK71" s="58">
        <v>0</v>
      </c>
      <c r="CL71" s="58">
        <v>0</v>
      </c>
      <c r="CM71" s="58">
        <v>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115"/>
    </row>
    <row r="72" spans="2:102" x14ac:dyDescent="0.25">
      <c r="B72" t="s">
        <v>217</v>
      </c>
      <c r="D72" s="1">
        <f>5*12</f>
        <v>60</v>
      </c>
      <c r="E72" s="1">
        <v>450</v>
      </c>
      <c r="F72" s="1">
        <f>C72*D72*E72</f>
        <v>0</v>
      </c>
      <c r="G72" s="55">
        <v>33</v>
      </c>
      <c r="H72" s="55">
        <v>92</v>
      </c>
      <c r="I72" s="57">
        <f>F72</f>
        <v>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v>0</v>
      </c>
      <c r="R72" s="58">
        <v>0</v>
      </c>
      <c r="S72" s="58">
        <v>0</v>
      </c>
      <c r="T72" s="58">
        <v>0</v>
      </c>
      <c r="U72" s="58">
        <v>0</v>
      </c>
      <c r="V72" s="58">
        <v>0</v>
      </c>
      <c r="W72" s="58">
        <v>0</v>
      </c>
      <c r="X72" s="58">
        <v>0</v>
      </c>
      <c r="Y72" s="58">
        <v>0</v>
      </c>
      <c r="Z72" s="58">
        <v>0</v>
      </c>
      <c r="AA72" s="58">
        <v>0</v>
      </c>
      <c r="AB72" s="58">
        <v>0</v>
      </c>
      <c r="AC72" s="58">
        <v>0</v>
      </c>
      <c r="AD72" s="58">
        <v>0</v>
      </c>
      <c r="AE72" s="58">
        <v>0</v>
      </c>
      <c r="AF72" s="58">
        <v>0</v>
      </c>
      <c r="AG72" s="58">
        <v>0</v>
      </c>
      <c r="AH72" s="58">
        <v>0</v>
      </c>
      <c r="AI72" s="58">
        <v>0</v>
      </c>
      <c r="AJ72" s="58">
        <v>0</v>
      </c>
      <c r="AK72" s="58">
        <v>0</v>
      </c>
      <c r="AL72" s="58">
        <v>0</v>
      </c>
      <c r="AM72" s="58">
        <v>0</v>
      </c>
      <c r="AN72" s="58">
        <v>0</v>
      </c>
      <c r="AO72" s="58">
        <v>0</v>
      </c>
      <c r="AP72" s="58">
        <f>$C$72*$E$72</f>
        <v>0</v>
      </c>
      <c r="AQ72" s="58">
        <f t="shared" ref="AQ72:CV72" si="18">$C$72*$E$72</f>
        <v>0</v>
      </c>
      <c r="AR72" s="58">
        <f t="shared" si="18"/>
        <v>0</v>
      </c>
      <c r="AS72" s="58">
        <f t="shared" si="18"/>
        <v>0</v>
      </c>
      <c r="AT72" s="58">
        <f t="shared" si="18"/>
        <v>0</v>
      </c>
      <c r="AU72" s="58">
        <f t="shared" si="18"/>
        <v>0</v>
      </c>
      <c r="AV72" s="58">
        <f t="shared" si="18"/>
        <v>0</v>
      </c>
      <c r="AW72" s="58">
        <f t="shared" si="18"/>
        <v>0</v>
      </c>
      <c r="AX72" s="58">
        <f t="shared" si="18"/>
        <v>0</v>
      </c>
      <c r="AY72" s="58">
        <f t="shared" si="18"/>
        <v>0</v>
      </c>
      <c r="AZ72" s="58">
        <f t="shared" si="18"/>
        <v>0</v>
      </c>
      <c r="BA72" s="58">
        <f t="shared" si="18"/>
        <v>0</v>
      </c>
      <c r="BB72" s="58">
        <f t="shared" si="18"/>
        <v>0</v>
      </c>
      <c r="BC72" s="58">
        <f t="shared" si="18"/>
        <v>0</v>
      </c>
      <c r="BD72" s="58">
        <f t="shared" si="18"/>
        <v>0</v>
      </c>
      <c r="BE72" s="58">
        <f t="shared" si="18"/>
        <v>0</v>
      </c>
      <c r="BF72" s="58">
        <f t="shared" si="18"/>
        <v>0</v>
      </c>
      <c r="BG72" s="58">
        <f t="shared" si="18"/>
        <v>0</v>
      </c>
      <c r="BH72" s="58">
        <f t="shared" si="18"/>
        <v>0</v>
      </c>
      <c r="BI72" s="58">
        <f t="shared" si="18"/>
        <v>0</v>
      </c>
      <c r="BJ72" s="58">
        <f t="shared" si="18"/>
        <v>0</v>
      </c>
      <c r="BK72" s="58">
        <f t="shared" si="18"/>
        <v>0</v>
      </c>
      <c r="BL72" s="58">
        <f t="shared" si="18"/>
        <v>0</v>
      </c>
      <c r="BM72" s="58">
        <f t="shared" si="18"/>
        <v>0</v>
      </c>
      <c r="BN72" s="58">
        <f t="shared" si="18"/>
        <v>0</v>
      </c>
      <c r="BO72" s="58">
        <f t="shared" si="18"/>
        <v>0</v>
      </c>
      <c r="BP72" s="58">
        <f t="shared" si="18"/>
        <v>0</v>
      </c>
      <c r="BQ72" s="58">
        <f t="shared" si="18"/>
        <v>0</v>
      </c>
      <c r="BR72" s="58">
        <f t="shared" si="18"/>
        <v>0</v>
      </c>
      <c r="BS72" s="58">
        <f t="shared" si="18"/>
        <v>0</v>
      </c>
      <c r="BT72" s="58">
        <f t="shared" si="18"/>
        <v>0</v>
      </c>
      <c r="BU72" s="58">
        <f t="shared" si="18"/>
        <v>0</v>
      </c>
      <c r="BV72" s="58">
        <f t="shared" si="18"/>
        <v>0</v>
      </c>
      <c r="BW72" s="58">
        <f t="shared" si="18"/>
        <v>0</v>
      </c>
      <c r="BX72" s="58">
        <f t="shared" si="18"/>
        <v>0</v>
      </c>
      <c r="BY72" s="58">
        <f t="shared" si="18"/>
        <v>0</v>
      </c>
      <c r="BZ72" s="58">
        <f t="shared" si="18"/>
        <v>0</v>
      </c>
      <c r="CA72" s="58">
        <f t="shared" si="18"/>
        <v>0</v>
      </c>
      <c r="CB72" s="58">
        <f t="shared" si="18"/>
        <v>0</v>
      </c>
      <c r="CC72" s="58">
        <f t="shared" si="18"/>
        <v>0</v>
      </c>
      <c r="CD72" s="58">
        <f t="shared" si="18"/>
        <v>0</v>
      </c>
      <c r="CE72" s="58">
        <f t="shared" si="18"/>
        <v>0</v>
      </c>
      <c r="CF72" s="58">
        <f t="shared" si="18"/>
        <v>0</v>
      </c>
      <c r="CG72" s="58">
        <f t="shared" si="18"/>
        <v>0</v>
      </c>
      <c r="CH72" s="58">
        <f t="shared" si="18"/>
        <v>0</v>
      </c>
      <c r="CI72" s="58">
        <f t="shared" si="18"/>
        <v>0</v>
      </c>
      <c r="CJ72" s="58">
        <f t="shared" si="18"/>
        <v>0</v>
      </c>
      <c r="CK72" s="58">
        <f t="shared" si="18"/>
        <v>0</v>
      </c>
      <c r="CL72" s="58">
        <f t="shared" si="18"/>
        <v>0</v>
      </c>
      <c r="CM72" s="58">
        <f t="shared" si="18"/>
        <v>0</v>
      </c>
      <c r="CN72" s="58">
        <f t="shared" si="18"/>
        <v>0</v>
      </c>
      <c r="CO72" s="58">
        <f t="shared" si="18"/>
        <v>0</v>
      </c>
      <c r="CP72" s="58">
        <f t="shared" si="18"/>
        <v>0</v>
      </c>
      <c r="CQ72" s="58">
        <f t="shared" si="18"/>
        <v>0</v>
      </c>
      <c r="CR72" s="58">
        <f t="shared" si="18"/>
        <v>0</v>
      </c>
      <c r="CS72" s="58">
        <f t="shared" si="18"/>
        <v>0</v>
      </c>
      <c r="CT72" s="58">
        <f t="shared" si="18"/>
        <v>0</v>
      </c>
      <c r="CU72" s="58">
        <f t="shared" si="18"/>
        <v>0</v>
      </c>
      <c r="CV72" s="58">
        <f t="shared" si="18"/>
        <v>0</v>
      </c>
      <c r="CW72" s="58">
        <f>$C$72*$E$72</f>
        <v>0</v>
      </c>
      <c r="CX72" s="115"/>
    </row>
    <row r="73" spans="2:102" x14ac:dyDescent="0.25">
      <c r="B73" t="s">
        <v>187</v>
      </c>
      <c r="C73">
        <v>8</v>
      </c>
      <c r="D73" s="1">
        <v>60</v>
      </c>
      <c r="E73" s="1">
        <v>50</v>
      </c>
      <c r="F73" s="1">
        <f>C73*D73*E73</f>
        <v>24000</v>
      </c>
      <c r="G73" s="55">
        <v>33</v>
      </c>
      <c r="H73" s="55">
        <v>92</v>
      </c>
      <c r="I73" s="57">
        <f>F73</f>
        <v>24000</v>
      </c>
      <c r="J73" s="58">
        <v>0</v>
      </c>
      <c r="K73" s="58">
        <v>0</v>
      </c>
      <c r="L73" s="58">
        <v>0</v>
      </c>
      <c r="M73" s="58">
        <v>0</v>
      </c>
      <c r="N73" s="58">
        <v>0</v>
      </c>
      <c r="O73" s="58">
        <v>0</v>
      </c>
      <c r="P73" s="58">
        <v>0</v>
      </c>
      <c r="Q73" s="58">
        <v>0</v>
      </c>
      <c r="R73" s="58">
        <v>0</v>
      </c>
      <c r="S73" s="58">
        <v>0</v>
      </c>
      <c r="T73" s="58">
        <v>0</v>
      </c>
      <c r="U73" s="58">
        <v>0</v>
      </c>
      <c r="V73" s="58">
        <v>0</v>
      </c>
      <c r="W73" s="58">
        <v>0</v>
      </c>
      <c r="X73" s="58">
        <v>0</v>
      </c>
      <c r="Y73" s="58">
        <v>0</v>
      </c>
      <c r="Z73" s="58">
        <v>0</v>
      </c>
      <c r="AA73" s="58">
        <v>0</v>
      </c>
      <c r="AB73" s="58">
        <v>0</v>
      </c>
      <c r="AC73" s="58">
        <v>0</v>
      </c>
      <c r="AD73" s="58">
        <v>0</v>
      </c>
      <c r="AE73" s="58">
        <v>0</v>
      </c>
      <c r="AF73" s="58">
        <v>0</v>
      </c>
      <c r="AG73" s="58">
        <v>0</v>
      </c>
      <c r="AH73" s="58">
        <v>0</v>
      </c>
      <c r="AI73" s="58">
        <v>0</v>
      </c>
      <c r="AJ73" s="58">
        <v>0</v>
      </c>
      <c r="AK73" s="58">
        <v>0</v>
      </c>
      <c r="AL73" s="58">
        <v>0</v>
      </c>
      <c r="AM73" s="58">
        <v>0</v>
      </c>
      <c r="AN73" s="58">
        <v>0</v>
      </c>
      <c r="AO73" s="58">
        <v>0</v>
      </c>
      <c r="AP73" s="58">
        <f>$C$73*$E$73</f>
        <v>400</v>
      </c>
      <c r="AQ73" s="58">
        <f t="shared" ref="AQ73:CW73" si="19">$C$73*$E$73</f>
        <v>400</v>
      </c>
      <c r="AR73" s="58">
        <f t="shared" si="19"/>
        <v>400</v>
      </c>
      <c r="AS73" s="58">
        <f t="shared" si="19"/>
        <v>400</v>
      </c>
      <c r="AT73" s="58">
        <f t="shared" si="19"/>
        <v>400</v>
      </c>
      <c r="AU73" s="58">
        <f t="shared" si="19"/>
        <v>400</v>
      </c>
      <c r="AV73" s="58">
        <f t="shared" si="19"/>
        <v>400</v>
      </c>
      <c r="AW73" s="58">
        <f t="shared" si="19"/>
        <v>400</v>
      </c>
      <c r="AX73" s="58">
        <f t="shared" si="19"/>
        <v>400</v>
      </c>
      <c r="AY73" s="58">
        <f t="shared" si="19"/>
        <v>400</v>
      </c>
      <c r="AZ73" s="58">
        <f t="shared" si="19"/>
        <v>400</v>
      </c>
      <c r="BA73" s="58">
        <f t="shared" si="19"/>
        <v>400</v>
      </c>
      <c r="BB73" s="58">
        <f t="shared" si="19"/>
        <v>400</v>
      </c>
      <c r="BC73" s="58">
        <f t="shared" si="19"/>
        <v>400</v>
      </c>
      <c r="BD73" s="58">
        <f t="shared" si="19"/>
        <v>400</v>
      </c>
      <c r="BE73" s="58">
        <f t="shared" si="19"/>
        <v>400</v>
      </c>
      <c r="BF73" s="58">
        <f t="shared" si="19"/>
        <v>400</v>
      </c>
      <c r="BG73" s="58">
        <f t="shared" si="19"/>
        <v>400</v>
      </c>
      <c r="BH73" s="58">
        <f t="shared" si="19"/>
        <v>400</v>
      </c>
      <c r="BI73" s="58">
        <f t="shared" si="19"/>
        <v>400</v>
      </c>
      <c r="BJ73" s="58">
        <f t="shared" si="19"/>
        <v>400</v>
      </c>
      <c r="BK73" s="58">
        <f t="shared" si="19"/>
        <v>400</v>
      </c>
      <c r="BL73" s="58">
        <f t="shared" si="19"/>
        <v>400</v>
      </c>
      <c r="BM73" s="58">
        <f t="shared" si="19"/>
        <v>400</v>
      </c>
      <c r="BN73" s="58">
        <f t="shared" si="19"/>
        <v>400</v>
      </c>
      <c r="BO73" s="58">
        <f t="shared" si="19"/>
        <v>400</v>
      </c>
      <c r="BP73" s="58">
        <f t="shared" si="19"/>
        <v>400</v>
      </c>
      <c r="BQ73" s="58">
        <f t="shared" si="19"/>
        <v>400</v>
      </c>
      <c r="BR73" s="58">
        <f t="shared" si="19"/>
        <v>400</v>
      </c>
      <c r="BS73" s="58">
        <f t="shared" si="19"/>
        <v>400</v>
      </c>
      <c r="BT73" s="58">
        <f t="shared" si="19"/>
        <v>400</v>
      </c>
      <c r="BU73" s="58">
        <f t="shared" si="19"/>
        <v>400</v>
      </c>
      <c r="BV73" s="58">
        <f t="shared" si="19"/>
        <v>400</v>
      </c>
      <c r="BW73" s="58">
        <f t="shared" si="19"/>
        <v>400</v>
      </c>
      <c r="BX73" s="58">
        <f t="shared" si="19"/>
        <v>400</v>
      </c>
      <c r="BY73" s="58">
        <f t="shared" si="19"/>
        <v>400</v>
      </c>
      <c r="BZ73" s="58">
        <f t="shared" si="19"/>
        <v>400</v>
      </c>
      <c r="CA73" s="58">
        <f t="shared" si="19"/>
        <v>400</v>
      </c>
      <c r="CB73" s="58">
        <f t="shared" si="19"/>
        <v>400</v>
      </c>
      <c r="CC73" s="58">
        <f t="shared" si="19"/>
        <v>400</v>
      </c>
      <c r="CD73" s="58">
        <f t="shared" si="19"/>
        <v>400</v>
      </c>
      <c r="CE73" s="58">
        <f t="shared" si="19"/>
        <v>400</v>
      </c>
      <c r="CF73" s="58">
        <f t="shared" si="19"/>
        <v>400</v>
      </c>
      <c r="CG73" s="58">
        <f t="shared" si="19"/>
        <v>400</v>
      </c>
      <c r="CH73" s="58">
        <f t="shared" si="19"/>
        <v>400</v>
      </c>
      <c r="CI73" s="58">
        <f t="shared" si="19"/>
        <v>400</v>
      </c>
      <c r="CJ73" s="58">
        <f t="shared" si="19"/>
        <v>400</v>
      </c>
      <c r="CK73" s="58">
        <f t="shared" si="19"/>
        <v>400</v>
      </c>
      <c r="CL73" s="58">
        <f t="shared" si="19"/>
        <v>400</v>
      </c>
      <c r="CM73" s="58">
        <f t="shared" si="19"/>
        <v>400</v>
      </c>
      <c r="CN73" s="58">
        <f t="shared" si="19"/>
        <v>400</v>
      </c>
      <c r="CO73" s="58">
        <f t="shared" si="19"/>
        <v>400</v>
      </c>
      <c r="CP73" s="58">
        <f t="shared" si="19"/>
        <v>400</v>
      </c>
      <c r="CQ73" s="58">
        <f t="shared" si="19"/>
        <v>400</v>
      </c>
      <c r="CR73" s="58">
        <f t="shared" si="19"/>
        <v>400</v>
      </c>
      <c r="CS73" s="58">
        <f t="shared" si="19"/>
        <v>400</v>
      </c>
      <c r="CT73" s="58">
        <f t="shared" si="19"/>
        <v>400</v>
      </c>
      <c r="CU73" s="58">
        <f t="shared" si="19"/>
        <v>400</v>
      </c>
      <c r="CV73" s="58">
        <f t="shared" si="19"/>
        <v>400</v>
      </c>
      <c r="CW73" s="58">
        <f t="shared" si="19"/>
        <v>400</v>
      </c>
      <c r="CX73" s="115"/>
    </row>
    <row r="74" spans="2:102" x14ac:dyDescent="0.25">
      <c r="B74" s="26" t="s">
        <v>10</v>
      </c>
      <c r="C74" s="2"/>
      <c r="D74" s="3"/>
      <c r="E74" s="3"/>
      <c r="F74" s="3">
        <f>F68-F8</f>
        <v>-253054.86653519992</v>
      </c>
      <c r="G74" s="64"/>
      <c r="H74" s="64"/>
      <c r="I74" s="65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</row>
    <row r="75" spans="2:102" x14ac:dyDescent="0.25">
      <c r="G75" s="64"/>
      <c r="H75" s="64"/>
      <c r="I75" s="65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</row>
    <row r="76" spans="2:102" x14ac:dyDescent="0.25">
      <c r="B76" t="s">
        <v>170</v>
      </c>
      <c r="F76" s="1">
        <f>F74/40</f>
        <v>-6326.3716633799977</v>
      </c>
      <c r="G76" s="64"/>
      <c r="H76" s="64"/>
      <c r="I76" s="65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</row>
    <row r="77" spans="2:102" x14ac:dyDescent="0.25">
      <c r="B77" t="s">
        <v>171</v>
      </c>
      <c r="F77" s="1">
        <f>(-F8+F69)/40</f>
        <v>-14146.371663379998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</row>
    <row r="79" spans="2:102" x14ac:dyDescent="0.25">
      <c r="G79" s="40"/>
      <c r="H79" s="40"/>
      <c r="I79" s="59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</row>
    <row r="80" spans="2:102" x14ac:dyDescent="0.25">
      <c r="G80" s="36"/>
      <c r="H80" s="36"/>
      <c r="I80" s="60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</row>
    <row r="81" spans="5:101" x14ac:dyDescent="0.25">
      <c r="E81" s="131" t="s">
        <v>9</v>
      </c>
      <c r="F81" s="132"/>
      <c r="G81" s="116"/>
      <c r="H81" s="117"/>
      <c r="I81" s="106">
        <f>F68</f>
        <v>312800</v>
      </c>
      <c r="J81" s="43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</row>
    <row r="82" spans="5:101" x14ac:dyDescent="0.25">
      <c r="E82" s="131" t="s">
        <v>112</v>
      </c>
      <c r="F82" s="132"/>
      <c r="G82" s="116"/>
      <c r="H82" s="117"/>
      <c r="I82" s="106">
        <f>-F8</f>
        <v>-565854.86653519992</v>
      </c>
      <c r="J82" s="43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</row>
    <row r="83" spans="5:101" x14ac:dyDescent="0.25">
      <c r="E83" s="131" t="s">
        <v>113</v>
      </c>
      <c r="F83" s="132"/>
      <c r="G83" s="116"/>
      <c r="H83" s="117"/>
      <c r="I83" s="106">
        <f>SUM(I81:I82)</f>
        <v>-253054.86653519992</v>
      </c>
      <c r="J83" s="43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</row>
    <row r="84" spans="5:101" x14ac:dyDescent="0.25">
      <c r="E84" s="110"/>
      <c r="F84" s="111"/>
      <c r="G84"/>
      <c r="H84"/>
      <c r="I84" s="112">
        <f>I83/-I82</f>
        <v>-0.44720807666581802</v>
      </c>
      <c r="J84" s="43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</row>
    <row r="85" spans="5:101" x14ac:dyDescent="0.25">
      <c r="E85" s="45"/>
      <c r="F85" s="45"/>
      <c r="G85" s="45"/>
      <c r="H85" s="46"/>
      <c r="I85" s="45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</row>
    <row r="86" spans="5:101" x14ac:dyDescent="0.25">
      <c r="E86" s="107" t="s">
        <v>114</v>
      </c>
      <c r="F86" s="108"/>
      <c r="G86" s="116"/>
      <c r="H86" s="116"/>
      <c r="I86" s="118"/>
      <c r="J86" s="49">
        <f>SUM(J10:J76)</f>
        <v>0</v>
      </c>
      <c r="K86" s="49">
        <f t="shared" ref="K86:BV86" si="20">SUM(K10:K76)</f>
        <v>-7018</v>
      </c>
      <c r="L86" s="49">
        <f t="shared" si="20"/>
        <v>0</v>
      </c>
      <c r="M86" s="49">
        <f t="shared" si="20"/>
        <v>-7363.4549999999999</v>
      </c>
      <c r="N86" s="49">
        <f>SUM(N10:N76)</f>
        <v>0</v>
      </c>
      <c r="O86" s="49">
        <f t="shared" si="20"/>
        <v>-10467.2502</v>
      </c>
      <c r="P86" s="49">
        <f t="shared" si="20"/>
        <v>0</v>
      </c>
      <c r="Q86" s="49">
        <f t="shared" si="20"/>
        <v>0</v>
      </c>
      <c r="R86" s="49">
        <f t="shared" si="20"/>
        <v>-17100.240299999998</v>
      </c>
      <c r="S86" s="49">
        <f t="shared" si="20"/>
        <v>-3855</v>
      </c>
      <c r="T86" s="49">
        <f t="shared" si="20"/>
        <v>-466.45499999999998</v>
      </c>
      <c r="U86" s="49">
        <f t="shared" si="20"/>
        <v>0</v>
      </c>
      <c r="V86" s="49">
        <f t="shared" si="20"/>
        <v>-15420</v>
      </c>
      <c r="W86" s="49">
        <f t="shared" si="20"/>
        <v>0</v>
      </c>
      <c r="X86" s="49">
        <f t="shared" si="20"/>
        <v>0</v>
      </c>
      <c r="Y86" s="49">
        <f t="shared" si="20"/>
        <v>-5265.5759072000001</v>
      </c>
      <c r="Z86" s="49">
        <f t="shared" si="20"/>
        <v>-2336.9354583333334</v>
      </c>
      <c r="AA86" s="49">
        <f t="shared" si="20"/>
        <v>-2232.4744912151555</v>
      </c>
      <c r="AB86" s="49">
        <f t="shared" si="20"/>
        <v>-6576.9917343530342</v>
      </c>
      <c r="AC86" s="49">
        <f t="shared" si="20"/>
        <v>-10712.15844561708</v>
      </c>
      <c r="AD86" s="49">
        <f t="shared" si="20"/>
        <v>-20783.58626817806</v>
      </c>
      <c r="AE86" s="49">
        <f t="shared" si="20"/>
        <v>-19617.248373333045</v>
      </c>
      <c r="AF86" s="49">
        <f t="shared" si="20"/>
        <v>-22690.967924759509</v>
      </c>
      <c r="AG86" s="49">
        <f t="shared" si="20"/>
        <v>-43574.34307848358</v>
      </c>
      <c r="AH86" s="49">
        <f t="shared" si="20"/>
        <v>-53219.946982848174</v>
      </c>
      <c r="AI86" s="49">
        <f t="shared" si="20"/>
        <v>-37210.077778480947</v>
      </c>
      <c r="AJ86" s="49">
        <f t="shared" si="20"/>
        <v>-59576.283598262198</v>
      </c>
      <c r="AK86" s="49">
        <f t="shared" si="20"/>
        <v>-53530.687567292523</v>
      </c>
      <c r="AL86" s="49">
        <f t="shared" si="20"/>
        <v>-65930.812802860499</v>
      </c>
      <c r="AM86" s="49">
        <f t="shared" si="20"/>
        <v>-27656.507414409989</v>
      </c>
      <c r="AN86" s="49">
        <f t="shared" si="20"/>
        <v>-47052.544503507605</v>
      </c>
      <c r="AO86" s="49">
        <f t="shared" si="20"/>
        <v>-3328.5971638097985</v>
      </c>
      <c r="AP86" s="49">
        <f>SUM(AP10:AP76)</f>
        <v>287027.33765416668</v>
      </c>
      <c r="AQ86" s="49">
        <f t="shared" si="20"/>
        <v>-236.58659815548526</v>
      </c>
      <c r="AR86" s="49">
        <f t="shared" si="20"/>
        <v>-226.68304913024338</v>
      </c>
      <c r="AS86" s="49">
        <f t="shared" si="20"/>
        <v>-216.75061475367795</v>
      </c>
      <c r="AT86" s="49">
        <f t="shared" si="20"/>
        <v>-206.78921077684731</v>
      </c>
      <c r="AU86" s="49">
        <f t="shared" si="20"/>
        <v>-196.79875270508444</v>
      </c>
      <c r="AV86" s="49">
        <f t="shared" si="20"/>
        <v>-186.77915579727892</v>
      </c>
      <c r="AW86" s="49">
        <f t="shared" si="20"/>
        <v>-176.7303350651589</v>
      </c>
      <c r="AX86" s="49">
        <f t="shared" si="20"/>
        <v>-166.6522052725702</v>
      </c>
      <c r="AY86" s="49">
        <f t="shared" si="20"/>
        <v>-156.54468093475316</v>
      </c>
      <c r="AZ86" s="49">
        <f t="shared" si="20"/>
        <v>-146.40767631761742</v>
      </c>
      <c r="BA86" s="49">
        <f t="shared" si="20"/>
        <v>-136.24110543701511</v>
      </c>
      <c r="BB86" s="49">
        <f t="shared" si="20"/>
        <v>-126.0448820580109</v>
      </c>
      <c r="BC86" s="49">
        <f t="shared" si="20"/>
        <v>-115.81891969415153</v>
      </c>
      <c r="BD86" s="49">
        <f t="shared" si="20"/>
        <v>-105.56313160673074</v>
      </c>
      <c r="BE86" s="49">
        <f t="shared" si="20"/>
        <v>-95.277430804054916</v>
      </c>
      <c r="BF86" s="49">
        <f t="shared" si="20"/>
        <v>-84.961730040704595</v>
      </c>
      <c r="BG86" s="49">
        <f t="shared" si="20"/>
        <v>-74.615941816794702</v>
      </c>
      <c r="BH86" s="49">
        <f t="shared" si="20"/>
        <v>-64.239978377231637</v>
      </c>
      <c r="BI86" s="49">
        <f t="shared" si="20"/>
        <v>-53.833751710969807</v>
      </c>
      <c r="BJ86" s="49">
        <f t="shared" si="20"/>
        <v>-43.397173550264654</v>
      </c>
      <c r="BK86" s="49">
        <f t="shared" si="20"/>
        <v>-32.930155369924194</v>
      </c>
      <c r="BL86" s="49">
        <f t="shared" si="20"/>
        <v>-22.432608386557774</v>
      </c>
      <c r="BM86" s="49">
        <f t="shared" si="20"/>
        <v>-11.904443557823129</v>
      </c>
      <c r="BN86" s="49">
        <f t="shared" si="20"/>
        <v>-1.345571581671436</v>
      </c>
      <c r="BO86" s="49">
        <f t="shared" si="20"/>
        <v>9.2440971044107414</v>
      </c>
      <c r="BP86" s="49">
        <f t="shared" si="20"/>
        <v>19.864652324160659</v>
      </c>
      <c r="BQ86" s="49">
        <f t="shared" si="20"/>
        <v>30.516184163301489</v>
      </c>
      <c r="BR86" s="49">
        <f t="shared" si="20"/>
        <v>41.198782970306468</v>
      </c>
      <c r="BS86" s="49">
        <f t="shared" si="20"/>
        <v>51.912539357165315</v>
      </c>
      <c r="BT86" s="49">
        <f t="shared" si="20"/>
        <v>62.657544200152472</v>
      </c>
      <c r="BU86" s="49">
        <f t="shared" si="20"/>
        <v>73.433888640598298</v>
      </c>
      <c r="BV86" s="49">
        <f t="shared" si="20"/>
        <v>84.24166408566208</v>
      </c>
      <c r="BW86" s="49">
        <f t="shared" ref="BW86:CW86" si="21">SUM(BW10:BW76)</f>
        <v>95.080962209107327</v>
      </c>
      <c r="BX86" s="49">
        <f t="shared" si="21"/>
        <v>105.95187495207927</v>
      </c>
      <c r="BY86" s="49">
        <f t="shared" si="21"/>
        <v>116.85449452388491</v>
      </c>
      <c r="BZ86" s="49">
        <f t="shared" si="21"/>
        <v>127.78891340277499</v>
      </c>
      <c r="CA86" s="49">
        <f t="shared" si="21"/>
        <v>138.75522433672842</v>
      </c>
      <c r="CB86" s="49">
        <f t="shared" si="21"/>
        <v>149.75352034423929</v>
      </c>
      <c r="CC86" s="49">
        <f t="shared" si="21"/>
        <v>160.78389471510542</v>
      </c>
      <c r="CD86" s="49">
        <f t="shared" si="21"/>
        <v>171.84644101121984</v>
      </c>
      <c r="CE86" s="49">
        <f t="shared" si="21"/>
        <v>182.94125306736464</v>
      </c>
      <c r="CF86" s="49">
        <f t="shared" si="21"/>
        <v>194.06842499200653</v>
      </c>
      <c r="CG86" s="49">
        <f t="shared" si="21"/>
        <v>205.22805116809528</v>
      </c>
      <c r="CH86" s="49">
        <f t="shared" si="21"/>
        <v>216.42022625386426</v>
      </c>
      <c r="CI86" s="49">
        <f t="shared" si="21"/>
        <v>227.64504518363344</v>
      </c>
      <c r="CJ86" s="49">
        <f t="shared" si="21"/>
        <v>238.90260316861441</v>
      </c>
      <c r="CK86" s="49">
        <f t="shared" si="21"/>
        <v>250.19299569771829</v>
      </c>
      <c r="CL86" s="49">
        <f t="shared" si="21"/>
        <v>261.51631853836534</v>
      </c>
      <c r="CM86" s="49">
        <f t="shared" si="21"/>
        <v>272.87266773729766</v>
      </c>
      <c r="CN86" s="49">
        <f t="shared" si="21"/>
        <v>284.26213962139349</v>
      </c>
      <c r="CO86" s="49">
        <f t="shared" si="21"/>
        <v>295.68483079848465</v>
      </c>
      <c r="CP86" s="49">
        <f t="shared" si="21"/>
        <v>307.1408381581756</v>
      </c>
      <c r="CQ86" s="49">
        <f t="shared" si="21"/>
        <v>318.63025887266565</v>
      </c>
      <c r="CR86" s="49">
        <f t="shared" si="21"/>
        <v>330.15319039757298</v>
      </c>
      <c r="CS86" s="49">
        <f t="shared" si="21"/>
        <v>341.70973047276129</v>
      </c>
      <c r="CT86" s="49">
        <f t="shared" si="21"/>
        <v>353.2999771231689</v>
      </c>
      <c r="CU86" s="49">
        <f t="shared" si="21"/>
        <v>364.92402865964021</v>
      </c>
      <c r="CV86" s="49">
        <f t="shared" si="21"/>
        <v>376.58198367975956</v>
      </c>
      <c r="CW86" s="49">
        <f t="shared" si="21"/>
        <v>-659.88268693131249</v>
      </c>
    </row>
    <row r="87" spans="5:101" x14ac:dyDescent="0.25">
      <c r="E87" s="131" t="s">
        <v>115</v>
      </c>
      <c r="F87" s="132"/>
      <c r="G87" s="116"/>
      <c r="H87" s="116"/>
      <c r="I87" s="109">
        <f>SUM(J86:CW86)</f>
        <v>-253041.95488667837</v>
      </c>
      <c r="J87" s="145">
        <f>SUM(J86:U86)</f>
        <v>-46270.400500000003</v>
      </c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5">
        <f>SUM(V86:AG86)</f>
        <v>-149210.28168147278</v>
      </c>
      <c r="W87" s="146"/>
      <c r="X87" s="146"/>
      <c r="Y87" s="146"/>
      <c r="Z87" s="146"/>
      <c r="AA87" s="146"/>
      <c r="AB87" s="146"/>
      <c r="AC87" s="146"/>
      <c r="AD87" s="146"/>
      <c r="AE87" s="146"/>
      <c r="AF87" s="146"/>
      <c r="AG87" s="146"/>
      <c r="AH87" s="145">
        <f>SUM(AH86:AS86)</f>
        <v>-61158.140419344498</v>
      </c>
      <c r="AI87" s="146"/>
      <c r="AJ87" s="146"/>
      <c r="AK87" s="146"/>
      <c r="AL87" s="146"/>
      <c r="AM87" s="146"/>
      <c r="AN87" s="146"/>
      <c r="AO87" s="146"/>
      <c r="AP87" s="146"/>
      <c r="AQ87" s="146"/>
      <c r="AR87" s="146"/>
      <c r="AS87" s="146"/>
      <c r="AT87" s="145">
        <f>SUM(AT86:BE86)</f>
        <v>-1815.6474864692736</v>
      </c>
      <c r="AU87" s="146"/>
      <c r="AV87" s="146"/>
      <c r="AW87" s="146"/>
      <c r="AX87" s="146"/>
      <c r="AY87" s="146"/>
      <c r="AZ87" s="146"/>
      <c r="BA87" s="146"/>
      <c r="BB87" s="146"/>
      <c r="BC87" s="146"/>
      <c r="BD87" s="146"/>
      <c r="BE87" s="146"/>
      <c r="BF87" s="145">
        <f>SUM(BF86:BQ86)</f>
        <v>-330.03642080006904</v>
      </c>
      <c r="BG87" s="146"/>
      <c r="BH87" s="146"/>
      <c r="BI87" s="146"/>
      <c r="BJ87" s="146"/>
      <c r="BK87" s="146"/>
      <c r="BL87" s="146"/>
      <c r="BM87" s="146"/>
      <c r="BN87" s="146"/>
      <c r="BO87" s="146"/>
      <c r="BP87" s="146"/>
      <c r="BQ87" s="146"/>
      <c r="BR87" s="145">
        <f>SUM(BR86:CC86)</f>
        <v>1208.4133037378042</v>
      </c>
      <c r="BS87" s="146"/>
      <c r="BT87" s="146"/>
      <c r="BU87" s="146"/>
      <c r="BV87" s="146"/>
      <c r="BW87" s="146"/>
      <c r="BX87" s="146"/>
      <c r="BY87" s="146"/>
      <c r="BZ87" s="146"/>
      <c r="CA87" s="146"/>
      <c r="CB87" s="146"/>
      <c r="CC87" s="146"/>
      <c r="CD87" s="145">
        <f>SUM(CD86:CO86)</f>
        <v>2801.5809972380575</v>
      </c>
      <c r="CE87" s="146"/>
      <c r="CF87" s="146"/>
      <c r="CG87" s="146"/>
      <c r="CH87" s="146"/>
      <c r="CI87" s="146"/>
      <c r="CJ87" s="146"/>
      <c r="CK87" s="146"/>
      <c r="CL87" s="146"/>
      <c r="CM87" s="146"/>
      <c r="CN87" s="146"/>
      <c r="CO87" s="146"/>
      <c r="CP87" s="146">
        <f>SUM(CP86:CW86)</f>
        <v>1732.5573204324319</v>
      </c>
      <c r="CQ87" s="147"/>
      <c r="CR87" s="147"/>
      <c r="CS87" s="147"/>
      <c r="CT87" s="147"/>
      <c r="CU87" s="147"/>
      <c r="CV87" s="147"/>
      <c r="CW87" s="148"/>
    </row>
    <row r="88" spans="5:101" x14ac:dyDescent="0.25">
      <c r="E88" s="35"/>
      <c r="F88" s="35"/>
      <c r="G88" s="39"/>
      <c r="H88" s="38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</row>
    <row r="89" spans="5:101" x14ac:dyDescent="0.25">
      <c r="E89" s="35"/>
      <c r="F89" s="35"/>
      <c r="G89" s="119"/>
      <c r="H89" s="120"/>
      <c r="I89" s="37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</row>
    <row r="90" spans="5:101" x14ac:dyDescent="0.25">
      <c r="E90" s="131" t="s">
        <v>116</v>
      </c>
      <c r="F90" s="132"/>
      <c r="G90" s="121"/>
      <c r="H90" s="122"/>
      <c r="I90" s="105">
        <v>0.06</v>
      </c>
      <c r="J90" s="43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</row>
    <row r="91" spans="5:101" x14ac:dyDescent="0.25">
      <c r="E91" s="131" t="s">
        <v>117</v>
      </c>
      <c r="F91" s="132"/>
      <c r="G91" s="121"/>
      <c r="H91" s="122"/>
      <c r="I91" s="105">
        <f xml:space="preserve"> (1+I90)^(1/12)-1</f>
        <v>4.8675505653430484E-3</v>
      </c>
      <c r="J91" s="43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</row>
    <row r="92" spans="5:101" x14ac:dyDescent="0.25">
      <c r="E92" s="131" t="s">
        <v>118</v>
      </c>
      <c r="F92" s="132"/>
      <c r="G92" s="121"/>
      <c r="H92" s="122"/>
      <c r="I92" s="105">
        <v>5.0000000000000001E-4</v>
      </c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</row>
    <row r="93" spans="5:101" x14ac:dyDescent="0.25">
      <c r="E93" s="131" t="s">
        <v>119</v>
      </c>
      <c r="F93" s="132"/>
      <c r="G93" s="121"/>
      <c r="H93" s="122"/>
      <c r="I93" s="106">
        <f>NPV(I91,S86:CW86)+SUM(J86:R86)</f>
        <v>-246851.47446996177</v>
      </c>
      <c r="J93" s="123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5:101" x14ac:dyDescent="0.25">
      <c r="E94" s="135" t="s">
        <v>120</v>
      </c>
      <c r="F94" s="136"/>
      <c r="G94" s="121"/>
      <c r="H94" s="122"/>
      <c r="I94" s="105">
        <f>CW94</f>
        <v>-3.5986875049325295E-3</v>
      </c>
      <c r="J94" s="125"/>
      <c r="K94" s="125">
        <f>MIRR(J86:K86,I92,I91)</f>
        <v>-1</v>
      </c>
      <c r="L94" s="125">
        <f>MIRR($J$86:L86,$I$92,$I$91)</f>
        <v>-1</v>
      </c>
      <c r="M94" s="125">
        <f>MIRR($J$86:M86,$I$92,$I$91)</f>
        <v>-1</v>
      </c>
      <c r="N94" s="125">
        <f>MIRR($J$86:N86,$I$92,$I$91)</f>
        <v>-1</v>
      </c>
      <c r="O94" s="125">
        <f>MIRR($J$86:O86,$I$92,$I$91)</f>
        <v>-1</v>
      </c>
      <c r="P94" s="125">
        <f>MIRR($J$86:P86,$I$92,$I$91)</f>
        <v>-1</v>
      </c>
      <c r="Q94" s="125">
        <f>MIRR($J$86:Q86,$I$92,$I$91)</f>
        <v>-1</v>
      </c>
      <c r="R94" s="125">
        <f>MIRR($J$86:R86,$I$92,$I$91)</f>
        <v>-1</v>
      </c>
      <c r="S94" s="125">
        <f>MIRR($J$86:S86,$I$92,$I$91)</f>
        <v>-1</v>
      </c>
      <c r="T94" s="125">
        <f>MIRR($J$86:T86,$I$92,$I$91)</f>
        <v>-1</v>
      </c>
      <c r="U94" s="125">
        <f>MIRR($J$86:U86,$I$92,$I$91)</f>
        <v>-1</v>
      </c>
      <c r="V94" s="125">
        <f>MIRR($J$86:V86,$I$92,$I$91)</f>
        <v>-1</v>
      </c>
      <c r="W94" s="125">
        <f>MIRR($J$86:W86,$I$92,$I$91)</f>
        <v>-1</v>
      </c>
      <c r="X94" s="125">
        <f>MIRR($J$86:X86,$I$92,$I$91)</f>
        <v>-1</v>
      </c>
      <c r="Y94" s="125">
        <f>MIRR($J$86:Y86,$I$92,$I$91)</f>
        <v>-1</v>
      </c>
      <c r="Z94" s="125">
        <f>MIRR($J$86:Z86,$I$92,$I$91)</f>
        <v>-1</v>
      </c>
      <c r="AA94" s="125">
        <f>MIRR($J$86:AA86,$I$92,$I$91)</f>
        <v>-1</v>
      </c>
      <c r="AB94" s="125">
        <f>MIRR($J$86:AB86,$I$92,$I$91)</f>
        <v>-1</v>
      </c>
      <c r="AC94" s="125">
        <f>MIRR($J$86:AC86,$I$92,$I$91)</f>
        <v>-1</v>
      </c>
      <c r="AD94" s="125">
        <f>MIRR($J$86:AD86,$I$92,$I$91)</f>
        <v>-1</v>
      </c>
      <c r="AE94" s="125">
        <f>MIRR($J$86:AE86,$I$92,$I$91)</f>
        <v>-1</v>
      </c>
      <c r="AF94" s="125">
        <f>MIRR($J$86:AF86,$I$92,$I$91)</f>
        <v>-1</v>
      </c>
      <c r="AG94" s="125">
        <f>MIRR($J$86:AG86,$I$92,$I$91)</f>
        <v>-1</v>
      </c>
      <c r="AH94" s="125">
        <f>MIRR($J$86:AH86,$I$92,$I$91)</f>
        <v>-1</v>
      </c>
      <c r="AI94" s="125">
        <f>MIRR($J$86:AI86,$I$92,$I$91)</f>
        <v>-1</v>
      </c>
      <c r="AJ94" s="125">
        <f>MIRR($J$86:AJ86,$I$92,$I$91)</f>
        <v>-1</v>
      </c>
      <c r="AK94" s="125">
        <f>MIRR($J$86:AK86,$I$92,$I$91)</f>
        <v>-1</v>
      </c>
      <c r="AL94" s="125">
        <f>MIRR($J$86:AL86,$I$92,$I$91)</f>
        <v>-1</v>
      </c>
      <c r="AM94" s="125">
        <f>MIRR($J$86:AM86,$I$92,$I$91)</f>
        <v>-1</v>
      </c>
      <c r="AN94" s="125">
        <f>MIRR($J$86:AN86,$I$92,$I$91)</f>
        <v>-1</v>
      </c>
      <c r="AO94" s="125">
        <f>MIRR($J$86:AO86,$I$92,$I$91)</f>
        <v>-1</v>
      </c>
      <c r="AP94" s="125">
        <f>MIRR($J$86:AP86,$I$92,$I$91)</f>
        <v>-1.9369351612367969E-2</v>
      </c>
      <c r="AQ94" s="125">
        <f>MIRR($J$86:AQ86,$I$92,$I$91)</f>
        <v>-1.8656452163362869E-2</v>
      </c>
      <c r="AR94" s="125">
        <f>MIRR($J$86:AR86,$I$92,$I$91)</f>
        <v>-1.798447935918368E-2</v>
      </c>
      <c r="AS94" s="125">
        <f>MIRR($J$86:AS86,$I$92,$I$91)</f>
        <v>-1.7349963000167667E-2</v>
      </c>
      <c r="AT94" s="125">
        <f>MIRR($J$86:AT86,$I$92,$I$91)</f>
        <v>-1.6749814343827496E-2</v>
      </c>
      <c r="AU94" s="125">
        <f>MIRR($J$86:AU86,$I$92,$I$91)</f>
        <v>-1.6181275090646374E-2</v>
      </c>
      <c r="AV94" s="125">
        <f>MIRR($J$86:AV86,$I$92,$I$91)</f>
        <v>-1.5641874343174211E-2</v>
      </c>
      <c r="AW94" s="125">
        <f>MIRR($J$86:AW86,$I$92,$I$91)</f>
        <v>-1.5129392121492002E-2</v>
      </c>
      <c r="AX94" s="125">
        <f>MIRR($J$86:AX86,$I$92,$I$91)</f>
        <v>-1.4641828298750381E-2</v>
      </c>
      <c r="AY94" s="125">
        <f>MIRR($J$86:AY86,$I$92,$I$91)</f>
        <v>-1.4177376040112488E-2</v>
      </c>
      <c r="AZ94" s="125">
        <f>MIRR($J$86:AZ86,$I$92,$I$91)</f>
        <v>-1.373439900142337E-2</v>
      </c>
      <c r="BA94" s="125">
        <f>MIRR($J$86:BA86,$I$92,$I$91)</f>
        <v>-1.3311411681043106E-2</v>
      </c>
      <c r="BB94" s="125">
        <f>MIRR($J$86:BB86,$I$92,$I$91)</f>
        <v>-1.290706242759565E-2</v>
      </c>
      <c r="BC94" s="125">
        <f>MIRR($J$86:BC86,$I$92,$I$91)</f>
        <v>-1.2520118694026694E-2</v>
      </c>
      <c r="BD94" s="125">
        <f>MIRR($J$86:BD86,$I$92,$I$91)</f>
        <v>-1.2149454199000376E-2</v>
      </c>
      <c r="BE94" s="125">
        <f>MIRR($J$86:BE86,$I$92,$I$91)</f>
        <v>-1.1794037713889094E-2</v>
      </c>
      <c r="BF94" s="125">
        <f>MIRR($J$86:BF86,$I$92,$I$91)</f>
        <v>-1.145292324018965E-2</v>
      </c>
      <c r="BG94" s="125">
        <f>MIRR($J$86:BG86,$I$92,$I$91)</f>
        <v>-1.1125241380292361E-2</v>
      </c>
      <c r="BH94" s="125">
        <f>MIRR($J$86:BH86,$I$92,$I$91)</f>
        <v>-1.0810191735817654E-2</v>
      </c>
      <c r="BI94" s="125">
        <f>MIRR($J$86:BI86,$I$92,$I$91)</f>
        <v>-1.0507036193543762E-2</v>
      </c>
      <c r="BJ94" s="125">
        <f>MIRR($J$86:BJ86,$I$92,$I$91)</f>
        <v>-1.0215092980325302E-2</v>
      </c>
      <c r="BK94" s="125">
        <f>MIRR($J$86:BK86,$I$92,$I$91)</f>
        <v>-9.9337313861728171E-3</v>
      </c>
      <c r="BL94" s="125">
        <f>MIRR($J$86:BL86,$I$92,$I$91)</f>
        <v>-9.6623670694963026E-3</v>
      </c>
      <c r="BM94" s="125">
        <f>MIRR($J$86:BM86,$I$92,$I$91)</f>
        <v>-9.4004578709352415E-3</v>
      </c>
      <c r="BN94" s="125">
        <f>MIRR($J$86:BN86,$I$92,$I$91)</f>
        <v>-9.1475000726383149E-3</v>
      </c>
      <c r="BO94" s="125">
        <f>MIRR($J$86:BO86,$I$92,$I$91)</f>
        <v>-8.9028186155875044E-3</v>
      </c>
      <c r="BP94" s="125">
        <f>MIRR($J$86:BP86,$I$92,$I$91)</f>
        <v>-8.6659621091058625E-3</v>
      </c>
      <c r="BQ94" s="125">
        <f>MIRR($J$86:BQ86,$I$92,$I$91)</f>
        <v>-8.4365389564973192E-3</v>
      </c>
      <c r="BR94" s="125">
        <f>MIRR($J$86:BR86,$I$92,$I$91)</f>
        <v>-8.2141835391237317E-3</v>
      </c>
      <c r="BS94" s="125">
        <f>MIRR($J$86:BS86,$I$92,$I$91)</f>
        <v>-7.9985540987987935E-3</v>
      </c>
      <c r="BT94" s="125">
        <f>MIRR($J$86:BT86,$I$92,$I$91)</f>
        <v>-7.7893308238964343E-3</v>
      </c>
      <c r="BU94" s="125">
        <f>MIRR($J$86:BU86,$I$92,$I$91)</f>
        <v>-7.5862141166697095E-3</v>
      </c>
      <c r="BV94" s="125">
        <f>MIRR($J$86:BV86,$I$92,$I$91)</f>
        <v>-7.3889230220781643E-3</v>
      </c>
      <c r="BW94" s="125">
        <f>MIRR($J$86:BW86,$I$92,$I$91)</f>
        <v>-7.1971938008265068E-3</v>
      </c>
      <c r="BX94" s="125">
        <f>MIRR($J$86:BX86,$I$92,$I$91)</f>
        <v>-7.0107786314081988E-3</v>
      </c>
      <c r="BY94" s="125">
        <f>MIRR($J$86:BY86,$I$92,$I$91)</f>
        <v>-6.8294444277487987E-3</v>
      </c>
      <c r="BZ94" s="125">
        <f>MIRR($J$86:BZ86,$I$92,$I$91)</f>
        <v>-6.6529717606146344E-3</v>
      </c>
      <c r="CA94" s="125">
        <f>MIRR($J$86:CA86,$I$92,$I$91)</f>
        <v>-6.4811538723167361E-3</v>
      </c>
      <c r="CB94" s="125">
        <f>MIRR($J$86:CB86,$I$92,$I$91)</f>
        <v>-6.3137957754301199E-3</v>
      </c>
      <c r="CC94" s="125">
        <f>MIRR($J$86:CC86,$I$92,$I$91)</f>
        <v>-6.1507134272880126E-3</v>
      </c>
      <c r="CD94" s="125">
        <f>MIRR($J$86:CD86,$I$92,$I$91)</f>
        <v>-5.9917329729225477E-3</v>
      </c>
      <c r="CE94" s="125">
        <f>MIRR($J$86:CE86,$I$92,$I$91)</f>
        <v>-5.8366900499231544E-3</v>
      </c>
      <c r="CF94" s="125">
        <f>MIRR($J$86:CF86,$I$92,$I$91)</f>
        <v>-5.6854291493823039E-3</v>
      </c>
      <c r="CG94" s="125">
        <f>MIRR($J$86:CG86,$I$92,$I$91)</f>
        <v>-5.5378030277229984E-3</v>
      </c>
      <c r="CH94" s="125">
        <f>MIRR($J$86:CH86,$I$92,$I$91)</f>
        <v>-5.3936721647426245E-3</v>
      </c>
      <c r="CI94" s="125">
        <f>MIRR($J$86:CI86,$I$92,$I$91)</f>
        <v>-5.2529042636921819E-3</v>
      </c>
      <c r="CJ94" s="125">
        <f>MIRR($J$86:CJ86,$I$92,$I$91)</f>
        <v>-5.1153737896380003E-3</v>
      </c>
      <c r="CK94" s="125">
        <f>MIRR($J$86:CK86,$I$92,$I$91)</f>
        <v>-4.9809615427279796E-3</v>
      </c>
      <c r="CL94" s="125">
        <f>MIRR($J$86:CL86,$I$92,$I$91)</f>
        <v>-4.8495542633240074E-3</v>
      </c>
      <c r="CM94" s="125">
        <f>MIRR($J$86:CM86,$I$92,$I$91)</f>
        <v>-4.7210442662589669E-3</v>
      </c>
      <c r="CN94" s="125">
        <f>MIRR($J$86:CN86,$I$92,$I$91)</f>
        <v>-4.5953291017432063E-3</v>
      </c>
      <c r="CO94" s="125">
        <f>MIRR($J$86:CO86,$I$92,$I$91)</f>
        <v>-4.4723112406832577E-3</v>
      </c>
      <c r="CP94" s="125">
        <f>MIRR($J$86:CP86,$I$92,$I$91)</f>
        <v>-4.3518977823882032E-3</v>
      </c>
      <c r="CQ94" s="125">
        <f>MIRR($J$86:CQ86,$I$92,$I$91)</f>
        <v>-4.2340001828272689E-3</v>
      </c>
      <c r="CR94" s="125">
        <f>MIRR($J$86:CR86,$I$92,$I$91)</f>
        <v>-4.1185340017737548E-3</v>
      </c>
      <c r="CS94" s="125">
        <f>MIRR($J$86:CS86,$I$92,$I$91)</f>
        <v>-4.0054186673220693E-3</v>
      </c>
      <c r="CT94" s="125">
        <f>MIRR($J$86:CT86,$I$92,$I$91)</f>
        <v>-3.8945772564018544E-3</v>
      </c>
      <c r="CU94" s="125">
        <f>MIRR($J$86:CU86,$I$92,$I$91)</f>
        <v>-3.7859362900369842E-3</v>
      </c>
      <c r="CV94" s="125">
        <f>MIRR($J$86:CV86,$I$92,$I$91)</f>
        <v>-3.6794255422062383E-3</v>
      </c>
      <c r="CW94" s="125">
        <f>MIRR($J$86:CW86,$I$92,$I$91)</f>
        <v>-3.5986875049325295E-3</v>
      </c>
    </row>
    <row r="95" spans="5:101" x14ac:dyDescent="0.25">
      <c r="E95" s="137"/>
      <c r="F95" s="138"/>
      <c r="G95" s="121"/>
      <c r="H95" s="122"/>
      <c r="I95" s="105"/>
      <c r="J95" s="51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</row>
  </sheetData>
  <sheetProtection algorithmName="SHA-512" hashValue="O7ELXi0g0JX5l86p7KBipJVlqWu4Z5XLHFClLwx6KLGB1UQUiaz4+IY+oac9fo0kCab8cn5wvcW+O3vGSssiAA==" saltValue="z/jWq97HopYi3y7y/OQpUQ==" spinCount="100000" sheet="1" objects="1" scenarios="1"/>
  <mergeCells count="18">
    <mergeCell ref="CP6:CW6"/>
    <mergeCell ref="J87:U87"/>
    <mergeCell ref="V87:AG87"/>
    <mergeCell ref="AH87:AS87"/>
    <mergeCell ref="AT87:BE87"/>
    <mergeCell ref="BF87:BQ87"/>
    <mergeCell ref="BR87:CC87"/>
    <mergeCell ref="CD87:CO87"/>
    <mergeCell ref="CP87:CW87"/>
    <mergeCell ref="J6:U6"/>
    <mergeCell ref="V6:AG6"/>
    <mergeCell ref="AH6:AS6"/>
    <mergeCell ref="CD6:CO6"/>
    <mergeCell ref="E94:F94"/>
    <mergeCell ref="E95:F95"/>
    <mergeCell ref="AT6:BE6"/>
    <mergeCell ref="BF6:BQ6"/>
    <mergeCell ref="BR6:CC6"/>
  </mergeCells>
  <conditionalFormatting sqref="AI34 AI38 AL34 AL38 AO34 AO38 AR34 AR38 AI54 AL54 AO54 AR54 AI63 AI67 AL63 AL67 AO63 AO67 AR63 AR67 AI76 AL76 AO76 AR76">
    <cfRule type="cellIs" dxfId="36" priority="2" stopIfTrue="1" operator="equal">
      <formula>#REF!</formula>
    </cfRule>
  </conditionalFormatting>
  <conditionalFormatting sqref="AA34:AH34 AA38:AH38 J32:AR33 J39:AR40 AJ34:AK34 AJ38:AK38 AM34:AN34 AM38:AN38 AP34:AQ34 AP38:AQ38 J34:T34 J38:T38 AA54:AH54 J53:AR53 AJ54:AK54 AM54:AN54 AP54:AQ54 J54:T54 AA63:AH63 AA67:AH67 AJ63:AK63 AJ67:AK67 AM63:AN63 AM67:AN67 AP63:AQ63 AP67:AQ67 J63:T63 J67:T67 J68:AR68 AA76:AH76 J74:AR75 AJ76:AK76 AM76:AN76 AP76:AQ76 J76:T76 J35:AR37 BF36:CW38 BF29:CW29 BF68:CW68 AS74:BE76 J64:AR64 AS67:BE68 J65:CW66 J55:X61 Y55:CW58 Y60:BE60 AS63:BE64 Y61:CW61 J62:CW62 AS53:BE54 P42:T42 J41:O42 J43:CW52 P41:CW41 J30:Y31 BF32:CW34 AS32:BE40 AA30:CW30 Z31:CW31 J16:Y22 AA17:AO17 Z18:AO18 Z16:AO16 AB19:AO19 AP16:CW19 J27:BE29 Z19:AA22 AB20:CW22 J23:CW26 J69:CW72 J10:CW15">
    <cfRule type="cellIs" dxfId="35" priority="4" stopIfTrue="1" operator="equal">
      <formula>#REF!</formula>
    </cfRule>
  </conditionalFormatting>
  <conditionalFormatting sqref="Z17 Z30 U34:Z34 U38:Z38 U54:Z54 U63:Z63 U67:Z67 U76:Z76 Y59:CW59 U42:CW42">
    <cfRule type="cellIs" dxfId="34" priority="3" stopIfTrue="1" operator="equal">
      <formula>#REF!</formula>
    </cfRule>
  </conditionalFormatting>
  <conditionalFormatting sqref="J73:CW73">
    <cfRule type="cellIs" dxfId="33" priority="1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12" formula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DD60E-B7F2-46B3-92B2-4BB41B6C484D}">
  <dimension ref="A2:CX95"/>
  <sheetViews>
    <sheetView showGridLines="0" zoomScale="85" zoomScaleNormal="85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G44" sqref="G44"/>
    </sheetView>
  </sheetViews>
  <sheetFormatPr baseColWidth="10" defaultColWidth="10.7109375" defaultRowHeight="15" x14ac:dyDescent="0.25"/>
  <cols>
    <col min="2" max="2" width="58.5703125" bestFit="1" customWidth="1"/>
    <col min="4" max="4" width="14" style="1" customWidth="1"/>
    <col min="5" max="5" width="10.7109375" style="1"/>
    <col min="6" max="6" width="18" style="1" customWidth="1"/>
    <col min="7" max="8" width="10.7109375" style="8"/>
    <col min="9" max="9" width="18.28515625" style="8" bestFit="1" customWidth="1"/>
    <col min="10" max="17" width="10.7109375" style="8"/>
    <col min="18" max="18" width="11.42578125" style="8" bestFit="1" customWidth="1"/>
    <col min="19" max="21" width="10.7109375" style="8"/>
    <col min="22" max="22" width="11.42578125" style="8" bestFit="1" customWidth="1"/>
    <col min="23" max="29" width="10.7109375" style="8"/>
    <col min="30" max="41" width="11.42578125" style="8" bestFit="1" customWidth="1"/>
    <col min="42" max="42" width="12.28515625" style="8" bestFit="1" customWidth="1"/>
    <col min="43" max="57" width="10.7109375" style="8"/>
    <col min="102" max="102" width="12.85546875" bestFit="1" customWidth="1"/>
  </cols>
  <sheetData>
    <row r="2" spans="2:102" ht="21" x14ac:dyDescent="0.35">
      <c r="B2" s="4" t="s">
        <v>200</v>
      </c>
    </row>
    <row r="4" spans="2:102" x14ac:dyDescent="0.25">
      <c r="B4" t="s">
        <v>220</v>
      </c>
    </row>
    <row r="5" spans="2:102" x14ac:dyDescent="0.25">
      <c r="F5" s="9"/>
    </row>
    <row r="6" spans="2:102" x14ac:dyDescent="0.25">
      <c r="F6" s="9"/>
      <c r="G6" s="53"/>
      <c r="H6" s="53"/>
      <c r="I6" s="54"/>
      <c r="J6" s="149" t="s">
        <v>56</v>
      </c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1"/>
      <c r="V6" s="161" t="s">
        <v>57</v>
      </c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3"/>
      <c r="AH6" s="155" t="s">
        <v>58</v>
      </c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7"/>
      <c r="AT6" s="139" t="s">
        <v>59</v>
      </c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1"/>
      <c r="BF6" s="142" t="s">
        <v>60</v>
      </c>
      <c r="BG6" s="143"/>
      <c r="BH6" s="143"/>
      <c r="BI6" s="143"/>
      <c r="BJ6" s="143"/>
      <c r="BK6" s="143"/>
      <c r="BL6" s="143"/>
      <c r="BM6" s="143"/>
      <c r="BN6" s="143"/>
      <c r="BO6" s="143"/>
      <c r="BP6" s="143"/>
      <c r="BQ6" s="143"/>
      <c r="BR6" s="144" t="s">
        <v>167</v>
      </c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3" t="s">
        <v>168</v>
      </c>
      <c r="CE6" s="143"/>
      <c r="CF6" s="143"/>
      <c r="CG6" s="143"/>
      <c r="CH6" s="143"/>
      <c r="CI6" s="143"/>
      <c r="CJ6" s="143"/>
      <c r="CK6" s="143"/>
      <c r="CL6" s="143"/>
      <c r="CM6" s="143"/>
      <c r="CN6" s="143"/>
      <c r="CO6" s="143"/>
      <c r="CP6" s="144" t="s">
        <v>169</v>
      </c>
      <c r="CQ6" s="144"/>
      <c r="CR6" s="144"/>
      <c r="CS6" s="144"/>
      <c r="CT6" s="144"/>
      <c r="CU6" s="144"/>
      <c r="CV6" s="144"/>
      <c r="CW6" s="144"/>
    </row>
    <row r="7" spans="2:102" x14ac:dyDescent="0.25">
      <c r="F7" s="9"/>
      <c r="G7" s="79" t="s">
        <v>61</v>
      </c>
      <c r="H7" s="79" t="s">
        <v>62</v>
      </c>
      <c r="I7" s="79" t="s">
        <v>63</v>
      </c>
      <c r="J7" s="79" t="s">
        <v>64</v>
      </c>
      <c r="K7" s="79" t="s">
        <v>65</v>
      </c>
      <c r="L7" s="79" t="s">
        <v>66</v>
      </c>
      <c r="M7" s="79" t="s">
        <v>67</v>
      </c>
      <c r="N7" s="79" t="s">
        <v>68</v>
      </c>
      <c r="O7" s="79" t="s">
        <v>69</v>
      </c>
      <c r="P7" s="79" t="s">
        <v>70</v>
      </c>
      <c r="Q7" s="79" t="s">
        <v>71</v>
      </c>
      <c r="R7" s="79" t="s">
        <v>72</v>
      </c>
      <c r="S7" s="79" t="s">
        <v>73</v>
      </c>
      <c r="T7" s="79" t="s">
        <v>74</v>
      </c>
      <c r="U7" s="79" t="s">
        <v>75</v>
      </c>
      <c r="V7" s="79" t="s">
        <v>76</v>
      </c>
      <c r="W7" s="79" t="s">
        <v>77</v>
      </c>
      <c r="X7" s="79" t="s">
        <v>78</v>
      </c>
      <c r="Y7" s="79" t="s">
        <v>79</v>
      </c>
      <c r="Z7" s="79" t="s">
        <v>80</v>
      </c>
      <c r="AA7" s="79" t="s">
        <v>81</v>
      </c>
      <c r="AB7" s="79" t="s">
        <v>82</v>
      </c>
      <c r="AC7" s="79" t="s">
        <v>83</v>
      </c>
      <c r="AD7" s="79" t="s">
        <v>84</v>
      </c>
      <c r="AE7" s="79" t="s">
        <v>85</v>
      </c>
      <c r="AF7" s="79" t="s">
        <v>86</v>
      </c>
      <c r="AG7" s="79" t="s">
        <v>87</v>
      </c>
      <c r="AH7" s="79" t="s">
        <v>88</v>
      </c>
      <c r="AI7" s="79" t="s">
        <v>89</v>
      </c>
      <c r="AJ7" s="79" t="s">
        <v>90</v>
      </c>
      <c r="AK7" s="79" t="s">
        <v>91</v>
      </c>
      <c r="AL7" s="79" t="s">
        <v>92</v>
      </c>
      <c r="AM7" s="79" t="s">
        <v>93</v>
      </c>
      <c r="AN7" s="79" t="s">
        <v>94</v>
      </c>
      <c r="AO7" s="79" t="s">
        <v>95</v>
      </c>
      <c r="AP7" s="79" t="s">
        <v>96</v>
      </c>
      <c r="AQ7" s="79" t="s">
        <v>97</v>
      </c>
      <c r="AR7" s="79" t="s">
        <v>98</v>
      </c>
      <c r="AS7" s="79" t="s">
        <v>99</v>
      </c>
      <c r="AT7" s="79" t="s">
        <v>100</v>
      </c>
      <c r="AU7" s="79" t="s">
        <v>101</v>
      </c>
      <c r="AV7" s="79" t="s">
        <v>102</v>
      </c>
      <c r="AW7" s="79" t="s">
        <v>103</v>
      </c>
      <c r="AX7" s="79" t="s">
        <v>104</v>
      </c>
      <c r="AY7" s="79" t="s">
        <v>105</v>
      </c>
      <c r="AZ7" s="79" t="s">
        <v>106</v>
      </c>
      <c r="BA7" s="79" t="s">
        <v>107</v>
      </c>
      <c r="BB7" s="79" t="s">
        <v>108</v>
      </c>
      <c r="BC7" s="79" t="s">
        <v>109</v>
      </c>
      <c r="BD7" s="79" t="s">
        <v>110</v>
      </c>
      <c r="BE7" s="79" t="s">
        <v>111</v>
      </c>
      <c r="BF7" s="79" t="s">
        <v>123</v>
      </c>
      <c r="BG7" s="79" t="s">
        <v>124</v>
      </c>
      <c r="BH7" s="79" t="s">
        <v>125</v>
      </c>
      <c r="BI7" s="79" t="s">
        <v>126</v>
      </c>
      <c r="BJ7" s="79" t="s">
        <v>127</v>
      </c>
      <c r="BK7" s="79" t="s">
        <v>128</v>
      </c>
      <c r="BL7" s="79" t="s">
        <v>129</v>
      </c>
      <c r="BM7" s="79" t="s">
        <v>130</v>
      </c>
      <c r="BN7" s="79" t="s">
        <v>131</v>
      </c>
      <c r="BO7" s="79" t="s">
        <v>132</v>
      </c>
      <c r="BP7" s="79" t="s">
        <v>133</v>
      </c>
      <c r="BQ7" s="79" t="s">
        <v>134</v>
      </c>
      <c r="BR7" s="79" t="s">
        <v>135</v>
      </c>
      <c r="BS7" s="79" t="s">
        <v>136</v>
      </c>
      <c r="BT7" s="79" t="s">
        <v>137</v>
      </c>
      <c r="BU7" s="79" t="s">
        <v>138</v>
      </c>
      <c r="BV7" s="79" t="s">
        <v>139</v>
      </c>
      <c r="BW7" s="79" t="s">
        <v>140</v>
      </c>
      <c r="BX7" s="79" t="s">
        <v>141</v>
      </c>
      <c r="BY7" s="79" t="s">
        <v>142</v>
      </c>
      <c r="BZ7" s="79" t="s">
        <v>143</v>
      </c>
      <c r="CA7" s="79" t="s">
        <v>144</v>
      </c>
      <c r="CB7" s="79" t="s">
        <v>145</v>
      </c>
      <c r="CC7" s="79" t="s">
        <v>146</v>
      </c>
      <c r="CD7" s="79" t="s">
        <v>147</v>
      </c>
      <c r="CE7" s="79" t="s">
        <v>148</v>
      </c>
      <c r="CF7" s="79" t="s">
        <v>149</v>
      </c>
      <c r="CG7" s="79" t="s">
        <v>150</v>
      </c>
      <c r="CH7" s="79" t="s">
        <v>151</v>
      </c>
      <c r="CI7" s="79" t="s">
        <v>152</v>
      </c>
      <c r="CJ7" s="79" t="s">
        <v>153</v>
      </c>
      <c r="CK7" s="79" t="s">
        <v>154</v>
      </c>
      <c r="CL7" s="79" t="s">
        <v>155</v>
      </c>
      <c r="CM7" s="79" t="s">
        <v>156</v>
      </c>
      <c r="CN7" s="79" t="s">
        <v>157</v>
      </c>
      <c r="CO7" s="79" t="s">
        <v>158</v>
      </c>
      <c r="CP7" s="79" t="s">
        <v>159</v>
      </c>
      <c r="CQ7" s="79" t="s">
        <v>160</v>
      </c>
      <c r="CR7" s="79" t="s">
        <v>161</v>
      </c>
      <c r="CS7" s="79" t="s">
        <v>162</v>
      </c>
      <c r="CT7" s="79" t="s">
        <v>163</v>
      </c>
      <c r="CU7" s="79" t="s">
        <v>164</v>
      </c>
      <c r="CV7" s="79" t="s">
        <v>165</v>
      </c>
      <c r="CW7" s="79" t="s">
        <v>166</v>
      </c>
    </row>
    <row r="8" spans="2:102" x14ac:dyDescent="0.25">
      <c r="B8" s="22" t="s">
        <v>8</v>
      </c>
      <c r="C8" s="22"/>
      <c r="D8" s="23"/>
      <c r="E8" s="23"/>
      <c r="F8" s="23">
        <f>(SUM(F10:F66))</f>
        <v>1294075.1302576056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</row>
    <row r="9" spans="2:102" x14ac:dyDescent="0.25">
      <c r="B9" s="13" t="s">
        <v>25</v>
      </c>
      <c r="C9" s="13"/>
      <c r="D9" s="14"/>
      <c r="E9" s="14"/>
      <c r="F9" s="14"/>
      <c r="G9" s="76"/>
      <c r="H9" s="76"/>
      <c r="I9" s="77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</row>
    <row r="10" spans="2:102" x14ac:dyDescent="0.25">
      <c r="B10" s="17" t="s">
        <v>46</v>
      </c>
      <c r="C10" s="17">
        <v>1</v>
      </c>
      <c r="D10" s="29">
        <v>5800</v>
      </c>
      <c r="E10" s="29"/>
      <c r="F10" s="11">
        <f>C10*D10</f>
        <v>5800</v>
      </c>
      <c r="G10" s="70">
        <v>1</v>
      </c>
      <c r="H10" s="70">
        <v>2</v>
      </c>
      <c r="I10" s="71">
        <v>-5800</v>
      </c>
      <c r="J10" s="72">
        <v>0</v>
      </c>
      <c r="K10" s="72">
        <f>I10</f>
        <v>-5800</v>
      </c>
      <c r="L10" s="72">
        <v>0</v>
      </c>
      <c r="M10" s="72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72">
        <v>0</v>
      </c>
      <c r="T10" s="72">
        <v>0</v>
      </c>
      <c r="U10" s="72">
        <v>0</v>
      </c>
      <c r="V10" s="72">
        <v>0</v>
      </c>
      <c r="W10" s="72">
        <v>0</v>
      </c>
      <c r="X10" s="72">
        <v>0</v>
      </c>
      <c r="Y10" s="72">
        <v>0</v>
      </c>
      <c r="Z10" s="72">
        <v>0</v>
      </c>
      <c r="AA10" s="72">
        <v>0</v>
      </c>
      <c r="AB10" s="72">
        <v>0</v>
      </c>
      <c r="AC10" s="72">
        <v>0</v>
      </c>
      <c r="AD10" s="72">
        <v>0</v>
      </c>
      <c r="AE10" s="72">
        <v>0</v>
      </c>
      <c r="AF10" s="72">
        <v>0</v>
      </c>
      <c r="AG10" s="72">
        <v>0</v>
      </c>
      <c r="AH10" s="72">
        <v>0</v>
      </c>
      <c r="AI10" s="72">
        <v>0</v>
      </c>
      <c r="AJ10" s="72">
        <v>0</v>
      </c>
      <c r="AK10" s="72">
        <v>0</v>
      </c>
      <c r="AL10" s="72">
        <v>0</v>
      </c>
      <c r="AM10" s="72">
        <v>0</v>
      </c>
      <c r="AN10" s="72">
        <v>0</v>
      </c>
      <c r="AO10" s="72">
        <v>0</v>
      </c>
      <c r="AP10" s="72">
        <v>0</v>
      </c>
      <c r="AQ10" s="72">
        <v>0</v>
      </c>
      <c r="AR10" s="72">
        <v>0</v>
      </c>
      <c r="AS10" s="72">
        <v>0</v>
      </c>
      <c r="AT10" s="72">
        <v>0</v>
      </c>
      <c r="AU10" s="72">
        <v>0</v>
      </c>
      <c r="AV10" s="72">
        <v>0</v>
      </c>
      <c r="AW10" s="72">
        <v>0</v>
      </c>
      <c r="AX10" s="72">
        <v>0</v>
      </c>
      <c r="AY10" s="72">
        <v>0</v>
      </c>
      <c r="AZ10" s="72">
        <v>0</v>
      </c>
      <c r="BA10" s="72">
        <v>0</v>
      </c>
      <c r="BB10" s="72">
        <v>0</v>
      </c>
      <c r="BC10" s="72">
        <v>0</v>
      </c>
      <c r="BD10" s="72">
        <v>0</v>
      </c>
      <c r="BE10" s="72">
        <v>0</v>
      </c>
      <c r="BF10" s="72">
        <v>0</v>
      </c>
      <c r="BG10" s="72">
        <v>0</v>
      </c>
      <c r="BH10" s="72">
        <v>0</v>
      </c>
      <c r="BI10" s="72">
        <v>0</v>
      </c>
      <c r="BJ10" s="72">
        <v>0</v>
      </c>
      <c r="BK10" s="72">
        <v>0</v>
      </c>
      <c r="BL10" s="72">
        <v>0</v>
      </c>
      <c r="BM10" s="72">
        <v>0</v>
      </c>
      <c r="BN10" s="72">
        <v>0</v>
      </c>
      <c r="BO10" s="72">
        <v>0</v>
      </c>
      <c r="BP10" s="72">
        <v>0</v>
      </c>
      <c r="BQ10" s="72">
        <v>0</v>
      </c>
      <c r="BR10" s="72">
        <v>0</v>
      </c>
      <c r="BS10" s="72">
        <v>0</v>
      </c>
      <c r="BT10" s="72">
        <v>0</v>
      </c>
      <c r="BU10" s="72">
        <v>0</v>
      </c>
      <c r="BV10" s="72">
        <v>0</v>
      </c>
      <c r="BW10" s="72">
        <v>0</v>
      </c>
      <c r="BX10" s="72">
        <v>0</v>
      </c>
      <c r="BY10" s="72">
        <v>0</v>
      </c>
      <c r="BZ10" s="72">
        <v>0</v>
      </c>
      <c r="CA10" s="72">
        <v>0</v>
      </c>
      <c r="CB10" s="72">
        <v>0</v>
      </c>
      <c r="CC10" s="72">
        <v>0</v>
      </c>
      <c r="CD10" s="72">
        <v>0</v>
      </c>
      <c r="CE10" s="72">
        <v>0</v>
      </c>
      <c r="CF10" s="72">
        <v>0</v>
      </c>
      <c r="CG10" s="72">
        <v>0</v>
      </c>
      <c r="CH10" s="72">
        <v>0</v>
      </c>
      <c r="CI10" s="72">
        <v>0</v>
      </c>
      <c r="CJ10" s="72">
        <v>0</v>
      </c>
      <c r="CK10" s="72">
        <v>0</v>
      </c>
      <c r="CL10" s="72">
        <v>0</v>
      </c>
      <c r="CM10" s="72">
        <v>0</v>
      </c>
      <c r="CN10" s="72">
        <v>0</v>
      </c>
      <c r="CO10" s="72">
        <v>0</v>
      </c>
      <c r="CP10" s="72">
        <v>0</v>
      </c>
      <c r="CQ10" s="72">
        <v>0</v>
      </c>
      <c r="CR10" s="72">
        <v>0</v>
      </c>
      <c r="CS10" s="72">
        <v>0</v>
      </c>
      <c r="CT10" s="72">
        <v>0</v>
      </c>
      <c r="CU10" s="72">
        <v>0</v>
      </c>
      <c r="CV10" s="72">
        <v>0</v>
      </c>
      <c r="CW10" s="72">
        <v>0</v>
      </c>
      <c r="CX10" s="115"/>
    </row>
    <row r="11" spans="2:102" x14ac:dyDescent="0.25">
      <c r="B11" s="10" t="s">
        <v>26</v>
      </c>
      <c r="C11" s="10">
        <v>1</v>
      </c>
      <c r="D11" s="11">
        <v>1200</v>
      </c>
      <c r="E11" s="11"/>
      <c r="F11" s="11">
        <f>C11*D11</f>
        <v>1200</v>
      </c>
      <c r="G11" s="55">
        <v>4</v>
      </c>
      <c r="H11" s="55">
        <v>4</v>
      </c>
      <c r="I11" s="57">
        <v>-1200</v>
      </c>
      <c r="J11" s="58">
        <v>0</v>
      </c>
      <c r="K11" s="58">
        <v>0</v>
      </c>
      <c r="L11" s="58">
        <v>0</v>
      </c>
      <c r="M11" s="58">
        <f>I11</f>
        <v>-1200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  <c r="AJ11" s="58">
        <v>0</v>
      </c>
      <c r="AK11" s="58">
        <v>0</v>
      </c>
      <c r="AL11" s="58">
        <v>0</v>
      </c>
      <c r="AM11" s="58">
        <v>0</v>
      </c>
      <c r="AN11" s="58">
        <v>0</v>
      </c>
      <c r="AO11" s="58">
        <v>0</v>
      </c>
      <c r="AP11" s="58">
        <v>0</v>
      </c>
      <c r="AQ11" s="58">
        <v>0</v>
      </c>
      <c r="AR11" s="58">
        <v>0</v>
      </c>
      <c r="AS11" s="58">
        <v>0</v>
      </c>
      <c r="AT11" s="58">
        <v>0</v>
      </c>
      <c r="AU11" s="58">
        <v>0</v>
      </c>
      <c r="AV11" s="58">
        <v>0</v>
      </c>
      <c r="AW11" s="58">
        <v>0</v>
      </c>
      <c r="AX11" s="58">
        <v>0</v>
      </c>
      <c r="AY11" s="58">
        <v>0</v>
      </c>
      <c r="AZ11" s="58">
        <v>0</v>
      </c>
      <c r="BA11" s="58">
        <v>0</v>
      </c>
      <c r="BB11" s="58">
        <v>0</v>
      </c>
      <c r="BC11" s="58">
        <v>0</v>
      </c>
      <c r="BD11" s="58">
        <v>0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0</v>
      </c>
      <c r="BW11" s="58">
        <v>0</v>
      </c>
      <c r="BX11" s="58">
        <v>0</v>
      </c>
      <c r="BY11" s="58">
        <v>0</v>
      </c>
      <c r="BZ11" s="58">
        <v>0</v>
      </c>
      <c r="CA11" s="58">
        <v>0</v>
      </c>
      <c r="CB11" s="58">
        <v>0</v>
      </c>
      <c r="CC11" s="58">
        <v>0</v>
      </c>
      <c r="CD11" s="58">
        <v>0</v>
      </c>
      <c r="CE11" s="58">
        <v>0</v>
      </c>
      <c r="CF11" s="58">
        <v>0</v>
      </c>
      <c r="CG11" s="58">
        <v>0</v>
      </c>
      <c r="CH11" s="58">
        <v>0</v>
      </c>
      <c r="CI11" s="58">
        <v>0</v>
      </c>
      <c r="CJ11" s="58">
        <v>0</v>
      </c>
      <c r="CK11" s="58">
        <v>0</v>
      </c>
      <c r="CL11" s="58">
        <v>0</v>
      </c>
      <c r="CM11" s="58">
        <v>0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115"/>
    </row>
    <row r="12" spans="2:102" x14ac:dyDescent="0.25">
      <c r="B12" s="10" t="s">
        <v>27</v>
      </c>
      <c r="C12" s="10">
        <v>1</v>
      </c>
      <c r="D12" s="11">
        <v>4500</v>
      </c>
      <c r="E12" s="11"/>
      <c r="F12" s="11">
        <f>D12*C12</f>
        <v>4500</v>
      </c>
      <c r="G12" s="55">
        <v>4</v>
      </c>
      <c r="H12" s="55">
        <v>4</v>
      </c>
      <c r="I12" s="57">
        <v>-4500</v>
      </c>
      <c r="J12" s="58">
        <v>0</v>
      </c>
      <c r="K12" s="58">
        <v>0</v>
      </c>
      <c r="L12" s="58">
        <v>0</v>
      </c>
      <c r="M12" s="58">
        <f>I12</f>
        <v>-4500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v>0</v>
      </c>
      <c r="AK12" s="58">
        <v>0</v>
      </c>
      <c r="AL12" s="58">
        <v>0</v>
      </c>
      <c r="AM12" s="58">
        <v>0</v>
      </c>
      <c r="AN12" s="58">
        <v>0</v>
      </c>
      <c r="AO12" s="58">
        <v>0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0</v>
      </c>
      <c r="CA12" s="58">
        <v>0</v>
      </c>
      <c r="CB12" s="58">
        <v>0</v>
      </c>
      <c r="CC12" s="58">
        <v>0</v>
      </c>
      <c r="CD12" s="58">
        <v>0</v>
      </c>
      <c r="CE12" s="58">
        <v>0</v>
      </c>
      <c r="CF12" s="58">
        <v>0</v>
      </c>
      <c r="CG12" s="58">
        <v>0</v>
      </c>
      <c r="CH12" s="58">
        <v>0</v>
      </c>
      <c r="CI12" s="58">
        <v>0</v>
      </c>
      <c r="CJ12" s="58">
        <v>0</v>
      </c>
      <c r="CK12" s="58">
        <v>0</v>
      </c>
      <c r="CL12" s="58">
        <v>0</v>
      </c>
      <c r="CM12" s="58">
        <v>0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115"/>
    </row>
    <row r="13" spans="2:102" x14ac:dyDescent="0.25">
      <c r="B13" s="10" t="s">
        <v>14</v>
      </c>
      <c r="C13" s="12">
        <v>0.21</v>
      </c>
      <c r="D13" s="11">
        <f>F11+F12+F10</f>
        <v>11500</v>
      </c>
      <c r="E13" s="11"/>
      <c r="F13" s="11">
        <f>C13*D13</f>
        <v>2415</v>
      </c>
      <c r="G13" s="55">
        <v>1</v>
      </c>
      <c r="H13" s="55">
        <v>4</v>
      </c>
      <c r="I13" s="57">
        <f>(I10+I11+I12)*0.21</f>
        <v>-2415</v>
      </c>
      <c r="J13" s="58">
        <f>(J10+J11+J12)*0.21</f>
        <v>0</v>
      </c>
      <c r="K13" s="58">
        <f>(K10+K11+K12)*0.21</f>
        <v>-1218</v>
      </c>
      <c r="L13" s="58">
        <v>0</v>
      </c>
      <c r="M13" s="58">
        <f>(M10+M11+M12)*0.21</f>
        <v>-1197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  <c r="AJ13" s="58">
        <v>0</v>
      </c>
      <c r="AK13" s="58">
        <v>0</v>
      </c>
      <c r="AL13" s="58">
        <v>0</v>
      </c>
      <c r="AM13" s="58">
        <v>0</v>
      </c>
      <c r="AN13" s="58">
        <v>0</v>
      </c>
      <c r="AO13" s="58">
        <v>0</v>
      </c>
      <c r="AP13" s="58">
        <v>0</v>
      </c>
      <c r="AQ13" s="58">
        <v>0</v>
      </c>
      <c r="AR13" s="58">
        <v>0</v>
      </c>
      <c r="AS13" s="58">
        <v>0</v>
      </c>
      <c r="AT13" s="58">
        <v>0</v>
      </c>
      <c r="AU13" s="58">
        <v>0</v>
      </c>
      <c r="AV13" s="58">
        <v>0</v>
      </c>
      <c r="AW13" s="58">
        <v>0</v>
      </c>
      <c r="AX13" s="58">
        <v>0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0</v>
      </c>
      <c r="BW13" s="58">
        <v>0</v>
      </c>
      <c r="BX13" s="58">
        <v>0</v>
      </c>
      <c r="BY13" s="58">
        <v>0</v>
      </c>
      <c r="BZ13" s="58">
        <v>0</v>
      </c>
      <c r="CA13" s="58">
        <v>0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0</v>
      </c>
      <c r="CI13" s="58">
        <v>0</v>
      </c>
      <c r="CJ13" s="58">
        <v>0</v>
      </c>
      <c r="CK13" s="58">
        <v>0</v>
      </c>
      <c r="CL13" s="58">
        <v>0</v>
      </c>
      <c r="CM13" s="58">
        <v>0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115"/>
    </row>
    <row r="14" spans="2:102" x14ac:dyDescent="0.25">
      <c r="B14" s="10"/>
      <c r="C14" s="12"/>
      <c r="D14" s="11"/>
      <c r="E14" s="11"/>
      <c r="F14" s="11"/>
      <c r="G14" s="61"/>
      <c r="H14" s="61"/>
      <c r="I14" s="62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115"/>
    </row>
    <row r="15" spans="2:102" x14ac:dyDescent="0.25">
      <c r="B15" s="15" t="s">
        <v>1</v>
      </c>
      <c r="C15" s="15"/>
      <c r="D15" s="16"/>
      <c r="E15" s="16"/>
      <c r="F15" s="16"/>
      <c r="G15" s="64"/>
      <c r="H15" s="64"/>
      <c r="I15" s="65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115"/>
    </row>
    <row r="16" spans="2:102" x14ac:dyDescent="0.25">
      <c r="B16" t="s">
        <v>21</v>
      </c>
      <c r="C16" s="6">
        <v>5.6099999999999997E-2</v>
      </c>
      <c r="D16" s="1">
        <f>F30</f>
        <v>59850</v>
      </c>
      <c r="F16" s="1">
        <f>D16*C16</f>
        <v>3357.585</v>
      </c>
      <c r="G16" s="70">
        <v>6</v>
      </c>
      <c r="H16" s="70">
        <v>6</v>
      </c>
      <c r="I16" s="71">
        <f t="shared" ref="I16:I65" si="0">-F16</f>
        <v>-3357.585</v>
      </c>
      <c r="J16" s="72">
        <v>0</v>
      </c>
      <c r="K16" s="72">
        <v>0</v>
      </c>
      <c r="L16" s="72">
        <v>0</v>
      </c>
      <c r="M16" s="72">
        <v>0</v>
      </c>
      <c r="N16" s="72">
        <v>0</v>
      </c>
      <c r="O16" s="72">
        <f>I16</f>
        <v>-3357.585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>
        <v>0</v>
      </c>
      <c r="Y16" s="72">
        <v>0</v>
      </c>
      <c r="Z16" s="72">
        <v>0</v>
      </c>
      <c r="AA16" s="72">
        <v>0</v>
      </c>
      <c r="AB16" s="72">
        <v>0</v>
      </c>
      <c r="AC16" s="72">
        <v>0</v>
      </c>
      <c r="AD16" s="72">
        <v>0</v>
      </c>
      <c r="AE16" s="72">
        <v>0</v>
      </c>
      <c r="AF16" s="72">
        <v>0</v>
      </c>
      <c r="AG16" s="72">
        <v>0</v>
      </c>
      <c r="AH16" s="72">
        <v>0</v>
      </c>
      <c r="AI16" s="72">
        <v>0</v>
      </c>
      <c r="AJ16" s="72">
        <v>0</v>
      </c>
      <c r="AK16" s="72">
        <v>0</v>
      </c>
      <c r="AL16" s="72">
        <v>0</v>
      </c>
      <c r="AM16" s="72">
        <v>0</v>
      </c>
      <c r="AN16" s="72">
        <v>0</v>
      </c>
      <c r="AO16" s="72">
        <v>0</v>
      </c>
      <c r="AP16" s="72">
        <v>0</v>
      </c>
      <c r="AQ16" s="72">
        <v>0</v>
      </c>
      <c r="AR16" s="72">
        <v>0</v>
      </c>
      <c r="AS16" s="72">
        <v>0</v>
      </c>
      <c r="AT16" s="72">
        <v>0</v>
      </c>
      <c r="AU16" s="72">
        <v>0</v>
      </c>
      <c r="AV16" s="72">
        <v>0</v>
      </c>
      <c r="AW16" s="72">
        <v>0</v>
      </c>
      <c r="AX16" s="72">
        <v>0</v>
      </c>
      <c r="AY16" s="72">
        <v>0</v>
      </c>
      <c r="AZ16" s="72">
        <v>0</v>
      </c>
      <c r="BA16" s="72">
        <v>0</v>
      </c>
      <c r="BB16" s="72">
        <v>0</v>
      </c>
      <c r="BC16" s="72">
        <v>0</v>
      </c>
      <c r="BD16" s="72">
        <v>0</v>
      </c>
      <c r="BE16" s="72">
        <v>0</v>
      </c>
      <c r="BF16" s="72">
        <v>0</v>
      </c>
      <c r="BG16" s="72">
        <v>0</v>
      </c>
      <c r="BH16" s="72">
        <v>0</v>
      </c>
      <c r="BI16" s="72">
        <v>0</v>
      </c>
      <c r="BJ16" s="72">
        <v>0</v>
      </c>
      <c r="BK16" s="72">
        <v>0</v>
      </c>
      <c r="BL16" s="72">
        <v>0</v>
      </c>
      <c r="BM16" s="72">
        <v>0</v>
      </c>
      <c r="BN16" s="72">
        <v>0</v>
      </c>
      <c r="BO16" s="72">
        <v>0</v>
      </c>
      <c r="BP16" s="72">
        <v>0</v>
      </c>
      <c r="BQ16" s="72">
        <v>0</v>
      </c>
      <c r="BR16" s="72">
        <v>0</v>
      </c>
      <c r="BS16" s="72">
        <v>0</v>
      </c>
      <c r="BT16" s="72">
        <v>0</v>
      </c>
      <c r="BU16" s="72">
        <v>0</v>
      </c>
      <c r="BV16" s="72">
        <v>0</v>
      </c>
      <c r="BW16" s="72">
        <v>0</v>
      </c>
      <c r="BX16" s="72">
        <v>0</v>
      </c>
      <c r="BY16" s="72">
        <v>0</v>
      </c>
      <c r="BZ16" s="72">
        <v>0</v>
      </c>
      <c r="CA16" s="72">
        <v>0</v>
      </c>
      <c r="CB16" s="72">
        <v>0</v>
      </c>
      <c r="CC16" s="72">
        <v>0</v>
      </c>
      <c r="CD16" s="72">
        <v>0</v>
      </c>
      <c r="CE16" s="72">
        <v>0</v>
      </c>
      <c r="CF16" s="72">
        <v>0</v>
      </c>
      <c r="CG16" s="72">
        <v>0</v>
      </c>
      <c r="CH16" s="72">
        <v>0</v>
      </c>
      <c r="CI16" s="72">
        <v>0</v>
      </c>
      <c r="CJ16" s="72">
        <v>0</v>
      </c>
      <c r="CK16" s="72">
        <v>0</v>
      </c>
      <c r="CL16" s="72">
        <v>0</v>
      </c>
      <c r="CM16" s="72">
        <v>0</v>
      </c>
      <c r="CN16" s="72">
        <v>0</v>
      </c>
      <c r="CO16" s="72">
        <v>0</v>
      </c>
      <c r="CP16" s="72">
        <v>0</v>
      </c>
      <c r="CQ16" s="72">
        <v>0</v>
      </c>
      <c r="CR16" s="72">
        <v>0</v>
      </c>
      <c r="CS16" s="72">
        <v>0</v>
      </c>
      <c r="CT16" s="72">
        <v>0</v>
      </c>
      <c r="CU16" s="72">
        <v>0</v>
      </c>
      <c r="CV16" s="72">
        <v>0</v>
      </c>
      <c r="CW16" s="72">
        <v>0</v>
      </c>
      <c r="CX16" s="115"/>
    </row>
    <row r="17" spans="2:102" x14ac:dyDescent="0.25">
      <c r="B17" t="s">
        <v>22</v>
      </c>
      <c r="C17" s="6">
        <v>4.7699999999999999E-2</v>
      </c>
      <c r="D17" s="1">
        <f>F30</f>
        <v>59850</v>
      </c>
      <c r="F17" s="1">
        <f>D17*C17</f>
        <v>2854.8449999999998</v>
      </c>
      <c r="G17" s="55">
        <v>17</v>
      </c>
      <c r="H17" s="55">
        <v>18</v>
      </c>
      <c r="I17" s="57">
        <f t="shared" si="0"/>
        <v>-2854.8449999999998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f>I17*0.3</f>
        <v>-856.45349999999996</v>
      </c>
      <c r="AA17" s="58">
        <f>0.7*I17</f>
        <v>-1998.3914999999997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v>0</v>
      </c>
      <c r="AK17" s="58">
        <v>0</v>
      </c>
      <c r="AL17" s="58">
        <v>0</v>
      </c>
      <c r="AM17" s="58">
        <v>0</v>
      </c>
      <c r="AN17" s="58">
        <v>0</v>
      </c>
      <c r="AO17" s="58">
        <v>0</v>
      </c>
      <c r="AP17" s="58">
        <v>0</v>
      </c>
      <c r="AQ17" s="58">
        <v>0</v>
      </c>
      <c r="AR17" s="58">
        <v>0</v>
      </c>
      <c r="AS17" s="58">
        <v>0</v>
      </c>
      <c r="AT17" s="58">
        <v>0</v>
      </c>
      <c r="AU17" s="58">
        <v>0</v>
      </c>
      <c r="AV17" s="58">
        <v>0</v>
      </c>
      <c r="AW17" s="58">
        <v>0</v>
      </c>
      <c r="AX17" s="58">
        <v>0</v>
      </c>
      <c r="AY17" s="58">
        <v>0</v>
      </c>
      <c r="AZ17" s="58">
        <v>0</v>
      </c>
      <c r="BA17" s="58">
        <v>0</v>
      </c>
      <c r="BB17" s="58">
        <v>0</v>
      </c>
      <c r="BC17" s="58">
        <v>0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0</v>
      </c>
      <c r="CA17" s="58">
        <v>0</v>
      </c>
      <c r="CB17" s="58">
        <v>0</v>
      </c>
      <c r="CC17" s="58">
        <v>0</v>
      </c>
      <c r="CD17" s="58">
        <v>0</v>
      </c>
      <c r="CE17" s="58">
        <v>0</v>
      </c>
      <c r="CF17" s="58">
        <v>0</v>
      </c>
      <c r="CG17" s="58">
        <v>0</v>
      </c>
      <c r="CH17" s="58">
        <v>0</v>
      </c>
      <c r="CI17" s="58">
        <v>0</v>
      </c>
      <c r="CJ17" s="58">
        <v>0</v>
      </c>
      <c r="CK17" s="58">
        <v>0</v>
      </c>
      <c r="CL17" s="58">
        <v>0</v>
      </c>
      <c r="CM17" s="58">
        <v>0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115"/>
    </row>
    <row r="18" spans="2:102" x14ac:dyDescent="0.25">
      <c r="B18" t="s">
        <v>24</v>
      </c>
      <c r="C18" s="6">
        <v>7.0000000000000001E-3</v>
      </c>
      <c r="D18" s="1">
        <f>F30</f>
        <v>59850</v>
      </c>
      <c r="F18" s="1">
        <f>C18*D18</f>
        <v>418.95</v>
      </c>
      <c r="G18" s="55">
        <v>17</v>
      </c>
      <c r="H18" s="55">
        <v>18</v>
      </c>
      <c r="I18" s="57">
        <f t="shared" si="0"/>
        <v>-418.95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f>I18*0.5</f>
        <v>-209.47499999999999</v>
      </c>
      <c r="AA18" s="58">
        <f>I18*0.5</f>
        <v>-209.47499999999999</v>
      </c>
      <c r="AB18" s="58">
        <v>0</v>
      </c>
      <c r="AC18" s="58">
        <v>0</v>
      </c>
      <c r="AD18" s="58">
        <v>0</v>
      </c>
      <c r="AE18" s="58">
        <v>0</v>
      </c>
      <c r="AF18" s="58">
        <v>0</v>
      </c>
      <c r="AG18" s="58">
        <v>0</v>
      </c>
      <c r="AH18" s="58">
        <v>0</v>
      </c>
      <c r="AI18" s="58">
        <v>0</v>
      </c>
      <c r="AJ18" s="58">
        <v>0</v>
      </c>
      <c r="AK18" s="58">
        <v>0</v>
      </c>
      <c r="AL18" s="58">
        <v>0</v>
      </c>
      <c r="AM18" s="58">
        <v>0</v>
      </c>
      <c r="AN18" s="58">
        <v>0</v>
      </c>
      <c r="AO18" s="58">
        <v>0</v>
      </c>
      <c r="AP18" s="58">
        <v>0</v>
      </c>
      <c r="AQ18" s="58">
        <v>0</v>
      </c>
      <c r="AR18" s="58">
        <v>0</v>
      </c>
      <c r="AS18" s="58">
        <v>0</v>
      </c>
      <c r="AT18" s="58">
        <v>0</v>
      </c>
      <c r="AU18" s="58">
        <v>0</v>
      </c>
      <c r="AV18" s="58">
        <v>0</v>
      </c>
      <c r="AW18" s="58">
        <v>0</v>
      </c>
      <c r="AX18" s="58">
        <v>0</v>
      </c>
      <c r="AY18" s="58">
        <v>0</v>
      </c>
      <c r="AZ18" s="58">
        <v>0</v>
      </c>
      <c r="BA18" s="58">
        <v>0</v>
      </c>
      <c r="BB18" s="58">
        <v>0</v>
      </c>
      <c r="BC18" s="58">
        <v>0</v>
      </c>
      <c r="BD18" s="58">
        <v>0</v>
      </c>
      <c r="BE18" s="58">
        <v>0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0</v>
      </c>
      <c r="CA18" s="58">
        <v>0</v>
      </c>
      <c r="CB18" s="58">
        <v>0</v>
      </c>
      <c r="CC18" s="58">
        <v>0</v>
      </c>
      <c r="CD18" s="58">
        <v>0</v>
      </c>
      <c r="CE18" s="58">
        <v>0</v>
      </c>
      <c r="CF18" s="58">
        <v>0</v>
      </c>
      <c r="CG18" s="58">
        <v>0</v>
      </c>
      <c r="CH18" s="58">
        <v>0</v>
      </c>
      <c r="CI18" s="58">
        <v>0</v>
      </c>
      <c r="CJ18" s="58">
        <v>0</v>
      </c>
      <c r="CK18" s="58">
        <v>0</v>
      </c>
      <c r="CL18" s="58">
        <v>0</v>
      </c>
      <c r="CM18" s="58">
        <v>0</v>
      </c>
      <c r="CN18" s="58">
        <v>0</v>
      </c>
      <c r="CO18" s="58">
        <v>0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115"/>
    </row>
    <row r="19" spans="2:102" x14ac:dyDescent="0.25">
      <c r="B19" s="6" t="s">
        <v>19</v>
      </c>
      <c r="C19" s="6">
        <v>5.6099999999999997E-2</v>
      </c>
      <c r="D19" s="1">
        <f>F33+F34</f>
        <v>751651.70280000009</v>
      </c>
      <c r="F19" s="1">
        <f>C19*D19</f>
        <v>42167.660527079999</v>
      </c>
      <c r="G19" s="55">
        <v>6</v>
      </c>
      <c r="H19" s="55">
        <v>9</v>
      </c>
      <c r="I19" s="57">
        <f t="shared" si="0"/>
        <v>-42167.660527079999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f>I19*0.4</f>
        <v>-16867.064210831999</v>
      </c>
      <c r="P19" s="58">
        <v>0</v>
      </c>
      <c r="Q19" s="58">
        <v>0</v>
      </c>
      <c r="R19" s="58">
        <f>I19*0.6</f>
        <v>-25300.596316248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  <c r="AJ19" s="58">
        <v>0</v>
      </c>
      <c r="AK19" s="58">
        <v>0</v>
      </c>
      <c r="AL19" s="58">
        <v>0</v>
      </c>
      <c r="AM19" s="58">
        <v>0</v>
      </c>
      <c r="AN19" s="58">
        <v>0</v>
      </c>
      <c r="AO19" s="58">
        <v>0</v>
      </c>
      <c r="AP19" s="58">
        <v>0</v>
      </c>
      <c r="AQ19" s="58">
        <v>0</v>
      </c>
      <c r="AR19" s="58">
        <v>0</v>
      </c>
      <c r="AS19" s="58">
        <v>0</v>
      </c>
      <c r="AT19" s="58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8">
        <v>0</v>
      </c>
      <c r="BA19" s="58">
        <v>0</v>
      </c>
      <c r="BB19" s="58">
        <v>0</v>
      </c>
      <c r="BC19" s="58">
        <v>0</v>
      </c>
      <c r="BD19" s="58">
        <v>0</v>
      </c>
      <c r="BE19" s="58">
        <v>0</v>
      </c>
      <c r="BF19" s="58">
        <v>0</v>
      </c>
      <c r="BG19" s="58">
        <v>0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0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0</v>
      </c>
      <c r="CA19" s="58">
        <v>0</v>
      </c>
      <c r="CB19" s="58">
        <v>0</v>
      </c>
      <c r="CC19" s="58">
        <v>0</v>
      </c>
      <c r="CD19" s="58">
        <v>0</v>
      </c>
      <c r="CE19" s="58">
        <v>0</v>
      </c>
      <c r="CF19" s="58">
        <v>0</v>
      </c>
      <c r="CG19" s="58">
        <v>0</v>
      </c>
      <c r="CH19" s="58">
        <v>0</v>
      </c>
      <c r="CI19" s="58">
        <v>0</v>
      </c>
      <c r="CJ19" s="58">
        <v>0</v>
      </c>
      <c r="CK19" s="58">
        <v>0</v>
      </c>
      <c r="CL19" s="58">
        <v>0</v>
      </c>
      <c r="CM19" s="58">
        <v>0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115"/>
    </row>
    <row r="20" spans="2:102" x14ac:dyDescent="0.25">
      <c r="B20" s="6" t="s">
        <v>20</v>
      </c>
      <c r="C20" s="6">
        <v>4.7699999999999999E-2</v>
      </c>
      <c r="D20" s="1">
        <f>F33+F34</f>
        <v>751651.70280000009</v>
      </c>
      <c r="F20" s="1">
        <f>C20*D20</f>
        <v>35853.786223560004</v>
      </c>
      <c r="G20" s="55">
        <v>19</v>
      </c>
      <c r="H20" s="55">
        <v>32</v>
      </c>
      <c r="I20" s="57">
        <f t="shared" si="0"/>
        <v>-35853.786223560004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f>$I20/14</f>
        <v>-2560.9847302542862</v>
      </c>
      <c r="AC20" s="58">
        <f t="shared" ref="AC20:AO20" si="1">$I20/14</f>
        <v>-2560.9847302542862</v>
      </c>
      <c r="AD20" s="58">
        <f t="shared" si="1"/>
        <v>-2560.9847302542862</v>
      </c>
      <c r="AE20" s="58">
        <f t="shared" si="1"/>
        <v>-2560.9847302542862</v>
      </c>
      <c r="AF20" s="58">
        <f t="shared" si="1"/>
        <v>-2560.9847302542862</v>
      </c>
      <c r="AG20" s="58">
        <f t="shared" si="1"/>
        <v>-2560.9847302542862</v>
      </c>
      <c r="AH20" s="58">
        <f t="shared" si="1"/>
        <v>-2560.9847302542862</v>
      </c>
      <c r="AI20" s="58">
        <f t="shared" si="1"/>
        <v>-2560.9847302542862</v>
      </c>
      <c r="AJ20" s="58">
        <f t="shared" si="1"/>
        <v>-2560.9847302542862</v>
      </c>
      <c r="AK20" s="58">
        <f t="shared" si="1"/>
        <v>-2560.9847302542862</v>
      </c>
      <c r="AL20" s="58">
        <f t="shared" si="1"/>
        <v>-2560.9847302542862</v>
      </c>
      <c r="AM20" s="58">
        <f t="shared" si="1"/>
        <v>-2560.9847302542862</v>
      </c>
      <c r="AN20" s="58">
        <f t="shared" si="1"/>
        <v>-2560.9847302542862</v>
      </c>
      <c r="AO20" s="58">
        <f t="shared" si="1"/>
        <v>-2560.9847302542862</v>
      </c>
      <c r="AP20" s="58">
        <v>0</v>
      </c>
      <c r="AQ20" s="58">
        <v>0</v>
      </c>
      <c r="AR20" s="58">
        <v>0</v>
      </c>
      <c r="AS20" s="58">
        <v>0</v>
      </c>
      <c r="AT20" s="58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8">
        <v>0</v>
      </c>
      <c r="BA20" s="58">
        <v>0</v>
      </c>
      <c r="BB20" s="58">
        <v>0</v>
      </c>
      <c r="BC20" s="58">
        <v>0</v>
      </c>
      <c r="BD20" s="58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0</v>
      </c>
      <c r="BW20" s="58">
        <v>0</v>
      </c>
      <c r="BX20" s="58">
        <v>0</v>
      </c>
      <c r="BY20" s="58">
        <v>0</v>
      </c>
      <c r="BZ20" s="58">
        <v>0</v>
      </c>
      <c r="CA20" s="58">
        <v>0</v>
      </c>
      <c r="CB20" s="58">
        <v>0</v>
      </c>
      <c r="CC20" s="58">
        <v>0</v>
      </c>
      <c r="CD20" s="58">
        <v>0</v>
      </c>
      <c r="CE20" s="58">
        <v>0</v>
      </c>
      <c r="CF20" s="58">
        <v>0</v>
      </c>
      <c r="CG20" s="58">
        <v>0</v>
      </c>
      <c r="CH20" s="58">
        <v>0</v>
      </c>
      <c r="CI20" s="58">
        <v>0</v>
      </c>
      <c r="CJ20" s="58">
        <v>0</v>
      </c>
      <c r="CK20" s="58">
        <v>0</v>
      </c>
      <c r="CL20" s="58">
        <v>0</v>
      </c>
      <c r="CM20" s="58">
        <v>0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115"/>
    </row>
    <row r="21" spans="2:102" x14ac:dyDescent="0.25">
      <c r="B21" s="6" t="s">
        <v>24</v>
      </c>
      <c r="C21" s="6">
        <v>7.0000000000000001E-3</v>
      </c>
      <c r="D21" s="1">
        <f>F33+F34</f>
        <v>751651.70280000009</v>
      </c>
      <c r="F21" s="1">
        <f>C21*D21</f>
        <v>5261.5619196000007</v>
      </c>
      <c r="G21" s="55">
        <v>19</v>
      </c>
      <c r="H21" s="55">
        <v>32</v>
      </c>
      <c r="I21" s="57">
        <f t="shared" si="0"/>
        <v>-5261.5619196000007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8">
        <v>0</v>
      </c>
      <c r="AA21" s="58">
        <v>0</v>
      </c>
      <c r="AB21" s="58">
        <f>$I$21/14</f>
        <v>-375.82585140000003</v>
      </c>
      <c r="AC21" s="58">
        <f t="shared" ref="AC21:AO21" si="2">$I$21/14</f>
        <v>-375.82585140000003</v>
      </c>
      <c r="AD21" s="58">
        <f t="shared" si="2"/>
        <v>-375.82585140000003</v>
      </c>
      <c r="AE21" s="58">
        <f t="shared" si="2"/>
        <v>-375.82585140000003</v>
      </c>
      <c r="AF21" s="58">
        <f t="shared" si="2"/>
        <v>-375.82585140000003</v>
      </c>
      <c r="AG21" s="58">
        <f t="shared" si="2"/>
        <v>-375.82585140000003</v>
      </c>
      <c r="AH21" s="58">
        <f t="shared" si="2"/>
        <v>-375.82585140000003</v>
      </c>
      <c r="AI21" s="58">
        <f t="shared" si="2"/>
        <v>-375.82585140000003</v>
      </c>
      <c r="AJ21" s="58">
        <f t="shared" si="2"/>
        <v>-375.82585140000003</v>
      </c>
      <c r="AK21" s="58">
        <f t="shared" si="2"/>
        <v>-375.82585140000003</v>
      </c>
      <c r="AL21" s="58">
        <f t="shared" si="2"/>
        <v>-375.82585140000003</v>
      </c>
      <c r="AM21" s="58">
        <f t="shared" si="2"/>
        <v>-375.82585140000003</v>
      </c>
      <c r="AN21" s="58">
        <f t="shared" si="2"/>
        <v>-375.82585140000003</v>
      </c>
      <c r="AO21" s="58">
        <f t="shared" si="2"/>
        <v>-375.82585140000003</v>
      </c>
      <c r="AP21" s="58">
        <v>0</v>
      </c>
      <c r="AQ21" s="58">
        <v>0</v>
      </c>
      <c r="AR21" s="58">
        <v>0</v>
      </c>
      <c r="AS21" s="58">
        <v>0</v>
      </c>
      <c r="AT21" s="58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8">
        <v>0</v>
      </c>
      <c r="BA21" s="58">
        <v>0</v>
      </c>
      <c r="BB21" s="58">
        <v>0</v>
      </c>
      <c r="BC21" s="58">
        <v>0</v>
      </c>
      <c r="BD21" s="58">
        <v>0</v>
      </c>
      <c r="BE21" s="58">
        <v>0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0</v>
      </c>
      <c r="CA21" s="58">
        <v>0</v>
      </c>
      <c r="CB21" s="58">
        <v>0</v>
      </c>
      <c r="CC21" s="58">
        <v>0</v>
      </c>
      <c r="CD21" s="58">
        <v>0</v>
      </c>
      <c r="CE21" s="58">
        <v>0</v>
      </c>
      <c r="CF21" s="58">
        <v>0</v>
      </c>
      <c r="CG21" s="58">
        <v>0</v>
      </c>
      <c r="CH21" s="58">
        <v>0</v>
      </c>
      <c r="CI21" s="58">
        <v>0</v>
      </c>
      <c r="CJ21" s="58">
        <v>0</v>
      </c>
      <c r="CK21" s="58">
        <v>0</v>
      </c>
      <c r="CL21" s="58">
        <v>0</v>
      </c>
      <c r="CM21" s="58">
        <v>0</v>
      </c>
      <c r="CN21" s="58">
        <v>0</v>
      </c>
      <c r="CO21" s="58">
        <v>0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115"/>
    </row>
    <row r="22" spans="2:102" x14ac:dyDescent="0.25">
      <c r="B22" s="6" t="s">
        <v>172</v>
      </c>
      <c r="C22" s="6">
        <v>0.02</v>
      </c>
      <c r="D22" s="1">
        <f>F34+F33+F30</f>
        <v>811501.70280000009</v>
      </c>
      <c r="F22" s="1">
        <f>C22*D22</f>
        <v>16230.034056000002</v>
      </c>
      <c r="G22" s="55">
        <v>1</v>
      </c>
      <c r="H22" s="55">
        <v>33</v>
      </c>
      <c r="I22" s="57">
        <f>-F22</f>
        <v>-16230.034056000002</v>
      </c>
      <c r="J22" s="58">
        <v>0</v>
      </c>
      <c r="K22" s="58">
        <v>0</v>
      </c>
      <c r="L22" s="58">
        <v>0</v>
      </c>
      <c r="M22" s="58">
        <f>I22*0.05</f>
        <v>-811.5017028000002</v>
      </c>
      <c r="N22" s="58">
        <v>0</v>
      </c>
      <c r="O22" s="58">
        <v>0</v>
      </c>
      <c r="P22" s="58">
        <v>0</v>
      </c>
      <c r="Q22" s="58">
        <v>0</v>
      </c>
      <c r="R22" s="58">
        <f>I22*0.15</f>
        <v>-2434.5051084000002</v>
      </c>
      <c r="S22" s="58">
        <v>0</v>
      </c>
      <c r="T22" s="58">
        <f>I22*0.05</f>
        <v>-811.5017028000002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f t="shared" ref="Z22:AN22" si="3">$I$22*0.04</f>
        <v>-649.20136224000009</v>
      </c>
      <c r="AA22" s="58">
        <f t="shared" si="3"/>
        <v>-649.20136224000009</v>
      </c>
      <c r="AB22" s="58">
        <f t="shared" si="3"/>
        <v>-649.20136224000009</v>
      </c>
      <c r="AC22" s="58">
        <f t="shared" si="3"/>
        <v>-649.20136224000009</v>
      </c>
      <c r="AD22" s="58">
        <f t="shared" si="3"/>
        <v>-649.20136224000009</v>
      </c>
      <c r="AE22" s="58">
        <f t="shared" si="3"/>
        <v>-649.20136224000009</v>
      </c>
      <c r="AF22" s="58">
        <f t="shared" si="3"/>
        <v>-649.20136224000009</v>
      </c>
      <c r="AG22" s="58">
        <f t="shared" si="3"/>
        <v>-649.20136224000009</v>
      </c>
      <c r="AH22" s="58">
        <f t="shared" si="3"/>
        <v>-649.20136224000009</v>
      </c>
      <c r="AI22" s="58">
        <f t="shared" si="3"/>
        <v>-649.20136224000009</v>
      </c>
      <c r="AJ22" s="58">
        <f t="shared" si="3"/>
        <v>-649.20136224000009</v>
      </c>
      <c r="AK22" s="58">
        <f t="shared" si="3"/>
        <v>-649.20136224000009</v>
      </c>
      <c r="AL22" s="58">
        <f t="shared" si="3"/>
        <v>-649.20136224000009</v>
      </c>
      <c r="AM22" s="58">
        <f t="shared" si="3"/>
        <v>-649.20136224000009</v>
      </c>
      <c r="AN22" s="58">
        <f t="shared" si="3"/>
        <v>-649.20136224000009</v>
      </c>
      <c r="AO22" s="58">
        <f>$I$22*0.04</f>
        <v>-649.20136224000009</v>
      </c>
      <c r="AP22" s="58">
        <f>I22*0.11</f>
        <v>-1785.3037461600002</v>
      </c>
      <c r="AQ22" s="58">
        <v>0</v>
      </c>
      <c r="AR22" s="58">
        <v>0</v>
      </c>
      <c r="AS22" s="58">
        <v>0</v>
      </c>
      <c r="AT22" s="58">
        <v>0</v>
      </c>
      <c r="AU22" s="58">
        <v>0</v>
      </c>
      <c r="AV22" s="58">
        <v>0</v>
      </c>
      <c r="AW22" s="58">
        <v>0</v>
      </c>
      <c r="AX22" s="58">
        <v>0</v>
      </c>
      <c r="AY22" s="58">
        <v>0</v>
      </c>
      <c r="AZ22" s="58">
        <v>0</v>
      </c>
      <c r="BA22" s="58">
        <v>0</v>
      </c>
      <c r="BB22" s="58">
        <v>0</v>
      </c>
      <c r="BC22" s="58">
        <v>0</v>
      </c>
      <c r="BD22" s="58">
        <v>0</v>
      </c>
      <c r="BE22" s="58">
        <v>0</v>
      </c>
      <c r="BF22" s="58">
        <v>0</v>
      </c>
      <c r="BG22" s="58">
        <v>0</v>
      </c>
      <c r="BH22" s="58">
        <v>0</v>
      </c>
      <c r="BI22" s="58">
        <v>0</v>
      </c>
      <c r="BJ22" s="58">
        <v>0</v>
      </c>
      <c r="BK22" s="58">
        <v>0</v>
      </c>
      <c r="BL22" s="58">
        <v>0</v>
      </c>
      <c r="BM22" s="58">
        <v>0</v>
      </c>
      <c r="BN22" s="58">
        <v>0</v>
      </c>
      <c r="BO22" s="58">
        <v>0</v>
      </c>
      <c r="BP22" s="58">
        <v>0</v>
      </c>
      <c r="BQ22" s="58">
        <v>0</v>
      </c>
      <c r="BR22" s="58">
        <v>0</v>
      </c>
      <c r="BS22" s="58">
        <v>0</v>
      </c>
      <c r="BT22" s="58">
        <v>0</v>
      </c>
      <c r="BU22" s="58">
        <v>0</v>
      </c>
      <c r="BV22" s="58">
        <v>0</v>
      </c>
      <c r="BW22" s="58">
        <v>0</v>
      </c>
      <c r="BX22" s="58">
        <v>0</v>
      </c>
      <c r="BY22" s="58">
        <v>0</v>
      </c>
      <c r="BZ22" s="58">
        <v>0</v>
      </c>
      <c r="CA22" s="58">
        <v>0</v>
      </c>
      <c r="CB22" s="58">
        <v>0</v>
      </c>
      <c r="CC22" s="58">
        <v>0</v>
      </c>
      <c r="CD22" s="58">
        <v>0</v>
      </c>
      <c r="CE22" s="58">
        <v>0</v>
      </c>
      <c r="CF22" s="58">
        <v>0</v>
      </c>
      <c r="CG22" s="58">
        <v>0</v>
      </c>
      <c r="CH22" s="58">
        <v>0</v>
      </c>
      <c r="CI22" s="58">
        <v>0</v>
      </c>
      <c r="CJ22" s="58">
        <v>0</v>
      </c>
      <c r="CK22" s="58">
        <v>0</v>
      </c>
      <c r="CL22" s="58">
        <v>0</v>
      </c>
      <c r="CM22" s="58">
        <v>0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0</v>
      </c>
      <c r="CU22" s="58">
        <v>0</v>
      </c>
      <c r="CV22" s="58">
        <v>0</v>
      </c>
      <c r="CW22" s="58">
        <v>0</v>
      </c>
      <c r="CX22" s="115"/>
    </row>
    <row r="23" spans="2:102" x14ac:dyDescent="0.25">
      <c r="B23" s="28" t="s">
        <v>17</v>
      </c>
      <c r="G23" s="90"/>
      <c r="H23" s="90"/>
      <c r="I23" s="91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5"/>
    </row>
    <row r="24" spans="2:102" x14ac:dyDescent="0.25">
      <c r="B24" s="5" t="s">
        <v>43</v>
      </c>
      <c r="C24" s="5">
        <v>0.21</v>
      </c>
      <c r="D24" s="1">
        <f>F16+F17+F18</f>
        <v>6631.38</v>
      </c>
      <c r="F24" s="1">
        <f>C24*D24</f>
        <v>1392.5898</v>
      </c>
      <c r="G24" s="55">
        <v>6</v>
      </c>
      <c r="H24" s="55">
        <v>18</v>
      </c>
      <c r="I24" s="57">
        <f t="shared" si="0"/>
        <v>-1392.5898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f>SUM(O16:O18)*0.21</f>
        <v>-705.09285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f>(Z17+Z18)*0.21</f>
        <v>-223.84498499999998</v>
      </c>
      <c r="AA24" s="58">
        <f>(AA17+AA18)*0.21</f>
        <v>-463.6519649999999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>
        <v>0</v>
      </c>
      <c r="AS24" s="58">
        <v>0</v>
      </c>
      <c r="AT24" s="58">
        <v>0</v>
      </c>
      <c r="AU24" s="58">
        <v>0</v>
      </c>
      <c r="AV24" s="58">
        <v>0</v>
      </c>
      <c r="AW24" s="58">
        <v>0</v>
      </c>
      <c r="AX24" s="58">
        <v>0</v>
      </c>
      <c r="AY24" s="58">
        <v>0</v>
      </c>
      <c r="AZ24" s="58">
        <v>0</v>
      </c>
      <c r="BA24" s="58">
        <v>0</v>
      </c>
      <c r="BB24" s="58">
        <v>0</v>
      </c>
      <c r="BC24" s="58">
        <v>0</v>
      </c>
      <c r="BD24" s="58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0</v>
      </c>
      <c r="BW24" s="58">
        <v>0</v>
      </c>
      <c r="BX24" s="58">
        <v>0</v>
      </c>
      <c r="BY24" s="58">
        <v>0</v>
      </c>
      <c r="BZ24" s="58">
        <v>0</v>
      </c>
      <c r="CA24" s="58">
        <v>0</v>
      </c>
      <c r="CB24" s="58">
        <v>0</v>
      </c>
      <c r="CC24" s="58">
        <v>0</v>
      </c>
      <c r="CD24" s="58">
        <v>0</v>
      </c>
      <c r="CE24" s="58">
        <v>0</v>
      </c>
      <c r="CF24" s="58">
        <v>0</v>
      </c>
      <c r="CG24" s="58">
        <v>0</v>
      </c>
      <c r="CH24" s="58">
        <v>0</v>
      </c>
      <c r="CI24" s="58">
        <v>0</v>
      </c>
      <c r="CJ24" s="58">
        <v>0</v>
      </c>
      <c r="CK24" s="58">
        <v>0</v>
      </c>
      <c r="CL24" s="58">
        <v>0</v>
      </c>
      <c r="CM24" s="58">
        <v>0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115"/>
    </row>
    <row r="25" spans="2:102" x14ac:dyDescent="0.25">
      <c r="B25" s="5" t="s">
        <v>173</v>
      </c>
      <c r="C25" s="5">
        <v>0.21</v>
      </c>
      <c r="D25" s="1">
        <f>F19+F20+F21+F22</f>
        <v>99513.042726240004</v>
      </c>
      <c r="F25" s="1">
        <f>C25*D25</f>
        <v>20897.7389725104</v>
      </c>
      <c r="G25" s="55">
        <v>6</v>
      </c>
      <c r="H25" s="55">
        <v>32</v>
      </c>
      <c r="I25" s="57">
        <f t="shared" si="0"/>
        <v>-20897.7389725104</v>
      </c>
      <c r="J25" s="58">
        <v>0</v>
      </c>
      <c r="K25" s="58">
        <v>0</v>
      </c>
      <c r="L25" s="58">
        <v>0</v>
      </c>
      <c r="M25" s="58">
        <f>SUM(M19:M22)*0.21</f>
        <v>-170.41535758800003</v>
      </c>
      <c r="N25" s="58">
        <v>0</v>
      </c>
      <c r="O25" s="58">
        <f>SUM(O19:O22)*0.21</f>
        <v>-3542.0834842747195</v>
      </c>
      <c r="P25" s="58">
        <v>0</v>
      </c>
      <c r="Q25" s="58">
        <v>0</v>
      </c>
      <c r="R25" s="58">
        <f>SUM(R19:R22)*0.21</f>
        <v>-5824.3712991760804</v>
      </c>
      <c r="S25" s="58">
        <v>0</v>
      </c>
      <c r="T25" s="58">
        <f>SUM(T19:T22)*0.21</f>
        <v>-170.41535758800003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f t="shared" ref="Z25:AP25" si="4">SUM(Z19:Z22)*0.21</f>
        <v>-136.33228607040002</v>
      </c>
      <c r="AA25" s="58">
        <f t="shared" si="4"/>
        <v>-136.33228607040002</v>
      </c>
      <c r="AB25" s="58">
        <f t="shared" si="4"/>
        <v>-753.06250821780009</v>
      </c>
      <c r="AC25" s="58">
        <f t="shared" si="4"/>
        <v>-753.06250821780009</v>
      </c>
      <c r="AD25" s="58">
        <f t="shared" si="4"/>
        <v>-753.06250821780009</v>
      </c>
      <c r="AE25" s="58">
        <f t="shared" si="4"/>
        <v>-753.06250821780009</v>
      </c>
      <c r="AF25" s="58">
        <f t="shared" si="4"/>
        <v>-753.06250821780009</v>
      </c>
      <c r="AG25" s="58">
        <f t="shared" si="4"/>
        <v>-753.06250821780009</v>
      </c>
      <c r="AH25" s="58">
        <f t="shared" si="4"/>
        <v>-753.06250821780009</v>
      </c>
      <c r="AI25" s="58">
        <f t="shared" si="4"/>
        <v>-753.06250821780009</v>
      </c>
      <c r="AJ25" s="58">
        <f t="shared" si="4"/>
        <v>-753.06250821780009</v>
      </c>
      <c r="AK25" s="58">
        <f t="shared" si="4"/>
        <v>-753.06250821780009</v>
      </c>
      <c r="AL25" s="58">
        <f t="shared" si="4"/>
        <v>-753.06250821780009</v>
      </c>
      <c r="AM25" s="58">
        <f t="shared" si="4"/>
        <v>-753.06250821780009</v>
      </c>
      <c r="AN25" s="58">
        <f t="shared" si="4"/>
        <v>-753.06250821780009</v>
      </c>
      <c r="AO25" s="58">
        <f t="shared" si="4"/>
        <v>-753.06250821780009</v>
      </c>
      <c r="AP25" s="58">
        <f t="shared" si="4"/>
        <v>-374.9137866936</v>
      </c>
      <c r="AQ25" s="58">
        <v>0</v>
      </c>
      <c r="AR25" s="58">
        <v>0</v>
      </c>
      <c r="AS25" s="58">
        <v>0</v>
      </c>
      <c r="AT25" s="58">
        <v>0</v>
      </c>
      <c r="AU25" s="58">
        <v>0</v>
      </c>
      <c r="AV25" s="58">
        <v>0</v>
      </c>
      <c r="AW25" s="58">
        <v>0</v>
      </c>
      <c r="AX25" s="58">
        <v>0</v>
      </c>
      <c r="AY25" s="58">
        <v>0</v>
      </c>
      <c r="AZ25" s="58">
        <v>0</v>
      </c>
      <c r="BA25" s="58">
        <v>0</v>
      </c>
      <c r="BB25" s="58">
        <v>0</v>
      </c>
      <c r="BC25" s="58">
        <v>0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0</v>
      </c>
      <c r="CA25" s="58">
        <v>0</v>
      </c>
      <c r="CB25" s="58">
        <v>0</v>
      </c>
      <c r="CC25" s="58">
        <v>0</v>
      </c>
      <c r="CD25" s="58">
        <v>0</v>
      </c>
      <c r="CE25" s="58">
        <v>0</v>
      </c>
      <c r="CF25" s="58">
        <v>0</v>
      </c>
      <c r="CG25" s="58">
        <v>0</v>
      </c>
      <c r="CH25" s="58">
        <v>0</v>
      </c>
      <c r="CI25" s="58">
        <v>0</v>
      </c>
      <c r="CJ25" s="58">
        <v>0</v>
      </c>
      <c r="CK25" s="58">
        <v>0</v>
      </c>
      <c r="CL25" s="58">
        <v>0</v>
      </c>
      <c r="CM25" s="58">
        <v>0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115"/>
    </row>
    <row r="26" spans="2:102" x14ac:dyDescent="0.25">
      <c r="B26" s="5" t="s">
        <v>28</v>
      </c>
      <c r="C26" s="6">
        <v>3.0000000000000001E-3</v>
      </c>
      <c r="D26" s="1">
        <f>F33+F34</f>
        <v>751651.70280000009</v>
      </c>
      <c r="F26" s="1">
        <f>C26*D26</f>
        <v>2254.9551084000004</v>
      </c>
      <c r="G26" s="55">
        <v>19</v>
      </c>
      <c r="H26" s="55">
        <v>32</v>
      </c>
      <c r="I26" s="57">
        <f t="shared" si="0"/>
        <v>-2254.9551084000004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f>$I$26/14</f>
        <v>-161.06822202857145</v>
      </c>
      <c r="AC26" s="58">
        <f t="shared" ref="AC26:AO26" si="5">$I$26/14</f>
        <v>-161.06822202857145</v>
      </c>
      <c r="AD26" s="58">
        <f t="shared" si="5"/>
        <v>-161.06822202857145</v>
      </c>
      <c r="AE26" s="58">
        <f t="shared" si="5"/>
        <v>-161.06822202857145</v>
      </c>
      <c r="AF26" s="58">
        <f t="shared" si="5"/>
        <v>-161.06822202857145</v>
      </c>
      <c r="AG26" s="58">
        <f t="shared" si="5"/>
        <v>-161.06822202857145</v>
      </c>
      <c r="AH26" s="58">
        <f t="shared" si="5"/>
        <v>-161.06822202857145</v>
      </c>
      <c r="AI26" s="58">
        <f t="shared" si="5"/>
        <v>-161.06822202857145</v>
      </c>
      <c r="AJ26" s="58">
        <f t="shared" si="5"/>
        <v>-161.06822202857145</v>
      </c>
      <c r="AK26" s="58">
        <f t="shared" si="5"/>
        <v>-161.06822202857145</v>
      </c>
      <c r="AL26" s="58">
        <f t="shared" si="5"/>
        <v>-161.06822202857145</v>
      </c>
      <c r="AM26" s="58">
        <f t="shared" si="5"/>
        <v>-161.06822202857145</v>
      </c>
      <c r="AN26" s="58">
        <f t="shared" si="5"/>
        <v>-161.06822202857145</v>
      </c>
      <c r="AO26" s="58">
        <f t="shared" si="5"/>
        <v>-161.06822202857145</v>
      </c>
      <c r="AP26" s="58">
        <v>0</v>
      </c>
      <c r="AQ26" s="58">
        <v>0</v>
      </c>
      <c r="AR26" s="58">
        <v>0</v>
      </c>
      <c r="AS26" s="58">
        <v>0</v>
      </c>
      <c r="AT26" s="58">
        <v>0</v>
      </c>
      <c r="AU26" s="58">
        <v>0</v>
      </c>
      <c r="AV26" s="58">
        <v>0</v>
      </c>
      <c r="AW26" s="58">
        <v>0</v>
      </c>
      <c r="AX26" s="58">
        <v>0</v>
      </c>
      <c r="AY26" s="58">
        <v>0</v>
      </c>
      <c r="AZ26" s="58">
        <v>0</v>
      </c>
      <c r="BA26" s="58">
        <v>0</v>
      </c>
      <c r="BB26" s="58">
        <v>0</v>
      </c>
      <c r="BC26" s="58">
        <v>0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0</v>
      </c>
      <c r="CA26" s="58">
        <v>0</v>
      </c>
      <c r="CB26" s="58">
        <v>0</v>
      </c>
      <c r="CC26" s="58">
        <v>0</v>
      </c>
      <c r="CD26" s="58">
        <v>0</v>
      </c>
      <c r="CE26" s="58">
        <v>0</v>
      </c>
      <c r="CF26" s="58">
        <v>0</v>
      </c>
      <c r="CG26" s="58">
        <v>0</v>
      </c>
      <c r="CH26" s="58">
        <v>0</v>
      </c>
      <c r="CI26" s="58">
        <v>0</v>
      </c>
      <c r="CJ26" s="58">
        <v>0</v>
      </c>
      <c r="CK26" s="58">
        <v>0</v>
      </c>
      <c r="CL26" s="58">
        <v>0</v>
      </c>
      <c r="CM26" s="58">
        <v>0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115"/>
    </row>
    <row r="27" spans="2:102" x14ac:dyDescent="0.25">
      <c r="B27" s="5"/>
      <c r="C27" s="6"/>
      <c r="G27" s="61"/>
      <c r="H27" s="61"/>
      <c r="I27" s="62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CX27" s="115"/>
    </row>
    <row r="28" spans="2:102" x14ac:dyDescent="0.25">
      <c r="B28" s="15" t="s">
        <v>0</v>
      </c>
      <c r="C28" s="15" t="s">
        <v>201</v>
      </c>
      <c r="D28" s="16"/>
      <c r="E28" s="16"/>
      <c r="F28" s="16"/>
      <c r="G28" s="73"/>
      <c r="H28" s="73"/>
      <c r="I28" s="74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66"/>
      <c r="AX28" s="66"/>
      <c r="AY28" s="66"/>
      <c r="AZ28" s="66"/>
      <c r="BA28" s="66"/>
      <c r="BB28" s="66"/>
      <c r="BC28" s="66"/>
      <c r="BD28" s="66"/>
      <c r="BE28" s="66"/>
      <c r="CX28" s="115"/>
    </row>
    <row r="29" spans="2:102" x14ac:dyDescent="0.25">
      <c r="B29" s="7" t="s">
        <v>4</v>
      </c>
      <c r="F29" s="128"/>
      <c r="G29" s="129"/>
      <c r="H29" s="129"/>
      <c r="I29" s="130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6"/>
      <c r="CI29" s="126"/>
      <c r="CJ29" s="126"/>
      <c r="CK29" s="126"/>
      <c r="CL29" s="126"/>
      <c r="CM29" s="126"/>
      <c r="CN29" s="126"/>
      <c r="CO29" s="126"/>
      <c r="CP29" s="126"/>
      <c r="CQ29" s="126"/>
      <c r="CR29" s="126"/>
      <c r="CS29" s="126"/>
      <c r="CT29" s="126"/>
      <c r="CU29" s="126"/>
      <c r="CV29" s="126"/>
      <c r="CW29" s="127"/>
      <c r="CX29" s="115"/>
    </row>
    <row r="30" spans="2:102" x14ac:dyDescent="0.25">
      <c r="B30" s="8" t="s">
        <v>13</v>
      </c>
      <c r="C30" s="1">
        <f>15*190</f>
        <v>2850</v>
      </c>
      <c r="D30" s="1">
        <v>21</v>
      </c>
      <c r="F30" s="1">
        <f>C30*D30</f>
        <v>59850</v>
      </c>
      <c r="G30" s="55">
        <v>17</v>
      </c>
      <c r="H30" s="55">
        <v>18</v>
      </c>
      <c r="I30" s="57">
        <f t="shared" si="0"/>
        <v>-59850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f>I30*0.4</f>
        <v>-23940</v>
      </c>
      <c r="AA30" s="58">
        <f>I30*0.6</f>
        <v>-35910</v>
      </c>
      <c r="AB30" s="58">
        <v>0</v>
      </c>
      <c r="AC30" s="58">
        <v>0</v>
      </c>
      <c r="AD30" s="58">
        <v>0</v>
      </c>
      <c r="AE30" s="58">
        <v>0</v>
      </c>
      <c r="AF30" s="58">
        <v>0</v>
      </c>
      <c r="AG30" s="58">
        <v>0</v>
      </c>
      <c r="AH30" s="58">
        <v>0</v>
      </c>
      <c r="AI30" s="58">
        <v>0</v>
      </c>
      <c r="AJ30" s="58">
        <v>0</v>
      </c>
      <c r="AK30" s="58">
        <v>0</v>
      </c>
      <c r="AL30" s="58">
        <v>0</v>
      </c>
      <c r="AM30" s="58">
        <v>0</v>
      </c>
      <c r="AN30" s="58">
        <v>0</v>
      </c>
      <c r="AO30" s="58">
        <v>0</v>
      </c>
      <c r="AP30" s="58">
        <v>0</v>
      </c>
      <c r="AQ30" s="58">
        <v>0</v>
      </c>
      <c r="AR30" s="58">
        <v>0</v>
      </c>
      <c r="AS30" s="58">
        <v>0</v>
      </c>
      <c r="AT30" s="58">
        <v>0</v>
      </c>
      <c r="AU30" s="58">
        <v>0</v>
      </c>
      <c r="AV30" s="58">
        <v>0</v>
      </c>
      <c r="AW30" s="58">
        <v>0</v>
      </c>
      <c r="AX30" s="58">
        <v>0</v>
      </c>
      <c r="AY30" s="58">
        <v>0</v>
      </c>
      <c r="AZ30" s="58">
        <v>0</v>
      </c>
      <c r="BA30" s="58">
        <v>0</v>
      </c>
      <c r="BB30" s="58">
        <v>0</v>
      </c>
      <c r="BC30" s="58">
        <v>0</v>
      </c>
      <c r="BD30" s="58">
        <v>0</v>
      </c>
      <c r="BE30" s="58">
        <v>0</v>
      </c>
      <c r="BF30" s="58">
        <v>0</v>
      </c>
      <c r="BG30" s="58">
        <v>0</v>
      </c>
      <c r="BH30" s="58">
        <v>0</v>
      </c>
      <c r="BI30" s="58">
        <v>0</v>
      </c>
      <c r="BJ30" s="58">
        <v>0</v>
      </c>
      <c r="BK30" s="58">
        <v>0</v>
      </c>
      <c r="BL30" s="58">
        <v>0</v>
      </c>
      <c r="BM30" s="58">
        <v>0</v>
      </c>
      <c r="BN30" s="58">
        <v>0</v>
      </c>
      <c r="BO30" s="58">
        <v>0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0</v>
      </c>
      <c r="CA30" s="58">
        <v>0</v>
      </c>
      <c r="CB30" s="58">
        <v>0</v>
      </c>
      <c r="CC30" s="58">
        <v>0</v>
      </c>
      <c r="CD30" s="58">
        <v>0</v>
      </c>
      <c r="CE30" s="58">
        <v>0</v>
      </c>
      <c r="CF30" s="58">
        <v>0</v>
      </c>
      <c r="CG30" s="58">
        <v>0</v>
      </c>
      <c r="CH30" s="58">
        <v>0</v>
      </c>
      <c r="CI30" s="58">
        <v>0</v>
      </c>
      <c r="CJ30" s="58">
        <v>0</v>
      </c>
      <c r="CK30" s="58">
        <v>0</v>
      </c>
      <c r="CL30" s="58">
        <v>0</v>
      </c>
      <c r="CM30" s="58">
        <v>0</v>
      </c>
      <c r="CN30" s="58">
        <v>0</v>
      </c>
      <c r="CO30" s="58">
        <v>0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115"/>
    </row>
    <row r="31" spans="2:102" x14ac:dyDescent="0.25">
      <c r="B31" s="8" t="s">
        <v>18</v>
      </c>
      <c r="C31" s="11">
        <v>1200</v>
      </c>
      <c r="D31" s="1">
        <v>5.75</v>
      </c>
      <c r="F31" s="1">
        <f>C31*D31</f>
        <v>6900</v>
      </c>
      <c r="G31" s="55">
        <v>17</v>
      </c>
      <c r="H31" s="55">
        <v>18</v>
      </c>
      <c r="I31" s="57">
        <f t="shared" si="0"/>
        <v>-6900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f>I31*0.4</f>
        <v>-2760</v>
      </c>
      <c r="AA31" s="58">
        <f>I31*0.6</f>
        <v>-4140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  <c r="AG31" s="58">
        <v>0</v>
      </c>
      <c r="AH31" s="58">
        <v>0</v>
      </c>
      <c r="AI31" s="58">
        <v>0</v>
      </c>
      <c r="AJ31" s="58">
        <v>0</v>
      </c>
      <c r="AK31" s="58">
        <v>0</v>
      </c>
      <c r="AL31" s="58">
        <v>0</v>
      </c>
      <c r="AM31" s="58">
        <v>0</v>
      </c>
      <c r="AN31" s="58">
        <v>0</v>
      </c>
      <c r="AO31" s="58">
        <v>0</v>
      </c>
      <c r="AP31" s="58">
        <v>0</v>
      </c>
      <c r="AQ31" s="58">
        <v>0</v>
      </c>
      <c r="AR31" s="58">
        <v>0</v>
      </c>
      <c r="AS31" s="58">
        <v>0</v>
      </c>
      <c r="AT31" s="58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8">
        <v>0</v>
      </c>
      <c r="BA31" s="58">
        <v>0</v>
      </c>
      <c r="BB31" s="58">
        <v>0</v>
      </c>
      <c r="BC31" s="58">
        <v>0</v>
      </c>
      <c r="BD31" s="58">
        <v>0</v>
      </c>
      <c r="BE31" s="58">
        <v>0</v>
      </c>
      <c r="BF31" s="58">
        <v>0</v>
      </c>
      <c r="BG31" s="58">
        <v>0</v>
      </c>
      <c r="BH31" s="58">
        <v>0</v>
      </c>
      <c r="BI31" s="58">
        <v>0</v>
      </c>
      <c r="BJ31" s="58">
        <v>0</v>
      </c>
      <c r="BK31" s="58">
        <v>0</v>
      </c>
      <c r="BL31" s="58">
        <v>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0</v>
      </c>
      <c r="CA31" s="58">
        <v>0</v>
      </c>
      <c r="CB31" s="58">
        <v>0</v>
      </c>
      <c r="CC31" s="58">
        <v>0</v>
      </c>
      <c r="CD31" s="58">
        <v>0</v>
      </c>
      <c r="CE31" s="58">
        <v>0</v>
      </c>
      <c r="CF31" s="58">
        <v>0</v>
      </c>
      <c r="CG31" s="58">
        <v>0</v>
      </c>
      <c r="CH31" s="58">
        <v>0</v>
      </c>
      <c r="CI31" s="58">
        <v>0</v>
      </c>
      <c r="CJ31" s="58">
        <v>0</v>
      </c>
      <c r="CK31" s="58">
        <v>0</v>
      </c>
      <c r="CL31" s="58">
        <v>0</v>
      </c>
      <c r="CM31" s="58">
        <v>0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115"/>
    </row>
    <row r="32" spans="2:102" x14ac:dyDescent="0.25">
      <c r="B32" s="7" t="s">
        <v>5</v>
      </c>
      <c r="C32" s="1"/>
      <c r="G32" s="90"/>
      <c r="H32" s="90"/>
      <c r="I32" s="91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5"/>
    </row>
    <row r="33" spans="1:102" x14ac:dyDescent="0.25">
      <c r="B33" t="s">
        <v>6</v>
      </c>
      <c r="C33" s="1">
        <f>12*65*1.2</f>
        <v>936</v>
      </c>
      <c r="D33" s="1">
        <f>684.63*1.06</f>
        <v>725.70780000000002</v>
      </c>
      <c r="F33" s="1">
        <f>C33*D33</f>
        <v>679262.50080000004</v>
      </c>
      <c r="G33" s="55">
        <v>19</v>
      </c>
      <c r="H33" s="55">
        <v>32</v>
      </c>
      <c r="I33" s="57">
        <f t="shared" si="0"/>
        <v>-679262.50080000004</v>
      </c>
      <c r="J33" s="58">
        <v>0</v>
      </c>
      <c r="K33" s="58">
        <f>IF(K$1&lt;$C33,0,IF(K$1&lt;=$D33,$F33,0))</f>
        <v>0</v>
      </c>
      <c r="L33" s="58">
        <f>IF(L$1&lt;$C33,0,IF(L$1&lt;=$D33,$F33,0))</f>
        <v>0</v>
      </c>
      <c r="M33" s="58">
        <v>0</v>
      </c>
      <c r="N33" s="58">
        <f t="shared" ref="N33:AA33" si="6">IF(N$1&lt;$C33,0,IF(N$1&lt;=$D33,$F33,0))</f>
        <v>0</v>
      </c>
      <c r="O33" s="58">
        <f t="shared" si="6"/>
        <v>0</v>
      </c>
      <c r="P33" s="58">
        <f t="shared" si="6"/>
        <v>0</v>
      </c>
      <c r="Q33" s="58">
        <f t="shared" si="6"/>
        <v>0</v>
      </c>
      <c r="R33" s="58">
        <f t="shared" si="6"/>
        <v>0</v>
      </c>
      <c r="S33" s="58">
        <f t="shared" si="6"/>
        <v>0</v>
      </c>
      <c r="T33" s="58">
        <f t="shared" si="6"/>
        <v>0</v>
      </c>
      <c r="U33" s="58">
        <f t="shared" si="6"/>
        <v>0</v>
      </c>
      <c r="V33" s="58">
        <f t="shared" si="6"/>
        <v>0</v>
      </c>
      <c r="W33" s="58">
        <f t="shared" si="6"/>
        <v>0</v>
      </c>
      <c r="X33" s="58">
        <f t="shared" si="6"/>
        <v>0</v>
      </c>
      <c r="Y33" s="58">
        <f t="shared" si="6"/>
        <v>0</v>
      </c>
      <c r="Z33" s="58">
        <f t="shared" si="6"/>
        <v>0</v>
      </c>
      <c r="AA33" s="58">
        <f t="shared" si="6"/>
        <v>0</v>
      </c>
      <c r="AB33" s="58">
        <f>'evolucion certificaciones nuevo'!E14</f>
        <v>-6792.6250080000009</v>
      </c>
      <c r="AC33" s="58">
        <f>'evolucion certificaciones nuevo'!F14</f>
        <v>-16981.562520000003</v>
      </c>
      <c r="AD33" s="58">
        <f>'evolucion certificaciones nuevo'!G14</f>
        <v>-25132.712529600001</v>
      </c>
      <c r="AE33" s="58">
        <f>'evolucion certificaciones nuevo'!H14</f>
        <v>-39397.225046400003</v>
      </c>
      <c r="AF33" s="58">
        <f>'evolucion certificaciones nuevo'!I14</f>
        <v>-42114.275049600001</v>
      </c>
      <c r="AG33" s="58">
        <f>'evolucion certificaciones nuevo'!J14</f>
        <v>-42114.275049600001</v>
      </c>
      <c r="AH33" s="58">
        <f>'evolucion certificaciones nuevo'!K14</f>
        <v>-40755.750048000002</v>
      </c>
      <c r="AI33" s="58">
        <f>'evolucion certificaciones nuevo'!L14</f>
        <v>-41435.012548800005</v>
      </c>
      <c r="AJ33" s="58">
        <f>'evolucion certificaciones nuevo'!M14</f>
        <v>-49586.162558399999</v>
      </c>
      <c r="AK33" s="58">
        <f>'evolucion certificaciones nuevo'!N14</f>
        <v>-84907.812600000005</v>
      </c>
      <c r="AL33" s="58">
        <f>'evolucion certificaciones nuevo'!O14</f>
        <v>-112078.31263200002</v>
      </c>
      <c r="AM33" s="58">
        <f>'evolucion certificaciones nuevo'!P14</f>
        <v>-82190.762596800007</v>
      </c>
      <c r="AN33" s="58">
        <f>'evolucion certificaciones nuevo'!Q14</f>
        <v>-55699.525065600006</v>
      </c>
      <c r="AO33" s="58">
        <f>'evolucion certificaciones nuevo'!R14</f>
        <v>-40076.487547199999</v>
      </c>
      <c r="AP33" s="58">
        <f t="shared" ref="AP33:BD33" si="7">IF(AP$1&lt;$C33,0,IF(AP$1&lt;=$D33,$F33,0))</f>
        <v>0</v>
      </c>
      <c r="AQ33" s="58">
        <f t="shared" si="7"/>
        <v>0</v>
      </c>
      <c r="AR33" s="58">
        <f t="shared" si="7"/>
        <v>0</v>
      </c>
      <c r="AS33" s="58">
        <f t="shared" si="7"/>
        <v>0</v>
      </c>
      <c r="AT33" s="58">
        <f t="shared" si="7"/>
        <v>0</v>
      </c>
      <c r="AU33" s="58">
        <f t="shared" si="7"/>
        <v>0</v>
      </c>
      <c r="AV33" s="58">
        <f t="shared" si="7"/>
        <v>0</v>
      </c>
      <c r="AW33" s="58">
        <f t="shared" si="7"/>
        <v>0</v>
      </c>
      <c r="AX33" s="58">
        <f t="shared" si="7"/>
        <v>0</v>
      </c>
      <c r="AY33" s="58">
        <f t="shared" si="7"/>
        <v>0</v>
      </c>
      <c r="AZ33" s="58">
        <f t="shared" si="7"/>
        <v>0</v>
      </c>
      <c r="BA33" s="58">
        <f t="shared" si="7"/>
        <v>0</v>
      </c>
      <c r="BB33" s="58">
        <f t="shared" si="7"/>
        <v>0</v>
      </c>
      <c r="BC33" s="58">
        <f t="shared" si="7"/>
        <v>0</v>
      </c>
      <c r="BD33" s="58">
        <f t="shared" si="7"/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0</v>
      </c>
      <c r="BL33" s="58">
        <v>0</v>
      </c>
      <c r="BM33" s="58">
        <v>0</v>
      </c>
      <c r="BN33" s="58">
        <v>0</v>
      </c>
      <c r="BO33" s="58">
        <v>0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0</v>
      </c>
      <c r="CA33" s="58">
        <v>0</v>
      </c>
      <c r="CB33" s="58">
        <v>0</v>
      </c>
      <c r="CC33" s="58">
        <v>0</v>
      </c>
      <c r="CD33" s="58">
        <v>0</v>
      </c>
      <c r="CE33" s="58">
        <v>0</v>
      </c>
      <c r="CF33" s="58">
        <v>0</v>
      </c>
      <c r="CG33" s="58">
        <v>0</v>
      </c>
      <c r="CH33" s="58">
        <v>0</v>
      </c>
      <c r="CI33" s="58">
        <v>0</v>
      </c>
      <c r="CJ33" s="58">
        <v>0</v>
      </c>
      <c r="CK33" s="58">
        <v>0</v>
      </c>
      <c r="CL33" s="58">
        <v>0</v>
      </c>
      <c r="CM33" s="58">
        <v>0</v>
      </c>
      <c r="CN33" s="58">
        <v>0</v>
      </c>
      <c r="CO33" s="58">
        <v>0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115"/>
    </row>
    <row r="34" spans="1:102" x14ac:dyDescent="0.25">
      <c r="A34" s="1"/>
      <c r="B34" t="s">
        <v>7</v>
      </c>
      <c r="C34" s="1">
        <v>190</v>
      </c>
      <c r="D34" s="1">
        <f>359.43*1.06</f>
        <v>380.99580000000003</v>
      </c>
      <c r="F34" s="1">
        <f>C34*D34</f>
        <v>72389.202000000005</v>
      </c>
      <c r="G34" s="55">
        <v>19</v>
      </c>
      <c r="H34" s="55">
        <v>23</v>
      </c>
      <c r="I34" s="57">
        <f>-F34</f>
        <v>-72389.202000000005</v>
      </c>
      <c r="J34" s="58">
        <v>0</v>
      </c>
      <c r="K34" s="58">
        <f t="shared" ref="K34:L34" si="8">(K31+K32+K33)*0.16</f>
        <v>0</v>
      </c>
      <c r="L34" s="58">
        <f t="shared" si="8"/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0</v>
      </c>
      <c r="AA34" s="58">
        <v>0</v>
      </c>
      <c r="AB34" s="58">
        <f>'evolucion certificaciones nuevo'!E16</f>
        <v>-1447.7840400000002</v>
      </c>
      <c r="AC34" s="58">
        <f>'evolucion certificaciones nuevo'!F16</f>
        <v>-6876.9741900000008</v>
      </c>
      <c r="AD34" s="58">
        <f>'evolucion certificaciones nuevo'!G16</f>
        <v>-22078.706610000001</v>
      </c>
      <c r="AE34" s="58">
        <f>'evolucion certificaciones nuevo'!H16</f>
        <v>-32937.086910000005</v>
      </c>
      <c r="AF34" s="58">
        <f>'evolucion certificaciones nuevo'!I16</f>
        <v>-9048.6502500000006</v>
      </c>
      <c r="AG34" s="58">
        <v>0</v>
      </c>
      <c r="AH34" s="58">
        <v>0</v>
      </c>
      <c r="AI34" s="58">
        <v>0</v>
      </c>
      <c r="AJ34" s="58">
        <v>0</v>
      </c>
      <c r="AK34" s="58">
        <v>0</v>
      </c>
      <c r="AL34" s="58">
        <v>0</v>
      </c>
      <c r="AM34" s="58">
        <v>0</v>
      </c>
      <c r="AN34" s="58">
        <v>0</v>
      </c>
      <c r="AO34" s="58">
        <v>0</v>
      </c>
      <c r="AP34" s="58">
        <v>0</v>
      </c>
      <c r="AQ34" s="58">
        <v>0</v>
      </c>
      <c r="AR34" s="58">
        <v>0</v>
      </c>
      <c r="AS34" s="58">
        <v>0</v>
      </c>
      <c r="AT34" s="58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8">
        <v>0</v>
      </c>
      <c r="BA34" s="58">
        <v>0</v>
      </c>
      <c r="BB34" s="58">
        <v>0</v>
      </c>
      <c r="BC34" s="58">
        <v>0</v>
      </c>
      <c r="BD34" s="58">
        <v>0</v>
      </c>
      <c r="BE34" s="58">
        <v>0</v>
      </c>
      <c r="BF34" s="58">
        <v>0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0</v>
      </c>
      <c r="BW34" s="58">
        <v>0</v>
      </c>
      <c r="BX34" s="58">
        <v>0</v>
      </c>
      <c r="BY34" s="58">
        <v>0</v>
      </c>
      <c r="BZ34" s="58">
        <v>0</v>
      </c>
      <c r="CA34" s="58">
        <v>0</v>
      </c>
      <c r="CB34" s="58">
        <v>0</v>
      </c>
      <c r="CC34" s="58">
        <v>0</v>
      </c>
      <c r="CD34" s="58">
        <v>0</v>
      </c>
      <c r="CE34" s="58">
        <v>0</v>
      </c>
      <c r="CF34" s="58">
        <v>0</v>
      </c>
      <c r="CG34" s="58">
        <v>0</v>
      </c>
      <c r="CH34" s="58">
        <v>0</v>
      </c>
      <c r="CI34" s="58">
        <v>0</v>
      </c>
      <c r="CJ34" s="58">
        <v>0</v>
      </c>
      <c r="CK34" s="58">
        <v>0</v>
      </c>
      <c r="CL34" s="58">
        <v>0</v>
      </c>
      <c r="CM34" s="58">
        <v>0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115"/>
    </row>
    <row r="35" spans="1:102" x14ac:dyDescent="0.25">
      <c r="B35" s="7" t="s">
        <v>17</v>
      </c>
      <c r="G35" s="90"/>
      <c r="H35" s="90"/>
      <c r="I35" s="91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18"/>
      <c r="CX35" s="115"/>
    </row>
    <row r="36" spans="1:102" x14ac:dyDescent="0.25">
      <c r="B36" t="s">
        <v>16</v>
      </c>
      <c r="C36" s="5">
        <v>0.21</v>
      </c>
      <c r="D36" s="1">
        <f>F30</f>
        <v>59850</v>
      </c>
      <c r="F36" s="1">
        <f>D36*C36</f>
        <v>12568.5</v>
      </c>
      <c r="G36" s="55">
        <v>16</v>
      </c>
      <c r="H36" s="55">
        <v>18</v>
      </c>
      <c r="I36" s="57">
        <f t="shared" si="0"/>
        <v>-12568.5</v>
      </c>
      <c r="J36" s="58">
        <v>0</v>
      </c>
      <c r="K36" s="58">
        <f t="shared" ref="K36:L37" si="9">IF(K$1&lt;$C36,0,IF(K$1&lt;=$D36,$F36,0))</f>
        <v>0</v>
      </c>
      <c r="L36" s="58">
        <f t="shared" si="9"/>
        <v>0</v>
      </c>
      <c r="M36" s="58">
        <v>0</v>
      </c>
      <c r="N36" s="58">
        <f t="shared" ref="N36:X37" si="10">IF(N$1&lt;$C36,0,IF(N$1&lt;=$D36,$F36,0))</f>
        <v>0</v>
      </c>
      <c r="O36" s="58">
        <f t="shared" si="10"/>
        <v>0</v>
      </c>
      <c r="P36" s="58">
        <f t="shared" si="10"/>
        <v>0</v>
      </c>
      <c r="Q36" s="58">
        <f t="shared" si="10"/>
        <v>0</v>
      </c>
      <c r="R36" s="58">
        <f t="shared" si="10"/>
        <v>0</v>
      </c>
      <c r="S36" s="58">
        <f t="shared" si="10"/>
        <v>0</v>
      </c>
      <c r="T36" s="58">
        <f t="shared" si="10"/>
        <v>0</v>
      </c>
      <c r="U36" s="58">
        <f t="shared" si="10"/>
        <v>0</v>
      </c>
      <c r="V36" s="58">
        <f t="shared" si="10"/>
        <v>0</v>
      </c>
      <c r="W36" s="58">
        <f t="shared" si="10"/>
        <v>0</v>
      </c>
      <c r="X36" s="58">
        <f t="shared" si="10"/>
        <v>0</v>
      </c>
      <c r="Y36" s="58">
        <f>Y30*0.21</f>
        <v>0</v>
      </c>
      <c r="Z36" s="58">
        <f>Z30*0.21</f>
        <v>-5027.3999999999996</v>
      </c>
      <c r="AA36" s="58">
        <f>AA30*0.21</f>
        <v>-7541.0999999999995</v>
      </c>
      <c r="AB36" s="58">
        <f t="shared" ref="AB36:BD37" si="11">IF(AB$1&lt;$C36,0,IF(AB$1&lt;=$D36,$F36,0))</f>
        <v>0</v>
      </c>
      <c r="AC36" s="58">
        <f t="shared" si="11"/>
        <v>0</v>
      </c>
      <c r="AD36" s="58">
        <f t="shared" si="11"/>
        <v>0</v>
      </c>
      <c r="AE36" s="58">
        <f t="shared" si="11"/>
        <v>0</v>
      </c>
      <c r="AF36" s="58">
        <f t="shared" si="11"/>
        <v>0</v>
      </c>
      <c r="AG36" s="58">
        <f t="shared" si="11"/>
        <v>0</v>
      </c>
      <c r="AH36" s="58">
        <f t="shared" si="11"/>
        <v>0</v>
      </c>
      <c r="AI36" s="58">
        <f t="shared" si="11"/>
        <v>0</v>
      </c>
      <c r="AJ36" s="58">
        <f t="shared" si="11"/>
        <v>0</v>
      </c>
      <c r="AK36" s="58">
        <f t="shared" si="11"/>
        <v>0</v>
      </c>
      <c r="AL36" s="58">
        <f t="shared" si="11"/>
        <v>0</v>
      </c>
      <c r="AM36" s="58">
        <f t="shared" si="11"/>
        <v>0</v>
      </c>
      <c r="AN36" s="58">
        <f t="shared" si="11"/>
        <v>0</v>
      </c>
      <c r="AO36" s="58">
        <f t="shared" si="11"/>
        <v>0</v>
      </c>
      <c r="AP36" s="58">
        <f t="shared" si="11"/>
        <v>0</v>
      </c>
      <c r="AQ36" s="58">
        <f t="shared" si="11"/>
        <v>0</v>
      </c>
      <c r="AR36" s="58">
        <f t="shared" si="11"/>
        <v>0</v>
      </c>
      <c r="AS36" s="58">
        <f t="shared" si="11"/>
        <v>0</v>
      </c>
      <c r="AT36" s="58">
        <f t="shared" si="11"/>
        <v>0</v>
      </c>
      <c r="AU36" s="58">
        <f t="shared" si="11"/>
        <v>0</v>
      </c>
      <c r="AV36" s="58">
        <f t="shared" si="11"/>
        <v>0</v>
      </c>
      <c r="AW36" s="58">
        <f t="shared" si="11"/>
        <v>0</v>
      </c>
      <c r="AX36" s="58">
        <f t="shared" si="11"/>
        <v>0</v>
      </c>
      <c r="AY36" s="58">
        <f t="shared" si="11"/>
        <v>0</v>
      </c>
      <c r="AZ36" s="58">
        <f t="shared" si="11"/>
        <v>0</v>
      </c>
      <c r="BA36" s="58">
        <f t="shared" si="11"/>
        <v>0</v>
      </c>
      <c r="BB36" s="58">
        <f t="shared" si="11"/>
        <v>0</v>
      </c>
      <c r="BC36" s="58">
        <f t="shared" si="11"/>
        <v>0</v>
      </c>
      <c r="BD36" s="58">
        <f t="shared" si="11"/>
        <v>0</v>
      </c>
      <c r="BE36" s="58">
        <v>0</v>
      </c>
      <c r="BF36" s="58">
        <v>0</v>
      </c>
      <c r="BG36" s="58">
        <v>0</v>
      </c>
      <c r="BH36" s="58">
        <v>0</v>
      </c>
      <c r="BI36" s="58">
        <v>0</v>
      </c>
      <c r="BJ36" s="58">
        <v>0</v>
      </c>
      <c r="BK36" s="58">
        <v>0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0</v>
      </c>
      <c r="BR36" s="58">
        <v>0</v>
      </c>
      <c r="BS36" s="58">
        <v>0</v>
      </c>
      <c r="BT36" s="58">
        <v>0</v>
      </c>
      <c r="BU36" s="58">
        <v>0</v>
      </c>
      <c r="BV36" s="58">
        <v>0</v>
      </c>
      <c r="BW36" s="58">
        <v>0</v>
      </c>
      <c r="BX36" s="58">
        <v>0</v>
      </c>
      <c r="BY36" s="58">
        <v>0</v>
      </c>
      <c r="BZ36" s="58">
        <v>0</v>
      </c>
      <c r="CA36" s="58">
        <v>0</v>
      </c>
      <c r="CB36" s="58">
        <v>0</v>
      </c>
      <c r="CC36" s="58">
        <v>0</v>
      </c>
      <c r="CD36" s="58">
        <v>0</v>
      </c>
      <c r="CE36" s="58">
        <v>0</v>
      </c>
      <c r="CF36" s="58">
        <v>0</v>
      </c>
      <c r="CG36" s="58">
        <v>0</v>
      </c>
      <c r="CH36" s="58">
        <v>0</v>
      </c>
      <c r="CI36" s="58">
        <v>0</v>
      </c>
      <c r="CJ36" s="58">
        <v>0</v>
      </c>
      <c r="CK36" s="58">
        <v>0</v>
      </c>
      <c r="CL36" s="58">
        <v>0</v>
      </c>
      <c r="CM36" s="58">
        <v>0</v>
      </c>
      <c r="CN36" s="58">
        <v>0</v>
      </c>
      <c r="CO36" s="58">
        <v>0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115"/>
    </row>
    <row r="37" spans="1:102" x14ac:dyDescent="0.25">
      <c r="B37" t="s">
        <v>15</v>
      </c>
      <c r="C37" s="5">
        <v>0.1</v>
      </c>
      <c r="D37" s="1">
        <f>F33+F34</f>
        <v>751651.70280000009</v>
      </c>
      <c r="F37" s="1">
        <f>D37*C37</f>
        <v>75165.170280000006</v>
      </c>
      <c r="G37" s="55">
        <v>19</v>
      </c>
      <c r="H37" s="55">
        <v>32</v>
      </c>
      <c r="I37" s="57">
        <f t="shared" si="0"/>
        <v>-75165.170280000006</v>
      </c>
      <c r="J37" s="58">
        <v>0</v>
      </c>
      <c r="K37" s="58">
        <f t="shared" si="9"/>
        <v>0</v>
      </c>
      <c r="L37" s="58">
        <f t="shared" si="9"/>
        <v>0</v>
      </c>
      <c r="M37" s="58">
        <v>0</v>
      </c>
      <c r="N37" s="58">
        <f t="shared" si="10"/>
        <v>0</v>
      </c>
      <c r="O37" s="58">
        <f t="shared" si="10"/>
        <v>0</v>
      </c>
      <c r="P37" s="58">
        <f t="shared" si="10"/>
        <v>0</v>
      </c>
      <c r="Q37" s="58">
        <f t="shared" si="10"/>
        <v>0</v>
      </c>
      <c r="R37" s="58">
        <f t="shared" si="10"/>
        <v>0</v>
      </c>
      <c r="S37" s="58">
        <f t="shared" si="10"/>
        <v>0</v>
      </c>
      <c r="T37" s="58">
        <f t="shared" si="10"/>
        <v>0</v>
      </c>
      <c r="U37" s="58">
        <f t="shared" si="10"/>
        <v>0</v>
      </c>
      <c r="V37" s="58">
        <f t="shared" si="10"/>
        <v>0</v>
      </c>
      <c r="W37" s="58">
        <f t="shared" si="10"/>
        <v>0</v>
      </c>
      <c r="X37" s="58">
        <f t="shared" si="10"/>
        <v>0</v>
      </c>
      <c r="Y37" s="58">
        <f>IF(Y$1&lt;$C37,0,IF(Y$1&lt;=$D37,$F37,0))</f>
        <v>0</v>
      </c>
      <c r="Z37" s="58">
        <f>IF(Z$1&lt;$C37,0,IF(Z$1&lt;=$D37,$F37,0))</f>
        <v>0</v>
      </c>
      <c r="AA37" s="58">
        <f>IF(AA$1&lt;$C37,0,IF(AA$1&lt;=$D37,$F37,0))</f>
        <v>0</v>
      </c>
      <c r="AB37" s="58">
        <f t="shared" ref="AB37:AO37" si="12">(AB33+AB34)*0.1</f>
        <v>-824.04090480000013</v>
      </c>
      <c r="AC37" s="58">
        <f t="shared" si="12"/>
        <v>-2385.8536710000003</v>
      </c>
      <c r="AD37" s="58">
        <f t="shared" si="12"/>
        <v>-4721.1419139600002</v>
      </c>
      <c r="AE37" s="58">
        <f t="shared" si="12"/>
        <v>-7233.4311956400015</v>
      </c>
      <c r="AF37" s="58">
        <f t="shared" si="12"/>
        <v>-5116.2925299600001</v>
      </c>
      <c r="AG37" s="58">
        <f t="shared" si="12"/>
        <v>-4211.4275049600001</v>
      </c>
      <c r="AH37" s="58">
        <f t="shared" si="12"/>
        <v>-4075.5750048000004</v>
      </c>
      <c r="AI37" s="58">
        <f t="shared" si="12"/>
        <v>-4143.5012548800005</v>
      </c>
      <c r="AJ37" s="58">
        <f t="shared" si="12"/>
        <v>-4958.6162558400001</v>
      </c>
      <c r="AK37" s="58">
        <f t="shared" si="12"/>
        <v>-8490.7812600000016</v>
      </c>
      <c r="AL37" s="58">
        <f t="shared" si="12"/>
        <v>-11207.831263200002</v>
      </c>
      <c r="AM37" s="58">
        <f t="shared" si="12"/>
        <v>-8219.0762596800014</v>
      </c>
      <c r="AN37" s="58">
        <f t="shared" si="12"/>
        <v>-5569.952506560001</v>
      </c>
      <c r="AO37" s="58">
        <f t="shared" si="12"/>
        <v>-4007.6487547199999</v>
      </c>
      <c r="AP37" s="58">
        <f t="shared" si="11"/>
        <v>0</v>
      </c>
      <c r="AQ37" s="58">
        <f t="shared" si="11"/>
        <v>0</v>
      </c>
      <c r="AR37" s="58">
        <f t="shared" si="11"/>
        <v>0</v>
      </c>
      <c r="AS37" s="58">
        <f t="shared" si="11"/>
        <v>0</v>
      </c>
      <c r="AT37" s="58">
        <f t="shared" si="11"/>
        <v>0</v>
      </c>
      <c r="AU37" s="58">
        <f t="shared" si="11"/>
        <v>0</v>
      </c>
      <c r="AV37" s="58">
        <f t="shared" si="11"/>
        <v>0</v>
      </c>
      <c r="AW37" s="58">
        <f t="shared" si="11"/>
        <v>0</v>
      </c>
      <c r="AX37" s="58">
        <f t="shared" si="11"/>
        <v>0</v>
      </c>
      <c r="AY37" s="58">
        <f t="shared" si="11"/>
        <v>0</v>
      </c>
      <c r="AZ37" s="58">
        <f t="shared" si="11"/>
        <v>0</v>
      </c>
      <c r="BA37" s="58">
        <f t="shared" si="11"/>
        <v>0</v>
      </c>
      <c r="BB37" s="58">
        <f t="shared" si="11"/>
        <v>0</v>
      </c>
      <c r="BC37" s="58">
        <f t="shared" si="11"/>
        <v>0</v>
      </c>
      <c r="BD37" s="58">
        <f t="shared" si="11"/>
        <v>0</v>
      </c>
      <c r="BE37" s="58">
        <v>0</v>
      </c>
      <c r="BF37" s="58">
        <v>0</v>
      </c>
      <c r="BG37" s="58">
        <v>0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0</v>
      </c>
      <c r="BW37" s="58">
        <v>0</v>
      </c>
      <c r="BX37" s="58">
        <v>0</v>
      </c>
      <c r="BY37" s="58">
        <v>0</v>
      </c>
      <c r="BZ37" s="58">
        <v>0</v>
      </c>
      <c r="CA37" s="58">
        <v>0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0</v>
      </c>
      <c r="CI37" s="58">
        <v>0</v>
      </c>
      <c r="CJ37" s="58">
        <v>0</v>
      </c>
      <c r="CK37" s="58">
        <v>0</v>
      </c>
      <c r="CL37" s="58">
        <v>0</v>
      </c>
      <c r="CM37" s="58">
        <v>0</v>
      </c>
      <c r="CN37" s="58">
        <v>0</v>
      </c>
      <c r="CO37" s="58">
        <v>0</v>
      </c>
      <c r="CP37" s="58">
        <v>0</v>
      </c>
      <c r="CQ37" s="58">
        <v>0</v>
      </c>
      <c r="CR37" s="58">
        <v>0</v>
      </c>
      <c r="CS37" s="58">
        <v>0</v>
      </c>
      <c r="CT37" s="58">
        <v>0</v>
      </c>
      <c r="CU37" s="58">
        <v>0</v>
      </c>
      <c r="CV37" s="58">
        <v>0</v>
      </c>
      <c r="CW37" s="58">
        <v>0</v>
      </c>
      <c r="CX37" s="115"/>
    </row>
    <row r="38" spans="1:102" x14ac:dyDescent="0.25">
      <c r="B38" t="s">
        <v>29</v>
      </c>
      <c r="C38">
        <v>1</v>
      </c>
      <c r="D38" s="1">
        <v>700</v>
      </c>
      <c r="F38" s="1">
        <f>C38*D38</f>
        <v>700</v>
      </c>
      <c r="G38" s="55"/>
      <c r="H38" s="55"/>
      <c r="I38" s="57">
        <f t="shared" si="0"/>
        <v>-700</v>
      </c>
      <c r="J38" s="58">
        <v>0</v>
      </c>
      <c r="K38" s="58">
        <f t="shared" ref="K38:L38" si="13">(K35+K36+K37)*0.16</f>
        <v>0</v>
      </c>
      <c r="L38" s="58">
        <f t="shared" si="13"/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8">
        <v>0</v>
      </c>
      <c r="AH38" s="58">
        <v>0</v>
      </c>
      <c r="AI38" s="58">
        <v>0</v>
      </c>
      <c r="AJ38" s="58">
        <v>0</v>
      </c>
      <c r="AK38" s="58">
        <v>0</v>
      </c>
      <c r="AL38" s="58">
        <v>0</v>
      </c>
      <c r="AM38" s="58">
        <v>0</v>
      </c>
      <c r="AN38" s="58">
        <v>0</v>
      </c>
      <c r="AO38" s="58">
        <f>I38</f>
        <v>-700</v>
      </c>
      <c r="AP38" s="58">
        <v>0</v>
      </c>
      <c r="AQ38" s="58">
        <v>0</v>
      </c>
      <c r="AR38" s="58">
        <v>0</v>
      </c>
      <c r="AS38" s="58">
        <v>0</v>
      </c>
      <c r="AT38" s="58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0</v>
      </c>
      <c r="AZ38" s="58">
        <v>0</v>
      </c>
      <c r="BA38" s="58">
        <v>0</v>
      </c>
      <c r="BB38" s="58">
        <v>0</v>
      </c>
      <c r="BC38" s="58">
        <v>0</v>
      </c>
      <c r="BD38" s="58">
        <v>0</v>
      </c>
      <c r="BE38" s="58">
        <v>0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0</v>
      </c>
      <c r="CA38" s="58">
        <v>0</v>
      </c>
      <c r="CB38" s="58">
        <v>0</v>
      </c>
      <c r="CC38" s="58">
        <v>0</v>
      </c>
      <c r="CD38" s="58">
        <v>0</v>
      </c>
      <c r="CE38" s="58">
        <v>0</v>
      </c>
      <c r="CF38" s="58">
        <v>0</v>
      </c>
      <c r="CG38" s="58">
        <v>0</v>
      </c>
      <c r="CH38" s="58">
        <v>0</v>
      </c>
      <c r="CI38" s="58">
        <v>0</v>
      </c>
      <c r="CJ38" s="58">
        <v>0</v>
      </c>
      <c r="CK38" s="58">
        <v>0</v>
      </c>
      <c r="CL38" s="58">
        <v>0</v>
      </c>
      <c r="CM38" s="58">
        <v>0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115"/>
    </row>
    <row r="39" spans="1:102" x14ac:dyDescent="0.25">
      <c r="G39" s="61"/>
      <c r="H39" s="61"/>
      <c r="I39" s="62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CX39" s="115"/>
    </row>
    <row r="40" spans="1:102" x14ac:dyDescent="0.25">
      <c r="B40" s="15" t="s">
        <v>2</v>
      </c>
      <c r="C40" s="15"/>
      <c r="D40" s="16"/>
      <c r="E40" s="16"/>
      <c r="F40" s="16"/>
      <c r="G40" s="64"/>
      <c r="H40" s="64"/>
      <c r="I40" s="65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CX40" s="115"/>
    </row>
    <row r="41" spans="1:102" x14ac:dyDescent="0.25">
      <c r="B41" s="7" t="s">
        <v>12</v>
      </c>
      <c r="C41">
        <f>5%</f>
        <v>0.05</v>
      </c>
      <c r="D41" s="1">
        <f>(F33+F34)</f>
        <v>751651.70280000009</v>
      </c>
      <c r="F41" s="1">
        <f>C41*D41</f>
        <v>37582.585140000003</v>
      </c>
      <c r="G41" s="70">
        <v>10</v>
      </c>
      <c r="H41" s="70">
        <v>14</v>
      </c>
      <c r="I41" s="71">
        <f t="shared" si="0"/>
        <v>-37582.585140000003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  <c r="Q41" s="72">
        <v>0</v>
      </c>
      <c r="R41" s="72">
        <v>0</v>
      </c>
      <c r="S41" s="72">
        <f>I41*0.2</f>
        <v>-7516.5170280000011</v>
      </c>
      <c r="T41" s="72">
        <v>0</v>
      </c>
      <c r="U41" s="72">
        <v>0</v>
      </c>
      <c r="V41" s="72">
        <f>I41*0.8</f>
        <v>-30066.068112000004</v>
      </c>
      <c r="W41" s="72">
        <v>0</v>
      </c>
      <c r="X41" s="72">
        <v>0</v>
      </c>
      <c r="Y41" s="72">
        <v>0</v>
      </c>
      <c r="Z41" s="72">
        <v>0</v>
      </c>
      <c r="AA41" s="72">
        <v>0</v>
      </c>
      <c r="AB41" s="72">
        <v>0</v>
      </c>
      <c r="AC41" s="72">
        <v>0</v>
      </c>
      <c r="AD41" s="72">
        <v>0</v>
      </c>
      <c r="AE41" s="72">
        <v>0</v>
      </c>
      <c r="AF41" s="72">
        <v>0</v>
      </c>
      <c r="AG41" s="72">
        <v>0</v>
      </c>
      <c r="AH41" s="72">
        <v>0</v>
      </c>
      <c r="AI41" s="72">
        <v>0</v>
      </c>
      <c r="AJ41" s="72">
        <v>0</v>
      </c>
      <c r="AK41" s="72">
        <v>0</v>
      </c>
      <c r="AL41" s="72">
        <v>0</v>
      </c>
      <c r="AM41" s="72">
        <v>0</v>
      </c>
      <c r="AN41" s="72">
        <v>0</v>
      </c>
      <c r="AO41" s="72">
        <v>0</v>
      </c>
      <c r="AP41" s="72">
        <v>0</v>
      </c>
      <c r="AQ41" s="72">
        <v>0</v>
      </c>
      <c r="AR41" s="72">
        <v>0</v>
      </c>
      <c r="AS41" s="72">
        <v>0</v>
      </c>
      <c r="AT41" s="72">
        <v>0</v>
      </c>
      <c r="AU41" s="72">
        <v>0</v>
      </c>
      <c r="AV41" s="72">
        <v>0</v>
      </c>
      <c r="AW41" s="72">
        <v>0</v>
      </c>
      <c r="AX41" s="72">
        <v>0</v>
      </c>
      <c r="AY41" s="72">
        <v>0</v>
      </c>
      <c r="AZ41" s="72">
        <v>0</v>
      </c>
      <c r="BA41" s="72">
        <v>0</v>
      </c>
      <c r="BB41" s="72">
        <v>0</v>
      </c>
      <c r="BC41" s="72">
        <v>0</v>
      </c>
      <c r="BD41" s="72">
        <v>0</v>
      </c>
      <c r="BE41" s="72">
        <v>0</v>
      </c>
      <c r="BF41" s="72">
        <v>0</v>
      </c>
      <c r="BG41" s="72">
        <v>0</v>
      </c>
      <c r="BH41" s="72">
        <v>0</v>
      </c>
      <c r="BI41" s="72">
        <v>0</v>
      </c>
      <c r="BJ41" s="72">
        <v>0</v>
      </c>
      <c r="BK41" s="72">
        <v>0</v>
      </c>
      <c r="BL41" s="72">
        <v>0</v>
      </c>
      <c r="BM41" s="72">
        <v>0</v>
      </c>
      <c r="BN41" s="72">
        <v>0</v>
      </c>
      <c r="BO41" s="72">
        <v>0</v>
      </c>
      <c r="BP41" s="72">
        <v>0</v>
      </c>
      <c r="BQ41" s="72">
        <v>0</v>
      </c>
      <c r="BR41" s="72">
        <v>0</v>
      </c>
      <c r="BS41" s="72">
        <v>0</v>
      </c>
      <c r="BT41" s="72">
        <v>0</v>
      </c>
      <c r="BU41" s="72">
        <v>0</v>
      </c>
      <c r="BV41" s="72">
        <v>0</v>
      </c>
      <c r="BW41" s="72">
        <v>0</v>
      </c>
      <c r="BX41" s="72">
        <v>0</v>
      </c>
      <c r="BY41" s="72">
        <v>0</v>
      </c>
      <c r="BZ41" s="72">
        <v>0</v>
      </c>
      <c r="CA41" s="72">
        <v>0</v>
      </c>
      <c r="CB41" s="72">
        <v>0</v>
      </c>
      <c r="CC41" s="72">
        <v>0</v>
      </c>
      <c r="CD41" s="72">
        <v>0</v>
      </c>
      <c r="CE41" s="72">
        <v>0</v>
      </c>
      <c r="CF41" s="72">
        <v>0</v>
      </c>
      <c r="CG41" s="72">
        <v>0</v>
      </c>
      <c r="CH41" s="72">
        <v>0</v>
      </c>
      <c r="CI41" s="72">
        <v>0</v>
      </c>
      <c r="CJ41" s="72">
        <v>0</v>
      </c>
      <c r="CK41" s="72">
        <v>0</v>
      </c>
      <c r="CL41" s="72">
        <v>0</v>
      </c>
      <c r="CM41" s="72">
        <v>0</v>
      </c>
      <c r="CN41" s="72">
        <v>0</v>
      </c>
      <c r="CO41" s="72">
        <v>0</v>
      </c>
      <c r="CP41" s="72">
        <v>0</v>
      </c>
      <c r="CQ41" s="72">
        <v>0</v>
      </c>
      <c r="CR41" s="72">
        <v>0</v>
      </c>
      <c r="CS41" s="72">
        <v>0</v>
      </c>
      <c r="CT41" s="72">
        <v>0</v>
      </c>
      <c r="CU41" s="72">
        <v>0</v>
      </c>
      <c r="CV41" s="72">
        <v>0</v>
      </c>
      <c r="CW41" s="72">
        <v>0</v>
      </c>
      <c r="CX41" s="115"/>
    </row>
    <row r="42" spans="1:102" x14ac:dyDescent="0.25">
      <c r="B42" s="7" t="s">
        <v>11</v>
      </c>
      <c r="C42">
        <f>5%</f>
        <v>0.05</v>
      </c>
      <c r="D42" s="1">
        <f>F30</f>
        <v>59850</v>
      </c>
      <c r="F42" s="1">
        <f>C42*D42</f>
        <v>2992.5</v>
      </c>
      <c r="G42" s="55">
        <v>7</v>
      </c>
      <c r="H42" s="55">
        <v>9</v>
      </c>
      <c r="I42" s="57">
        <f t="shared" si="0"/>
        <v>-2992.5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f>I42*0.2</f>
        <v>-598.5</v>
      </c>
      <c r="Q42" s="58">
        <v>0</v>
      </c>
      <c r="R42" s="58">
        <f>I42*0.8</f>
        <v>-2394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v>0</v>
      </c>
      <c r="AH42" s="58">
        <v>0</v>
      </c>
      <c r="AI42" s="58">
        <v>0</v>
      </c>
      <c r="AJ42" s="58">
        <v>0</v>
      </c>
      <c r="AK42" s="58">
        <v>0</v>
      </c>
      <c r="AL42" s="58">
        <v>0</v>
      </c>
      <c r="AM42" s="58">
        <v>0</v>
      </c>
      <c r="AN42" s="58">
        <v>0</v>
      </c>
      <c r="AO42" s="58">
        <v>0</v>
      </c>
      <c r="AP42" s="58">
        <v>0</v>
      </c>
      <c r="AQ42" s="58">
        <v>0</v>
      </c>
      <c r="AR42" s="58">
        <v>0</v>
      </c>
      <c r="AS42" s="58">
        <v>0</v>
      </c>
      <c r="AT42" s="58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8">
        <v>0</v>
      </c>
      <c r="BA42" s="58">
        <v>0</v>
      </c>
      <c r="BB42" s="58">
        <v>0</v>
      </c>
      <c r="BC42" s="58">
        <v>0</v>
      </c>
      <c r="BD42" s="58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0</v>
      </c>
      <c r="CA42" s="58">
        <v>0</v>
      </c>
      <c r="CB42" s="58">
        <v>0</v>
      </c>
      <c r="CC42" s="58">
        <v>0</v>
      </c>
      <c r="CD42" s="58">
        <v>0</v>
      </c>
      <c r="CE42" s="58">
        <v>0</v>
      </c>
      <c r="CF42" s="58">
        <v>0</v>
      </c>
      <c r="CG42" s="58">
        <v>0</v>
      </c>
      <c r="CH42" s="58">
        <v>0</v>
      </c>
      <c r="CI42" s="58">
        <v>0</v>
      </c>
      <c r="CJ42" s="58">
        <v>0</v>
      </c>
      <c r="CK42" s="58">
        <v>0</v>
      </c>
      <c r="CL42" s="58">
        <v>0</v>
      </c>
      <c r="CM42" s="58">
        <v>0</v>
      </c>
      <c r="CN42" s="58">
        <v>0</v>
      </c>
      <c r="CO42" s="58">
        <v>0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115"/>
    </row>
    <row r="43" spans="1:102" x14ac:dyDescent="0.25">
      <c r="B43" s="7" t="s">
        <v>31</v>
      </c>
      <c r="G43" s="90"/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115"/>
    </row>
    <row r="44" spans="1:102" x14ac:dyDescent="0.25">
      <c r="B44" t="s">
        <v>32</v>
      </c>
      <c r="C44" s="6">
        <v>2.9999999999999997E-4</v>
      </c>
      <c r="D44" s="1">
        <f>F33+F34</f>
        <v>751651.70280000009</v>
      </c>
      <c r="F44" s="1">
        <f>C44*D44</f>
        <v>225.49551084000001</v>
      </c>
      <c r="G44" s="55">
        <v>33</v>
      </c>
      <c r="H44" s="55">
        <v>33</v>
      </c>
      <c r="I44" s="57">
        <f t="shared" si="0"/>
        <v>-225.49551084000001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  <c r="AJ44" s="58">
        <v>0</v>
      </c>
      <c r="AK44" s="58">
        <v>0</v>
      </c>
      <c r="AL44" s="58">
        <v>0</v>
      </c>
      <c r="AM44" s="58">
        <v>0</v>
      </c>
      <c r="AN44" s="58">
        <v>0</v>
      </c>
      <c r="AO44" s="58">
        <v>0</v>
      </c>
      <c r="AP44" s="58">
        <f>I44</f>
        <v>-225.49551084000001</v>
      </c>
      <c r="AQ44" s="58">
        <v>0</v>
      </c>
      <c r="AR44" s="58">
        <v>0</v>
      </c>
      <c r="AS44" s="58">
        <v>0</v>
      </c>
      <c r="AT44" s="58">
        <v>0</v>
      </c>
      <c r="AU44" s="58">
        <v>0</v>
      </c>
      <c r="AV44" s="58">
        <v>0</v>
      </c>
      <c r="AW44" s="58">
        <v>0</v>
      </c>
      <c r="AX44" s="58">
        <v>0</v>
      </c>
      <c r="AY44" s="58">
        <v>0</v>
      </c>
      <c r="AZ44" s="58">
        <v>0</v>
      </c>
      <c r="BA44" s="58">
        <v>0</v>
      </c>
      <c r="BB44" s="58">
        <v>0</v>
      </c>
      <c r="BC44" s="58">
        <v>0</v>
      </c>
      <c r="BD44" s="58">
        <v>0</v>
      </c>
      <c r="BE44" s="58">
        <v>0</v>
      </c>
      <c r="BF44" s="58">
        <v>0</v>
      </c>
      <c r="BG44" s="58">
        <v>0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0</v>
      </c>
      <c r="CA44" s="58">
        <v>0</v>
      </c>
      <c r="CB44" s="58">
        <v>0</v>
      </c>
      <c r="CC44" s="58">
        <v>0</v>
      </c>
      <c r="CD44" s="58">
        <v>0</v>
      </c>
      <c r="CE44" s="58">
        <v>0</v>
      </c>
      <c r="CF44" s="58">
        <v>0</v>
      </c>
      <c r="CG44" s="58">
        <v>0</v>
      </c>
      <c r="CH44" s="58">
        <v>0</v>
      </c>
      <c r="CI44" s="58">
        <v>0</v>
      </c>
      <c r="CJ44" s="58">
        <v>0</v>
      </c>
      <c r="CK44" s="58">
        <v>0</v>
      </c>
      <c r="CL44" s="58">
        <v>0</v>
      </c>
      <c r="CM44" s="58">
        <v>0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115"/>
    </row>
    <row r="45" spans="1:102" x14ac:dyDescent="0.25">
      <c r="B45" t="s">
        <v>33</v>
      </c>
      <c r="C45" s="6">
        <v>2.0000000000000001E-4</v>
      </c>
      <c r="D45" s="1">
        <f>F33+F34</f>
        <v>751651.70280000009</v>
      </c>
      <c r="F45" s="1">
        <f>C45*D45</f>
        <v>150.33034056000002</v>
      </c>
      <c r="G45" s="55">
        <v>33</v>
      </c>
      <c r="H45" s="55">
        <v>33</v>
      </c>
      <c r="I45" s="57">
        <f t="shared" si="0"/>
        <v>-150.33034056000002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  <c r="AG45" s="58">
        <v>0</v>
      </c>
      <c r="AH45" s="58">
        <v>0</v>
      </c>
      <c r="AI45" s="58">
        <v>0</v>
      </c>
      <c r="AJ45" s="58">
        <v>0</v>
      </c>
      <c r="AK45" s="58">
        <v>0</v>
      </c>
      <c r="AL45" s="58">
        <v>0</v>
      </c>
      <c r="AM45" s="58">
        <v>0</v>
      </c>
      <c r="AN45" s="58">
        <v>0</v>
      </c>
      <c r="AO45" s="58">
        <v>0</v>
      </c>
      <c r="AP45" s="58">
        <f>I45</f>
        <v>-150.33034056000002</v>
      </c>
      <c r="AQ45" s="58">
        <v>0</v>
      </c>
      <c r="AR45" s="58">
        <v>0</v>
      </c>
      <c r="AS45" s="58">
        <v>0</v>
      </c>
      <c r="AT45" s="58">
        <v>0</v>
      </c>
      <c r="AU45" s="58">
        <v>0</v>
      </c>
      <c r="AV45" s="58">
        <v>0</v>
      </c>
      <c r="AW45" s="58">
        <v>0</v>
      </c>
      <c r="AX45" s="58">
        <v>0</v>
      </c>
      <c r="AY45" s="58">
        <v>0</v>
      </c>
      <c r="AZ45" s="58">
        <v>0</v>
      </c>
      <c r="BA45" s="58">
        <v>0</v>
      </c>
      <c r="BB45" s="58">
        <v>0</v>
      </c>
      <c r="BC45" s="58">
        <v>0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0</v>
      </c>
      <c r="CA45" s="58">
        <v>0</v>
      </c>
      <c r="CB45" s="58">
        <v>0</v>
      </c>
      <c r="CC45" s="58">
        <v>0</v>
      </c>
      <c r="CD45" s="58">
        <v>0</v>
      </c>
      <c r="CE45" s="58">
        <v>0</v>
      </c>
      <c r="CF45" s="58">
        <v>0</v>
      </c>
      <c r="CG45" s="58">
        <v>0</v>
      </c>
      <c r="CH45" s="58">
        <v>0</v>
      </c>
      <c r="CI45" s="58">
        <v>0</v>
      </c>
      <c r="CJ45" s="58">
        <v>0</v>
      </c>
      <c r="CK45" s="58">
        <v>0</v>
      </c>
      <c r="CL45" s="58">
        <v>0</v>
      </c>
      <c r="CM45" s="58">
        <v>0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0</v>
      </c>
      <c r="CU45" s="58">
        <v>0</v>
      </c>
      <c r="CV45" s="58">
        <v>0</v>
      </c>
      <c r="CW45" s="58">
        <v>0</v>
      </c>
      <c r="CX45" s="115"/>
    </row>
    <row r="46" spans="1:102" x14ac:dyDescent="0.25">
      <c r="B46" t="s">
        <v>34</v>
      </c>
      <c r="C46">
        <v>1</v>
      </c>
      <c r="D46" s="1">
        <v>250</v>
      </c>
      <c r="F46" s="1">
        <f>C46*D46</f>
        <v>250</v>
      </c>
      <c r="G46" s="55">
        <v>33</v>
      </c>
      <c r="H46" s="55">
        <v>33</v>
      </c>
      <c r="I46" s="57">
        <f t="shared" si="0"/>
        <v>-250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8">
        <v>0</v>
      </c>
      <c r="AI46" s="58">
        <v>0</v>
      </c>
      <c r="AJ46" s="58">
        <v>0</v>
      </c>
      <c r="AK46" s="58">
        <v>0</v>
      </c>
      <c r="AL46" s="58">
        <v>0</v>
      </c>
      <c r="AM46" s="58">
        <v>0</v>
      </c>
      <c r="AN46" s="58">
        <v>0</v>
      </c>
      <c r="AO46" s="58">
        <v>0</v>
      </c>
      <c r="AP46" s="58">
        <f>I46</f>
        <v>-250</v>
      </c>
      <c r="AQ46" s="58">
        <v>0</v>
      </c>
      <c r="AR46" s="58">
        <v>0</v>
      </c>
      <c r="AS46" s="58">
        <v>0</v>
      </c>
      <c r="AT46" s="58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8">
        <v>0</v>
      </c>
      <c r="BA46" s="58">
        <v>0</v>
      </c>
      <c r="BB46" s="58">
        <v>0</v>
      </c>
      <c r="BC46" s="58">
        <v>0</v>
      </c>
      <c r="BD46" s="58">
        <v>0</v>
      </c>
      <c r="BE46" s="58">
        <v>0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0</v>
      </c>
      <c r="BW46" s="58">
        <v>0</v>
      </c>
      <c r="BX46" s="58">
        <v>0</v>
      </c>
      <c r="BY46" s="58">
        <v>0</v>
      </c>
      <c r="BZ46" s="58">
        <v>0</v>
      </c>
      <c r="CA46" s="58">
        <v>0</v>
      </c>
      <c r="CB46" s="58">
        <v>0</v>
      </c>
      <c r="CC46" s="58">
        <v>0</v>
      </c>
      <c r="CD46" s="58">
        <v>0</v>
      </c>
      <c r="CE46" s="58">
        <v>0</v>
      </c>
      <c r="CF46" s="58">
        <v>0</v>
      </c>
      <c r="CG46" s="58">
        <v>0</v>
      </c>
      <c r="CH46" s="58">
        <v>0</v>
      </c>
      <c r="CI46" s="58">
        <v>0</v>
      </c>
      <c r="CJ46" s="58">
        <v>0</v>
      </c>
      <c r="CK46" s="58">
        <v>0</v>
      </c>
      <c r="CL46" s="58">
        <v>0</v>
      </c>
      <c r="CM46" s="58">
        <v>0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115"/>
    </row>
    <row r="47" spans="1:102" x14ac:dyDescent="0.25">
      <c r="B47" s="7" t="s">
        <v>35</v>
      </c>
      <c r="G47" s="90"/>
      <c r="H47" s="90"/>
      <c r="I47" s="91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115"/>
    </row>
    <row r="48" spans="1:102" x14ac:dyDescent="0.25">
      <c r="B48" t="s">
        <v>32</v>
      </c>
      <c r="C48" s="6">
        <v>2.9999999999999997E-4</v>
      </c>
      <c r="D48" s="1">
        <f>F33+F34</f>
        <v>751651.70280000009</v>
      </c>
      <c r="F48" s="1">
        <f>C48*D48</f>
        <v>225.49551084000001</v>
      </c>
      <c r="G48" s="55">
        <v>33</v>
      </c>
      <c r="H48" s="55">
        <v>33</v>
      </c>
      <c r="I48" s="57">
        <f t="shared" si="0"/>
        <v>-225.49551084000001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v>0</v>
      </c>
      <c r="AH48" s="58">
        <v>0</v>
      </c>
      <c r="AI48" s="58">
        <v>0</v>
      </c>
      <c r="AJ48" s="58">
        <v>0</v>
      </c>
      <c r="AK48" s="58">
        <v>0</v>
      </c>
      <c r="AL48" s="58">
        <v>0</v>
      </c>
      <c r="AM48" s="58">
        <v>0</v>
      </c>
      <c r="AN48" s="58">
        <v>0</v>
      </c>
      <c r="AO48" s="58">
        <v>0</v>
      </c>
      <c r="AP48" s="58">
        <f>I48</f>
        <v>-225.49551084000001</v>
      </c>
      <c r="AQ48" s="58">
        <v>0</v>
      </c>
      <c r="AR48" s="58">
        <v>0</v>
      </c>
      <c r="AS48" s="58">
        <v>0</v>
      </c>
      <c r="AT48" s="58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8">
        <v>0</v>
      </c>
      <c r="BA48" s="58">
        <v>0</v>
      </c>
      <c r="BB48" s="58">
        <v>0</v>
      </c>
      <c r="BC48" s="58">
        <v>0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58">
        <v>0</v>
      </c>
      <c r="BK48" s="58">
        <v>0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0</v>
      </c>
      <c r="CA48" s="58">
        <v>0</v>
      </c>
      <c r="CB48" s="58">
        <v>0</v>
      </c>
      <c r="CC48" s="58">
        <v>0</v>
      </c>
      <c r="CD48" s="58">
        <v>0</v>
      </c>
      <c r="CE48" s="58">
        <v>0</v>
      </c>
      <c r="CF48" s="58">
        <v>0</v>
      </c>
      <c r="CG48" s="58">
        <v>0</v>
      </c>
      <c r="CH48" s="58">
        <v>0</v>
      </c>
      <c r="CI48" s="58">
        <v>0</v>
      </c>
      <c r="CJ48" s="58">
        <v>0</v>
      </c>
      <c r="CK48" s="58">
        <v>0</v>
      </c>
      <c r="CL48" s="58">
        <v>0</v>
      </c>
      <c r="CM48" s="58">
        <v>0</v>
      </c>
      <c r="CN48" s="58">
        <v>0</v>
      </c>
      <c r="CO48" s="58">
        <v>0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115"/>
    </row>
    <row r="49" spans="2:102" x14ac:dyDescent="0.25">
      <c r="B49" t="s">
        <v>33</v>
      </c>
      <c r="C49" s="6">
        <v>2.0000000000000001E-4</v>
      </c>
      <c r="D49" s="1">
        <f>F33+F34</f>
        <v>751651.70280000009</v>
      </c>
      <c r="F49" s="1">
        <f>C49*D49</f>
        <v>150.33034056000002</v>
      </c>
      <c r="G49" s="55">
        <v>33</v>
      </c>
      <c r="H49" s="55">
        <v>33</v>
      </c>
      <c r="I49" s="57">
        <f t="shared" si="0"/>
        <v>-150.33034056000002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0</v>
      </c>
      <c r="AN49" s="58">
        <v>0</v>
      </c>
      <c r="AO49" s="58">
        <v>0</v>
      </c>
      <c r="AP49" s="58">
        <f t="shared" ref="AP49:AP52" si="14">I49</f>
        <v>-150.33034056000002</v>
      </c>
      <c r="AQ49" s="58">
        <v>0</v>
      </c>
      <c r="AR49" s="58">
        <v>0</v>
      </c>
      <c r="AS49" s="58">
        <v>0</v>
      </c>
      <c r="AT49" s="58">
        <v>0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8">
        <v>0</v>
      </c>
      <c r="BA49" s="58">
        <v>0</v>
      </c>
      <c r="BB49" s="58">
        <v>0</v>
      </c>
      <c r="BC49" s="58">
        <v>0</v>
      </c>
      <c r="BD49" s="58">
        <v>0</v>
      </c>
      <c r="BE49" s="58">
        <v>0</v>
      </c>
      <c r="BF49" s="58">
        <v>0</v>
      </c>
      <c r="BG49" s="58">
        <v>0</v>
      </c>
      <c r="BH49" s="58">
        <v>0</v>
      </c>
      <c r="BI49" s="58">
        <v>0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0</v>
      </c>
      <c r="CA49" s="58">
        <v>0</v>
      </c>
      <c r="CB49" s="58">
        <v>0</v>
      </c>
      <c r="CC49" s="58">
        <v>0</v>
      </c>
      <c r="CD49" s="58">
        <v>0</v>
      </c>
      <c r="CE49" s="58">
        <v>0</v>
      </c>
      <c r="CF49" s="58">
        <v>0</v>
      </c>
      <c r="CG49" s="58">
        <v>0</v>
      </c>
      <c r="CH49" s="58">
        <v>0</v>
      </c>
      <c r="CI49" s="58">
        <v>0</v>
      </c>
      <c r="CJ49" s="58">
        <v>0</v>
      </c>
      <c r="CK49" s="58">
        <v>0</v>
      </c>
      <c r="CL49" s="58">
        <v>0</v>
      </c>
      <c r="CM49" s="58">
        <v>0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115"/>
    </row>
    <row r="50" spans="2:102" x14ac:dyDescent="0.25">
      <c r="B50" t="s">
        <v>34</v>
      </c>
      <c r="C50">
        <v>1</v>
      </c>
      <c r="D50" s="1">
        <v>250</v>
      </c>
      <c r="F50" s="1">
        <f>C50*D50</f>
        <v>250</v>
      </c>
      <c r="G50" s="55">
        <v>33</v>
      </c>
      <c r="H50" s="55">
        <v>33</v>
      </c>
      <c r="I50" s="57">
        <f t="shared" si="0"/>
        <v>-250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v>0</v>
      </c>
      <c r="AH50" s="58">
        <v>0</v>
      </c>
      <c r="AI50" s="58">
        <v>0</v>
      </c>
      <c r="AJ50" s="58">
        <v>0</v>
      </c>
      <c r="AK50" s="58">
        <v>0</v>
      </c>
      <c r="AL50" s="58">
        <v>0</v>
      </c>
      <c r="AM50" s="58">
        <v>0</v>
      </c>
      <c r="AN50" s="58">
        <v>0</v>
      </c>
      <c r="AO50" s="58">
        <v>0</v>
      </c>
      <c r="AP50" s="58">
        <f t="shared" si="14"/>
        <v>-250</v>
      </c>
      <c r="AQ50" s="58">
        <v>0</v>
      </c>
      <c r="AR50" s="58">
        <v>0</v>
      </c>
      <c r="AS50" s="58">
        <v>0</v>
      </c>
      <c r="AT50" s="58">
        <v>0</v>
      </c>
      <c r="AU50" s="58">
        <v>0</v>
      </c>
      <c r="AV50" s="58">
        <v>0</v>
      </c>
      <c r="AW50" s="58">
        <v>0</v>
      </c>
      <c r="AX50" s="58">
        <v>0</v>
      </c>
      <c r="AY50" s="58">
        <v>0</v>
      </c>
      <c r="AZ50" s="58">
        <v>0</v>
      </c>
      <c r="BA50" s="58">
        <v>0</v>
      </c>
      <c r="BB50" s="58">
        <v>0</v>
      </c>
      <c r="BC50" s="58">
        <v>0</v>
      </c>
      <c r="BD50" s="58">
        <v>0</v>
      </c>
      <c r="BE50" s="58">
        <v>0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0</v>
      </c>
      <c r="BM50" s="58">
        <v>0</v>
      </c>
      <c r="BN50" s="58">
        <v>0</v>
      </c>
      <c r="BO50" s="58">
        <v>0</v>
      </c>
      <c r="BP50" s="58">
        <v>0</v>
      </c>
      <c r="BQ50" s="58">
        <v>0</v>
      </c>
      <c r="BR50" s="58">
        <v>0</v>
      </c>
      <c r="BS50" s="58">
        <v>0</v>
      </c>
      <c r="BT50" s="58">
        <v>0</v>
      </c>
      <c r="BU50" s="58">
        <v>0</v>
      </c>
      <c r="BV50" s="58">
        <v>0</v>
      </c>
      <c r="BW50" s="58">
        <v>0</v>
      </c>
      <c r="BX50" s="58">
        <v>0</v>
      </c>
      <c r="BY50" s="58">
        <v>0</v>
      </c>
      <c r="BZ50" s="58">
        <v>0</v>
      </c>
      <c r="CA50" s="58">
        <v>0</v>
      </c>
      <c r="CB50" s="58">
        <v>0</v>
      </c>
      <c r="CC50" s="58">
        <v>0</v>
      </c>
      <c r="CD50" s="58">
        <v>0</v>
      </c>
      <c r="CE50" s="58">
        <v>0</v>
      </c>
      <c r="CF50" s="58">
        <v>0</v>
      </c>
      <c r="CG50" s="58">
        <v>0</v>
      </c>
      <c r="CH50" s="58">
        <v>0</v>
      </c>
      <c r="CI50" s="58">
        <v>0</v>
      </c>
      <c r="CJ50" s="58">
        <v>0</v>
      </c>
      <c r="CK50" s="58">
        <v>0</v>
      </c>
      <c r="CL50" s="58">
        <v>0</v>
      </c>
      <c r="CM50" s="58">
        <v>0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115"/>
    </row>
    <row r="51" spans="2:102" x14ac:dyDescent="0.25">
      <c r="B51" s="7" t="s">
        <v>36</v>
      </c>
      <c r="C51" s="6">
        <v>8.9999999999999993E-3</v>
      </c>
      <c r="D51" s="1">
        <f>F33+F34</f>
        <v>751651.70280000009</v>
      </c>
      <c r="F51" s="1">
        <f>C51*D51</f>
        <v>6764.8653252000004</v>
      </c>
      <c r="G51" s="55">
        <v>17</v>
      </c>
      <c r="H51" s="55">
        <v>32</v>
      </c>
      <c r="I51" s="57">
        <f t="shared" si="0"/>
        <v>-6764.8653252000004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f>$I$51/16</f>
        <v>-422.80408282500002</v>
      </c>
      <c r="AA51" s="58">
        <f t="shared" ref="AA51:AO51" si="15">$I$51/16</f>
        <v>-422.80408282500002</v>
      </c>
      <c r="AB51" s="58">
        <f t="shared" si="15"/>
        <v>-422.80408282500002</v>
      </c>
      <c r="AC51" s="58">
        <f t="shared" si="15"/>
        <v>-422.80408282500002</v>
      </c>
      <c r="AD51" s="58">
        <f t="shared" si="15"/>
        <v>-422.80408282500002</v>
      </c>
      <c r="AE51" s="58">
        <f t="shared" si="15"/>
        <v>-422.80408282500002</v>
      </c>
      <c r="AF51" s="58">
        <f t="shared" si="15"/>
        <v>-422.80408282500002</v>
      </c>
      <c r="AG51" s="58">
        <f t="shared" si="15"/>
        <v>-422.80408282500002</v>
      </c>
      <c r="AH51" s="58">
        <f t="shared" si="15"/>
        <v>-422.80408282500002</v>
      </c>
      <c r="AI51" s="58">
        <f t="shared" si="15"/>
        <v>-422.80408282500002</v>
      </c>
      <c r="AJ51" s="58">
        <f t="shared" si="15"/>
        <v>-422.80408282500002</v>
      </c>
      <c r="AK51" s="58">
        <f t="shared" si="15"/>
        <v>-422.80408282500002</v>
      </c>
      <c r="AL51" s="58">
        <f t="shared" si="15"/>
        <v>-422.80408282500002</v>
      </c>
      <c r="AM51" s="58">
        <f t="shared" si="15"/>
        <v>-422.80408282500002</v>
      </c>
      <c r="AN51" s="58">
        <f t="shared" si="15"/>
        <v>-422.80408282500002</v>
      </c>
      <c r="AO51" s="58">
        <f t="shared" si="15"/>
        <v>-422.80408282500002</v>
      </c>
      <c r="AP51" s="58">
        <v>0</v>
      </c>
      <c r="AQ51" s="58">
        <v>0</v>
      </c>
      <c r="AR51" s="58">
        <v>0</v>
      </c>
      <c r="AS51" s="58">
        <v>0</v>
      </c>
      <c r="AT51" s="58">
        <v>0</v>
      </c>
      <c r="AU51" s="58">
        <v>0</v>
      </c>
      <c r="AV51" s="58">
        <v>0</v>
      </c>
      <c r="AW51" s="58">
        <v>0</v>
      </c>
      <c r="AX51" s="58">
        <v>0</v>
      </c>
      <c r="AY51" s="58">
        <v>0</v>
      </c>
      <c r="AZ51" s="58">
        <v>0</v>
      </c>
      <c r="BA51" s="58">
        <v>0</v>
      </c>
      <c r="BB51" s="58">
        <v>0</v>
      </c>
      <c r="BC51" s="58">
        <v>0</v>
      </c>
      <c r="BD51" s="58">
        <v>0</v>
      </c>
      <c r="BE51" s="58">
        <v>0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0</v>
      </c>
      <c r="BO51" s="58">
        <v>0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0</v>
      </c>
      <c r="CA51" s="58">
        <v>0</v>
      </c>
      <c r="CB51" s="58">
        <v>0</v>
      </c>
      <c r="CC51" s="58">
        <v>0</v>
      </c>
      <c r="CD51" s="58">
        <v>0</v>
      </c>
      <c r="CE51" s="58">
        <v>0</v>
      </c>
      <c r="CF51" s="58">
        <v>0</v>
      </c>
      <c r="CG51" s="58">
        <v>0</v>
      </c>
      <c r="CH51" s="58">
        <v>0</v>
      </c>
      <c r="CI51" s="58">
        <v>0</v>
      </c>
      <c r="CJ51" s="58">
        <v>0</v>
      </c>
      <c r="CK51" s="58">
        <v>0</v>
      </c>
      <c r="CL51" s="58">
        <v>0</v>
      </c>
      <c r="CM51" s="58">
        <v>0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115"/>
    </row>
    <row r="52" spans="2:102" x14ac:dyDescent="0.25">
      <c r="B52" s="7" t="s">
        <v>202</v>
      </c>
      <c r="C52" s="6">
        <v>2.5000000000000001E-3</v>
      </c>
      <c r="D52" s="1">
        <f>4*65*1.2*725.71</f>
        <v>226421.52000000002</v>
      </c>
      <c r="F52" s="1">
        <f>C52*D52</f>
        <v>566.05380000000002</v>
      </c>
      <c r="G52" s="55">
        <v>33</v>
      </c>
      <c r="H52" s="55">
        <v>33</v>
      </c>
      <c r="I52" s="57">
        <f>-F52</f>
        <v>-566.05380000000002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58">
        <v>0</v>
      </c>
      <c r="AC52" s="58">
        <v>0</v>
      </c>
      <c r="AD52" s="58">
        <v>0</v>
      </c>
      <c r="AE52" s="58">
        <v>0</v>
      </c>
      <c r="AF52" s="58">
        <v>0</v>
      </c>
      <c r="AG52" s="58">
        <v>0</v>
      </c>
      <c r="AH52" s="58">
        <v>0</v>
      </c>
      <c r="AI52" s="58">
        <v>0</v>
      </c>
      <c r="AJ52" s="58">
        <v>0</v>
      </c>
      <c r="AK52" s="58">
        <v>0</v>
      </c>
      <c r="AL52" s="58">
        <v>0</v>
      </c>
      <c r="AM52" s="58">
        <v>0</v>
      </c>
      <c r="AN52" s="58">
        <v>0</v>
      </c>
      <c r="AO52" s="58">
        <v>0</v>
      </c>
      <c r="AP52" s="58">
        <f t="shared" si="14"/>
        <v>-566.05380000000002</v>
      </c>
      <c r="AQ52" s="58">
        <v>0</v>
      </c>
      <c r="AR52" s="58">
        <v>0</v>
      </c>
      <c r="AS52" s="58">
        <v>0</v>
      </c>
      <c r="AT52" s="58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8">
        <v>0</v>
      </c>
      <c r="BA52" s="58">
        <v>0</v>
      </c>
      <c r="BB52" s="58">
        <v>0</v>
      </c>
      <c r="BC52" s="58">
        <v>0</v>
      </c>
      <c r="BD52" s="58">
        <v>0</v>
      </c>
      <c r="BE52" s="58">
        <v>0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0</v>
      </c>
      <c r="CA52" s="58">
        <v>0</v>
      </c>
      <c r="CB52" s="58">
        <v>0</v>
      </c>
      <c r="CC52" s="58">
        <v>0</v>
      </c>
      <c r="CD52" s="58">
        <v>0</v>
      </c>
      <c r="CE52" s="58">
        <v>0</v>
      </c>
      <c r="CF52" s="58">
        <v>0</v>
      </c>
      <c r="CG52" s="58">
        <v>0</v>
      </c>
      <c r="CH52" s="58">
        <v>0</v>
      </c>
      <c r="CI52" s="58">
        <v>0</v>
      </c>
      <c r="CJ52" s="58">
        <v>0</v>
      </c>
      <c r="CK52" s="58">
        <v>0</v>
      </c>
      <c r="CL52" s="58">
        <v>0</v>
      </c>
      <c r="CM52" s="58">
        <v>0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115"/>
    </row>
    <row r="53" spans="2:102" x14ac:dyDescent="0.25">
      <c r="G53" s="61"/>
      <c r="H53" s="61"/>
      <c r="I53" s="62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CX53" s="115"/>
    </row>
    <row r="54" spans="2:102" x14ac:dyDescent="0.25">
      <c r="B54" s="15" t="s">
        <v>37</v>
      </c>
      <c r="C54" s="15"/>
      <c r="D54" s="16"/>
      <c r="E54" s="16"/>
      <c r="F54" s="16"/>
      <c r="G54" s="73"/>
      <c r="H54" s="73"/>
      <c r="I54" s="74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CX54" s="115"/>
    </row>
    <row r="55" spans="2:102" x14ac:dyDescent="0.25">
      <c r="B55" s="17" t="s">
        <v>40</v>
      </c>
      <c r="C55" s="17">
        <v>1</v>
      </c>
      <c r="D55" s="19">
        <v>2500</v>
      </c>
      <c r="E55" s="19"/>
      <c r="F55" s="19">
        <f>C55*D55</f>
        <v>2500</v>
      </c>
      <c r="G55" s="67">
        <v>16</v>
      </c>
      <c r="H55" s="67">
        <v>16</v>
      </c>
      <c r="I55" s="68">
        <f t="shared" si="0"/>
        <v>-2500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  <c r="O55" s="69">
        <v>0</v>
      </c>
      <c r="P55" s="69">
        <v>0</v>
      </c>
      <c r="Q55" s="69">
        <v>0</v>
      </c>
      <c r="R55" s="69">
        <v>0</v>
      </c>
      <c r="S55" s="69">
        <v>0</v>
      </c>
      <c r="T55" s="69">
        <v>0</v>
      </c>
      <c r="U55" s="69">
        <v>0</v>
      </c>
      <c r="V55" s="69">
        <v>0</v>
      </c>
      <c r="W55" s="69">
        <v>0</v>
      </c>
      <c r="X55" s="114">
        <v>0</v>
      </c>
      <c r="Y55" s="114">
        <f>I55</f>
        <v>-2500</v>
      </c>
      <c r="Z55" s="114">
        <v>0</v>
      </c>
      <c r="AA55" s="114">
        <v>0</v>
      </c>
      <c r="AB55" s="114">
        <v>0</v>
      </c>
      <c r="AC55" s="114">
        <v>0</v>
      </c>
      <c r="AD55" s="114">
        <v>0</v>
      </c>
      <c r="AE55" s="114">
        <v>0</v>
      </c>
      <c r="AF55" s="114">
        <v>0</v>
      </c>
      <c r="AG55" s="114">
        <v>0</v>
      </c>
      <c r="AH55" s="114">
        <v>0</v>
      </c>
      <c r="AI55" s="114">
        <v>0</v>
      </c>
      <c r="AJ55" s="114">
        <v>0</v>
      </c>
      <c r="AK55" s="114">
        <v>0</v>
      </c>
      <c r="AL55" s="114">
        <v>0</v>
      </c>
      <c r="AM55" s="114">
        <v>0</v>
      </c>
      <c r="AN55" s="114">
        <v>0</v>
      </c>
      <c r="AO55" s="114">
        <v>0</v>
      </c>
      <c r="AP55" s="114">
        <v>0</v>
      </c>
      <c r="AQ55" s="114">
        <v>0</v>
      </c>
      <c r="AR55" s="114">
        <v>0</v>
      </c>
      <c r="AS55" s="114">
        <v>0</v>
      </c>
      <c r="AT55" s="114">
        <v>0</v>
      </c>
      <c r="AU55" s="114">
        <v>0</v>
      </c>
      <c r="AV55" s="114">
        <v>0</v>
      </c>
      <c r="AW55" s="114">
        <v>0</v>
      </c>
      <c r="AX55" s="114">
        <v>0</v>
      </c>
      <c r="AY55" s="114">
        <v>0</v>
      </c>
      <c r="AZ55" s="114">
        <v>0</v>
      </c>
      <c r="BA55" s="114">
        <v>0</v>
      </c>
      <c r="BB55" s="114">
        <v>0</v>
      </c>
      <c r="BC55" s="114">
        <v>0</v>
      </c>
      <c r="BD55" s="114">
        <v>0</v>
      </c>
      <c r="BE55" s="114">
        <v>0</v>
      </c>
      <c r="BF55" s="114">
        <v>0</v>
      </c>
      <c r="BG55" s="114">
        <v>0</v>
      </c>
      <c r="BH55" s="114">
        <v>0</v>
      </c>
      <c r="BI55" s="114">
        <v>0</v>
      </c>
      <c r="BJ55" s="114">
        <v>0</v>
      </c>
      <c r="BK55" s="114">
        <v>0</v>
      </c>
      <c r="BL55" s="114">
        <v>0</v>
      </c>
      <c r="BM55" s="114">
        <v>0</v>
      </c>
      <c r="BN55" s="114">
        <v>0</v>
      </c>
      <c r="BO55" s="114">
        <v>0</v>
      </c>
      <c r="BP55" s="114">
        <v>0</v>
      </c>
      <c r="BQ55" s="114">
        <v>0</v>
      </c>
      <c r="BR55" s="114">
        <v>0</v>
      </c>
      <c r="BS55" s="114">
        <v>0</v>
      </c>
      <c r="BT55" s="114">
        <v>0</v>
      </c>
      <c r="BU55" s="114">
        <v>0</v>
      </c>
      <c r="BV55" s="114">
        <v>0</v>
      </c>
      <c r="BW55" s="114">
        <v>0</v>
      </c>
      <c r="BX55" s="114">
        <v>0</v>
      </c>
      <c r="BY55" s="114">
        <v>0</v>
      </c>
      <c r="BZ55" s="114">
        <v>0</v>
      </c>
      <c r="CA55" s="114">
        <v>0</v>
      </c>
      <c r="CB55" s="114">
        <v>0</v>
      </c>
      <c r="CC55" s="114">
        <v>0</v>
      </c>
      <c r="CD55" s="114">
        <v>0</v>
      </c>
      <c r="CE55" s="114">
        <v>0</v>
      </c>
      <c r="CF55" s="114">
        <v>0</v>
      </c>
      <c r="CG55" s="114">
        <v>0</v>
      </c>
      <c r="CH55" s="114">
        <v>0</v>
      </c>
      <c r="CI55" s="114">
        <v>0</v>
      </c>
      <c r="CJ55" s="114">
        <v>0</v>
      </c>
      <c r="CK55" s="114">
        <v>0</v>
      </c>
      <c r="CL55" s="114">
        <v>0</v>
      </c>
      <c r="CM55" s="114">
        <v>0</v>
      </c>
      <c r="CN55" s="114">
        <v>0</v>
      </c>
      <c r="CO55" s="114">
        <v>0</v>
      </c>
      <c r="CP55" s="114">
        <v>0</v>
      </c>
      <c r="CQ55" s="114">
        <v>0</v>
      </c>
      <c r="CR55" s="114">
        <v>0</v>
      </c>
      <c r="CS55" s="114">
        <v>0</v>
      </c>
      <c r="CT55" s="114">
        <v>0</v>
      </c>
      <c r="CU55" s="114">
        <v>0</v>
      </c>
      <c r="CV55" s="114">
        <v>0</v>
      </c>
      <c r="CW55" s="114">
        <v>0</v>
      </c>
      <c r="CX55" s="115"/>
    </row>
    <row r="56" spans="2:102" x14ac:dyDescent="0.25">
      <c r="B56" s="17" t="s">
        <v>34</v>
      </c>
      <c r="C56" s="20">
        <v>2.5000000000000001E-3</v>
      </c>
      <c r="D56" s="19">
        <f>-0.8*SUM(I10:I52,I65:I66)</f>
        <v>972638.18852412072</v>
      </c>
      <c r="E56" s="19"/>
      <c r="F56" s="19">
        <f>C56*D56</f>
        <v>2431.5954713103019</v>
      </c>
      <c r="G56" s="55">
        <v>16</v>
      </c>
      <c r="H56" s="55">
        <v>16</v>
      </c>
      <c r="I56" s="57">
        <f t="shared" si="0"/>
        <v>-2431.5954713103019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f>I56</f>
        <v>-2431.5954713103019</v>
      </c>
      <c r="Z56" s="58">
        <v>0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  <c r="AG56" s="58">
        <v>0</v>
      </c>
      <c r="AH56" s="58">
        <v>0</v>
      </c>
      <c r="AI56" s="58">
        <v>0</v>
      </c>
      <c r="AJ56" s="58">
        <v>0</v>
      </c>
      <c r="AK56" s="58">
        <v>0</v>
      </c>
      <c r="AL56" s="58">
        <v>0</v>
      </c>
      <c r="AM56" s="58">
        <v>0</v>
      </c>
      <c r="AN56" s="58">
        <v>0</v>
      </c>
      <c r="AO56" s="58">
        <v>0</v>
      </c>
      <c r="AP56" s="58">
        <v>0</v>
      </c>
      <c r="AQ56" s="58">
        <v>0</v>
      </c>
      <c r="AR56" s="58">
        <v>0</v>
      </c>
      <c r="AS56" s="58">
        <v>0</v>
      </c>
      <c r="AT56" s="58">
        <v>0</v>
      </c>
      <c r="AU56" s="58">
        <v>0</v>
      </c>
      <c r="AV56" s="58">
        <v>0</v>
      </c>
      <c r="AW56" s="58">
        <v>0</v>
      </c>
      <c r="AX56" s="58">
        <v>0</v>
      </c>
      <c r="AY56" s="58">
        <v>0</v>
      </c>
      <c r="AZ56" s="58">
        <v>0</v>
      </c>
      <c r="BA56" s="58">
        <v>0</v>
      </c>
      <c r="BB56" s="58">
        <v>0</v>
      </c>
      <c r="BC56" s="58">
        <v>0</v>
      </c>
      <c r="BD56" s="58">
        <v>0</v>
      </c>
      <c r="BE56" s="58">
        <v>0</v>
      </c>
      <c r="BF56" s="58">
        <v>0</v>
      </c>
      <c r="BG56" s="58">
        <v>0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0</v>
      </c>
      <c r="BW56" s="58">
        <v>0</v>
      </c>
      <c r="BX56" s="58">
        <v>0</v>
      </c>
      <c r="BY56" s="58">
        <v>0</v>
      </c>
      <c r="BZ56" s="58">
        <v>0</v>
      </c>
      <c r="CA56" s="58">
        <v>0</v>
      </c>
      <c r="CB56" s="58">
        <v>0</v>
      </c>
      <c r="CC56" s="58">
        <v>0</v>
      </c>
      <c r="CD56" s="58">
        <v>0</v>
      </c>
      <c r="CE56" s="58">
        <v>0</v>
      </c>
      <c r="CF56" s="58">
        <v>0</v>
      </c>
      <c r="CG56" s="58">
        <v>0</v>
      </c>
      <c r="CH56" s="58">
        <v>0</v>
      </c>
      <c r="CI56" s="58">
        <v>0</v>
      </c>
      <c r="CJ56" s="58">
        <v>0</v>
      </c>
      <c r="CK56" s="58">
        <v>0</v>
      </c>
      <c r="CL56" s="58">
        <v>0</v>
      </c>
      <c r="CM56" s="58">
        <v>0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115"/>
    </row>
    <row r="57" spans="2:102" x14ac:dyDescent="0.25">
      <c r="B57" s="17" t="s">
        <v>41</v>
      </c>
      <c r="C57" s="17">
        <v>1</v>
      </c>
      <c r="D57" s="19">
        <v>250</v>
      </c>
      <c r="E57" s="19"/>
      <c r="F57" s="19">
        <f>C57*D57</f>
        <v>250</v>
      </c>
      <c r="G57" s="55">
        <v>16</v>
      </c>
      <c r="H57" s="55">
        <v>16</v>
      </c>
      <c r="I57" s="57">
        <f t="shared" si="0"/>
        <v>-250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f>I57</f>
        <v>-250</v>
      </c>
      <c r="Z57" s="58">
        <v>0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0</v>
      </c>
      <c r="AG57" s="58">
        <v>0</v>
      </c>
      <c r="AH57" s="58">
        <v>0</v>
      </c>
      <c r="AI57" s="58">
        <v>0</v>
      </c>
      <c r="AJ57" s="58">
        <v>0</v>
      </c>
      <c r="AK57" s="58">
        <v>0</v>
      </c>
      <c r="AL57" s="58">
        <v>0</v>
      </c>
      <c r="AM57" s="58">
        <v>0</v>
      </c>
      <c r="AN57" s="58">
        <v>0</v>
      </c>
      <c r="AO57" s="58">
        <v>0</v>
      </c>
      <c r="AP57" s="58">
        <v>0</v>
      </c>
      <c r="AQ57" s="58">
        <v>0</v>
      </c>
      <c r="AR57" s="58">
        <v>0</v>
      </c>
      <c r="AS57" s="58">
        <v>0</v>
      </c>
      <c r="AT57" s="58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8">
        <v>0</v>
      </c>
      <c r="BA57" s="58">
        <v>0</v>
      </c>
      <c r="BB57" s="58">
        <v>0</v>
      </c>
      <c r="BC57" s="58">
        <v>0</v>
      </c>
      <c r="BD57" s="58">
        <v>0</v>
      </c>
      <c r="BE57" s="58">
        <v>0</v>
      </c>
      <c r="BF57" s="58">
        <v>0</v>
      </c>
      <c r="BG57" s="58">
        <v>0</v>
      </c>
      <c r="BH57" s="58">
        <v>0</v>
      </c>
      <c r="BI57" s="58">
        <v>0</v>
      </c>
      <c r="BJ57" s="58">
        <v>0</v>
      </c>
      <c r="BK57" s="58">
        <v>0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0</v>
      </c>
      <c r="BW57" s="58">
        <v>0</v>
      </c>
      <c r="BX57" s="58">
        <v>0</v>
      </c>
      <c r="BY57" s="58">
        <v>0</v>
      </c>
      <c r="BZ57" s="58">
        <v>0</v>
      </c>
      <c r="CA57" s="58">
        <v>0</v>
      </c>
      <c r="CB57" s="58">
        <v>0</v>
      </c>
      <c r="CC57" s="58">
        <v>0</v>
      </c>
      <c r="CD57" s="58">
        <v>0</v>
      </c>
      <c r="CE57" s="58">
        <v>0</v>
      </c>
      <c r="CF57" s="58">
        <v>0</v>
      </c>
      <c r="CG57" s="58">
        <v>0</v>
      </c>
      <c r="CH57" s="58">
        <v>0</v>
      </c>
      <c r="CI57" s="58">
        <v>0</v>
      </c>
      <c r="CJ57" s="58">
        <v>0</v>
      </c>
      <c r="CK57" s="58">
        <v>0</v>
      </c>
      <c r="CL57" s="58">
        <v>0</v>
      </c>
      <c r="CM57" s="58">
        <v>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115"/>
    </row>
    <row r="58" spans="2:102" x14ac:dyDescent="0.25">
      <c r="B58" s="17" t="s">
        <v>42</v>
      </c>
      <c r="C58" s="20">
        <v>2.5000000000000001E-3</v>
      </c>
      <c r="D58" s="19">
        <f>-0.8*SUM(I10:I52,I65:I66)</f>
        <v>972638.18852412072</v>
      </c>
      <c r="E58" s="19"/>
      <c r="F58" s="19">
        <f>C58*D58</f>
        <v>2431.5954713103019</v>
      </c>
      <c r="G58" s="55">
        <v>16</v>
      </c>
      <c r="H58" s="55">
        <v>16</v>
      </c>
      <c r="I58" s="57">
        <f t="shared" si="0"/>
        <v>-2431.5954713103019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0</v>
      </c>
      <c r="Y58" s="58">
        <f>I58</f>
        <v>-2431.5954713103019</v>
      </c>
      <c r="Z58" s="58">
        <v>0</v>
      </c>
      <c r="AA58" s="58">
        <v>0</v>
      </c>
      <c r="AB58" s="58">
        <v>0</v>
      </c>
      <c r="AC58" s="58">
        <v>0</v>
      </c>
      <c r="AD58" s="58">
        <v>0</v>
      </c>
      <c r="AE58" s="58">
        <v>0</v>
      </c>
      <c r="AF58" s="58">
        <v>0</v>
      </c>
      <c r="AG58" s="58">
        <v>0</v>
      </c>
      <c r="AH58" s="58">
        <v>0</v>
      </c>
      <c r="AI58" s="58">
        <v>0</v>
      </c>
      <c r="AJ58" s="58">
        <v>0</v>
      </c>
      <c r="AK58" s="58">
        <v>0</v>
      </c>
      <c r="AL58" s="58">
        <v>0</v>
      </c>
      <c r="AM58" s="58">
        <v>0</v>
      </c>
      <c r="AN58" s="58">
        <v>0</v>
      </c>
      <c r="AO58" s="58">
        <v>0</v>
      </c>
      <c r="AP58" s="58">
        <v>0</v>
      </c>
      <c r="AQ58" s="58">
        <v>0</v>
      </c>
      <c r="AR58" s="58">
        <v>0</v>
      </c>
      <c r="AS58" s="58">
        <v>0</v>
      </c>
      <c r="AT58" s="58">
        <v>0</v>
      </c>
      <c r="AU58" s="58">
        <v>0</v>
      </c>
      <c r="AV58" s="58">
        <v>0</v>
      </c>
      <c r="AW58" s="58">
        <v>0</v>
      </c>
      <c r="AX58" s="58">
        <v>0</v>
      </c>
      <c r="AY58" s="58">
        <v>0</v>
      </c>
      <c r="AZ58" s="58">
        <v>0</v>
      </c>
      <c r="BA58" s="58">
        <v>0</v>
      </c>
      <c r="BB58" s="58">
        <v>0</v>
      </c>
      <c r="BC58" s="58">
        <v>0</v>
      </c>
      <c r="BD58" s="58">
        <v>0</v>
      </c>
      <c r="BE58" s="58">
        <v>0</v>
      </c>
      <c r="BF58" s="58">
        <v>0</v>
      </c>
      <c r="BG58" s="58">
        <v>0</v>
      </c>
      <c r="BH58" s="58">
        <v>0</v>
      </c>
      <c r="BI58" s="58">
        <v>0</v>
      </c>
      <c r="BJ58" s="58">
        <v>0</v>
      </c>
      <c r="BK58" s="58">
        <v>0</v>
      </c>
      <c r="BL58" s="58">
        <v>0</v>
      </c>
      <c r="BM58" s="58">
        <v>0</v>
      </c>
      <c r="BN58" s="58">
        <v>0</v>
      </c>
      <c r="BO58" s="58">
        <v>0</v>
      </c>
      <c r="BP58" s="58">
        <v>0</v>
      </c>
      <c r="BQ58" s="58">
        <v>0</v>
      </c>
      <c r="BR58" s="58">
        <v>0</v>
      </c>
      <c r="BS58" s="58">
        <v>0</v>
      </c>
      <c r="BT58" s="58">
        <v>0</v>
      </c>
      <c r="BU58" s="58">
        <v>0</v>
      </c>
      <c r="BV58" s="58">
        <v>0</v>
      </c>
      <c r="BW58" s="58">
        <v>0</v>
      </c>
      <c r="BX58" s="58">
        <v>0</v>
      </c>
      <c r="BY58" s="58">
        <v>0</v>
      </c>
      <c r="BZ58" s="58">
        <v>0</v>
      </c>
      <c r="CA58" s="58">
        <v>0</v>
      </c>
      <c r="CB58" s="58">
        <v>0</v>
      </c>
      <c r="CC58" s="58">
        <v>0</v>
      </c>
      <c r="CD58" s="58">
        <v>0</v>
      </c>
      <c r="CE58" s="58">
        <v>0</v>
      </c>
      <c r="CF58" s="58">
        <v>0</v>
      </c>
      <c r="CG58" s="58">
        <v>0</v>
      </c>
      <c r="CH58" s="58">
        <v>0</v>
      </c>
      <c r="CI58" s="58">
        <v>0</v>
      </c>
      <c r="CJ58" s="58">
        <v>0</v>
      </c>
      <c r="CK58" s="58">
        <v>0</v>
      </c>
      <c r="CL58" s="58">
        <v>0</v>
      </c>
      <c r="CM58" s="58">
        <v>0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115"/>
    </row>
    <row r="59" spans="2:102" x14ac:dyDescent="0.25">
      <c r="B59" s="17" t="s">
        <v>38</v>
      </c>
      <c r="C59" s="20">
        <v>1E-3</v>
      </c>
      <c r="D59" s="19">
        <f>-0.8*SUM(I10:I52,I65:I66)</f>
        <v>972638.18852412072</v>
      </c>
      <c r="E59" s="19"/>
      <c r="F59" s="19">
        <f>C59*D59</f>
        <v>972.63818852412078</v>
      </c>
      <c r="G59" s="55">
        <v>16</v>
      </c>
      <c r="H59" s="55">
        <v>16</v>
      </c>
      <c r="I59" s="57">
        <f t="shared" si="0"/>
        <v>-972.63818852412078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0</v>
      </c>
      <c r="X59" s="58">
        <v>0</v>
      </c>
      <c r="Y59" s="58">
        <f>I59</f>
        <v>-972.63818852412078</v>
      </c>
      <c r="Z59" s="58">
        <v>0</v>
      </c>
      <c r="AA59" s="58">
        <v>0</v>
      </c>
      <c r="AB59" s="58">
        <v>0</v>
      </c>
      <c r="AC59" s="58">
        <v>0</v>
      </c>
      <c r="AD59" s="58">
        <v>0</v>
      </c>
      <c r="AE59" s="58">
        <v>0</v>
      </c>
      <c r="AF59" s="58">
        <v>0</v>
      </c>
      <c r="AG59" s="58">
        <v>0</v>
      </c>
      <c r="AH59" s="58">
        <v>0</v>
      </c>
      <c r="AI59" s="58">
        <v>0</v>
      </c>
      <c r="AJ59" s="58">
        <v>0</v>
      </c>
      <c r="AK59" s="58">
        <v>0</v>
      </c>
      <c r="AL59" s="58">
        <v>0</v>
      </c>
      <c r="AM59" s="58">
        <v>0</v>
      </c>
      <c r="AN59" s="58">
        <v>0</v>
      </c>
      <c r="AO59" s="58">
        <v>0</v>
      </c>
      <c r="AP59" s="58">
        <v>0</v>
      </c>
      <c r="AQ59" s="58">
        <v>0</v>
      </c>
      <c r="AR59" s="58">
        <v>0</v>
      </c>
      <c r="AS59" s="58">
        <v>0</v>
      </c>
      <c r="AT59" s="58">
        <v>0</v>
      </c>
      <c r="AU59" s="58">
        <v>0</v>
      </c>
      <c r="AV59" s="58">
        <v>0</v>
      </c>
      <c r="AW59" s="58">
        <v>0</v>
      </c>
      <c r="AX59" s="58">
        <v>0</v>
      </c>
      <c r="AY59" s="58">
        <v>0</v>
      </c>
      <c r="AZ59" s="58">
        <v>0</v>
      </c>
      <c r="BA59" s="58">
        <v>0</v>
      </c>
      <c r="BB59" s="58">
        <v>0</v>
      </c>
      <c r="BC59" s="58">
        <v>0</v>
      </c>
      <c r="BD59" s="58">
        <v>0</v>
      </c>
      <c r="BE59" s="58">
        <v>0</v>
      </c>
      <c r="BF59" s="58">
        <v>0</v>
      </c>
      <c r="BG59" s="58">
        <v>0</v>
      </c>
      <c r="BH59" s="58">
        <v>0</v>
      </c>
      <c r="BI59" s="58">
        <v>0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0</v>
      </c>
      <c r="BW59" s="58">
        <v>0</v>
      </c>
      <c r="BX59" s="58">
        <v>0</v>
      </c>
      <c r="BY59" s="58">
        <v>0</v>
      </c>
      <c r="BZ59" s="58">
        <v>0</v>
      </c>
      <c r="CA59" s="58">
        <v>0</v>
      </c>
      <c r="CB59" s="58">
        <v>0</v>
      </c>
      <c r="CC59" s="58">
        <v>0</v>
      </c>
      <c r="CD59" s="58">
        <v>0</v>
      </c>
      <c r="CE59" s="58">
        <v>0</v>
      </c>
      <c r="CF59" s="58">
        <v>0</v>
      </c>
      <c r="CG59" s="58">
        <v>0</v>
      </c>
      <c r="CH59" s="58">
        <v>0</v>
      </c>
      <c r="CI59" s="58">
        <v>0</v>
      </c>
      <c r="CJ59" s="58">
        <v>0</v>
      </c>
      <c r="CK59" s="58">
        <v>0</v>
      </c>
      <c r="CL59" s="58">
        <v>0</v>
      </c>
      <c r="CM59" s="58">
        <v>0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115"/>
    </row>
    <row r="60" spans="2:102" x14ac:dyDescent="0.25">
      <c r="B60" s="17" t="s">
        <v>122</v>
      </c>
      <c r="C60" s="20">
        <f>intereses!C5</f>
        <v>3.5000000000000003E-2</v>
      </c>
      <c r="D60" s="19">
        <f>0.8*(F8-F68)</f>
        <v>263747.78420608444</v>
      </c>
      <c r="E60" s="19"/>
      <c r="F60" s="19">
        <v>32040</v>
      </c>
      <c r="G60" s="55">
        <v>33</v>
      </c>
      <c r="H60" s="55">
        <v>92</v>
      </c>
      <c r="I60" s="57"/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0</v>
      </c>
      <c r="AB60" s="58">
        <v>0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0</v>
      </c>
      <c r="AK60" s="58">
        <v>0</v>
      </c>
      <c r="AL60" s="58">
        <v>0</v>
      </c>
      <c r="AM60" s="58">
        <v>0</v>
      </c>
      <c r="AN60" s="58">
        <v>0</v>
      </c>
      <c r="AO60" s="58">
        <v>0</v>
      </c>
      <c r="AP60" s="58">
        <v>-1021.2643583333335</v>
      </c>
      <c r="AQ60" s="58">
        <v>-1005.6644652911265</v>
      </c>
      <c r="AR60" s="58">
        <v>-990.01907256087986</v>
      </c>
      <c r="AS60" s="58">
        <v>-974.32804743516976</v>
      </c>
      <c r="AT60" s="58">
        <v>-958.59125681950979</v>
      </c>
      <c r="AU60" s="58">
        <v>-942.80856723122088</v>
      </c>
      <c r="AV60" s="58">
        <v>-926.97984479829938</v>
      </c>
      <c r="AW60" s="58">
        <v>-911.10495525828173</v>
      </c>
      <c r="AX60" s="58">
        <v>-895.18376395710595</v>
      </c>
      <c r="AY60" s="58">
        <v>-879.21613584796842</v>
      </c>
      <c r="AZ60" s="58">
        <v>-863.20193549017881</v>
      </c>
      <c r="BA60" s="58">
        <v>-847.1410270480128</v>
      </c>
      <c r="BB60" s="58">
        <v>-831.03327428955686</v>
      </c>
      <c r="BC60" s="58">
        <v>-814.87854058555558</v>
      </c>
      <c r="BD60" s="58">
        <v>-798.67668890825087</v>
      </c>
      <c r="BE60" s="58">
        <v>-782.42758183022067</v>
      </c>
      <c r="BF60" s="113">
        <v>-766.13108152321286</v>
      </c>
      <c r="BG60" s="113">
        <v>-749.78704975697656</v>
      </c>
      <c r="BH60" s="113">
        <v>-733.3953478980884</v>
      </c>
      <c r="BI60" s="113">
        <v>-716.95583690877868</v>
      </c>
      <c r="BJ60" s="113">
        <v>-700.46837734575001</v>
      </c>
      <c r="BK60" s="113">
        <v>-683.93282935899583</v>
      </c>
      <c r="BL60" s="113">
        <v>-667.34905269061369</v>
      </c>
      <c r="BM60" s="113">
        <v>-650.71690667361543</v>
      </c>
      <c r="BN60" s="113">
        <v>-634.03625023073425</v>
      </c>
      <c r="BO60" s="113">
        <v>-617.30694187322808</v>
      </c>
      <c r="BP60" s="113">
        <v>-600.52883969967911</v>
      </c>
      <c r="BQ60" s="113">
        <v>-583.70180139479066</v>
      </c>
      <c r="BR60" s="113">
        <v>-566.82568422817974</v>
      </c>
      <c r="BS60" s="113">
        <v>-549.90034505316589</v>
      </c>
      <c r="BT60" s="113">
        <v>-532.92564030555832</v>
      </c>
      <c r="BU60" s="113">
        <v>-515.90142600243701</v>
      </c>
      <c r="BV60" s="113">
        <v>-498.82755774093164</v>
      </c>
      <c r="BW60" s="113">
        <v>-481.70389069699684</v>
      </c>
      <c r="BX60" s="113">
        <v>-464.53027962418383</v>
      </c>
      <c r="BY60" s="113">
        <v>-447.30657885240845</v>
      </c>
      <c r="BZ60" s="113">
        <v>-430.03264228671537</v>
      </c>
      <c r="CA60" s="113">
        <v>-412.70832340603914</v>
      </c>
      <c r="CB60" s="113">
        <v>-395.33347526196081</v>
      </c>
      <c r="CC60" s="113">
        <v>-377.90795047746229</v>
      </c>
      <c r="CD60" s="113">
        <v>-360.43160124567572</v>
      </c>
      <c r="CE60" s="113">
        <v>-342.90427932862974</v>
      </c>
      <c r="CF60" s="113">
        <v>-325.3258360559924</v>
      </c>
      <c r="CG60" s="113">
        <v>-307.69612232380979</v>
      </c>
      <c r="CH60" s="113">
        <v>-290.01498859324164</v>
      </c>
      <c r="CI60" s="113">
        <v>-272.28228488929273</v>
      </c>
      <c r="CJ60" s="113">
        <v>-254.4978607995406</v>
      </c>
      <c r="CK60" s="113">
        <v>-236.66156547286008</v>
      </c>
      <c r="CL60" s="113">
        <v>-218.77324761814339</v>
      </c>
      <c r="CM60" s="113">
        <v>-200.83275550301704</v>
      </c>
      <c r="CN60" s="113">
        <v>-182.83993695255498</v>
      </c>
      <c r="CO60" s="113">
        <v>-164.79463934798738</v>
      </c>
      <c r="CP60" s="113">
        <v>-146.69670962540647</v>
      </c>
      <c r="CQ60" s="113">
        <v>-128.54599427446803</v>
      </c>
      <c r="CR60" s="113">
        <v>-110.34233933708933</v>
      </c>
      <c r="CS60" s="113">
        <v>-92.085590406143268</v>
      </c>
      <c r="CT60" s="113">
        <v>-73.775592624148643</v>
      </c>
      <c r="CU60" s="113">
        <v>-55.412190681956531</v>
      </c>
      <c r="CV60" s="113">
        <v>-36.995228817433023</v>
      </c>
      <c r="CW60" s="113">
        <v>-18.524550814137982</v>
      </c>
      <c r="CX60" s="115"/>
    </row>
    <row r="61" spans="2:102" x14ac:dyDescent="0.25">
      <c r="B61" s="17" t="s">
        <v>54</v>
      </c>
      <c r="C61" s="21">
        <f>intereses!E5</f>
        <v>0.05</v>
      </c>
      <c r="D61" s="19">
        <f>-0.8*SUM(I10:I52,I65:I66)</f>
        <v>972638.18852412072</v>
      </c>
      <c r="E61" s="19"/>
      <c r="F61" s="19">
        <v>35219.97</v>
      </c>
      <c r="G61" s="55">
        <v>17</v>
      </c>
      <c r="H61" s="55">
        <v>32</v>
      </c>
      <c r="I61" s="57"/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58">
        <v>-4052.6591249999997</v>
      </c>
      <c r="AA61" s="58">
        <v>-3810.3224275062598</v>
      </c>
      <c r="AB61" s="58">
        <v>-3566.9759937729618</v>
      </c>
      <c r="AC61" s="58">
        <v>-3322.6156165657758</v>
      </c>
      <c r="AD61" s="58">
        <v>-3077.2370711202257</v>
      </c>
      <c r="AE61" s="58">
        <v>-2830.8361150686533</v>
      </c>
      <c r="AF61" s="58">
        <v>-2583.4084883668647</v>
      </c>
      <c r="AG61" s="58">
        <v>-2334.9499132204865</v>
      </c>
      <c r="AH61" s="58">
        <v>-2085.4560940109977</v>
      </c>
      <c r="AI61" s="58">
        <v>-1834.9227172214694</v>
      </c>
      <c r="AJ61" s="58">
        <v>-1583.3454513619849</v>
      </c>
      <c r="AK61" s="58">
        <v>-1330.7199468947526</v>
      </c>
      <c r="AL61" s="58">
        <v>-1077.041836158907</v>
      </c>
      <c r="AM61" s="58">
        <v>-822.30673329499496</v>
      </c>
      <c r="AN61" s="58">
        <v>-566.51023416915029</v>
      </c>
      <c r="AO61" s="58">
        <v>-309.64791629694781</v>
      </c>
      <c r="AP61" s="58">
        <v>0</v>
      </c>
      <c r="AQ61" s="58">
        <v>0</v>
      </c>
      <c r="AR61" s="58">
        <v>0</v>
      </c>
      <c r="AS61" s="58">
        <v>0</v>
      </c>
      <c r="AT61" s="58">
        <v>0</v>
      </c>
      <c r="AU61" s="58">
        <v>0</v>
      </c>
      <c r="AV61" s="58">
        <v>0</v>
      </c>
      <c r="AW61" s="58">
        <v>0</v>
      </c>
      <c r="AX61" s="58">
        <v>0</v>
      </c>
      <c r="AY61" s="58">
        <v>0</v>
      </c>
      <c r="AZ61" s="58">
        <v>0</v>
      </c>
      <c r="BA61" s="58">
        <v>0</v>
      </c>
      <c r="BB61" s="58">
        <v>0</v>
      </c>
      <c r="BC61" s="58">
        <v>0</v>
      </c>
      <c r="BD61" s="58">
        <v>0</v>
      </c>
      <c r="BE61" s="58">
        <v>0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0</v>
      </c>
      <c r="BW61" s="58">
        <v>0</v>
      </c>
      <c r="BX61" s="58">
        <v>0</v>
      </c>
      <c r="BY61" s="58">
        <v>0</v>
      </c>
      <c r="BZ61" s="58">
        <v>0</v>
      </c>
      <c r="CA61" s="58">
        <v>0</v>
      </c>
      <c r="CB61" s="58">
        <v>0</v>
      </c>
      <c r="CC61" s="58">
        <v>0</v>
      </c>
      <c r="CD61" s="58">
        <v>0</v>
      </c>
      <c r="CE61" s="58">
        <v>0</v>
      </c>
      <c r="CF61" s="58">
        <v>0</v>
      </c>
      <c r="CG61" s="58">
        <v>0</v>
      </c>
      <c r="CH61" s="58">
        <v>0</v>
      </c>
      <c r="CI61" s="58">
        <v>0</v>
      </c>
      <c r="CJ61" s="58">
        <v>0</v>
      </c>
      <c r="CK61" s="58">
        <v>0</v>
      </c>
      <c r="CL61" s="58">
        <v>0</v>
      </c>
      <c r="CM61" s="58">
        <v>0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115"/>
    </row>
    <row r="62" spans="2:102" x14ac:dyDescent="0.25">
      <c r="B62" s="17" t="s">
        <v>39</v>
      </c>
      <c r="C62" s="20">
        <v>2.5000000000000001E-3</v>
      </c>
      <c r="D62" s="19">
        <f>-0.8*SUM(I10:I52,I65:I66)</f>
        <v>972638.18852412072</v>
      </c>
      <c r="E62" s="19"/>
      <c r="F62" s="19">
        <f>C62*D62</f>
        <v>2431.5954713103019</v>
      </c>
      <c r="G62" s="55">
        <v>32</v>
      </c>
      <c r="H62" s="55">
        <v>33</v>
      </c>
      <c r="I62" s="57">
        <f t="shared" si="0"/>
        <v>-2431.5954713103019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  <c r="O62" s="58">
        <v>0</v>
      </c>
      <c r="P62" s="58">
        <v>0</v>
      </c>
      <c r="Q62" s="58">
        <v>0</v>
      </c>
      <c r="R62" s="58">
        <v>0</v>
      </c>
      <c r="S62" s="58">
        <v>0</v>
      </c>
      <c r="T62" s="58">
        <v>0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58">
        <v>0</v>
      </c>
      <c r="AB62" s="58">
        <v>0</v>
      </c>
      <c r="AC62" s="58">
        <v>0</v>
      </c>
      <c r="AD62" s="58">
        <v>0</v>
      </c>
      <c r="AE62" s="58">
        <v>0</v>
      </c>
      <c r="AF62" s="58">
        <v>0</v>
      </c>
      <c r="AG62" s="58">
        <v>0</v>
      </c>
      <c r="AH62" s="58">
        <v>0</v>
      </c>
      <c r="AI62" s="58">
        <v>0</v>
      </c>
      <c r="AJ62" s="58">
        <v>0</v>
      </c>
      <c r="AK62" s="58">
        <v>0</v>
      </c>
      <c r="AL62" s="58">
        <v>0</v>
      </c>
      <c r="AM62" s="58">
        <v>0</v>
      </c>
      <c r="AN62" s="58">
        <v>0</v>
      </c>
      <c r="AO62" s="58">
        <v>0</v>
      </c>
      <c r="AP62" s="58">
        <v>0</v>
      </c>
      <c r="AQ62" s="58">
        <v>0</v>
      </c>
      <c r="AR62" s="58">
        <v>0</v>
      </c>
      <c r="AS62" s="58">
        <v>0</v>
      </c>
      <c r="AT62" s="58">
        <v>0</v>
      </c>
      <c r="AU62" s="58">
        <v>0</v>
      </c>
      <c r="AV62" s="58">
        <v>0</v>
      </c>
      <c r="AW62" s="58">
        <v>0</v>
      </c>
      <c r="AX62" s="58">
        <v>0</v>
      </c>
      <c r="AY62" s="58">
        <v>0</v>
      </c>
      <c r="AZ62" s="58">
        <v>0</v>
      </c>
      <c r="BA62" s="58">
        <v>0</v>
      </c>
      <c r="BB62" s="58">
        <v>0</v>
      </c>
      <c r="BC62" s="58">
        <v>0</v>
      </c>
      <c r="BD62" s="58">
        <v>0</v>
      </c>
      <c r="BE62" s="58">
        <v>0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0</v>
      </c>
      <c r="CA62" s="58">
        <v>0</v>
      </c>
      <c r="CB62" s="58">
        <v>0</v>
      </c>
      <c r="CC62" s="58">
        <v>0</v>
      </c>
      <c r="CD62" s="58">
        <v>0</v>
      </c>
      <c r="CE62" s="58">
        <v>0</v>
      </c>
      <c r="CF62" s="58">
        <v>0</v>
      </c>
      <c r="CG62" s="58">
        <v>0</v>
      </c>
      <c r="CH62" s="58">
        <v>0</v>
      </c>
      <c r="CI62" s="58">
        <v>0</v>
      </c>
      <c r="CJ62" s="58">
        <v>0</v>
      </c>
      <c r="CK62" s="58">
        <v>0</v>
      </c>
      <c r="CL62" s="58">
        <v>0</v>
      </c>
      <c r="CM62" s="58">
        <v>0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f>I62</f>
        <v>-2431.5954713103019</v>
      </c>
      <c r="CX62" s="115"/>
    </row>
    <row r="63" spans="2:102" x14ac:dyDescent="0.25">
      <c r="G63" s="61"/>
      <c r="H63" s="61"/>
      <c r="I63" s="62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CX63" s="115"/>
    </row>
    <row r="64" spans="2:102" x14ac:dyDescent="0.25">
      <c r="B64" s="15" t="s">
        <v>3</v>
      </c>
      <c r="C64" s="15"/>
      <c r="D64" s="16"/>
      <c r="E64" s="16"/>
      <c r="F64" s="16"/>
      <c r="G64" s="64"/>
      <c r="H64" s="64"/>
      <c r="I64" s="65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CX64" s="115"/>
    </row>
    <row r="65" spans="2:102" x14ac:dyDescent="0.25">
      <c r="B65" s="17" t="s">
        <v>30</v>
      </c>
      <c r="C65">
        <v>8</v>
      </c>
      <c r="D65" s="1">
        <v>16</v>
      </c>
      <c r="E65" s="1">
        <v>700</v>
      </c>
      <c r="F65" s="1">
        <f>C65*D65*E65</f>
        <v>89600</v>
      </c>
      <c r="G65" s="70">
        <v>17</v>
      </c>
      <c r="H65" s="70">
        <v>32</v>
      </c>
      <c r="I65" s="71">
        <f t="shared" si="0"/>
        <v>-89600</v>
      </c>
      <c r="J65" s="72">
        <v>0</v>
      </c>
      <c r="K65" s="72">
        <v>0</v>
      </c>
      <c r="L65" s="72">
        <v>0</v>
      </c>
      <c r="M65" s="72">
        <v>0</v>
      </c>
      <c r="N65" s="72">
        <v>0</v>
      </c>
      <c r="O65" s="72">
        <v>0</v>
      </c>
      <c r="P65" s="72">
        <v>0</v>
      </c>
      <c r="Q65" s="72">
        <v>0</v>
      </c>
      <c r="R65" s="72">
        <v>0</v>
      </c>
      <c r="S65" s="72">
        <v>0</v>
      </c>
      <c r="T65" s="72">
        <v>0</v>
      </c>
      <c r="U65" s="72">
        <v>0</v>
      </c>
      <c r="V65" s="72">
        <v>0</v>
      </c>
      <c r="W65" s="72">
        <v>0</v>
      </c>
      <c r="X65" s="72">
        <v>0</v>
      </c>
      <c r="Y65" s="72">
        <v>0</v>
      </c>
      <c r="Z65" s="72">
        <f>$I$65/16</f>
        <v>-5600</v>
      </c>
      <c r="AA65" s="72">
        <f t="shared" ref="AA65:AO65" si="16">$I$65/16</f>
        <v>-5600</v>
      </c>
      <c r="AB65" s="72">
        <f t="shared" si="16"/>
        <v>-5600</v>
      </c>
      <c r="AC65" s="72">
        <f t="shared" si="16"/>
        <v>-5600</v>
      </c>
      <c r="AD65" s="72">
        <f t="shared" si="16"/>
        <v>-5600</v>
      </c>
      <c r="AE65" s="72">
        <f t="shared" si="16"/>
        <v>-5600</v>
      </c>
      <c r="AF65" s="72">
        <f t="shared" si="16"/>
        <v>-5600</v>
      </c>
      <c r="AG65" s="72">
        <f t="shared" si="16"/>
        <v>-5600</v>
      </c>
      <c r="AH65" s="72">
        <f t="shared" si="16"/>
        <v>-5600</v>
      </c>
      <c r="AI65" s="72">
        <f t="shared" si="16"/>
        <v>-5600</v>
      </c>
      <c r="AJ65" s="72">
        <f t="shared" si="16"/>
        <v>-5600</v>
      </c>
      <c r="AK65" s="72">
        <f t="shared" si="16"/>
        <v>-5600</v>
      </c>
      <c r="AL65" s="72">
        <f t="shared" si="16"/>
        <v>-5600</v>
      </c>
      <c r="AM65" s="72">
        <f t="shared" si="16"/>
        <v>-5600</v>
      </c>
      <c r="AN65" s="72">
        <f t="shared" si="16"/>
        <v>-5600</v>
      </c>
      <c r="AO65" s="72">
        <f t="shared" si="16"/>
        <v>-5600</v>
      </c>
      <c r="AP65" s="72">
        <v>0</v>
      </c>
      <c r="AQ65" s="72">
        <v>0</v>
      </c>
      <c r="AR65" s="72">
        <v>0</v>
      </c>
      <c r="AS65" s="72">
        <v>0</v>
      </c>
      <c r="AT65" s="72">
        <v>0</v>
      </c>
      <c r="AU65" s="72">
        <v>0</v>
      </c>
      <c r="AV65" s="72">
        <v>0</v>
      </c>
      <c r="AW65" s="72">
        <v>0</v>
      </c>
      <c r="AX65" s="72">
        <v>0</v>
      </c>
      <c r="AY65" s="72">
        <v>0</v>
      </c>
      <c r="AZ65" s="72">
        <v>0</v>
      </c>
      <c r="BA65" s="72">
        <v>0</v>
      </c>
      <c r="BB65" s="72">
        <v>0</v>
      </c>
      <c r="BC65" s="72">
        <v>0</v>
      </c>
      <c r="BD65" s="72">
        <v>0</v>
      </c>
      <c r="BE65" s="72">
        <v>0</v>
      </c>
      <c r="BF65" s="72">
        <v>0</v>
      </c>
      <c r="BG65" s="72">
        <v>0</v>
      </c>
      <c r="BH65" s="72">
        <v>0</v>
      </c>
      <c r="BI65" s="72">
        <v>0</v>
      </c>
      <c r="BJ65" s="72">
        <v>0</v>
      </c>
      <c r="BK65" s="72">
        <v>0</v>
      </c>
      <c r="BL65" s="72">
        <v>0</v>
      </c>
      <c r="BM65" s="72">
        <v>0</v>
      </c>
      <c r="BN65" s="72">
        <v>0</v>
      </c>
      <c r="BO65" s="72">
        <v>0</v>
      </c>
      <c r="BP65" s="72">
        <v>0</v>
      </c>
      <c r="BQ65" s="72">
        <v>0</v>
      </c>
      <c r="BR65" s="72">
        <v>0</v>
      </c>
      <c r="BS65" s="72">
        <v>0</v>
      </c>
      <c r="BT65" s="72">
        <v>0</v>
      </c>
      <c r="BU65" s="72">
        <v>0</v>
      </c>
      <c r="BV65" s="72">
        <v>0</v>
      </c>
      <c r="BW65" s="72">
        <v>0</v>
      </c>
      <c r="BX65" s="72">
        <v>0</v>
      </c>
      <c r="BY65" s="72">
        <v>0</v>
      </c>
      <c r="BZ65" s="72">
        <v>0</v>
      </c>
      <c r="CA65" s="72">
        <v>0</v>
      </c>
      <c r="CB65" s="72">
        <v>0</v>
      </c>
      <c r="CC65" s="72">
        <v>0</v>
      </c>
      <c r="CD65" s="72">
        <v>0</v>
      </c>
      <c r="CE65" s="72">
        <v>0</v>
      </c>
      <c r="CF65" s="72">
        <v>0</v>
      </c>
      <c r="CG65" s="72">
        <v>0</v>
      </c>
      <c r="CH65" s="72">
        <v>0</v>
      </c>
      <c r="CI65" s="72">
        <v>0</v>
      </c>
      <c r="CJ65" s="72">
        <v>0</v>
      </c>
      <c r="CK65" s="72">
        <v>0</v>
      </c>
      <c r="CL65" s="72">
        <v>0</v>
      </c>
      <c r="CM65" s="72">
        <v>0</v>
      </c>
      <c r="CN65" s="72">
        <v>0</v>
      </c>
      <c r="CO65" s="72">
        <v>0</v>
      </c>
      <c r="CP65" s="72">
        <v>0</v>
      </c>
      <c r="CQ65" s="72">
        <v>0</v>
      </c>
      <c r="CR65" s="72">
        <v>0</v>
      </c>
      <c r="CS65" s="72">
        <v>0</v>
      </c>
      <c r="CT65" s="72">
        <v>0</v>
      </c>
      <c r="CU65" s="72">
        <v>0</v>
      </c>
      <c r="CV65" s="72">
        <v>0</v>
      </c>
      <c r="CW65" s="72">
        <v>0</v>
      </c>
      <c r="CX65" s="115"/>
    </row>
    <row r="66" spans="2:102" x14ac:dyDescent="0.25">
      <c r="B66" t="s">
        <v>23</v>
      </c>
      <c r="C66">
        <v>8</v>
      </c>
      <c r="D66" s="1">
        <v>16</v>
      </c>
      <c r="E66" s="1">
        <v>200</v>
      </c>
      <c r="F66" s="1">
        <f>C66*D66*E66</f>
        <v>25600</v>
      </c>
      <c r="G66" s="55">
        <v>17</v>
      </c>
      <c r="H66" s="55">
        <v>32</v>
      </c>
      <c r="I66" s="57">
        <f>-$F$66</f>
        <v>-25600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f>$I$66/16</f>
        <v>-1600</v>
      </c>
      <c r="AA66" s="58">
        <f t="shared" ref="AA66:AO66" si="17">$I$66/16</f>
        <v>-1600</v>
      </c>
      <c r="AB66" s="58">
        <f t="shared" si="17"/>
        <v>-1600</v>
      </c>
      <c r="AC66" s="58">
        <f t="shared" si="17"/>
        <v>-1600</v>
      </c>
      <c r="AD66" s="58">
        <f t="shared" si="17"/>
        <v>-1600</v>
      </c>
      <c r="AE66" s="58">
        <f t="shared" si="17"/>
        <v>-1600</v>
      </c>
      <c r="AF66" s="58">
        <f t="shared" si="17"/>
        <v>-1600</v>
      </c>
      <c r="AG66" s="58">
        <f t="shared" si="17"/>
        <v>-1600</v>
      </c>
      <c r="AH66" s="58">
        <f t="shared" si="17"/>
        <v>-1600</v>
      </c>
      <c r="AI66" s="58">
        <f t="shared" si="17"/>
        <v>-1600</v>
      </c>
      <c r="AJ66" s="58">
        <f t="shared" si="17"/>
        <v>-1600</v>
      </c>
      <c r="AK66" s="58">
        <f t="shared" si="17"/>
        <v>-1600</v>
      </c>
      <c r="AL66" s="58">
        <f t="shared" si="17"/>
        <v>-1600</v>
      </c>
      <c r="AM66" s="58">
        <f t="shared" si="17"/>
        <v>-1600</v>
      </c>
      <c r="AN66" s="58">
        <f t="shared" si="17"/>
        <v>-1600</v>
      </c>
      <c r="AO66" s="58">
        <f t="shared" si="17"/>
        <v>-1600</v>
      </c>
      <c r="AP66" s="58">
        <v>0</v>
      </c>
      <c r="AQ66" s="58">
        <v>0</v>
      </c>
      <c r="AR66" s="58">
        <v>0</v>
      </c>
      <c r="AS66" s="58">
        <v>0</v>
      </c>
      <c r="AT66" s="58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8">
        <v>0</v>
      </c>
      <c r="BA66" s="58">
        <v>0</v>
      </c>
      <c r="BB66" s="58">
        <v>0</v>
      </c>
      <c r="BC66" s="58">
        <v>0</v>
      </c>
      <c r="BD66" s="58">
        <v>0</v>
      </c>
      <c r="BE66" s="58">
        <v>0</v>
      </c>
      <c r="BF66" s="58">
        <v>0</v>
      </c>
      <c r="BG66" s="58">
        <v>0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0</v>
      </c>
      <c r="CA66" s="58">
        <v>0</v>
      </c>
      <c r="CB66" s="58">
        <v>0</v>
      </c>
      <c r="CC66" s="58">
        <v>0</v>
      </c>
      <c r="CD66" s="58">
        <v>0</v>
      </c>
      <c r="CE66" s="58">
        <v>0</v>
      </c>
      <c r="CF66" s="58">
        <v>0</v>
      </c>
      <c r="CG66" s="58">
        <v>0</v>
      </c>
      <c r="CH66" s="58">
        <v>0</v>
      </c>
      <c r="CI66" s="58">
        <v>0</v>
      </c>
      <c r="CJ66" s="58">
        <v>0</v>
      </c>
      <c r="CK66" s="58">
        <v>0</v>
      </c>
      <c r="CL66" s="58">
        <v>0</v>
      </c>
      <c r="CM66" s="58">
        <v>0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115"/>
    </row>
    <row r="67" spans="2:102" x14ac:dyDescent="0.25">
      <c r="G67" s="61"/>
      <c r="H67" s="61"/>
      <c r="I67" s="62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CX67" s="115"/>
    </row>
    <row r="68" spans="2:102" x14ac:dyDescent="0.25">
      <c r="B68" s="27" t="s">
        <v>9</v>
      </c>
      <c r="C68" s="24"/>
      <c r="D68" s="25"/>
      <c r="E68" s="25"/>
      <c r="F68" s="25">
        <f>SUM(F69:F72)</f>
        <v>964390.40000000002</v>
      </c>
      <c r="G68" s="81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2"/>
      <c r="CN68" s="82"/>
      <c r="CO68" s="82"/>
      <c r="CP68" s="82"/>
      <c r="CQ68" s="82"/>
      <c r="CR68" s="82"/>
      <c r="CS68" s="82"/>
      <c r="CT68" s="82"/>
      <c r="CU68" s="82"/>
      <c r="CV68" s="82"/>
      <c r="CW68" s="82"/>
      <c r="CX68" s="115"/>
    </row>
    <row r="69" spans="2:102" x14ac:dyDescent="0.25">
      <c r="B69" t="s">
        <v>203</v>
      </c>
      <c r="C69">
        <v>4</v>
      </c>
      <c r="D69" s="1">
        <f>65*2183.04</f>
        <v>141897.60000000001</v>
      </c>
      <c r="F69" s="1">
        <f>C69*D69</f>
        <v>567590.40000000002</v>
      </c>
      <c r="G69" s="55">
        <v>33</v>
      </c>
      <c r="H69" s="55">
        <v>33</v>
      </c>
      <c r="I69" s="57">
        <f>F69</f>
        <v>567590.40000000002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8">
        <v>0</v>
      </c>
      <c r="AA69" s="58">
        <v>0</v>
      </c>
      <c r="AB69" s="58">
        <v>0</v>
      </c>
      <c r="AC69" s="58">
        <v>0</v>
      </c>
      <c r="AD69" s="58">
        <v>0</v>
      </c>
      <c r="AE69" s="58">
        <v>0</v>
      </c>
      <c r="AF69" s="58">
        <v>0</v>
      </c>
      <c r="AG69" s="58">
        <v>0</v>
      </c>
      <c r="AH69" s="58">
        <v>0</v>
      </c>
      <c r="AI69" s="58">
        <v>0</v>
      </c>
      <c r="AJ69" s="58">
        <v>0</v>
      </c>
      <c r="AK69" s="58">
        <v>0</v>
      </c>
      <c r="AL69" s="58">
        <v>0</v>
      </c>
      <c r="AM69" s="58">
        <v>0</v>
      </c>
      <c r="AN69" s="58">
        <v>0</v>
      </c>
      <c r="AO69" s="58">
        <v>0</v>
      </c>
      <c r="AP69" s="58">
        <v>0</v>
      </c>
      <c r="AQ69" s="58">
        <v>0</v>
      </c>
      <c r="AR69" s="58">
        <v>0</v>
      </c>
      <c r="AS69" s="58">
        <v>0</v>
      </c>
      <c r="AT69" s="58">
        <v>0</v>
      </c>
      <c r="AU69" s="58">
        <v>0</v>
      </c>
      <c r="AV69" s="58">
        <v>0</v>
      </c>
      <c r="AW69" s="58">
        <v>0</v>
      </c>
      <c r="AX69" s="58">
        <v>0</v>
      </c>
      <c r="AY69" s="58">
        <v>0</v>
      </c>
      <c r="AZ69" s="58">
        <v>0</v>
      </c>
      <c r="BA69" s="58">
        <v>0</v>
      </c>
      <c r="BB69" s="58">
        <v>0</v>
      </c>
      <c r="BC69" s="58">
        <v>0</v>
      </c>
      <c r="BD69" s="58">
        <v>0</v>
      </c>
      <c r="BE69" s="58">
        <v>0</v>
      </c>
      <c r="BF69" s="58">
        <v>0</v>
      </c>
      <c r="BG69" s="58">
        <v>0</v>
      </c>
      <c r="BH69" s="58">
        <v>0</v>
      </c>
      <c r="BI69" s="58">
        <v>0</v>
      </c>
      <c r="BJ69" s="58">
        <v>0</v>
      </c>
      <c r="BK69" s="58">
        <v>0</v>
      </c>
      <c r="BL69" s="58">
        <v>0</v>
      </c>
      <c r="BM69" s="58">
        <v>0</v>
      </c>
      <c r="BN69" s="58">
        <v>0</v>
      </c>
      <c r="BO69" s="58">
        <v>0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0</v>
      </c>
      <c r="BW69" s="58">
        <v>0</v>
      </c>
      <c r="BX69" s="58">
        <v>0</v>
      </c>
      <c r="BY69" s="58">
        <v>0</v>
      </c>
      <c r="BZ69" s="58">
        <v>0</v>
      </c>
      <c r="CA69" s="58">
        <v>0</v>
      </c>
      <c r="CB69" s="58">
        <v>0</v>
      </c>
      <c r="CC69" s="58">
        <v>0</v>
      </c>
      <c r="CD69" s="58">
        <v>0</v>
      </c>
      <c r="CE69" s="58">
        <v>0</v>
      </c>
      <c r="CF69" s="58">
        <v>0</v>
      </c>
      <c r="CG69" s="58">
        <v>0</v>
      </c>
      <c r="CH69" s="58">
        <v>0</v>
      </c>
      <c r="CI69" s="58">
        <v>0</v>
      </c>
      <c r="CJ69" s="58">
        <v>0</v>
      </c>
      <c r="CK69" s="58">
        <v>0</v>
      </c>
      <c r="CL69" s="58">
        <v>0</v>
      </c>
      <c r="CM69" s="58">
        <v>0</v>
      </c>
      <c r="CN69" s="58">
        <v>0</v>
      </c>
      <c r="CO69" s="58">
        <v>0</v>
      </c>
      <c r="CP69" s="58">
        <v>0</v>
      </c>
      <c r="CQ69" s="58">
        <v>0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v>567590.40000000002</v>
      </c>
      <c r="CX69" s="115"/>
    </row>
    <row r="70" spans="2:102" x14ac:dyDescent="0.25">
      <c r="B70" t="s">
        <v>221</v>
      </c>
      <c r="C70">
        <v>8</v>
      </c>
      <c r="D70" s="1">
        <v>25100</v>
      </c>
      <c r="F70" s="1">
        <f>C70*D70</f>
        <v>200800</v>
      </c>
      <c r="G70" s="55">
        <v>33</v>
      </c>
      <c r="H70" s="55">
        <v>33</v>
      </c>
      <c r="I70" s="57">
        <f>F70</f>
        <v>200800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 s="58">
        <v>0</v>
      </c>
      <c r="AA70" s="58">
        <v>0</v>
      </c>
      <c r="AB70" s="58">
        <v>0</v>
      </c>
      <c r="AC70" s="58">
        <v>0</v>
      </c>
      <c r="AD70" s="58">
        <v>0</v>
      </c>
      <c r="AE70" s="58">
        <v>0</v>
      </c>
      <c r="AF70" s="58">
        <v>0</v>
      </c>
      <c r="AG70" s="58">
        <v>0</v>
      </c>
      <c r="AH70" s="58">
        <v>0</v>
      </c>
      <c r="AI70" s="58">
        <v>0</v>
      </c>
      <c r="AJ70" s="58">
        <v>0</v>
      </c>
      <c r="AK70" s="58">
        <v>0</v>
      </c>
      <c r="AL70" s="58">
        <v>0</v>
      </c>
      <c r="AM70" s="58">
        <v>0</v>
      </c>
      <c r="AN70" s="58">
        <v>0</v>
      </c>
      <c r="AO70" s="58">
        <v>0</v>
      </c>
      <c r="AP70" s="58">
        <f>I70</f>
        <v>200800</v>
      </c>
      <c r="AQ70" s="58">
        <v>0</v>
      </c>
      <c r="AR70" s="58">
        <v>0</v>
      </c>
      <c r="AS70" s="58">
        <v>0</v>
      </c>
      <c r="AT70" s="58">
        <v>0</v>
      </c>
      <c r="AU70" s="58">
        <v>0</v>
      </c>
      <c r="AV70" s="58">
        <v>0</v>
      </c>
      <c r="AW70" s="58">
        <v>0</v>
      </c>
      <c r="AX70" s="58">
        <v>0</v>
      </c>
      <c r="AY70" s="58">
        <v>0</v>
      </c>
      <c r="AZ70" s="58">
        <v>0</v>
      </c>
      <c r="BA70" s="58">
        <v>0</v>
      </c>
      <c r="BB70" s="58">
        <v>0</v>
      </c>
      <c r="BC70" s="58">
        <v>0</v>
      </c>
      <c r="BD70" s="58">
        <v>0</v>
      </c>
      <c r="BE70" s="58">
        <v>0</v>
      </c>
      <c r="BF70" s="58">
        <v>0</v>
      </c>
      <c r="BG70" s="58">
        <v>0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0</v>
      </c>
      <c r="CA70" s="58">
        <v>0</v>
      </c>
      <c r="CB70" s="58">
        <v>0</v>
      </c>
      <c r="CC70" s="58">
        <v>0</v>
      </c>
      <c r="CD70" s="58">
        <v>0</v>
      </c>
      <c r="CE70" s="58">
        <v>0</v>
      </c>
      <c r="CF70" s="58">
        <v>0</v>
      </c>
      <c r="CG70" s="58">
        <v>0</v>
      </c>
      <c r="CH70" s="58">
        <v>0</v>
      </c>
      <c r="CI70" s="58">
        <v>0</v>
      </c>
      <c r="CJ70" s="58">
        <v>0</v>
      </c>
      <c r="CK70" s="58">
        <v>0</v>
      </c>
      <c r="CL70" s="58">
        <v>0</v>
      </c>
      <c r="CM70" s="58">
        <v>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115"/>
    </row>
    <row r="71" spans="2:102" x14ac:dyDescent="0.25">
      <c r="B71" t="s">
        <v>223</v>
      </c>
      <c r="C71">
        <v>8</v>
      </c>
      <c r="D71" s="1">
        <v>11000</v>
      </c>
      <c r="F71" s="1">
        <f>C71*D71</f>
        <v>88000</v>
      </c>
      <c r="G71" s="55">
        <v>33</v>
      </c>
      <c r="H71" s="55">
        <v>33</v>
      </c>
      <c r="I71" s="57">
        <f>F71</f>
        <v>88000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 s="58">
        <v>0</v>
      </c>
      <c r="AA71" s="58">
        <v>0</v>
      </c>
      <c r="AB71" s="58">
        <v>0</v>
      </c>
      <c r="AC71" s="58">
        <v>0</v>
      </c>
      <c r="AD71" s="58">
        <v>0</v>
      </c>
      <c r="AE71" s="58">
        <v>0</v>
      </c>
      <c r="AF71" s="58">
        <v>0</v>
      </c>
      <c r="AG71" s="58">
        <v>0</v>
      </c>
      <c r="AH71" s="58">
        <v>0</v>
      </c>
      <c r="AI71" s="58">
        <v>0</v>
      </c>
      <c r="AJ71" s="58">
        <v>0</v>
      </c>
      <c r="AK71" s="58">
        <v>0</v>
      </c>
      <c r="AL71" s="58">
        <v>0</v>
      </c>
      <c r="AM71" s="58">
        <v>0</v>
      </c>
      <c r="AN71" s="58">
        <v>0</v>
      </c>
      <c r="AO71" s="58">
        <v>0</v>
      </c>
      <c r="AP71" s="58">
        <f>I71</f>
        <v>88000</v>
      </c>
      <c r="AQ71" s="58">
        <v>0</v>
      </c>
      <c r="AR71" s="58">
        <v>0</v>
      </c>
      <c r="AS71" s="58">
        <v>0</v>
      </c>
      <c r="AT71" s="58">
        <v>0</v>
      </c>
      <c r="AU71" s="58">
        <v>0</v>
      </c>
      <c r="AV71" s="58">
        <v>0</v>
      </c>
      <c r="AW71" s="58">
        <v>0</v>
      </c>
      <c r="AX71" s="58">
        <v>0</v>
      </c>
      <c r="AY71" s="58">
        <v>0</v>
      </c>
      <c r="AZ71" s="58">
        <v>0</v>
      </c>
      <c r="BA71" s="58">
        <v>0</v>
      </c>
      <c r="BB71" s="58">
        <v>0</v>
      </c>
      <c r="BC71" s="58">
        <v>0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0</v>
      </c>
      <c r="CA71" s="58">
        <v>0</v>
      </c>
      <c r="CB71" s="58">
        <v>0</v>
      </c>
      <c r="CC71" s="58">
        <v>0</v>
      </c>
      <c r="CD71" s="58">
        <v>0</v>
      </c>
      <c r="CE71" s="58">
        <v>0</v>
      </c>
      <c r="CF71" s="58">
        <v>0</v>
      </c>
      <c r="CG71" s="58">
        <v>0</v>
      </c>
      <c r="CH71" s="58">
        <v>0</v>
      </c>
      <c r="CI71" s="58">
        <v>0</v>
      </c>
      <c r="CJ71" s="58">
        <v>0</v>
      </c>
      <c r="CK71" s="58">
        <v>0</v>
      </c>
      <c r="CL71" s="58">
        <v>0</v>
      </c>
      <c r="CM71" s="58">
        <v>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115"/>
    </row>
    <row r="72" spans="2:102" x14ac:dyDescent="0.25">
      <c r="B72" t="s">
        <v>211</v>
      </c>
      <c r="C72">
        <v>4</v>
      </c>
      <c r="D72" s="1">
        <f>5*12</f>
        <v>60</v>
      </c>
      <c r="E72" s="1">
        <v>450</v>
      </c>
      <c r="F72" s="1">
        <f>C72*D72*E72</f>
        <v>108000</v>
      </c>
      <c r="G72" s="55">
        <v>33</v>
      </c>
      <c r="H72" s="55">
        <v>92</v>
      </c>
      <c r="I72" s="57">
        <f>F72</f>
        <v>108000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v>0</v>
      </c>
      <c r="R72" s="58">
        <v>0</v>
      </c>
      <c r="S72" s="58">
        <v>0</v>
      </c>
      <c r="T72" s="58">
        <v>0</v>
      </c>
      <c r="U72" s="58">
        <v>0</v>
      </c>
      <c r="V72" s="58">
        <v>0</v>
      </c>
      <c r="W72" s="58">
        <v>0</v>
      </c>
      <c r="X72" s="58">
        <v>0</v>
      </c>
      <c r="Y72" s="58">
        <v>0</v>
      </c>
      <c r="Z72" s="58">
        <v>0</v>
      </c>
      <c r="AA72" s="58">
        <v>0</v>
      </c>
      <c r="AB72" s="58">
        <v>0</v>
      </c>
      <c r="AC72" s="58">
        <v>0</v>
      </c>
      <c r="AD72" s="58">
        <v>0</v>
      </c>
      <c r="AE72" s="58">
        <v>0</v>
      </c>
      <c r="AF72" s="58">
        <v>0</v>
      </c>
      <c r="AG72" s="58">
        <v>0</v>
      </c>
      <c r="AH72" s="58">
        <v>0</v>
      </c>
      <c r="AI72" s="58">
        <v>0</v>
      </c>
      <c r="AJ72" s="58">
        <v>0</v>
      </c>
      <c r="AK72" s="58">
        <v>0</v>
      </c>
      <c r="AL72" s="58">
        <v>0</v>
      </c>
      <c r="AM72" s="58">
        <v>0</v>
      </c>
      <c r="AN72" s="58">
        <v>0</v>
      </c>
      <c r="AO72" s="58">
        <v>0</v>
      </c>
      <c r="AP72" s="58">
        <f>$C$72*$E$72</f>
        <v>1800</v>
      </c>
      <c r="AQ72" s="58">
        <f t="shared" ref="AQ72:CV72" si="18">$C$72*$E$72</f>
        <v>1800</v>
      </c>
      <c r="AR72" s="58">
        <f t="shared" si="18"/>
        <v>1800</v>
      </c>
      <c r="AS72" s="58">
        <f t="shared" si="18"/>
        <v>1800</v>
      </c>
      <c r="AT72" s="58">
        <f t="shared" si="18"/>
        <v>1800</v>
      </c>
      <c r="AU72" s="58">
        <f t="shared" si="18"/>
        <v>1800</v>
      </c>
      <c r="AV72" s="58">
        <f t="shared" si="18"/>
        <v>1800</v>
      </c>
      <c r="AW72" s="58">
        <f t="shared" si="18"/>
        <v>1800</v>
      </c>
      <c r="AX72" s="58">
        <f t="shared" si="18"/>
        <v>1800</v>
      </c>
      <c r="AY72" s="58">
        <f t="shared" si="18"/>
        <v>1800</v>
      </c>
      <c r="AZ72" s="58">
        <f t="shared" si="18"/>
        <v>1800</v>
      </c>
      <c r="BA72" s="58">
        <f t="shared" si="18"/>
        <v>1800</v>
      </c>
      <c r="BB72" s="58">
        <f t="shared" si="18"/>
        <v>1800</v>
      </c>
      <c r="BC72" s="58">
        <f t="shared" si="18"/>
        <v>1800</v>
      </c>
      <c r="BD72" s="58">
        <f t="shared" si="18"/>
        <v>1800</v>
      </c>
      <c r="BE72" s="58">
        <f t="shared" si="18"/>
        <v>1800</v>
      </c>
      <c r="BF72" s="58">
        <f t="shared" si="18"/>
        <v>1800</v>
      </c>
      <c r="BG72" s="58">
        <f t="shared" si="18"/>
        <v>1800</v>
      </c>
      <c r="BH72" s="58">
        <f t="shared" si="18"/>
        <v>1800</v>
      </c>
      <c r="BI72" s="58">
        <f t="shared" si="18"/>
        <v>1800</v>
      </c>
      <c r="BJ72" s="58">
        <f t="shared" si="18"/>
        <v>1800</v>
      </c>
      <c r="BK72" s="58">
        <f t="shared" si="18"/>
        <v>1800</v>
      </c>
      <c r="BL72" s="58">
        <f t="shared" si="18"/>
        <v>1800</v>
      </c>
      <c r="BM72" s="58">
        <f t="shared" si="18"/>
        <v>1800</v>
      </c>
      <c r="BN72" s="58">
        <f t="shared" si="18"/>
        <v>1800</v>
      </c>
      <c r="BO72" s="58">
        <f t="shared" si="18"/>
        <v>1800</v>
      </c>
      <c r="BP72" s="58">
        <f t="shared" si="18"/>
        <v>1800</v>
      </c>
      <c r="BQ72" s="58">
        <f t="shared" si="18"/>
        <v>1800</v>
      </c>
      <c r="BR72" s="58">
        <f t="shared" si="18"/>
        <v>1800</v>
      </c>
      <c r="BS72" s="58">
        <f t="shared" si="18"/>
        <v>1800</v>
      </c>
      <c r="BT72" s="58">
        <f t="shared" si="18"/>
        <v>1800</v>
      </c>
      <c r="BU72" s="58">
        <f t="shared" si="18"/>
        <v>1800</v>
      </c>
      <c r="BV72" s="58">
        <f t="shared" si="18"/>
        <v>1800</v>
      </c>
      <c r="BW72" s="58">
        <f t="shared" si="18"/>
        <v>1800</v>
      </c>
      <c r="BX72" s="58">
        <f t="shared" si="18"/>
        <v>1800</v>
      </c>
      <c r="BY72" s="58">
        <f t="shared" si="18"/>
        <v>1800</v>
      </c>
      <c r="BZ72" s="58">
        <f t="shared" si="18"/>
        <v>1800</v>
      </c>
      <c r="CA72" s="58">
        <f t="shared" si="18"/>
        <v>1800</v>
      </c>
      <c r="CB72" s="58">
        <f t="shared" si="18"/>
        <v>1800</v>
      </c>
      <c r="CC72" s="58">
        <f t="shared" si="18"/>
        <v>1800</v>
      </c>
      <c r="CD72" s="58">
        <f t="shared" si="18"/>
        <v>1800</v>
      </c>
      <c r="CE72" s="58">
        <f t="shared" si="18"/>
        <v>1800</v>
      </c>
      <c r="CF72" s="58">
        <f t="shared" si="18"/>
        <v>1800</v>
      </c>
      <c r="CG72" s="58">
        <f t="shared" si="18"/>
        <v>1800</v>
      </c>
      <c r="CH72" s="58">
        <f t="shared" si="18"/>
        <v>1800</v>
      </c>
      <c r="CI72" s="58">
        <f t="shared" si="18"/>
        <v>1800</v>
      </c>
      <c r="CJ72" s="58">
        <f t="shared" si="18"/>
        <v>1800</v>
      </c>
      <c r="CK72" s="58">
        <f t="shared" si="18"/>
        <v>1800</v>
      </c>
      <c r="CL72" s="58">
        <f>$C$72*$E$72</f>
        <v>1800</v>
      </c>
      <c r="CM72" s="58">
        <f t="shared" si="18"/>
        <v>1800</v>
      </c>
      <c r="CN72" s="58">
        <f t="shared" si="18"/>
        <v>1800</v>
      </c>
      <c r="CO72" s="58">
        <f t="shared" si="18"/>
        <v>1800</v>
      </c>
      <c r="CP72" s="58">
        <f t="shared" si="18"/>
        <v>1800</v>
      </c>
      <c r="CQ72" s="58">
        <f t="shared" si="18"/>
        <v>1800</v>
      </c>
      <c r="CR72" s="58">
        <f t="shared" si="18"/>
        <v>1800</v>
      </c>
      <c r="CS72" s="58">
        <f t="shared" si="18"/>
        <v>1800</v>
      </c>
      <c r="CT72" s="58">
        <f t="shared" si="18"/>
        <v>1800</v>
      </c>
      <c r="CU72" s="58">
        <f t="shared" si="18"/>
        <v>1800</v>
      </c>
      <c r="CV72" s="58">
        <f t="shared" si="18"/>
        <v>1800</v>
      </c>
      <c r="CW72" s="58">
        <f>$C$72*$E$72</f>
        <v>1800</v>
      </c>
    </row>
    <row r="73" spans="2:102" x14ac:dyDescent="0.25">
      <c r="G73" s="64"/>
      <c r="H73" s="64"/>
      <c r="I73" s="65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</row>
    <row r="74" spans="2:102" x14ac:dyDescent="0.25">
      <c r="B74" s="26" t="s">
        <v>10</v>
      </c>
      <c r="C74" s="2"/>
      <c r="D74" s="3"/>
      <c r="E74" s="3"/>
      <c r="F74" s="3">
        <f>F68-F8</f>
        <v>-329684.73025760555</v>
      </c>
      <c r="G74" s="64"/>
      <c r="H74" s="64"/>
      <c r="I74" s="65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</row>
    <row r="75" spans="2:102" x14ac:dyDescent="0.25">
      <c r="G75" s="64"/>
      <c r="H75" s="64"/>
      <c r="I75" s="65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</row>
    <row r="76" spans="2:102" x14ac:dyDescent="0.25">
      <c r="B76" t="s">
        <v>170</v>
      </c>
      <c r="F76" s="1">
        <f>F74/8</f>
        <v>-41210.591282200694</v>
      </c>
      <c r="G76" s="64"/>
      <c r="H76" s="64"/>
      <c r="I76" s="65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</row>
    <row r="77" spans="2:102" x14ac:dyDescent="0.25">
      <c r="B77" t="s">
        <v>171</v>
      </c>
      <c r="F77" s="1">
        <f>(-F8+F69)/8</f>
        <v>-90810.591282200694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</row>
    <row r="79" spans="2:102" x14ac:dyDescent="0.25">
      <c r="G79" s="40"/>
      <c r="H79" s="40"/>
      <c r="I79" s="59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</row>
    <row r="80" spans="2:102" x14ac:dyDescent="0.25">
      <c r="G80" s="36"/>
      <c r="H80" s="36"/>
      <c r="I80" s="60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</row>
    <row r="81" spans="5:101" x14ac:dyDescent="0.25">
      <c r="E81" s="133" t="s">
        <v>9</v>
      </c>
      <c r="F81" s="134"/>
      <c r="G81" s="116"/>
      <c r="H81" s="117"/>
      <c r="I81" s="106">
        <f>F68</f>
        <v>964390.40000000002</v>
      </c>
      <c r="J81" s="43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</row>
    <row r="82" spans="5:101" x14ac:dyDescent="0.25">
      <c r="E82" s="133" t="s">
        <v>112</v>
      </c>
      <c r="F82" s="134"/>
      <c r="G82" s="116"/>
      <c r="H82" s="117"/>
      <c r="I82" s="106">
        <f>-F8</f>
        <v>-1294075.1302576056</v>
      </c>
      <c r="J82" s="43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</row>
    <row r="83" spans="5:101" x14ac:dyDescent="0.25">
      <c r="E83" s="133" t="s">
        <v>113</v>
      </c>
      <c r="F83" s="134"/>
      <c r="G83" s="116"/>
      <c r="H83" s="117"/>
      <c r="I83" s="106">
        <f>SUM(I81:I82)</f>
        <v>-329684.73025760555</v>
      </c>
      <c r="J83" s="43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</row>
    <row r="84" spans="5:101" x14ac:dyDescent="0.25">
      <c r="E84" s="110"/>
      <c r="F84" s="111"/>
      <c r="G84"/>
      <c r="H84"/>
      <c r="I84" s="112">
        <f>I83/-I82</f>
        <v>-0.25476475248541153</v>
      </c>
      <c r="J84" s="43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</row>
    <row r="85" spans="5:101" x14ac:dyDescent="0.25">
      <c r="E85" s="45"/>
      <c r="F85" s="45"/>
      <c r="G85" s="45"/>
      <c r="H85" s="46"/>
      <c r="I85" s="45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</row>
    <row r="86" spans="5:101" x14ac:dyDescent="0.25">
      <c r="E86" s="107" t="s">
        <v>114</v>
      </c>
      <c r="F86" s="108"/>
      <c r="G86" s="116"/>
      <c r="H86" s="116"/>
      <c r="I86" s="118"/>
      <c r="J86" s="49">
        <f>SUM(J10:J76)</f>
        <v>0</v>
      </c>
      <c r="K86" s="49">
        <f t="shared" ref="K86:BV86" si="19">SUM(K10:K76)</f>
        <v>-7018</v>
      </c>
      <c r="L86" s="49">
        <f t="shared" si="19"/>
        <v>0</v>
      </c>
      <c r="M86" s="49">
        <f t="shared" si="19"/>
        <v>-7878.9170603880002</v>
      </c>
      <c r="N86" s="49">
        <f t="shared" si="19"/>
        <v>0</v>
      </c>
      <c r="O86" s="49">
        <f t="shared" si="19"/>
        <v>-24471.82554510672</v>
      </c>
      <c r="P86" s="49">
        <f t="shared" si="19"/>
        <v>-598.5</v>
      </c>
      <c r="Q86" s="49">
        <f t="shared" si="19"/>
        <v>0</v>
      </c>
      <c r="R86" s="49">
        <f t="shared" si="19"/>
        <v>-35953.472723824081</v>
      </c>
      <c r="S86" s="49">
        <f t="shared" si="19"/>
        <v>-7516.5170280000011</v>
      </c>
      <c r="T86" s="49">
        <f t="shared" si="19"/>
        <v>-981.91706038800021</v>
      </c>
      <c r="U86" s="49">
        <f t="shared" si="19"/>
        <v>0</v>
      </c>
      <c r="V86" s="49">
        <f t="shared" si="19"/>
        <v>-30066.068112000004</v>
      </c>
      <c r="W86" s="49">
        <f t="shared" si="19"/>
        <v>0</v>
      </c>
      <c r="X86" s="49">
        <f t="shared" si="19"/>
        <v>0</v>
      </c>
      <c r="Y86" s="49">
        <f t="shared" si="19"/>
        <v>-8585.8291311447247</v>
      </c>
      <c r="Z86" s="49">
        <f t="shared" si="19"/>
        <v>-45478.170341135403</v>
      </c>
      <c r="AA86" s="49">
        <f t="shared" si="19"/>
        <v>-62481.278623641658</v>
      </c>
      <c r="AB86" s="49">
        <f t="shared" si="19"/>
        <v>-24754.372703538622</v>
      </c>
      <c r="AC86" s="49">
        <f t="shared" si="19"/>
        <v>-41689.952754531441</v>
      </c>
      <c r="AD86" s="49">
        <f t="shared" si="19"/>
        <v>-67132.744881645893</v>
      </c>
      <c r="AE86" s="49">
        <f t="shared" si="19"/>
        <v>-94521.526024074308</v>
      </c>
      <c r="AF86" s="49">
        <f t="shared" si="19"/>
        <v>-70985.573074892513</v>
      </c>
      <c r="AG86" s="49">
        <f t="shared" si="19"/>
        <v>-60783.59922474614</v>
      </c>
      <c r="AH86" s="49">
        <f t="shared" si="19"/>
        <v>-59039.727903776657</v>
      </c>
      <c r="AI86" s="49">
        <f t="shared" si="19"/>
        <v>-59536.383277867135</v>
      </c>
      <c r="AJ86" s="49">
        <f t="shared" si="19"/>
        <v>-68251.071022567659</v>
      </c>
      <c r="AK86" s="49">
        <f t="shared" si="19"/>
        <v>-106852.26056386041</v>
      </c>
      <c r="AL86" s="49">
        <f t="shared" si="19"/>
        <v>-136486.1324883246</v>
      </c>
      <c r="AM86" s="49">
        <f t="shared" si="19"/>
        <v>-103355.09234674067</v>
      </c>
      <c r="AN86" s="49">
        <f t="shared" si="19"/>
        <v>-73958.93456329481</v>
      </c>
      <c r="AO86" s="49">
        <f t="shared" si="19"/>
        <v>-57216.730975182611</v>
      </c>
      <c r="AP86" s="49">
        <f t="shared" si="19"/>
        <v>285600.81260601303</v>
      </c>
      <c r="AQ86" s="49">
        <f t="shared" si="19"/>
        <v>794.33553470887352</v>
      </c>
      <c r="AR86" s="49">
        <f t="shared" si="19"/>
        <v>809.98092743912014</v>
      </c>
      <c r="AS86" s="49">
        <f t="shared" si="19"/>
        <v>825.67195256483024</v>
      </c>
      <c r="AT86" s="49">
        <f t="shared" si="19"/>
        <v>841.40874318049021</v>
      </c>
      <c r="AU86" s="49">
        <f t="shared" si="19"/>
        <v>857.19143276877912</v>
      </c>
      <c r="AV86" s="49">
        <f t="shared" si="19"/>
        <v>873.02015520170062</v>
      </c>
      <c r="AW86" s="49">
        <f t="shared" si="19"/>
        <v>888.89504474171827</v>
      </c>
      <c r="AX86" s="49">
        <f t="shared" si="19"/>
        <v>904.81623604289405</v>
      </c>
      <c r="AY86" s="49">
        <f t="shared" si="19"/>
        <v>920.78386415203158</v>
      </c>
      <c r="AZ86" s="49">
        <f t="shared" si="19"/>
        <v>936.79806450982119</v>
      </c>
      <c r="BA86" s="49">
        <f t="shared" si="19"/>
        <v>952.8589729519872</v>
      </c>
      <c r="BB86" s="49">
        <f t="shared" si="19"/>
        <v>968.96672571044314</v>
      </c>
      <c r="BC86" s="49">
        <f t="shared" si="19"/>
        <v>985.12145941444442</v>
      </c>
      <c r="BD86" s="49">
        <f t="shared" si="19"/>
        <v>1001.3233110917491</v>
      </c>
      <c r="BE86" s="49">
        <f t="shared" si="19"/>
        <v>1017.5724181697793</v>
      </c>
      <c r="BF86" s="49">
        <f t="shared" si="19"/>
        <v>1033.8689184767873</v>
      </c>
      <c r="BG86" s="49">
        <f t="shared" si="19"/>
        <v>1050.2129502430234</v>
      </c>
      <c r="BH86" s="49">
        <f t="shared" si="19"/>
        <v>1066.6046521019116</v>
      </c>
      <c r="BI86" s="49">
        <f t="shared" si="19"/>
        <v>1083.0441630912214</v>
      </c>
      <c r="BJ86" s="49">
        <f t="shared" si="19"/>
        <v>1099.53162265425</v>
      </c>
      <c r="BK86" s="49">
        <f t="shared" si="19"/>
        <v>1116.0671706410042</v>
      </c>
      <c r="BL86" s="49">
        <f t="shared" si="19"/>
        <v>1132.6509473093863</v>
      </c>
      <c r="BM86" s="49">
        <f t="shared" si="19"/>
        <v>1149.2830933263845</v>
      </c>
      <c r="BN86" s="49">
        <f t="shared" si="19"/>
        <v>1165.9637497692656</v>
      </c>
      <c r="BO86" s="49">
        <f t="shared" si="19"/>
        <v>1182.693058126772</v>
      </c>
      <c r="BP86" s="49">
        <f t="shared" si="19"/>
        <v>1199.4711603003209</v>
      </c>
      <c r="BQ86" s="49">
        <f t="shared" si="19"/>
        <v>1216.2981986052093</v>
      </c>
      <c r="BR86" s="49">
        <f t="shared" si="19"/>
        <v>1233.1743157718201</v>
      </c>
      <c r="BS86" s="49">
        <f t="shared" si="19"/>
        <v>1250.0996549468341</v>
      </c>
      <c r="BT86" s="49">
        <f t="shared" si="19"/>
        <v>1267.0743596944417</v>
      </c>
      <c r="BU86" s="49">
        <f t="shared" si="19"/>
        <v>1284.0985739975631</v>
      </c>
      <c r="BV86" s="49">
        <f t="shared" si="19"/>
        <v>1301.1724422590682</v>
      </c>
      <c r="BW86" s="49">
        <f t="shared" ref="BW86:CW86" si="20">SUM(BW10:BW76)</f>
        <v>1318.296109303003</v>
      </c>
      <c r="BX86" s="49">
        <f t="shared" si="20"/>
        <v>1335.4697203758162</v>
      </c>
      <c r="BY86" s="49">
        <f t="shared" si="20"/>
        <v>1352.6934211475916</v>
      </c>
      <c r="BZ86" s="49">
        <f t="shared" si="20"/>
        <v>1369.9673577132846</v>
      </c>
      <c r="CA86" s="49">
        <f t="shared" si="20"/>
        <v>1387.2916765939608</v>
      </c>
      <c r="CB86" s="49">
        <f t="shared" si="20"/>
        <v>1404.6665247380392</v>
      </c>
      <c r="CC86" s="49">
        <f t="shared" si="20"/>
        <v>1422.0920495225378</v>
      </c>
      <c r="CD86" s="49">
        <f t="shared" si="20"/>
        <v>1439.5683987543243</v>
      </c>
      <c r="CE86" s="49">
        <f t="shared" si="20"/>
        <v>1457.0957206713701</v>
      </c>
      <c r="CF86" s="49">
        <f t="shared" si="20"/>
        <v>1474.6741639440077</v>
      </c>
      <c r="CG86" s="49">
        <f t="shared" si="20"/>
        <v>1492.3038776761903</v>
      </c>
      <c r="CH86" s="49">
        <f t="shared" si="20"/>
        <v>1509.9850114067583</v>
      </c>
      <c r="CI86" s="49">
        <f t="shared" si="20"/>
        <v>1527.7177151107073</v>
      </c>
      <c r="CJ86" s="49">
        <f t="shared" si="20"/>
        <v>1545.5021392004594</v>
      </c>
      <c r="CK86" s="49">
        <f t="shared" si="20"/>
        <v>1563.33843452714</v>
      </c>
      <c r="CL86" s="49">
        <f t="shared" si="20"/>
        <v>1581.2267523818566</v>
      </c>
      <c r="CM86" s="49">
        <f t="shared" si="20"/>
        <v>1599.1672444969829</v>
      </c>
      <c r="CN86" s="49">
        <f t="shared" si="20"/>
        <v>1617.160063047445</v>
      </c>
      <c r="CO86" s="49">
        <f t="shared" si="20"/>
        <v>1635.2053606520126</v>
      </c>
      <c r="CP86" s="49">
        <f t="shared" si="20"/>
        <v>1653.3032903745934</v>
      </c>
      <c r="CQ86" s="49">
        <f t="shared" si="20"/>
        <v>1671.4540057255319</v>
      </c>
      <c r="CR86" s="49">
        <f t="shared" si="20"/>
        <v>1689.6576606629108</v>
      </c>
      <c r="CS86" s="49">
        <f t="shared" si="20"/>
        <v>1707.9144095938568</v>
      </c>
      <c r="CT86" s="49">
        <f t="shared" si="20"/>
        <v>1726.2244073758513</v>
      </c>
      <c r="CU86" s="49">
        <f t="shared" si="20"/>
        <v>1744.5878093180436</v>
      </c>
      <c r="CV86" s="49">
        <f t="shared" si="20"/>
        <v>1763.0047711825671</v>
      </c>
      <c r="CW86" s="49">
        <f t="shared" si="20"/>
        <v>566940.27997787553</v>
      </c>
    </row>
    <row r="87" spans="5:101" x14ac:dyDescent="0.25">
      <c r="E87" s="133" t="s">
        <v>115</v>
      </c>
      <c r="F87" s="134"/>
      <c r="G87" s="116"/>
      <c r="H87" s="116"/>
      <c r="I87" s="109">
        <f>SUM(J86:CW86)</f>
        <v>-329653.88287732238</v>
      </c>
      <c r="J87" s="145">
        <f>SUM(J86:U86)</f>
        <v>-84419.149417706809</v>
      </c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5">
        <f>SUM(V86:AG86)</f>
        <v>-506479.1148713507</v>
      </c>
      <c r="W87" s="146"/>
      <c r="X87" s="146"/>
      <c r="Y87" s="146"/>
      <c r="Z87" s="146"/>
      <c r="AA87" s="146"/>
      <c r="AB87" s="146"/>
      <c r="AC87" s="146"/>
      <c r="AD87" s="146"/>
      <c r="AE87" s="146"/>
      <c r="AF87" s="146"/>
      <c r="AG87" s="146"/>
      <c r="AH87" s="145">
        <f>SUM(AH86:AS86)</f>
        <v>-376665.5321208887</v>
      </c>
      <c r="AI87" s="146"/>
      <c r="AJ87" s="146"/>
      <c r="AK87" s="146"/>
      <c r="AL87" s="146"/>
      <c r="AM87" s="146"/>
      <c r="AN87" s="146"/>
      <c r="AO87" s="146"/>
      <c r="AP87" s="146"/>
      <c r="AQ87" s="146"/>
      <c r="AR87" s="146"/>
      <c r="AS87" s="146"/>
      <c r="AT87" s="145">
        <f>SUM(AT86:BE86)</f>
        <v>11148.756427935839</v>
      </c>
      <c r="AU87" s="146"/>
      <c r="AV87" s="146"/>
      <c r="AW87" s="146"/>
      <c r="AX87" s="146"/>
      <c r="AY87" s="146"/>
      <c r="AZ87" s="146"/>
      <c r="BA87" s="146"/>
      <c r="BB87" s="146"/>
      <c r="BC87" s="146"/>
      <c r="BD87" s="146"/>
      <c r="BE87" s="146"/>
      <c r="BF87" s="145">
        <f>SUM(BF86:BQ86)</f>
        <v>13495.689684645537</v>
      </c>
      <c r="BG87" s="146"/>
      <c r="BH87" s="146"/>
      <c r="BI87" s="146"/>
      <c r="BJ87" s="146"/>
      <c r="BK87" s="146"/>
      <c r="BL87" s="146"/>
      <c r="BM87" s="146"/>
      <c r="BN87" s="146"/>
      <c r="BO87" s="146"/>
      <c r="BP87" s="146"/>
      <c r="BQ87" s="146"/>
      <c r="BR87" s="145">
        <f>SUM(BR86:CC86)</f>
        <v>15926.096206063961</v>
      </c>
      <c r="BS87" s="146"/>
      <c r="BT87" s="146"/>
      <c r="BU87" s="146"/>
      <c r="BV87" s="146"/>
      <c r="BW87" s="146"/>
      <c r="BX87" s="146"/>
      <c r="BY87" s="146"/>
      <c r="BZ87" s="146"/>
      <c r="CA87" s="146"/>
      <c r="CB87" s="146"/>
      <c r="CC87" s="146"/>
      <c r="CD87" s="145">
        <f>SUM(CD86:CO86)</f>
        <v>18442.944881869258</v>
      </c>
      <c r="CE87" s="146"/>
      <c r="CF87" s="146"/>
      <c r="CG87" s="146"/>
      <c r="CH87" s="146"/>
      <c r="CI87" s="146"/>
      <c r="CJ87" s="146"/>
      <c r="CK87" s="146"/>
      <c r="CL87" s="146"/>
      <c r="CM87" s="146"/>
      <c r="CN87" s="146"/>
      <c r="CO87" s="146"/>
      <c r="CP87" s="146">
        <f>SUM(CP86:CW86)</f>
        <v>578896.42633210891</v>
      </c>
      <c r="CQ87" s="147"/>
      <c r="CR87" s="147"/>
      <c r="CS87" s="147"/>
      <c r="CT87" s="147"/>
      <c r="CU87" s="147"/>
      <c r="CV87" s="147"/>
      <c r="CW87" s="148"/>
    </row>
    <row r="88" spans="5:101" x14ac:dyDescent="0.25">
      <c r="E88" s="35"/>
      <c r="F88" s="35"/>
      <c r="G88" s="39"/>
      <c r="H88" s="38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</row>
    <row r="89" spans="5:101" x14ac:dyDescent="0.25">
      <c r="E89" s="35"/>
      <c r="F89" s="35"/>
      <c r="G89" s="119"/>
      <c r="H89" s="120"/>
      <c r="I89" s="37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</row>
    <row r="90" spans="5:101" x14ac:dyDescent="0.25">
      <c r="E90" s="133" t="s">
        <v>116</v>
      </c>
      <c r="F90" s="134"/>
      <c r="G90" s="121"/>
      <c r="H90" s="122"/>
      <c r="I90" s="105">
        <v>0.06</v>
      </c>
      <c r="J90" s="43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</row>
    <row r="91" spans="5:101" x14ac:dyDescent="0.25">
      <c r="E91" s="133" t="s">
        <v>117</v>
      </c>
      <c r="F91" s="134"/>
      <c r="G91" s="121"/>
      <c r="H91" s="122"/>
      <c r="I91" s="105">
        <f xml:space="preserve"> (1+I90)^(1/12)-1</f>
        <v>4.8675505653430484E-3</v>
      </c>
      <c r="J91" s="43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</row>
    <row r="92" spans="5:101" x14ac:dyDescent="0.25">
      <c r="E92" s="133" t="s">
        <v>118</v>
      </c>
      <c r="F92" s="134"/>
      <c r="G92" s="121"/>
      <c r="H92" s="122"/>
      <c r="I92" s="105">
        <v>5.0000000000000001E-4</v>
      </c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</row>
    <row r="93" spans="5:101" x14ac:dyDescent="0.25">
      <c r="E93" s="133" t="s">
        <v>119</v>
      </c>
      <c r="F93" s="134"/>
      <c r="G93" s="121"/>
      <c r="H93" s="122"/>
      <c r="I93" s="106">
        <f>NPV(I91,S86:CW86)+SUM(J86:R86)</f>
        <v>-479143.75414271106</v>
      </c>
      <c r="J93" s="123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5:101" x14ac:dyDescent="0.25">
      <c r="E94" s="135" t="s">
        <v>120</v>
      </c>
      <c r="F94" s="136"/>
      <c r="G94" s="121"/>
      <c r="H94" s="122"/>
      <c r="I94" s="105">
        <f>CW94</f>
        <v>-2.0410752291529777E-3</v>
      </c>
      <c r="J94" s="125"/>
      <c r="K94" s="125">
        <f>MIRR(J86:K86,I92,I91)</f>
        <v>-1</v>
      </c>
      <c r="L94" s="125">
        <f>MIRR($J$86:L86,$I$92,$I$91)</f>
        <v>-1</v>
      </c>
      <c r="M94" s="125">
        <f>MIRR($J$86:M86,$I$92,$I$91)</f>
        <v>-1</v>
      </c>
      <c r="N94" s="125">
        <f>MIRR($J$86:N86,$I$92,$I$91)</f>
        <v>-1</v>
      </c>
      <c r="O94" s="125">
        <f>MIRR($J$86:O86,$I$92,$I$91)</f>
        <v>-1</v>
      </c>
      <c r="P94" s="125">
        <f>MIRR($J$86:P86,$I$92,$I$91)</f>
        <v>-1</v>
      </c>
      <c r="Q94" s="125">
        <f>MIRR($J$86:Q86,$I$92,$I$91)</f>
        <v>-1</v>
      </c>
      <c r="R94" s="125">
        <f>MIRR($J$86:R86,$I$92,$I$91)</f>
        <v>-1</v>
      </c>
      <c r="S94" s="125">
        <f>MIRR($J$86:S86,$I$92,$I$91)</f>
        <v>-1</v>
      </c>
      <c r="T94" s="125">
        <f>MIRR($J$86:T86,$I$92,$I$91)</f>
        <v>-1</v>
      </c>
      <c r="U94" s="125">
        <f>MIRR($J$86:U86,$I$92,$I$91)</f>
        <v>-1</v>
      </c>
      <c r="V94" s="125">
        <f>MIRR($J$86:V86,$I$92,$I$91)</f>
        <v>-1</v>
      </c>
      <c r="W94" s="125">
        <f>MIRR($J$86:W86,$I$92,$I$91)</f>
        <v>-1</v>
      </c>
      <c r="X94" s="125">
        <f>MIRR($J$86:X86,$I$92,$I$91)</f>
        <v>-1</v>
      </c>
      <c r="Y94" s="125">
        <f>MIRR($J$86:Y86,$I$92,$I$91)</f>
        <v>-1</v>
      </c>
      <c r="Z94" s="125">
        <f>MIRR($J$86:Z86,$I$92,$I$91)</f>
        <v>-1</v>
      </c>
      <c r="AA94" s="125">
        <f>MIRR($J$86:AA86,$I$92,$I$91)</f>
        <v>-1</v>
      </c>
      <c r="AB94" s="125">
        <f>MIRR($J$86:AB86,$I$92,$I$91)</f>
        <v>-1</v>
      </c>
      <c r="AC94" s="125">
        <f>MIRR($J$86:AC86,$I$92,$I$91)</f>
        <v>-1</v>
      </c>
      <c r="AD94" s="125">
        <f>MIRR($J$86:AD86,$I$92,$I$91)</f>
        <v>-1</v>
      </c>
      <c r="AE94" s="125">
        <f>MIRR($J$86:AE86,$I$92,$I$91)</f>
        <v>-1</v>
      </c>
      <c r="AF94" s="125">
        <f>MIRR($J$86:AF86,$I$92,$I$91)</f>
        <v>-1</v>
      </c>
      <c r="AG94" s="125">
        <f>MIRR($J$86:AG86,$I$92,$I$91)</f>
        <v>-1</v>
      </c>
      <c r="AH94" s="125">
        <f>MIRR($J$86:AH86,$I$92,$I$91)</f>
        <v>-1</v>
      </c>
      <c r="AI94" s="125">
        <f>MIRR($J$86:AI86,$I$92,$I$91)</f>
        <v>-1</v>
      </c>
      <c r="AJ94" s="125">
        <f>MIRR($J$86:AJ86,$I$92,$I$91)</f>
        <v>-1</v>
      </c>
      <c r="AK94" s="125">
        <f>MIRR($J$86:AK86,$I$92,$I$91)</f>
        <v>-1</v>
      </c>
      <c r="AL94" s="125">
        <f>MIRR($J$86:AL86,$I$92,$I$91)</f>
        <v>-1</v>
      </c>
      <c r="AM94" s="125">
        <f>MIRR($J$86:AM86,$I$92,$I$91)</f>
        <v>-1</v>
      </c>
      <c r="AN94" s="125">
        <f>MIRR($J$86:AN86,$I$92,$I$91)</f>
        <v>-1</v>
      </c>
      <c r="AO94" s="125">
        <f>MIRR($J$86:AO86,$I$92,$I$91)</f>
        <v>-1</v>
      </c>
      <c r="AP94" s="125">
        <f>MIRR($J$86:AP86,$I$92,$I$91)</f>
        <v>-4.4878876914637433E-2</v>
      </c>
      <c r="AQ94" s="125">
        <f>MIRR($J$86:AQ86,$I$92,$I$91)</f>
        <v>-4.3328099067185377E-2</v>
      </c>
      <c r="AR94" s="125">
        <f>MIRR($J$86:AR86,$I$92,$I$91)</f>
        <v>-4.1865313470613286E-2</v>
      </c>
      <c r="AS94" s="125">
        <f>MIRR($J$86:AS86,$I$92,$I$91)</f>
        <v>-4.0483178808988773E-2</v>
      </c>
      <c r="AT94" s="125">
        <f>MIRR($J$86:AT86,$I$92,$I$91)</f>
        <v>-3.9175149842183954E-2</v>
      </c>
      <c r="AU94" s="125">
        <f>MIRR($J$86:AU86,$I$92,$I$91)</f>
        <v>-3.793537235254707E-2</v>
      </c>
      <c r="AV94" s="125">
        <f>MIRR($J$86:AV86,$I$92,$I$91)</f>
        <v>-3.675859429627415E-2</v>
      </c>
      <c r="AW94" s="125">
        <f>MIRR($J$86:AW86,$I$92,$I$91)</f>
        <v>-3.5640090316907402E-2</v>
      </c>
      <c r="AX94" s="125">
        <f>MIRR($J$86:AX86,$I$92,$I$91)</f>
        <v>-3.4575597334219332E-2</v>
      </c>
      <c r="AY94" s="125">
        <f>MIRR($J$86:AY86,$I$92,$I$91)</f>
        <v>-3.3561259358246831E-2</v>
      </c>
      <c r="AZ94" s="125">
        <f>MIRR($J$86:AZ86,$I$92,$I$91)</f>
        <v>-3.2593580023204005E-2</v>
      </c>
      <c r="BA94" s="125">
        <f>MIRR($J$86:BA86,$I$92,$I$91)</f>
        <v>-3.1669381610268221E-2</v>
      </c>
      <c r="BB94" s="125">
        <f>MIRR($J$86:BB86,$I$92,$I$91)</f>
        <v>-3.0785769547543196E-2</v>
      </c>
      <c r="BC94" s="125">
        <f>MIRR($J$86:BC86,$I$92,$I$91)</f>
        <v>-2.9940101551822473E-2</v>
      </c>
      <c r="BD94" s="125">
        <f>MIRR($J$86:BD86,$I$92,$I$91)</f>
        <v>-2.9129960719261327E-2</v>
      </c>
      <c r="BE94" s="125">
        <f>MIRR($J$86:BE86,$I$92,$I$91)</f>
        <v>-2.8353131987791325E-2</v>
      </c>
      <c r="BF94" s="125">
        <f>MIRR($J$86:BF86,$I$92,$I$91)</f>
        <v>-2.7607581488535038E-2</v>
      </c>
      <c r="BG94" s="125">
        <f>MIRR($J$86:BG86,$I$92,$I$91)</f>
        <v>-2.6891438380876043E-2</v>
      </c>
      <c r="BH94" s="125">
        <f>MIRR($J$86:BH86,$I$92,$I$91)</f>
        <v>-2.6202978829550583E-2</v>
      </c>
      <c r="BI94" s="125">
        <f>MIRR($J$86:BI86,$I$92,$I$91)</f>
        <v>-2.5540611834795612E-2</v>
      </c>
      <c r="BJ94" s="125">
        <f>MIRR($J$86:BJ86,$I$92,$I$91)</f>
        <v>-2.4902866670287516E-2</v>
      </c>
      <c r="BK94" s="125">
        <f>MIRR($J$86:BK86,$I$92,$I$91)</f>
        <v>-2.428838172001857E-2</v>
      </c>
      <c r="BL94" s="125">
        <f>MIRR($J$86:BL86,$I$92,$I$91)</f>
        <v>-2.3695894535691653E-2</v>
      </c>
      <c r="BM94" s="125">
        <f>MIRR($J$86:BM86,$I$92,$I$91)</f>
        <v>-2.3124232961755697E-2</v>
      </c>
      <c r="BN94" s="125">
        <f>MIRR($J$86:BN86,$I$92,$I$91)</f>
        <v>-2.2572307196700225E-2</v>
      </c>
      <c r="BO94" s="125">
        <f>MIRR($J$86:BO86,$I$92,$I$91)</f>
        <v>-2.2039102677383071E-2</v>
      </c>
      <c r="BP94" s="125">
        <f>MIRR($J$86:BP86,$I$92,$I$91)</f>
        <v>-2.1523673688548683E-2</v>
      </c>
      <c r="BQ94" s="125">
        <f>MIRR($J$86:BQ86,$I$92,$I$91)</f>
        <v>-2.1025137612764033E-2</v>
      </c>
      <c r="BR94" s="125">
        <f>MIRR($J$86:BR86,$I$92,$I$91)</f>
        <v>-2.0542669747136144E-2</v>
      </c>
      <c r="BS94" s="125">
        <f>MIRR($J$86:BS86,$I$92,$I$91)</f>
        <v>-2.0075498622696086E-2</v>
      </c>
      <c r="BT94" s="125">
        <f>MIRR($J$86:BT86,$I$92,$I$91)</f>
        <v>-1.9622901770490642E-2</v>
      </c>
      <c r="BU94" s="125">
        <f>MIRR($J$86:BU86,$I$92,$I$91)</f>
        <v>-1.9184201885427132E-2</v>
      </c>
      <c r="BV94" s="125">
        <f>MIRR($J$86:BV86,$I$92,$I$91)</f>
        <v>-1.8758763344958851E-2</v>
      </c>
      <c r="BW94" s="125">
        <f>MIRR($J$86:BW86,$I$92,$I$91)</f>
        <v>-1.8345989044902367E-2</v>
      </c>
      <c r="BX94" s="125">
        <f>MIRR($J$86:BX86,$I$92,$I$91)</f>
        <v>-1.7945317519193926E-2</v>
      </c>
      <c r="BY94" s="125">
        <f>MIRR($J$86:BY86,$I$92,$I$91)</f>
        <v>-1.7556220314301152E-2</v>
      </c>
      <c r="BZ94" s="125">
        <f>MIRR($J$86:BZ86,$I$92,$I$91)</f>
        <v>-1.7178199592408183E-2</v>
      </c>
      <c r="CA94" s="125">
        <f>MIRR($J$86:CA86,$I$92,$I$91)</f>
        <v>-1.6810785940454598E-2</v>
      </c>
      <c r="CB94" s="125">
        <f>MIRR($J$86:CB86,$I$92,$I$91)</f>
        <v>-1.6453536364697263E-2</v>
      </c>
      <c r="CC94" s="125">
        <f>MIRR($J$86:CC86,$I$92,$I$91)</f>
        <v>-1.6106032452724239E-2</v>
      </c>
      <c r="CD94" s="125">
        <f>MIRR($J$86:CD86,$I$92,$I$91)</f>
        <v>-1.5767878686835934E-2</v>
      </c>
      <c r="CE94" s="125">
        <f>MIRR($J$86:CE86,$I$92,$I$91)</f>
        <v>-1.5438700894449542E-2</v>
      </c>
      <c r="CF94" s="125">
        <f>MIRR($J$86:CF86,$I$92,$I$91)</f>
        <v>-1.5118144822714674E-2</v>
      </c>
      <c r="CG94" s="125">
        <f>MIRR($J$86:CG86,$I$92,$I$91)</f>
        <v>-1.480587482588025E-2</v>
      </c>
      <c r="CH94" s="125">
        <f>MIRR($J$86:CH86,$I$92,$I$91)</f>
        <v>-1.4501572655144179E-2</v>
      </c>
      <c r="CI94" s="125">
        <f>MIRR($J$86:CI86,$I$92,$I$91)</f>
        <v>-1.4204936341773E-2</v>
      </c>
      <c r="CJ94" s="125">
        <f>MIRR($J$86:CJ86,$I$92,$I$91)</f>
        <v>-1.3915679165212413E-2</v>
      </c>
      <c r="CK94" s="125">
        <f>MIRR($J$86:CK86,$I$92,$I$91)</f>
        <v>-1.3633528698739128E-2</v>
      </c>
      <c r="CL94" s="125">
        <f>MIRR($J$86:CL86,$I$92,$I$91)</f>
        <v>-1.3358225925941269E-2</v>
      </c>
      <c r="CM94" s="125">
        <f>MIRR($J$86:CM86,$I$92,$I$91)</f>
        <v>-1.3089524421971976E-2</v>
      </c>
      <c r="CN94" s="125">
        <f>MIRR($J$86:CN86,$I$92,$I$91)</f>
        <v>-1.2827189594100896E-2</v>
      </c>
      <c r="CO94" s="125">
        <f>MIRR($J$86:CO86,$I$92,$I$91)</f>
        <v>-1.2570997976617759E-2</v>
      </c>
      <c r="CP94" s="125">
        <f>MIRR($J$86:CP86,$I$92,$I$91)</f>
        <v>-1.2320736575600177E-2</v>
      </c>
      <c r="CQ94" s="125">
        <f>MIRR($J$86:CQ86,$I$92,$I$91)</f>
        <v>-1.2076202259483915E-2</v>
      </c>
      <c r="CR94" s="125">
        <f>MIRR($J$86:CR86,$I$92,$I$91)</f>
        <v>-1.1837201191740587E-2</v>
      </c>
      <c r="CS94" s="125">
        <f>MIRR($J$86:CS86,$I$92,$I$91)</f>
        <v>-1.1603548302310251E-2</v>
      </c>
      <c r="CT94" s="125">
        <f>MIRR($J$86:CT86,$I$92,$I$91)</f>
        <v>-1.1375066794733768E-2</v>
      </c>
      <c r="CU94" s="125">
        <f>MIRR($J$86:CU86,$I$92,$I$91)</f>
        <v>-1.1151587686205278E-2</v>
      </c>
      <c r="CV94" s="125">
        <f>MIRR($J$86:CV86,$I$92,$I$91)</f>
        <v>-1.0932949378006263E-2</v>
      </c>
      <c r="CW94" s="125">
        <f>MIRR($J$86:CW86,$I$92,$I$91)</f>
        <v>-2.0410752291529777E-3</v>
      </c>
    </row>
    <row r="95" spans="5:101" x14ac:dyDescent="0.25">
      <c r="E95" s="137"/>
      <c r="F95" s="138"/>
      <c r="G95" s="121"/>
      <c r="H95" s="122"/>
      <c r="I95" s="105"/>
      <c r="J95" s="51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</row>
  </sheetData>
  <sheetProtection algorithmName="SHA-512" hashValue="RYoNKyvoAe2y1Hgt0UwQFeNQmb28kdziBzVDXZdkZfUDtuSuHw9K5RU1gv4b/EuiVso7LpdqMCwSMOUvk5lznA==" saltValue="udg+y8Y5zoUxP91ines4ug==" spinCount="100000" sheet="1" objects="1" scenarios="1"/>
  <mergeCells count="18">
    <mergeCell ref="BF6:BQ6"/>
    <mergeCell ref="BR6:CC6"/>
    <mergeCell ref="E94:F94"/>
    <mergeCell ref="E95:F95"/>
    <mergeCell ref="CD6:CO6"/>
    <mergeCell ref="CP6:CW6"/>
    <mergeCell ref="J87:U87"/>
    <mergeCell ref="V87:AG87"/>
    <mergeCell ref="AH87:AS87"/>
    <mergeCell ref="AT87:BE87"/>
    <mergeCell ref="BF87:BQ87"/>
    <mergeCell ref="BR87:CC87"/>
    <mergeCell ref="CD87:CO87"/>
    <mergeCell ref="CP87:CW87"/>
    <mergeCell ref="J6:U6"/>
    <mergeCell ref="V6:AG6"/>
    <mergeCell ref="AH6:AS6"/>
    <mergeCell ref="AT6:BE6"/>
  </mergeCells>
  <conditionalFormatting sqref="AI34 AI38 AL34 AL38 AO34 AO38 AR34 AR38 AI54 AL54 AO54 AR54 AI63 AI67 AL63 AL67 AO63 AO67 AR63 AR67 AI76 AL76 AO76 AR76">
    <cfRule type="cellIs" dxfId="4" priority="3" stopIfTrue="1" operator="equal">
      <formula>#REF!</formula>
    </cfRule>
  </conditionalFormatting>
  <conditionalFormatting sqref="AA38:AH38 J39:AR40 AJ34:AK34 AJ38:AK38 AM34:AN34 AM38:AN38 AP34:AQ34 AP38:AQ38 J34:T34 J38:T38 AA54:AH54 J53:AR53 AJ54:AK54 AM54:AN54 AP54:AQ54 J54:T54 AA63:AH63 AA67:AH67 AJ63:AK63 AJ67:AK67 AM63:AN63 AM67:AN67 AP63:AQ63 AP67:AQ67 J63:T63 J67:T67 J68:AR68 AA76:AH76 J73:AR75 AJ76:AK76 AM76:AN76 AP76:AQ76 J76:T76 J35:AR37 BF36:CW38 BF29:CW29 BF68:CW68 AS73:BE76 J64:AR64 AS67:BE68 J65:CW66 J55:X61 Y55:CW58 Y60:BE60 AS63:BE64 Y61:CW61 J62:CW62 AS53:BE54 P42:T42 J41:O42 J43:CW52 P41:CW41 J30:Y31 BF32:CW34 AS32:BE40 AA30:CW30 Z31:CW31 J16:Y21 Z19:AA21 AA17:AO17 Z18:AO18 Z16:AO16 AB19:AO19 AB20:CW21 AP16:CW19 J27:BE29 J23:CW26 J32:AR33 AA34:AH34 J69:CW71 J10:CW15">
    <cfRule type="cellIs" dxfId="3" priority="5" stopIfTrue="1" operator="equal">
      <formula>#REF!</formula>
    </cfRule>
  </conditionalFormatting>
  <conditionalFormatting sqref="Z17 Z30 U34:Z34 U38:Z38 U54:Z54 U63:Z63 U67:Z67 U76:Z76 Y59:CW59 U42:CW42">
    <cfRule type="cellIs" dxfId="2" priority="4" stopIfTrue="1" operator="equal">
      <formula>#REF!</formula>
    </cfRule>
  </conditionalFormatting>
  <conditionalFormatting sqref="J22:CW22">
    <cfRule type="cellIs" dxfId="1" priority="2" stopIfTrue="1" operator="equal">
      <formula>#REF!</formula>
    </cfRule>
  </conditionalFormatting>
  <conditionalFormatting sqref="J72:CW72">
    <cfRule type="cellIs" dxfId="0" priority="1" stopIfTrue="1" operator="equal">
      <formula>#REF!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9051-CD9C-419C-A37D-39726BB79649}">
  <sheetPr codeName="Hoja6"/>
  <dimension ref="B1:BQ159"/>
  <sheetViews>
    <sheetView topLeftCell="A18" workbookViewId="0">
      <selection activeCell="H81" sqref="H81:BQ85"/>
    </sheetView>
  </sheetViews>
  <sheetFormatPr baseColWidth="10" defaultRowHeight="15" x14ac:dyDescent="0.25"/>
  <cols>
    <col min="2" max="2" width="15.28515625" bestFit="1" customWidth="1"/>
    <col min="3" max="3" width="20.28515625" customWidth="1"/>
    <col min="5" max="5" width="18.28515625" customWidth="1"/>
    <col min="12" max="12" width="11.42578125" style="1"/>
    <col min="258" max="258" width="15.28515625" bestFit="1" customWidth="1"/>
    <col min="259" max="259" width="20.28515625" customWidth="1"/>
    <col min="261" max="261" width="18.28515625" customWidth="1"/>
    <col min="514" max="514" width="15.28515625" bestFit="1" customWidth="1"/>
    <col min="515" max="515" width="20.28515625" customWidth="1"/>
    <col min="517" max="517" width="18.28515625" customWidth="1"/>
    <col min="770" max="770" width="15.28515625" bestFit="1" customWidth="1"/>
    <col min="771" max="771" width="20.28515625" customWidth="1"/>
    <col min="773" max="773" width="18.28515625" customWidth="1"/>
    <col min="1026" max="1026" width="15.28515625" bestFit="1" customWidth="1"/>
    <col min="1027" max="1027" width="20.28515625" customWidth="1"/>
    <col min="1029" max="1029" width="18.28515625" customWidth="1"/>
    <col min="1282" max="1282" width="15.28515625" bestFit="1" customWidth="1"/>
    <col min="1283" max="1283" width="20.28515625" customWidth="1"/>
    <col min="1285" max="1285" width="18.28515625" customWidth="1"/>
    <col min="1538" max="1538" width="15.28515625" bestFit="1" customWidth="1"/>
    <col min="1539" max="1539" width="20.28515625" customWidth="1"/>
    <col min="1541" max="1541" width="18.28515625" customWidth="1"/>
    <col min="1794" max="1794" width="15.28515625" bestFit="1" customWidth="1"/>
    <col min="1795" max="1795" width="20.28515625" customWidth="1"/>
    <col min="1797" max="1797" width="18.28515625" customWidth="1"/>
    <col min="2050" max="2050" width="15.28515625" bestFit="1" customWidth="1"/>
    <col min="2051" max="2051" width="20.28515625" customWidth="1"/>
    <col min="2053" max="2053" width="18.28515625" customWidth="1"/>
    <col min="2306" max="2306" width="15.28515625" bestFit="1" customWidth="1"/>
    <col min="2307" max="2307" width="20.28515625" customWidth="1"/>
    <col min="2309" max="2309" width="18.28515625" customWidth="1"/>
    <col min="2562" max="2562" width="15.28515625" bestFit="1" customWidth="1"/>
    <col min="2563" max="2563" width="20.28515625" customWidth="1"/>
    <col min="2565" max="2565" width="18.28515625" customWidth="1"/>
    <col min="2818" max="2818" width="15.28515625" bestFit="1" customWidth="1"/>
    <col min="2819" max="2819" width="20.28515625" customWidth="1"/>
    <col min="2821" max="2821" width="18.28515625" customWidth="1"/>
    <col min="3074" max="3074" width="15.28515625" bestFit="1" customWidth="1"/>
    <col min="3075" max="3075" width="20.28515625" customWidth="1"/>
    <col min="3077" max="3077" width="18.28515625" customWidth="1"/>
    <col min="3330" max="3330" width="15.28515625" bestFit="1" customWidth="1"/>
    <col min="3331" max="3331" width="20.28515625" customWidth="1"/>
    <col min="3333" max="3333" width="18.28515625" customWidth="1"/>
    <col min="3586" max="3586" width="15.28515625" bestFit="1" customWidth="1"/>
    <col min="3587" max="3587" width="20.28515625" customWidth="1"/>
    <col min="3589" max="3589" width="18.28515625" customWidth="1"/>
    <col min="3842" max="3842" width="15.28515625" bestFit="1" customWidth="1"/>
    <col min="3843" max="3843" width="20.28515625" customWidth="1"/>
    <col min="3845" max="3845" width="18.28515625" customWidth="1"/>
    <col min="4098" max="4098" width="15.28515625" bestFit="1" customWidth="1"/>
    <col min="4099" max="4099" width="20.28515625" customWidth="1"/>
    <col min="4101" max="4101" width="18.28515625" customWidth="1"/>
    <col min="4354" max="4354" width="15.28515625" bestFit="1" customWidth="1"/>
    <col min="4355" max="4355" width="20.28515625" customWidth="1"/>
    <col min="4357" max="4357" width="18.28515625" customWidth="1"/>
    <col min="4610" max="4610" width="15.28515625" bestFit="1" customWidth="1"/>
    <col min="4611" max="4611" width="20.28515625" customWidth="1"/>
    <col min="4613" max="4613" width="18.28515625" customWidth="1"/>
    <col min="4866" max="4866" width="15.28515625" bestFit="1" customWidth="1"/>
    <col min="4867" max="4867" width="20.28515625" customWidth="1"/>
    <col min="4869" max="4869" width="18.28515625" customWidth="1"/>
    <col min="5122" max="5122" width="15.28515625" bestFit="1" customWidth="1"/>
    <col min="5123" max="5123" width="20.28515625" customWidth="1"/>
    <col min="5125" max="5125" width="18.28515625" customWidth="1"/>
    <col min="5378" max="5378" width="15.28515625" bestFit="1" customWidth="1"/>
    <col min="5379" max="5379" width="20.28515625" customWidth="1"/>
    <col min="5381" max="5381" width="18.28515625" customWidth="1"/>
    <col min="5634" max="5634" width="15.28515625" bestFit="1" customWidth="1"/>
    <col min="5635" max="5635" width="20.28515625" customWidth="1"/>
    <col min="5637" max="5637" width="18.28515625" customWidth="1"/>
    <col min="5890" max="5890" width="15.28515625" bestFit="1" customWidth="1"/>
    <col min="5891" max="5891" width="20.28515625" customWidth="1"/>
    <col min="5893" max="5893" width="18.28515625" customWidth="1"/>
    <col min="6146" max="6146" width="15.28515625" bestFit="1" customWidth="1"/>
    <col min="6147" max="6147" width="20.28515625" customWidth="1"/>
    <col min="6149" max="6149" width="18.28515625" customWidth="1"/>
    <col min="6402" max="6402" width="15.28515625" bestFit="1" customWidth="1"/>
    <col min="6403" max="6403" width="20.28515625" customWidth="1"/>
    <col min="6405" max="6405" width="18.28515625" customWidth="1"/>
    <col min="6658" max="6658" width="15.28515625" bestFit="1" customWidth="1"/>
    <col min="6659" max="6659" width="20.28515625" customWidth="1"/>
    <col min="6661" max="6661" width="18.28515625" customWidth="1"/>
    <col min="6914" max="6914" width="15.28515625" bestFit="1" customWidth="1"/>
    <col min="6915" max="6915" width="20.28515625" customWidth="1"/>
    <col min="6917" max="6917" width="18.28515625" customWidth="1"/>
    <col min="7170" max="7170" width="15.28515625" bestFit="1" customWidth="1"/>
    <col min="7171" max="7171" width="20.28515625" customWidth="1"/>
    <col min="7173" max="7173" width="18.28515625" customWidth="1"/>
    <col min="7426" max="7426" width="15.28515625" bestFit="1" customWidth="1"/>
    <col min="7427" max="7427" width="20.28515625" customWidth="1"/>
    <col min="7429" max="7429" width="18.28515625" customWidth="1"/>
    <col min="7682" max="7682" width="15.28515625" bestFit="1" customWidth="1"/>
    <col min="7683" max="7683" width="20.28515625" customWidth="1"/>
    <col min="7685" max="7685" width="18.28515625" customWidth="1"/>
    <col min="7938" max="7938" width="15.28515625" bestFit="1" customWidth="1"/>
    <col min="7939" max="7939" width="20.28515625" customWidth="1"/>
    <col min="7941" max="7941" width="18.28515625" customWidth="1"/>
    <col min="8194" max="8194" width="15.28515625" bestFit="1" customWidth="1"/>
    <col min="8195" max="8195" width="20.28515625" customWidth="1"/>
    <col min="8197" max="8197" width="18.28515625" customWidth="1"/>
    <col min="8450" max="8450" width="15.28515625" bestFit="1" customWidth="1"/>
    <col min="8451" max="8451" width="20.28515625" customWidth="1"/>
    <col min="8453" max="8453" width="18.28515625" customWidth="1"/>
    <col min="8706" max="8706" width="15.28515625" bestFit="1" customWidth="1"/>
    <col min="8707" max="8707" width="20.28515625" customWidth="1"/>
    <col min="8709" max="8709" width="18.28515625" customWidth="1"/>
    <col min="8962" max="8962" width="15.28515625" bestFit="1" customWidth="1"/>
    <col min="8963" max="8963" width="20.28515625" customWidth="1"/>
    <col min="8965" max="8965" width="18.28515625" customWidth="1"/>
    <col min="9218" max="9218" width="15.28515625" bestFit="1" customWidth="1"/>
    <col min="9219" max="9219" width="20.28515625" customWidth="1"/>
    <col min="9221" max="9221" width="18.28515625" customWidth="1"/>
    <col min="9474" max="9474" width="15.28515625" bestFit="1" customWidth="1"/>
    <col min="9475" max="9475" width="20.28515625" customWidth="1"/>
    <col min="9477" max="9477" width="18.28515625" customWidth="1"/>
    <col min="9730" max="9730" width="15.28515625" bestFit="1" customWidth="1"/>
    <col min="9731" max="9731" width="20.28515625" customWidth="1"/>
    <col min="9733" max="9733" width="18.28515625" customWidth="1"/>
    <col min="9986" max="9986" width="15.28515625" bestFit="1" customWidth="1"/>
    <col min="9987" max="9987" width="20.28515625" customWidth="1"/>
    <col min="9989" max="9989" width="18.28515625" customWidth="1"/>
    <col min="10242" max="10242" width="15.28515625" bestFit="1" customWidth="1"/>
    <col min="10243" max="10243" width="20.28515625" customWidth="1"/>
    <col min="10245" max="10245" width="18.28515625" customWidth="1"/>
    <col min="10498" max="10498" width="15.28515625" bestFit="1" customWidth="1"/>
    <col min="10499" max="10499" width="20.28515625" customWidth="1"/>
    <col min="10501" max="10501" width="18.28515625" customWidth="1"/>
    <col min="10754" max="10754" width="15.28515625" bestFit="1" customWidth="1"/>
    <col min="10755" max="10755" width="20.28515625" customWidth="1"/>
    <col min="10757" max="10757" width="18.28515625" customWidth="1"/>
    <col min="11010" max="11010" width="15.28515625" bestFit="1" customWidth="1"/>
    <col min="11011" max="11011" width="20.28515625" customWidth="1"/>
    <col min="11013" max="11013" width="18.28515625" customWidth="1"/>
    <col min="11266" max="11266" width="15.28515625" bestFit="1" customWidth="1"/>
    <col min="11267" max="11267" width="20.28515625" customWidth="1"/>
    <col min="11269" max="11269" width="18.28515625" customWidth="1"/>
    <col min="11522" max="11522" width="15.28515625" bestFit="1" customWidth="1"/>
    <col min="11523" max="11523" width="20.28515625" customWidth="1"/>
    <col min="11525" max="11525" width="18.28515625" customWidth="1"/>
    <col min="11778" max="11778" width="15.28515625" bestFit="1" customWidth="1"/>
    <col min="11779" max="11779" width="20.28515625" customWidth="1"/>
    <col min="11781" max="11781" width="18.28515625" customWidth="1"/>
    <col min="12034" max="12034" width="15.28515625" bestFit="1" customWidth="1"/>
    <col min="12035" max="12035" width="20.28515625" customWidth="1"/>
    <col min="12037" max="12037" width="18.28515625" customWidth="1"/>
    <col min="12290" max="12290" width="15.28515625" bestFit="1" customWidth="1"/>
    <col min="12291" max="12291" width="20.28515625" customWidth="1"/>
    <col min="12293" max="12293" width="18.28515625" customWidth="1"/>
    <col min="12546" max="12546" width="15.28515625" bestFit="1" customWidth="1"/>
    <col min="12547" max="12547" width="20.28515625" customWidth="1"/>
    <col min="12549" max="12549" width="18.28515625" customWidth="1"/>
    <col min="12802" max="12802" width="15.28515625" bestFit="1" customWidth="1"/>
    <col min="12803" max="12803" width="20.28515625" customWidth="1"/>
    <col min="12805" max="12805" width="18.28515625" customWidth="1"/>
    <col min="13058" max="13058" width="15.28515625" bestFit="1" customWidth="1"/>
    <col min="13059" max="13059" width="20.28515625" customWidth="1"/>
    <col min="13061" max="13061" width="18.28515625" customWidth="1"/>
    <col min="13314" max="13314" width="15.28515625" bestFit="1" customWidth="1"/>
    <col min="13315" max="13315" width="20.28515625" customWidth="1"/>
    <col min="13317" max="13317" width="18.28515625" customWidth="1"/>
    <col min="13570" max="13570" width="15.28515625" bestFit="1" customWidth="1"/>
    <col min="13571" max="13571" width="20.28515625" customWidth="1"/>
    <col min="13573" max="13573" width="18.28515625" customWidth="1"/>
    <col min="13826" max="13826" width="15.28515625" bestFit="1" customWidth="1"/>
    <col min="13827" max="13827" width="20.28515625" customWidth="1"/>
    <col min="13829" max="13829" width="18.28515625" customWidth="1"/>
    <col min="14082" max="14082" width="15.28515625" bestFit="1" customWidth="1"/>
    <col min="14083" max="14083" width="20.28515625" customWidth="1"/>
    <col min="14085" max="14085" width="18.28515625" customWidth="1"/>
    <col min="14338" max="14338" width="15.28515625" bestFit="1" customWidth="1"/>
    <col min="14339" max="14339" width="20.28515625" customWidth="1"/>
    <col min="14341" max="14341" width="18.28515625" customWidth="1"/>
    <col min="14594" max="14594" width="15.28515625" bestFit="1" customWidth="1"/>
    <col min="14595" max="14595" width="20.28515625" customWidth="1"/>
    <col min="14597" max="14597" width="18.28515625" customWidth="1"/>
    <col min="14850" max="14850" width="15.28515625" bestFit="1" customWidth="1"/>
    <col min="14851" max="14851" width="20.28515625" customWidth="1"/>
    <col min="14853" max="14853" width="18.28515625" customWidth="1"/>
    <col min="15106" max="15106" width="15.28515625" bestFit="1" customWidth="1"/>
    <col min="15107" max="15107" width="20.28515625" customWidth="1"/>
    <col min="15109" max="15109" width="18.28515625" customWidth="1"/>
    <col min="15362" max="15362" width="15.28515625" bestFit="1" customWidth="1"/>
    <col min="15363" max="15363" width="20.28515625" customWidth="1"/>
    <col min="15365" max="15365" width="18.28515625" customWidth="1"/>
    <col min="15618" max="15618" width="15.28515625" bestFit="1" customWidth="1"/>
    <col min="15619" max="15619" width="20.28515625" customWidth="1"/>
    <col min="15621" max="15621" width="18.28515625" customWidth="1"/>
    <col min="15874" max="15874" width="15.28515625" bestFit="1" customWidth="1"/>
    <col min="15875" max="15875" width="20.28515625" customWidth="1"/>
    <col min="15877" max="15877" width="18.28515625" customWidth="1"/>
    <col min="16130" max="16130" width="15.28515625" bestFit="1" customWidth="1"/>
    <col min="16131" max="16131" width="20.28515625" customWidth="1"/>
    <col min="16133" max="16133" width="18.28515625" customWidth="1"/>
  </cols>
  <sheetData>
    <row r="1" spans="2:67" x14ac:dyDescent="0.25">
      <c r="B1" s="7" t="s">
        <v>199</v>
      </c>
    </row>
    <row r="2" spans="2:67" ht="26.25" x14ac:dyDescent="0.25">
      <c r="C2" s="30" t="s">
        <v>47</v>
      </c>
      <c r="E2" s="30" t="s">
        <v>178</v>
      </c>
      <c r="H2" s="1"/>
      <c r="I2" s="1"/>
      <c r="J2" s="1"/>
      <c r="K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2:67" x14ac:dyDescent="0.25">
      <c r="B3" t="s">
        <v>45</v>
      </c>
      <c r="C3" s="1">
        <f>(' Viabilidad 8 NE ampliando 1pl'!F8-' Viabilidad 8 NE ampliando 1pl'!F68)*0.8</f>
        <v>461128.13195479085</v>
      </c>
      <c r="D3" s="1"/>
      <c r="E3" s="1">
        <f>' Viabilidad 8 NE ampliando 1pl'!D61</f>
        <v>852746.72621651855</v>
      </c>
      <c r="H3" s="1" t="s">
        <v>179</v>
      </c>
      <c r="I3" s="1"/>
      <c r="J3" s="1"/>
      <c r="K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spans="2:67" x14ac:dyDescent="0.25">
      <c r="B4" t="s">
        <v>48</v>
      </c>
      <c r="C4" s="31">
        <v>5</v>
      </c>
      <c r="E4" s="31">
        <v>1.35</v>
      </c>
      <c r="H4" s="1">
        <v>-1344.9570458333335</v>
      </c>
      <c r="I4" s="1">
        <v>-1324.4127216432646</v>
      </c>
      <c r="J4" s="1">
        <v>-1303.8084765076412</v>
      </c>
      <c r="K4" s="1">
        <v>-1283.1441356570392</v>
      </c>
      <c r="L4" s="1">
        <v>-1262.4195238122893</v>
      </c>
      <c r="M4" s="1">
        <v>-1241.6344651829925</v>
      </c>
      <c r="N4" s="1">
        <v>-1220.7887834660266</v>
      </c>
      <c r="O4" s="1">
        <v>-1199.882301844053</v>
      </c>
      <c r="P4" s="1">
        <v>-1178.9148429840156</v>
      </c>
      <c r="Q4" s="1">
        <v>-1157.8862290356362</v>
      </c>
      <c r="R4" s="1">
        <v>-1136.7962816299073</v>
      </c>
      <c r="S4" s="1">
        <v>-1115.6448218775784</v>
      </c>
      <c r="T4" s="1">
        <v>-1094.4316703676386</v>
      </c>
      <c r="U4" s="1">
        <v>-1073.1566471657948</v>
      </c>
      <c r="V4" s="1">
        <v>-1051.8195718129455</v>
      </c>
      <c r="W4" s="1">
        <v>-1030.4202633236503</v>
      </c>
      <c r="X4" s="1">
        <v>-1008.958540184595</v>
      </c>
      <c r="Y4" s="1">
        <v>-987.43422035305082</v>
      </c>
      <c r="Z4" s="1">
        <v>-965.84712125533099</v>
      </c>
      <c r="AA4" s="1">
        <v>-944.1970597852428</v>
      </c>
      <c r="AB4" s="1">
        <v>-922.48385230253359</v>
      </c>
      <c r="AC4" s="1">
        <v>-900.70731463133302</v>
      </c>
      <c r="AD4" s="1">
        <v>-878.86726205859179</v>
      </c>
      <c r="AE4" s="1">
        <v>-856.96350933251324</v>
      </c>
      <c r="AF4" s="1">
        <v>-834.99587066098354</v>
      </c>
      <c r="AG4" s="1">
        <v>-812.96415970999544</v>
      </c>
      <c r="AH4" s="1">
        <v>-790.86818960206676</v>
      </c>
      <c r="AI4" s="1">
        <v>-768.70777291465674</v>
      </c>
      <c r="AJ4" s="1">
        <v>-746.4827216785751</v>
      </c>
      <c r="AK4" s="1">
        <v>-724.19284737638804</v>
      </c>
      <c r="AL4" s="1">
        <v>-701.83796094081958</v>
      </c>
      <c r="AM4" s="1">
        <v>-679.41787275314766</v>
      </c>
      <c r="AN4" s="1">
        <v>-656.9323926415949</v>
      </c>
      <c r="AO4" s="1">
        <v>-634.38132987971687</v>
      </c>
      <c r="AP4" s="1">
        <v>-611.76449318478319</v>
      </c>
      <c r="AQ4" s="1">
        <v>-589.081690716156</v>
      </c>
      <c r="AR4" s="1">
        <v>-566.33273007366199</v>
      </c>
      <c r="AS4" s="1">
        <v>-543.51741829596074</v>
      </c>
      <c r="AT4" s="1">
        <v>-520.63556185890786</v>
      </c>
      <c r="AU4" s="1">
        <v>-497.68696667391345</v>
      </c>
      <c r="AV4" s="1">
        <v>-474.67143808629629</v>
      </c>
      <c r="AW4" s="1">
        <v>-451.58878087363189</v>
      </c>
      <c r="AX4" s="1">
        <v>-428.4387992440972</v>
      </c>
      <c r="AY4" s="1">
        <v>-405.22129683480966</v>
      </c>
      <c r="AZ4" s="1">
        <v>-381.93607671016179</v>
      </c>
      <c r="BA4" s="1">
        <v>-358.58294136015024</v>
      </c>
      <c r="BB4" s="1">
        <v>-335.16169269870124</v>
      </c>
      <c r="BC4" s="1">
        <v>-311.67213206198966</v>
      </c>
      <c r="BD4" s="1">
        <v>-288.1140602067544</v>
      </c>
      <c r="BE4" s="1">
        <v>-264.48727730860793</v>
      </c>
      <c r="BF4" s="1">
        <v>-240.79158296034197</v>
      </c>
      <c r="BG4" s="1">
        <v>-217.02677617022684</v>
      </c>
      <c r="BH4" s="1">
        <v>-193.19265536030719</v>
      </c>
      <c r="BI4" s="1">
        <v>-169.289018364692</v>
      </c>
      <c r="BJ4" s="1">
        <v>-145.31566242783956</v>
      </c>
      <c r="BK4" s="1">
        <v>-121.27238420283797</v>
      </c>
      <c r="BL4" s="1">
        <v>-97.158979749680128</v>
      </c>
      <c r="BM4" s="1">
        <v>-72.975244533533925</v>
      </c>
      <c r="BN4" s="1">
        <v>-48.720973423007287</v>
      </c>
      <c r="BO4" s="1">
        <v>-24.395960688408255</v>
      </c>
    </row>
    <row r="5" spans="2:67" x14ac:dyDescent="0.25">
      <c r="B5" t="s">
        <v>49</v>
      </c>
      <c r="C5" s="6">
        <v>3.5000000000000003E-2</v>
      </c>
      <c r="E5" s="6">
        <v>0.05</v>
      </c>
    </row>
    <row r="6" spans="2:67" x14ac:dyDescent="0.25">
      <c r="C6" s="6"/>
      <c r="E6" s="6"/>
      <c r="H6" s="1"/>
      <c r="I6" s="1"/>
      <c r="J6" s="1"/>
      <c r="K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2:67" x14ac:dyDescent="0.25">
      <c r="B7" t="s">
        <v>50</v>
      </c>
      <c r="C7" s="6">
        <f>C5/12</f>
        <v>2.9166666666666668E-3</v>
      </c>
      <c r="E7" s="6">
        <f>E5/12</f>
        <v>4.1666666666666666E-3</v>
      </c>
      <c r="H7" s="1" t="s">
        <v>181</v>
      </c>
      <c r="I7" s="1"/>
      <c r="J7" s="1"/>
      <c r="K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2:67" x14ac:dyDescent="0.25">
      <c r="B8" t="s">
        <v>51</v>
      </c>
      <c r="C8" s="32">
        <f>PMT(C7,C9,-C3)</f>
        <v>8388.7253751322969</v>
      </c>
      <c r="E8" s="33">
        <f>PMT(E7,E9,-E3)</f>
        <v>54544.773637249105</v>
      </c>
      <c r="H8" s="1">
        <v>-3553.111375</v>
      </c>
      <c r="I8" s="1">
        <v>-3340.6461145656076</v>
      </c>
      <c r="J8" s="1">
        <v>-3127.2955822127383</v>
      </c>
      <c r="K8" s="1">
        <v>-2913.0560893083984</v>
      </c>
      <c r="L8" s="1">
        <v>-2697.9239318502905</v>
      </c>
      <c r="M8" s="1">
        <v>-2481.895390402774</v>
      </c>
      <c r="N8" s="1">
        <v>-2264.9667300325591</v>
      </c>
      <c r="O8" s="1">
        <v>-2047.1342002441354</v>
      </c>
      <c r="P8" s="1">
        <v>-1828.3940349149266</v>
      </c>
      <c r="Q8" s="1">
        <v>-1608.7424522301787</v>
      </c>
      <c r="R8" s="1">
        <v>-1388.1756546175786</v>
      </c>
      <c r="S8" s="1">
        <v>-1166.6898286815924</v>
      </c>
      <c r="T8" s="1">
        <v>-944.28114513753951</v>
      </c>
      <c r="U8" s="1">
        <v>-720.94575874538623</v>
      </c>
      <c r="V8" s="1">
        <v>-496.67980824326582</v>
      </c>
      <c r="W8" s="1">
        <v>-271.47941628071987</v>
      </c>
    </row>
    <row r="9" spans="2:67" x14ac:dyDescent="0.25">
      <c r="B9" t="s">
        <v>52</v>
      </c>
      <c r="C9" s="34">
        <f>C4*12</f>
        <v>60</v>
      </c>
      <c r="E9" s="31">
        <f>E4*12</f>
        <v>16.200000000000003</v>
      </c>
      <c r="H9" s="1"/>
      <c r="I9" s="1"/>
      <c r="J9" s="1"/>
      <c r="K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67" x14ac:dyDescent="0.25">
      <c r="B10" t="s">
        <v>53</v>
      </c>
      <c r="C10" s="32">
        <f>C8*C9-C3</f>
        <v>42195.39055314695</v>
      </c>
      <c r="E10" s="33">
        <f>E8*E9-E3</f>
        <v>30878.606706917053</v>
      </c>
      <c r="H10" s="1"/>
      <c r="I10" s="1"/>
      <c r="J10" s="1"/>
      <c r="K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4" spans="2:67" x14ac:dyDescent="0.25">
      <c r="B14" s="7" t="s">
        <v>204</v>
      </c>
    </row>
    <row r="16" spans="2:67" ht="26.25" x14ac:dyDescent="0.25">
      <c r="C16" s="30" t="s">
        <v>47</v>
      </c>
      <c r="E16" s="30" t="s">
        <v>178</v>
      </c>
    </row>
    <row r="17" spans="2:67" x14ac:dyDescent="0.25">
      <c r="B17" t="s">
        <v>45</v>
      </c>
      <c r="C17" s="1">
        <f>(' Viabilidad 8 NE ampliando 2pl'!F8-' Viabilidad 8 NE ampliando 2pl'!F68)*0.8</f>
        <v>350147.78420608444</v>
      </c>
      <c r="D17" s="1"/>
      <c r="E17" s="1">
        <f>' Viabilidad 8 NE ampliando 2pl'!D61</f>
        <v>972638.18852412072</v>
      </c>
      <c r="H17" s="1" t="s">
        <v>180</v>
      </c>
    </row>
    <row r="18" spans="2:67" x14ac:dyDescent="0.25">
      <c r="B18" t="s">
        <v>48</v>
      </c>
      <c r="C18" s="31">
        <v>5</v>
      </c>
      <c r="E18" s="31">
        <v>1.35</v>
      </c>
      <c r="H18" s="1">
        <v>-1021.2643583333335</v>
      </c>
      <c r="I18" s="1">
        <v>-1005.6644652911265</v>
      </c>
      <c r="J18" s="1">
        <v>-990.01907256087986</v>
      </c>
      <c r="K18" s="1">
        <v>-974.32804743516976</v>
      </c>
      <c r="L18" s="1">
        <v>-958.59125681950979</v>
      </c>
      <c r="M18" s="1">
        <v>-942.80856723122088</v>
      </c>
      <c r="N18" s="1">
        <v>-926.97984479829938</v>
      </c>
      <c r="O18" s="1">
        <v>-911.10495525828173</v>
      </c>
      <c r="P18" s="1">
        <v>-895.18376395710595</v>
      </c>
      <c r="Q18" s="1">
        <v>-879.21613584796842</v>
      </c>
      <c r="R18" s="1">
        <v>-863.20193549017881</v>
      </c>
      <c r="S18" s="1">
        <v>-847.1410270480128</v>
      </c>
      <c r="T18" s="1">
        <v>-831.03327428955686</v>
      </c>
      <c r="U18" s="1">
        <v>-814.87854058555558</v>
      </c>
      <c r="V18" s="1">
        <v>-798.67668890825087</v>
      </c>
      <c r="W18" s="1">
        <v>-782.42758183022067</v>
      </c>
      <c r="X18" s="1">
        <v>-766.13108152321286</v>
      </c>
      <c r="Y18" s="1">
        <v>-749.78704975697656</v>
      </c>
      <c r="Z18" s="1">
        <v>-733.3953478980884</v>
      </c>
      <c r="AA18" s="1">
        <v>-716.95583690877868</v>
      </c>
      <c r="AB18" s="1">
        <v>-700.46837734575001</v>
      </c>
      <c r="AC18" s="1">
        <v>-683.93282935899583</v>
      </c>
      <c r="AD18" s="1">
        <v>-667.34905269061369</v>
      </c>
      <c r="AE18" s="1">
        <v>-650.71690667361543</v>
      </c>
      <c r="AF18" s="1">
        <v>-634.03625023073425</v>
      </c>
      <c r="AG18" s="1">
        <v>-617.30694187322808</v>
      </c>
      <c r="AH18" s="1">
        <v>-600.52883969967911</v>
      </c>
      <c r="AI18" s="1">
        <v>-583.70180139479066</v>
      </c>
      <c r="AJ18" s="1">
        <v>-566.82568422817974</v>
      </c>
      <c r="AK18" s="1">
        <v>-549.90034505316589</v>
      </c>
      <c r="AL18" s="1">
        <v>-532.92564030555832</v>
      </c>
      <c r="AM18" s="1">
        <v>-515.90142600243701</v>
      </c>
      <c r="AN18" s="1">
        <v>-498.82755774093164</v>
      </c>
      <c r="AO18" s="1">
        <v>-481.70389069699684</v>
      </c>
      <c r="AP18" s="1">
        <v>-464.53027962418383</v>
      </c>
      <c r="AQ18" s="1">
        <v>-447.30657885240845</v>
      </c>
      <c r="AR18" s="1">
        <v>-430.03264228671537</v>
      </c>
      <c r="AS18" s="1">
        <v>-412.70832340603914</v>
      </c>
      <c r="AT18" s="1">
        <v>-395.33347526196081</v>
      </c>
      <c r="AU18" s="1">
        <v>-377.90795047746229</v>
      </c>
      <c r="AV18" s="1">
        <v>-360.43160124567572</v>
      </c>
      <c r="AW18" s="1">
        <v>-342.90427932862974</v>
      </c>
      <c r="AX18" s="1">
        <v>-325.3258360559924</v>
      </c>
      <c r="AY18" s="1">
        <v>-307.69612232380979</v>
      </c>
      <c r="AZ18" s="1">
        <v>-290.01498859324164</v>
      </c>
      <c r="BA18" s="1">
        <v>-272.28228488929273</v>
      </c>
      <c r="BB18" s="1">
        <v>-254.4978607995406</v>
      </c>
      <c r="BC18" s="1">
        <v>-236.66156547286008</v>
      </c>
      <c r="BD18" s="1">
        <v>-218.77324761814339</v>
      </c>
      <c r="BE18" s="1">
        <v>-200.83275550301704</v>
      </c>
      <c r="BF18" s="1">
        <v>-182.83993695255498</v>
      </c>
      <c r="BG18" s="1">
        <v>-164.79463934798738</v>
      </c>
      <c r="BH18" s="1">
        <v>-146.69670962540647</v>
      </c>
      <c r="BI18" s="1">
        <v>-128.54599427446803</v>
      </c>
      <c r="BJ18" s="1">
        <v>-110.34233933708933</v>
      </c>
      <c r="BK18" s="1">
        <v>-92.085590406143268</v>
      </c>
      <c r="BL18" s="1">
        <v>-73.775592624148643</v>
      </c>
      <c r="BM18" s="1">
        <v>-55.412190681956531</v>
      </c>
      <c r="BN18" s="1">
        <v>-36.995228817433023</v>
      </c>
      <c r="BO18" s="1">
        <v>-18.524550814137982</v>
      </c>
    </row>
    <row r="19" spans="2:67" x14ac:dyDescent="0.25">
      <c r="B19" t="s">
        <v>49</v>
      </c>
      <c r="C19" s="6">
        <v>3.5000000000000003E-2</v>
      </c>
      <c r="E19" s="6">
        <v>0.05</v>
      </c>
      <c r="H19" s="1"/>
      <c r="I19" s="1"/>
      <c r="J19" s="1"/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</row>
    <row r="20" spans="2:67" x14ac:dyDescent="0.25">
      <c r="C20" s="6"/>
      <c r="E20" s="6"/>
      <c r="H20" s="1"/>
      <c r="I20" s="1"/>
      <c r="J20" s="1"/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</row>
    <row r="21" spans="2:67" x14ac:dyDescent="0.25">
      <c r="B21" t="s">
        <v>50</v>
      </c>
      <c r="C21" s="6">
        <f>C19/12</f>
        <v>2.9166666666666668E-3</v>
      </c>
      <c r="E21" s="6">
        <f>E19/12</f>
        <v>4.1666666666666666E-3</v>
      </c>
      <c r="H21" s="1" t="s">
        <v>181</v>
      </c>
    </row>
    <row r="22" spans="2:67" x14ac:dyDescent="0.25">
      <c r="B22" t="s">
        <v>51</v>
      </c>
      <c r="C22" s="32">
        <f>PMT(C21,C23,-C17)</f>
        <v>6369.7991921774601</v>
      </c>
      <c r="E22" s="33">
        <f>PMT(E21,E23,-E17)</f>
        <v>62213.466429095162</v>
      </c>
      <c r="H22" s="1">
        <v>-4052.6591249999997</v>
      </c>
      <c r="I22" s="1">
        <v>-3810.3224275062598</v>
      </c>
      <c r="J22" s="1">
        <v>-3566.9759937729618</v>
      </c>
      <c r="K22" s="1">
        <v>-3322.6156165657758</v>
      </c>
      <c r="L22" s="1">
        <v>-3077.2370711202257</v>
      </c>
      <c r="M22" s="1">
        <v>-2830.8361150686533</v>
      </c>
      <c r="N22" s="1">
        <v>-2583.4084883668647</v>
      </c>
      <c r="O22" s="1">
        <v>-2334.9499132204865</v>
      </c>
      <c r="P22" s="1">
        <v>-2085.4560940109977</v>
      </c>
      <c r="Q22" s="1">
        <v>-1834.9227172214694</v>
      </c>
      <c r="R22" s="1">
        <v>-1583.3454513619849</v>
      </c>
      <c r="S22" s="1">
        <v>-1330.7199468947526</v>
      </c>
      <c r="T22" s="1">
        <v>-1077.041836158907</v>
      </c>
      <c r="U22" s="1">
        <v>-822.30673329499496</v>
      </c>
      <c r="V22" s="1">
        <v>-566.51023416915029</v>
      </c>
      <c r="W22" s="1">
        <v>-309.64791629694781</v>
      </c>
      <c r="X22" s="1"/>
    </row>
    <row r="23" spans="2:67" x14ac:dyDescent="0.25">
      <c r="B23" t="s">
        <v>52</v>
      </c>
      <c r="C23" s="34">
        <f>C18*12</f>
        <v>60</v>
      </c>
      <c r="E23" s="31">
        <f>E18*12</f>
        <v>16.200000000000003</v>
      </c>
      <c r="H23" s="1"/>
      <c r="I23" s="1"/>
      <c r="J23" s="1"/>
      <c r="K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2:67" x14ac:dyDescent="0.25">
      <c r="B24" t="s">
        <v>53</v>
      </c>
      <c r="C24" s="32">
        <f>C22*C23-C17</f>
        <v>32040.167324563139</v>
      </c>
      <c r="E24" s="33">
        <f>E22*E23-E17</f>
        <v>35219.967627221136</v>
      </c>
      <c r="H24" s="1"/>
      <c r="I24" s="1"/>
      <c r="J24" s="1"/>
      <c r="K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2:67" x14ac:dyDescent="0.25">
      <c r="H25" s="1"/>
    </row>
    <row r="26" spans="2:67" x14ac:dyDescent="0.25">
      <c r="H26" s="1"/>
    </row>
    <row r="27" spans="2:67" x14ac:dyDescent="0.25">
      <c r="B27" s="7"/>
      <c r="H27" s="1"/>
    </row>
    <row r="28" spans="2:67" x14ac:dyDescent="0.25">
      <c r="B28" s="7" t="s">
        <v>193</v>
      </c>
      <c r="H28" s="1"/>
    </row>
    <row r="29" spans="2:67" x14ac:dyDescent="0.25">
      <c r="H29" s="1"/>
    </row>
    <row r="30" spans="2:67" ht="26.25" x14ac:dyDescent="0.25">
      <c r="C30" s="30" t="s">
        <v>47</v>
      </c>
      <c r="E30" s="30" t="s">
        <v>178</v>
      </c>
      <c r="H30" s="1"/>
    </row>
    <row r="31" spans="2:67" x14ac:dyDescent="0.25">
      <c r="B31" t="s">
        <v>45</v>
      </c>
      <c r="C31" s="1">
        <f>(' Viabilidad 8 NE'!F8-' Viabilidad 8 NE'!F68)*0.8</f>
        <v>486595.1630683426</v>
      </c>
      <c r="D31" s="1"/>
      <c r="E31" s="1">
        <f>' Viabilidad 8 NE'!D61</f>
        <v>656338.83499040781</v>
      </c>
      <c r="H31" s="1" t="s">
        <v>180</v>
      </c>
    </row>
    <row r="32" spans="2:67" x14ac:dyDescent="0.25">
      <c r="B32" t="s">
        <v>48</v>
      </c>
      <c r="C32" s="31">
        <v>5</v>
      </c>
      <c r="E32" s="31">
        <v>1.35</v>
      </c>
      <c r="H32" s="1">
        <v>-1419.2358833333333</v>
      </c>
      <c r="I32" s="1">
        <v>-1397.5569440841523</v>
      </c>
      <c r="J32" s="1">
        <v>-1375.8147745954948</v>
      </c>
      <c r="K32" s="1">
        <v>-1354.0091904458284</v>
      </c>
      <c r="L32" s="1">
        <v>-1332.1400066757253</v>
      </c>
      <c r="M32" s="1">
        <v>-1310.2070377862931</v>
      </c>
      <c r="N32" s="1">
        <v>-1288.2100977375999</v>
      </c>
      <c r="O32" s="1">
        <v>-1266.1489999470978</v>
      </c>
      <c r="P32" s="1">
        <v>-1244.0235572880404</v>
      </c>
      <c r="Q32" s="1">
        <v>-1221.833582087894</v>
      </c>
      <c r="R32" s="1">
        <v>-1199.578886126747</v>
      </c>
      <c r="S32" s="1">
        <v>-1177.2592806357136</v>
      </c>
      <c r="T32" s="1">
        <v>-1154.8745762953311</v>
      </c>
      <c r="U32" s="1">
        <v>-1132.4245832339559</v>
      </c>
      <c r="V32" s="1">
        <v>-1109.9091110261515</v>
      </c>
      <c r="W32" s="1">
        <v>-1087.3279686910746</v>
      </c>
      <c r="X32" s="1">
        <v>-1064.6809646908537</v>
      </c>
      <c r="Y32" s="1">
        <v>-1041.9679069289657</v>
      </c>
      <c r="Z32" s="1">
        <v>-1019.1886027486051</v>
      </c>
      <c r="AA32" s="1">
        <v>-996.34285893105186</v>
      </c>
      <c r="AB32" s="1">
        <v>-973.43048169403096</v>
      </c>
      <c r="AC32" s="1">
        <v>-950.45127669006854</v>
      </c>
      <c r="AD32" s="1">
        <v>-927.40504900484461</v>
      </c>
      <c r="AE32" s="1">
        <v>-904.29160315553895</v>
      </c>
      <c r="AF32" s="1">
        <v>-881.11074308917262</v>
      </c>
      <c r="AG32" s="1">
        <v>-857.86227218094621</v>
      </c>
      <c r="AH32" s="1">
        <v>-834.54599323257071</v>
      </c>
      <c r="AI32" s="1">
        <v>-811.16170847059584</v>
      </c>
      <c r="AJ32" s="1">
        <v>-787.70921954473215</v>
      </c>
      <c r="AK32" s="1">
        <v>-764.18832752616743</v>
      </c>
      <c r="AL32" s="1">
        <v>-740.59883290588209</v>
      </c>
      <c r="AM32" s="1">
        <v>-716.94053559295446</v>
      </c>
      <c r="AN32" s="1">
        <v>-693.21323491286398</v>
      </c>
      <c r="AO32" s="1">
        <v>-669.41672960579001</v>
      </c>
      <c r="AP32" s="1">
        <v>-645.55081782490367</v>
      </c>
      <c r="AQ32" s="1">
        <v>-621.61529713465643</v>
      </c>
      <c r="AR32" s="1">
        <v>-597.60996450906248</v>
      </c>
      <c r="AS32" s="1">
        <v>-573.53461632997744</v>
      </c>
      <c r="AT32" s="1">
        <v>-549.38904838536996</v>
      </c>
      <c r="AU32" s="1">
        <v>-525.17305586759062</v>
      </c>
      <c r="AV32" s="1">
        <v>-500.8864333716345</v>
      </c>
      <c r="AW32" s="1">
        <v>-476.52897489339864</v>
      </c>
      <c r="AX32" s="1">
        <v>-452.10047382793448</v>
      </c>
      <c r="AY32" s="1">
        <v>-427.60072296769602</v>
      </c>
      <c r="AZ32" s="1">
        <v>-403.02951450078183</v>
      </c>
      <c r="BA32" s="1">
        <v>-378.3866400091726</v>
      </c>
      <c r="BB32" s="1">
        <v>-353.67189046696279</v>
      </c>
      <c r="BC32" s="1">
        <v>-328.88505623858816</v>
      </c>
      <c r="BD32" s="1">
        <v>-304.02592707704753</v>
      </c>
      <c r="BE32" s="1">
        <v>-279.09429212211899</v>
      </c>
      <c r="BF32" s="1">
        <v>-254.08993989857197</v>
      </c>
      <c r="BG32" s="1">
        <v>-229.01265831437286</v>
      </c>
      <c r="BH32" s="1">
        <v>-203.86223465888654</v>
      </c>
      <c r="BI32" s="1">
        <v>-178.63845560107177</v>
      </c>
      <c r="BJ32" s="1">
        <v>-153.34110718767164</v>
      </c>
      <c r="BK32" s="1">
        <v>-127.96997484139911</v>
      </c>
      <c r="BL32" s="1">
        <v>-102.5248433591166</v>
      </c>
      <c r="BM32" s="1">
        <v>-77.00549691001082</v>
      </c>
      <c r="BN32" s="1">
        <v>-51.411719033761784</v>
      </c>
      <c r="BO32" s="1">
        <v>-25.743292638707004</v>
      </c>
    </row>
    <row r="33" spans="2:69" x14ac:dyDescent="0.25">
      <c r="B33" t="s">
        <v>49</v>
      </c>
      <c r="C33" s="6">
        <v>3.5000000000000003E-2</v>
      </c>
      <c r="E33" s="6">
        <v>0.05</v>
      </c>
      <c r="H33" s="1"/>
      <c r="I33" s="1"/>
      <c r="J33" s="1"/>
      <c r="K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2:69" x14ac:dyDescent="0.25">
      <c r="C34" s="6"/>
      <c r="E34" s="6"/>
      <c r="H34" s="1"/>
      <c r="I34" s="1"/>
      <c r="J34" s="1"/>
      <c r="K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</row>
    <row r="35" spans="2:69" x14ac:dyDescent="0.25">
      <c r="B35" t="s">
        <v>50</v>
      </c>
      <c r="C35" s="6">
        <f>C33/12</f>
        <v>2.9166666666666668E-3</v>
      </c>
      <c r="E35" s="6">
        <f>E33/12</f>
        <v>4.1666666666666666E-3</v>
      </c>
      <c r="H35" s="1" t="s">
        <v>181</v>
      </c>
    </row>
    <row r="36" spans="2:69" x14ac:dyDescent="0.25">
      <c r="B36" t="s">
        <v>51</v>
      </c>
      <c r="C36" s="32">
        <f>PMT(C35,C37,-C31)</f>
        <v>8852.0151102996151</v>
      </c>
      <c r="E36" s="33">
        <f>PMT(E35,E37,-E31)</f>
        <v>41981.812516273138</v>
      </c>
      <c r="H36" s="1">
        <v>-2734.7451249999999</v>
      </c>
      <c r="I36" s="1">
        <v>-2571.2156788663806</v>
      </c>
      <c r="J36" s="1">
        <v>-2407.0048600405385</v>
      </c>
      <c r="K36" s="1">
        <v>-2242.1098294695889</v>
      </c>
      <c r="L36" s="1">
        <v>-2076.52773627126</v>
      </c>
      <c r="M36" s="1">
        <v>-1910.2557176846049</v>
      </c>
      <c r="N36" s="1">
        <v>-1743.2908990205046</v>
      </c>
      <c r="O36" s="1">
        <v>-1575.6303936119712</v>
      </c>
      <c r="P36" s="1">
        <v>-1407.2713027642355</v>
      </c>
      <c r="Q36" s="1">
        <v>-1238.2107157046341</v>
      </c>
      <c r="R36" s="1">
        <v>-1068.4457095322846</v>
      </c>
      <c r="S36" s="1">
        <v>-897.97334916755028</v>
      </c>
      <c r="T36" s="1">
        <v>-726.79068730129609</v>
      </c>
      <c r="U36" s="1">
        <v>-554.89476434393237</v>
      </c>
      <c r="V36" s="1">
        <v>-382.28260837424659</v>
      </c>
      <c r="W36" s="1">
        <v>-208.95123508802035</v>
      </c>
    </row>
    <row r="37" spans="2:69" x14ac:dyDescent="0.25">
      <c r="B37" t="s">
        <v>52</v>
      </c>
      <c r="C37" s="34">
        <f>C32*12</f>
        <v>60</v>
      </c>
      <c r="E37" s="31">
        <f>E32*12</f>
        <v>16.200000000000003</v>
      </c>
      <c r="H37" s="1"/>
      <c r="I37" s="1"/>
      <c r="J37" s="1"/>
      <c r="K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 spans="2:69" x14ac:dyDescent="0.25">
      <c r="B38" t="s">
        <v>53</v>
      </c>
      <c r="C38" s="32">
        <f>C36*C37-C31</f>
        <v>44525.743549634353</v>
      </c>
      <c r="E38" s="33">
        <f>E36*E37-E31</f>
        <v>23766.527773217182</v>
      </c>
      <c r="H38" s="1"/>
      <c r="I38" s="1"/>
      <c r="J38" s="1"/>
      <c r="K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 spans="2:69" x14ac:dyDescent="0.25">
      <c r="H39" s="1"/>
      <c r="J39" s="1"/>
    </row>
    <row r="40" spans="2:69" x14ac:dyDescent="0.25">
      <c r="H40" s="1"/>
      <c r="J40" s="1"/>
    </row>
    <row r="41" spans="2:69" x14ac:dyDescent="0.25">
      <c r="H41" s="1"/>
      <c r="J41" s="1"/>
    </row>
    <row r="42" spans="2:69" x14ac:dyDescent="0.25">
      <c r="B42" s="7" t="s">
        <v>209</v>
      </c>
      <c r="H42" s="1"/>
      <c r="J42" s="1"/>
    </row>
    <row r="43" spans="2:69" x14ac:dyDescent="0.25">
      <c r="H43" s="1"/>
      <c r="J43" s="1"/>
    </row>
    <row r="44" spans="2:69" ht="26.25" x14ac:dyDescent="0.25">
      <c r="C44" s="30" t="s">
        <v>47</v>
      </c>
      <c r="E44" s="30" t="s">
        <v>178</v>
      </c>
      <c r="H44" s="1"/>
      <c r="J44" s="1"/>
    </row>
    <row r="45" spans="2:69" x14ac:dyDescent="0.25">
      <c r="B45" t="s">
        <v>45</v>
      </c>
      <c r="C45" s="1">
        <f>' Viabilidad 8 manteniendo+1pl'!D60</f>
        <v>380943.11644115607</v>
      </c>
      <c r="D45" s="1"/>
      <c r="E45" s="1">
        <f>' Viabilidad 8 manteniendo+1pl'!D61</f>
        <v>561801.84787560208</v>
      </c>
      <c r="H45" s="1" t="s">
        <v>180</v>
      </c>
      <c r="J45" s="1"/>
    </row>
    <row r="46" spans="2:69" x14ac:dyDescent="0.25">
      <c r="B46" t="s">
        <v>48</v>
      </c>
      <c r="C46" s="31">
        <v>5</v>
      </c>
      <c r="E46" s="31">
        <v>1.35</v>
      </c>
      <c r="H46" s="1">
        <v>-1111.0841</v>
      </c>
      <c r="I46" s="1">
        <v>-1094.1122033706265</v>
      </c>
      <c r="J46" s="1">
        <v>-1077.0908053760841</v>
      </c>
      <c r="K46" s="1">
        <v>-1060.019761637391</v>
      </c>
      <c r="L46" s="1">
        <v>-1042.8989273544596</v>
      </c>
      <c r="M46" s="1">
        <v>-1025.7281573048699</v>
      </c>
      <c r="N46" s="1">
        <v>-1008.5073058426356</v>
      </c>
      <c r="O46" s="1">
        <v>-991.23622689696958</v>
      </c>
      <c r="P46" s="1">
        <v>-973.91477397104563</v>
      </c>
      <c r="Q46" s="1">
        <v>-956.54280014075459</v>
      </c>
      <c r="R46" s="1">
        <v>-939.12015805345811</v>
      </c>
      <c r="S46" s="1">
        <v>-921.64669992674044</v>
      </c>
      <c r="T46" s="1">
        <v>-904.1222775471532</v>
      </c>
      <c r="U46" s="1">
        <v>-886.54674226895895</v>
      </c>
      <c r="V46" s="1">
        <v>-868.9199450128699</v>
      </c>
      <c r="W46" s="1">
        <v>-851.24173626478387</v>
      </c>
      <c r="X46" s="1">
        <v>-833.51196607451595</v>
      </c>
      <c r="Y46" s="1">
        <v>-815.73048405452664</v>
      </c>
      <c r="Z46" s="1">
        <v>-797.89713937864531</v>
      </c>
      <c r="AA46" s="1">
        <v>-780.01178078079283</v>
      </c>
      <c r="AB46" s="1">
        <v>-762.0742565536965</v>
      </c>
      <c r="AC46" s="1">
        <v>-744.08441454760452</v>
      </c>
      <c r="AD46" s="1">
        <v>-726.04210216899492</v>
      </c>
      <c r="AE46" s="1">
        <v>-707.94716637928093</v>
      </c>
      <c r="AF46" s="1">
        <v>-689.79945369351367</v>
      </c>
      <c r="AG46" s="1">
        <v>-671.59881017907958</v>
      </c>
      <c r="AH46" s="1">
        <v>-653.34508145439509</v>
      </c>
      <c r="AI46" s="1">
        <v>-635.03811268759682</v>
      </c>
      <c r="AJ46" s="1">
        <v>-616.67774859522899</v>
      </c>
      <c r="AK46" s="1">
        <v>-598.26383344092471</v>
      </c>
      <c r="AL46" s="1">
        <v>-579.79621103408715</v>
      </c>
      <c r="AM46" s="1">
        <v>-561.27472472856311</v>
      </c>
      <c r="AN46" s="1">
        <v>-542.69921742131453</v>
      </c>
      <c r="AO46" s="1">
        <v>-524.06953155108658</v>
      </c>
      <c r="AP46" s="1">
        <v>-505.38550909707044</v>
      </c>
      <c r="AQ46" s="1">
        <v>-486.64699157756326</v>
      </c>
      <c r="AR46" s="1">
        <v>-467.8538200486243</v>
      </c>
      <c r="AS46" s="1">
        <v>-449.005835102726</v>
      </c>
      <c r="AT46" s="1">
        <v>-430.10287686740202</v>
      </c>
      <c r="AU46" s="1">
        <v>-411.14478500389174</v>
      </c>
      <c r="AV46" s="1">
        <v>-392.13139870577953</v>
      </c>
      <c r="AW46" s="1">
        <v>-373.06255669763124</v>
      </c>
      <c r="AX46" s="1">
        <v>-353.9380972336258</v>
      </c>
      <c r="AY46" s="1">
        <v>-334.75785809618367</v>
      </c>
      <c r="AZ46" s="1">
        <v>-315.52167659459064</v>
      </c>
      <c r="BA46" s="1">
        <v>-296.22938956361799</v>
      </c>
      <c r="BB46" s="1">
        <v>-276.88083336213839</v>
      </c>
      <c r="BC46" s="1">
        <v>-257.47584387173771</v>
      </c>
      <c r="BD46" s="1">
        <v>-238.01425649532348</v>
      </c>
      <c r="BE46" s="1">
        <v>-218.49590615572797</v>
      </c>
      <c r="BF46" s="1">
        <v>-198.92062729430864</v>
      </c>
      <c r="BG46" s="1">
        <v>-179.2882538695435</v>
      </c>
      <c r="BH46" s="1">
        <v>-159.59861935562282</v>
      </c>
      <c r="BI46" s="1">
        <v>-139.85155674103655</v>
      </c>
      <c r="BJ46" s="1">
        <v>-120.04689852715769</v>
      </c>
      <c r="BK46" s="1">
        <v>-100.1844767268217</v>
      </c>
      <c r="BL46" s="1">
        <v>-80.264122862901402</v>
      </c>
      <c r="BM46" s="1">
        <v>-60.285667966878009</v>
      </c>
      <c r="BN46" s="1">
        <v>-40.248942577407874</v>
      </c>
      <c r="BO46" s="1">
        <v>-20.153776738885114</v>
      </c>
    </row>
    <row r="47" spans="2:69" x14ac:dyDescent="0.25">
      <c r="B47" t="s">
        <v>49</v>
      </c>
      <c r="C47" s="6">
        <v>3.5000000000000003E-2</v>
      </c>
      <c r="E47" s="6">
        <v>0.05</v>
      </c>
      <c r="H47" s="1"/>
      <c r="J47" s="1"/>
    </row>
    <row r="48" spans="2:69" x14ac:dyDescent="0.25">
      <c r="C48" s="6"/>
      <c r="E48" s="6"/>
      <c r="H48" s="1"/>
      <c r="J48" s="1"/>
    </row>
    <row r="49" spans="2:67" x14ac:dyDescent="0.25">
      <c r="B49" t="s">
        <v>50</v>
      </c>
      <c r="C49" s="6">
        <f>C47/12</f>
        <v>2.9166666666666668E-3</v>
      </c>
      <c r="E49" s="6">
        <f>E47/12</f>
        <v>4.1666666666666666E-3</v>
      </c>
      <c r="H49" s="1" t="s">
        <v>181</v>
      </c>
      <c r="J49" s="1"/>
    </row>
    <row r="50" spans="2:67" x14ac:dyDescent="0.25">
      <c r="B50" t="s">
        <v>51</v>
      </c>
      <c r="C50" s="32">
        <f>PMT(C49,C51,-C45)</f>
        <v>6930.0200224721993</v>
      </c>
      <c r="E50" s="33">
        <f>PMT(E49,E51,-E45)</f>
        <v>35934.883921890774</v>
      </c>
      <c r="H50" s="1">
        <v>-2340.8410416666666</v>
      </c>
      <c r="I50" s="1">
        <v>-2200.8658624328823</v>
      </c>
      <c r="J50" s="1">
        <v>-2060.307453285624</v>
      </c>
      <c r="K50" s="1">
        <v>-1919.1633841002517</v>
      </c>
      <c r="L50" s="1">
        <v>-1777.4312146266068</v>
      </c>
      <c r="M50" s="1">
        <v>-1635.1084944468221</v>
      </c>
      <c r="N50" s="1">
        <v>-1492.1927629329548</v>
      </c>
      <c r="O50" s="1">
        <v>-1348.6815492044466</v>
      </c>
      <c r="P50" s="1">
        <v>-1204.5723720854028</v>
      </c>
      <c r="Q50" s="1">
        <v>-1059.8627400616958</v>
      </c>
      <c r="R50" s="1">
        <v>-914.55015123789076</v>
      </c>
      <c r="S50" s="1">
        <v>-768.63209329398614</v>
      </c>
      <c r="T50" s="1">
        <v>-622.10604344198214</v>
      </c>
      <c r="U50" s="1">
        <v>-474.96946838226125</v>
      </c>
      <c r="V50" s="1">
        <v>-327.21982425979166</v>
      </c>
      <c r="W50" s="1">
        <v>-178.85455662014508</v>
      </c>
    </row>
    <row r="51" spans="2:67" x14ac:dyDescent="0.25">
      <c r="B51" t="s">
        <v>52</v>
      </c>
      <c r="C51" s="34">
        <f>C46*12</f>
        <v>60</v>
      </c>
      <c r="E51" s="31">
        <f>E46*12</f>
        <v>16.200000000000003</v>
      </c>
      <c r="H51" s="1"/>
      <c r="J51" s="1"/>
    </row>
    <row r="52" spans="2:67" x14ac:dyDescent="0.25">
      <c r="B52" t="s">
        <v>53</v>
      </c>
      <c r="C52" s="32">
        <f>C50*C51-C45</f>
        <v>34858.084907175915</v>
      </c>
      <c r="E52" s="33">
        <f>E50*E51-E45</f>
        <v>20343.2716590286</v>
      </c>
      <c r="H52" s="1"/>
      <c r="J52" s="1"/>
    </row>
    <row r="53" spans="2:67" x14ac:dyDescent="0.25">
      <c r="H53" s="1"/>
      <c r="I53" s="1"/>
      <c r="J53" s="1"/>
      <c r="K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</row>
    <row r="54" spans="2:67" x14ac:dyDescent="0.25">
      <c r="H54" s="1"/>
      <c r="I54" s="1"/>
      <c r="J54" s="1"/>
      <c r="K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</row>
    <row r="55" spans="2:67" x14ac:dyDescent="0.25">
      <c r="H55" s="1"/>
      <c r="J55" s="1"/>
    </row>
    <row r="56" spans="2:67" x14ac:dyDescent="0.25">
      <c r="B56" s="7" t="s">
        <v>212</v>
      </c>
      <c r="H56" s="1"/>
      <c r="J56" s="1"/>
    </row>
    <row r="57" spans="2:67" x14ac:dyDescent="0.25">
      <c r="H57" s="1"/>
      <c r="J57" s="1"/>
    </row>
    <row r="58" spans="2:67" ht="26.25" x14ac:dyDescent="0.25">
      <c r="C58" s="30" t="s">
        <v>47</v>
      </c>
      <c r="E58" s="30" t="s">
        <v>178</v>
      </c>
      <c r="H58" s="1"/>
      <c r="J58" s="1"/>
    </row>
    <row r="59" spans="2:67" x14ac:dyDescent="0.25">
      <c r="B59" t="s">
        <v>45</v>
      </c>
      <c r="C59" s="1">
        <f>' Viabilidad 8 manteniendo+2pl'!D60</f>
        <v>514930.92869244964</v>
      </c>
      <c r="D59" s="1"/>
      <c r="E59" s="1">
        <f>' Viabilidad 8 manteniendo+2pl'!D61</f>
        <v>681693.3101832039</v>
      </c>
      <c r="H59" s="1" t="s">
        <v>180</v>
      </c>
      <c r="J59" s="1"/>
    </row>
    <row r="60" spans="2:67" x14ac:dyDescent="0.25">
      <c r="B60" t="s">
        <v>48</v>
      </c>
      <c r="C60" s="31">
        <v>5</v>
      </c>
      <c r="E60" s="31">
        <v>1.35</v>
      </c>
      <c r="H60" s="1">
        <v>-1501.8818791666667</v>
      </c>
      <c r="I60" s="1">
        <v>-1478.9405158596533</v>
      </c>
      <c r="J60" s="1">
        <v>-1455.9322402429946</v>
      </c>
      <c r="K60" s="1">
        <v>-1432.8568571557873</v>
      </c>
      <c r="L60" s="1">
        <v>-1409.7141708679089</v>
      </c>
      <c r="M60" s="1">
        <v>-1386.5039850783576</v>
      </c>
      <c r="N60" s="1">
        <v>-1363.2261029135866</v>
      </c>
      <c r="O60" s="1">
        <v>-1339.8803269258351</v>
      </c>
      <c r="P60" s="1">
        <v>-1316.4664590914526</v>
      </c>
      <c r="Q60" s="1">
        <v>-1292.98430080922</v>
      </c>
      <c r="R60" s="1">
        <v>-1269.4336528986639</v>
      </c>
      <c r="S60" s="1">
        <v>-1245.8143155983691</v>
      </c>
      <c r="T60" s="1">
        <v>-1222.1260885642814</v>
      </c>
      <c r="U60" s="1">
        <v>-1198.3687708680113</v>
      </c>
      <c r="V60" s="1">
        <v>-1174.542160995127</v>
      </c>
      <c r="W60" s="1">
        <v>-1150.6460568434466</v>
      </c>
      <c r="X60" s="1">
        <v>-1126.6802557213236</v>
      </c>
      <c r="Y60" s="1">
        <v>-1102.6445543459283</v>
      </c>
      <c r="Z60" s="1">
        <v>-1078.5387488415211</v>
      </c>
      <c r="AA60" s="1">
        <v>-1054.362634737726</v>
      </c>
      <c r="AB60" s="1">
        <v>-1030.1160069677949</v>
      </c>
      <c r="AC60" s="1">
        <v>-1005.7986598668682</v>
      </c>
      <c r="AD60" s="1">
        <v>-981.41038717023048</v>
      </c>
      <c r="AE60" s="1">
        <v>-956.95098201156088</v>
      </c>
      <c r="AF60" s="1">
        <v>-932.42023692117846</v>
      </c>
      <c r="AG60" s="1">
        <v>-907.81794382428245</v>
      </c>
      <c r="AH60" s="1">
        <v>-883.1438940391871</v>
      </c>
      <c r="AI60" s="1">
        <v>-858.3978782755521</v>
      </c>
      <c r="AJ60" s="1">
        <v>-833.57968663260647</v>
      </c>
      <c r="AK60" s="1">
        <v>-808.68910859736854</v>
      </c>
      <c r="AL60" s="1">
        <v>-783.72593304286147</v>
      </c>
      <c r="AM60" s="1">
        <v>-758.68994822632044</v>
      </c>
      <c r="AN60" s="1">
        <v>-733.58094178739782</v>
      </c>
      <c r="AO60" s="1">
        <v>-708.39870074636167</v>
      </c>
      <c r="AP60" s="1">
        <v>-683.14301150228903</v>
      </c>
      <c r="AQ60" s="1">
        <v>-657.81365983125465</v>
      </c>
      <c r="AR60" s="1">
        <v>-632.41043088451295</v>
      </c>
      <c r="AS60" s="1">
        <v>-606.9331091866768</v>
      </c>
      <c r="AT60" s="1">
        <v>-581.38147863388838</v>
      </c>
      <c r="AU60" s="1">
        <v>-555.75532249198773</v>
      </c>
      <c r="AV60" s="1">
        <v>-530.05442339467334</v>
      </c>
      <c r="AW60" s="1">
        <v>-504.27856334165841</v>
      </c>
      <c r="AX60" s="1">
        <v>-478.42752369682211</v>
      </c>
      <c r="AY60" s="1">
        <v>-452.501085186355</v>
      </c>
      <c r="AZ60" s="1">
        <v>-426.49902789689912</v>
      </c>
      <c r="BA60" s="1">
        <v>-400.42113127368231</v>
      </c>
      <c r="BB60" s="1">
        <v>-374.26717411864774</v>
      </c>
      <c r="BC60" s="1">
        <v>-348.03693458857771</v>
      </c>
      <c r="BD60" s="1">
        <v>-321.73019019321168</v>
      </c>
      <c r="BE60" s="1">
        <v>-295.34671779335906</v>
      </c>
      <c r="BF60" s="1">
        <v>-268.88629359900693</v>
      </c>
      <c r="BG60" s="1">
        <v>-242.34869316742126</v>
      </c>
      <c r="BH60" s="1">
        <v>-215.73369140124345</v>
      </c>
      <c r="BI60" s="1">
        <v>-189.041062546581</v>
      </c>
      <c r="BJ60" s="1">
        <v>-162.27058019109242</v>
      </c>
      <c r="BK60" s="1">
        <v>-135.42201726206696</v>
      </c>
      <c r="BL60" s="1">
        <v>-108.49514602449857</v>
      </c>
      <c r="BM60" s="1">
        <v>-81.489738079153909</v>
      </c>
      <c r="BN60" s="1">
        <v>-54.405564360635353</v>
      </c>
      <c r="BO60" s="1">
        <v>-27.242395135437743</v>
      </c>
    </row>
    <row r="61" spans="2:67" x14ac:dyDescent="0.25">
      <c r="B61" t="s">
        <v>49</v>
      </c>
      <c r="C61" s="6">
        <v>3.5000000000000003E-2</v>
      </c>
      <c r="E61" s="6">
        <v>0.05</v>
      </c>
      <c r="H61" s="1"/>
      <c r="J61" s="1"/>
    </row>
    <row r="62" spans="2:67" x14ac:dyDescent="0.25">
      <c r="C62" s="6"/>
      <c r="E62" s="6"/>
      <c r="H62" s="1"/>
      <c r="J62" s="1"/>
    </row>
    <row r="63" spans="2:67" x14ac:dyDescent="0.25">
      <c r="B63" t="s">
        <v>50</v>
      </c>
      <c r="C63" s="6">
        <f>C61/12</f>
        <v>2.9166666666666668E-3</v>
      </c>
      <c r="E63" s="6">
        <f>E61/12</f>
        <v>4.1666666666666666E-3</v>
      </c>
      <c r="H63" s="1" t="s">
        <v>181</v>
      </c>
      <c r="J63" s="1"/>
    </row>
    <row r="64" spans="2:67" x14ac:dyDescent="0.25">
      <c r="B64" t="s">
        <v>51</v>
      </c>
      <c r="C64" s="32">
        <f>PMT(C63,C65,-C59)</f>
        <v>9367.492132070327</v>
      </c>
      <c r="E64" s="33">
        <f>PMT(E63,E65,-E59)</f>
        <v>43603.576713736824</v>
      </c>
      <c r="H64" s="1">
        <v>-2840.3887916666667</v>
      </c>
      <c r="I64" s="1">
        <v>-2670.542175373535</v>
      </c>
      <c r="J64" s="1">
        <v>-2499.987864845848</v>
      </c>
      <c r="K64" s="1">
        <v>-2328.7229113576295</v>
      </c>
      <c r="L64" s="1">
        <v>-2156.7443538965426</v>
      </c>
      <c r="M64" s="1">
        <v>-1984.0492191127014</v>
      </c>
      <c r="N64" s="1">
        <v>-1810.6345212672607</v>
      </c>
      <c r="O64" s="1">
        <v>-1636.4972621807974</v>
      </c>
      <c r="P64" s="1">
        <v>-1461.6344311814742</v>
      </c>
      <c r="Q64" s="1">
        <v>-1286.0430050529865</v>
      </c>
      <c r="R64" s="1">
        <v>-1109.7199479822973</v>
      </c>
      <c r="S64" s="1">
        <v>-932.66221150714671</v>
      </c>
      <c r="T64" s="1">
        <v>-754.86673446334976</v>
      </c>
      <c r="U64" s="1">
        <v>-576.33044293187015</v>
      </c>
      <c r="V64" s="1">
        <v>-397.05025018567613</v>
      </c>
      <c r="W64" s="1">
        <v>-217.02305663637298</v>
      </c>
    </row>
    <row r="65" spans="2:67" x14ac:dyDescent="0.25">
      <c r="B65" t="s">
        <v>52</v>
      </c>
      <c r="C65" s="34">
        <f>C60*12</f>
        <v>60</v>
      </c>
      <c r="E65" s="31">
        <f>E60*12</f>
        <v>16.200000000000003</v>
      </c>
      <c r="H65" s="1"/>
      <c r="J65" s="1"/>
    </row>
    <row r="66" spans="2:67" x14ac:dyDescent="0.25">
      <c r="B66" t="s">
        <v>53</v>
      </c>
      <c r="C66" s="32">
        <f>C64*C65-C59</f>
        <v>47118.599231769971</v>
      </c>
      <c r="E66" s="33">
        <f>E64*E65-E59</f>
        <v>24684.6325793328</v>
      </c>
      <c r="H66" s="1"/>
      <c r="J66" s="1"/>
    </row>
    <row r="67" spans="2:67" x14ac:dyDescent="0.25">
      <c r="H67" s="1"/>
      <c r="L67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2:67" x14ac:dyDescent="0.25">
      <c r="H68" s="1"/>
      <c r="I68" s="1"/>
      <c r="J68" s="1"/>
      <c r="K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</row>
    <row r="69" spans="2:67" x14ac:dyDescent="0.25">
      <c r="B69" s="7"/>
      <c r="H69" s="1"/>
      <c r="L6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2:67" x14ac:dyDescent="0.25">
      <c r="B70" s="7" t="s">
        <v>219</v>
      </c>
      <c r="H70" s="1"/>
      <c r="I70" s="1"/>
      <c r="J70" s="1"/>
      <c r="K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</row>
    <row r="71" spans="2:67" x14ac:dyDescent="0.25">
      <c r="H71" s="1"/>
      <c r="J71" s="1"/>
    </row>
    <row r="72" spans="2:67" ht="26.25" x14ac:dyDescent="0.25">
      <c r="C72" s="30" t="s">
        <v>47</v>
      </c>
      <c r="E72" s="30" t="s">
        <v>178</v>
      </c>
      <c r="H72" s="1"/>
      <c r="J72" s="1"/>
    </row>
    <row r="73" spans="2:67" x14ac:dyDescent="0.25">
      <c r="B73" t="s">
        <v>45</v>
      </c>
      <c r="C73" s="1">
        <f>' Viabilidad 8 manteniendo+ ESE'!D60</f>
        <v>221643.89322815996</v>
      </c>
      <c r="D73" s="1"/>
      <c r="E73" s="1">
        <f>' Viabilidad 8 manteniendo+ ESE'!D61</f>
        <v>419262.65120000002</v>
      </c>
      <c r="H73" s="1" t="s">
        <v>180</v>
      </c>
      <c r="I73" s="1"/>
      <c r="J73" s="1"/>
      <c r="K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</row>
    <row r="74" spans="2:67" x14ac:dyDescent="0.25">
      <c r="B74" t="s">
        <v>48</v>
      </c>
      <c r="C74" s="31">
        <v>5</v>
      </c>
      <c r="E74" s="31">
        <v>1.35</v>
      </c>
      <c r="H74" s="1">
        <v>-646.46134583333344</v>
      </c>
      <c r="I74" s="1">
        <v>-636.58659815548526</v>
      </c>
      <c r="J74" s="1">
        <v>-626.68304913024338</v>
      </c>
      <c r="K74" s="1">
        <v>-616.75061475367795</v>
      </c>
      <c r="L74" s="1">
        <v>-606.78921077684731</v>
      </c>
      <c r="M74" s="1">
        <v>-596.79875270508444</v>
      </c>
      <c r="N74" s="1">
        <v>-586.77915579727892</v>
      </c>
      <c r="O74" s="1">
        <v>-576.7303350651589</v>
      </c>
      <c r="P74" s="1">
        <v>-566.6522052725702</v>
      </c>
      <c r="Q74" s="1">
        <v>-556.54468093475316</v>
      </c>
      <c r="R74" s="1">
        <v>-546.40767631761742</v>
      </c>
      <c r="S74" s="1">
        <v>-536.24110543701511</v>
      </c>
      <c r="T74" s="1">
        <v>-526.0448820580109</v>
      </c>
      <c r="U74" s="1">
        <v>-515.81891969415153</v>
      </c>
      <c r="V74" s="1">
        <v>-505.56313160673074</v>
      </c>
      <c r="W74" s="1">
        <v>-495.27743080405492</v>
      </c>
      <c r="X74" s="1">
        <v>-484.96173004070459</v>
      </c>
      <c r="Y74" s="1">
        <v>-474.6159418167947</v>
      </c>
      <c r="Z74" s="1">
        <v>-464.23997837723164</v>
      </c>
      <c r="AA74" s="1">
        <v>-453.83375171096981</v>
      </c>
      <c r="AB74" s="1">
        <v>-443.39717355026465</v>
      </c>
      <c r="AC74" s="1">
        <v>-432.93015536992419</v>
      </c>
      <c r="AD74" s="1">
        <v>-422.43260838655777</v>
      </c>
      <c r="AE74" s="1">
        <v>-411.90444355782313</v>
      </c>
      <c r="AF74" s="1">
        <v>-401.34557158167144</v>
      </c>
      <c r="AG74" s="1">
        <v>-390.75590289558926</v>
      </c>
      <c r="AH74" s="1">
        <v>-380.13534767583934</v>
      </c>
      <c r="AI74" s="1">
        <v>-369.48381583669851</v>
      </c>
      <c r="AJ74" s="1">
        <v>-358.80121702969353</v>
      </c>
      <c r="AK74" s="1">
        <v>-348.08746064283469</v>
      </c>
      <c r="AL74" s="1">
        <v>-337.34245579984753</v>
      </c>
      <c r="AM74" s="1">
        <v>-326.5661113594017</v>
      </c>
      <c r="AN74" s="1">
        <v>-315.75833591433792</v>
      </c>
      <c r="AO74" s="1">
        <v>-304.91903779089267</v>
      </c>
      <c r="AP74" s="1">
        <v>-294.04812504792073</v>
      </c>
      <c r="AQ74" s="1">
        <v>-283.14550547611509</v>
      </c>
      <c r="AR74" s="1">
        <v>-272.21108659722501</v>
      </c>
      <c r="AS74" s="1">
        <v>-261.24477566327158</v>
      </c>
      <c r="AT74" s="1">
        <v>-250.24647965576071</v>
      </c>
      <c r="AU74" s="1">
        <v>-239.21610528489458</v>
      </c>
      <c r="AV74" s="1">
        <v>-228.15355898878016</v>
      </c>
      <c r="AW74" s="1">
        <v>-217.05874693263536</v>
      </c>
      <c r="AX74" s="1">
        <v>-205.93157500799347</v>
      </c>
      <c r="AY74" s="1">
        <v>-194.77194883190472</v>
      </c>
      <c r="AZ74" s="1">
        <v>-183.57977374613574</v>
      </c>
      <c r="BA74" s="1">
        <v>-172.35495481636656</v>
      </c>
      <c r="BB74" s="1">
        <v>-161.09739683138559</v>
      </c>
      <c r="BC74" s="1">
        <v>-149.80700430228171</v>
      </c>
      <c r="BD74" s="1">
        <v>-138.48368146163466</v>
      </c>
      <c r="BE74" s="1">
        <v>-127.12733226270235</v>
      </c>
      <c r="BF74" s="1">
        <v>-115.73786037860651</v>
      </c>
      <c r="BG74" s="1">
        <v>-104.31516920151537</v>
      </c>
      <c r="BH74" s="1">
        <v>-92.859161841824417</v>
      </c>
      <c r="BI74" s="1">
        <v>-81.36974112733435</v>
      </c>
      <c r="BJ74" s="1">
        <v>-69.846809602427001</v>
      </c>
      <c r="BK74" s="1">
        <v>-58.290269527238678</v>
      </c>
      <c r="BL74" s="1">
        <v>-46.700022876831071</v>
      </c>
      <c r="BM74" s="1">
        <v>-35.075971340359779</v>
      </c>
      <c r="BN74" s="1">
        <v>-23.418016320240429</v>
      </c>
      <c r="BO74" s="1">
        <v>-11.7260589313124</v>
      </c>
    </row>
    <row r="75" spans="2:67" x14ac:dyDescent="0.25">
      <c r="B75" t="s">
        <v>49</v>
      </c>
      <c r="C75" s="6">
        <v>3.5000000000000003E-2</v>
      </c>
      <c r="E75" s="6">
        <v>0.05</v>
      </c>
      <c r="H75" s="1"/>
      <c r="J75" s="1"/>
    </row>
    <row r="76" spans="2:67" x14ac:dyDescent="0.25">
      <c r="C76" s="6"/>
      <c r="E76" s="6"/>
      <c r="H76" s="1"/>
      <c r="J76" s="1"/>
    </row>
    <row r="77" spans="2:67" x14ac:dyDescent="0.25">
      <c r="B77" t="s">
        <v>50</v>
      </c>
      <c r="C77" s="6">
        <f>C75/12</f>
        <v>2.9166666666666668E-3</v>
      </c>
      <c r="E77" s="6">
        <f>E75/12</f>
        <v>4.1666666666666666E-3</v>
      </c>
      <c r="H77" s="1" t="s">
        <v>181</v>
      </c>
      <c r="I77" s="1"/>
      <c r="J77" s="1"/>
      <c r="K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2:67" x14ac:dyDescent="0.25">
      <c r="B78" t="s">
        <v>51</v>
      </c>
      <c r="C78" s="32">
        <f>PMT(C77,C79,-C73)</f>
        <v>4032.0891798214252</v>
      </c>
      <c r="E78" s="33">
        <f>PMT(E77,E79,-E73)</f>
        <v>26817.55989345238</v>
      </c>
      <c r="H78" s="1">
        <v>-1746.9277083333334</v>
      </c>
      <c r="I78" s="1">
        <v>-1642.4667412151557</v>
      </c>
      <c r="J78" s="1">
        <v>-1537.5705200673187</v>
      </c>
      <c r="K78" s="1">
        <v>-1432.237231331366</v>
      </c>
      <c r="L78" s="1">
        <v>-1326.4650538923465</v>
      </c>
      <c r="M78" s="1">
        <v>-1220.2521590473314</v>
      </c>
      <c r="N78" s="1">
        <v>-1113.5967104737949</v>
      </c>
      <c r="O78" s="1">
        <v>-1006.4968641978691</v>
      </c>
      <c r="P78" s="1">
        <v>-898.9507685624601</v>
      </c>
      <c r="Q78" s="1">
        <v>-790.95656419523675</v>
      </c>
      <c r="R78" s="1">
        <v>-682.51238397648365</v>
      </c>
      <c r="S78" s="1">
        <v>-573.61635300681883</v>
      </c>
      <c r="T78" s="1">
        <v>-464.26658857478049</v>
      </c>
      <c r="U78" s="1">
        <v>-354.46120012427525</v>
      </c>
      <c r="V78" s="1">
        <v>-244.19828922189299</v>
      </c>
      <c r="W78" s="1">
        <v>-133.47594952408409</v>
      </c>
    </row>
    <row r="79" spans="2:67" x14ac:dyDescent="0.25">
      <c r="B79" t="s">
        <v>52</v>
      </c>
      <c r="C79" s="34">
        <f>C74*12</f>
        <v>60</v>
      </c>
      <c r="E79" s="31">
        <f>E74*12</f>
        <v>16.200000000000003</v>
      </c>
      <c r="H79" s="1"/>
      <c r="J79" s="1"/>
    </row>
    <row r="80" spans="2:67" x14ac:dyDescent="0.25">
      <c r="B80" t="s">
        <v>53</v>
      </c>
      <c r="C80" s="32">
        <f>C78*C79-C73</f>
        <v>20281.457561125542</v>
      </c>
      <c r="E80" s="33">
        <f>E78*E79-E73</f>
        <v>15181.819073928636</v>
      </c>
      <c r="L80"/>
    </row>
    <row r="81" spans="10:12" x14ac:dyDescent="0.25">
      <c r="L81"/>
    </row>
    <row r="82" spans="10:12" x14ac:dyDescent="0.25">
      <c r="L82"/>
    </row>
    <row r="83" spans="10:12" x14ac:dyDescent="0.25">
      <c r="L83"/>
    </row>
    <row r="84" spans="10:12" x14ac:dyDescent="0.25">
      <c r="L84"/>
    </row>
    <row r="85" spans="10:12" x14ac:dyDescent="0.25">
      <c r="L85"/>
    </row>
    <row r="86" spans="10:12" x14ac:dyDescent="0.25">
      <c r="L86"/>
    </row>
    <row r="87" spans="10:12" x14ac:dyDescent="0.25">
      <c r="L87"/>
    </row>
    <row r="88" spans="10:12" x14ac:dyDescent="0.25">
      <c r="L88"/>
    </row>
    <row r="89" spans="10:12" x14ac:dyDescent="0.25">
      <c r="J89" s="1"/>
    </row>
    <row r="90" spans="10:12" x14ac:dyDescent="0.25">
      <c r="J90" s="1"/>
    </row>
    <row r="91" spans="10:12" x14ac:dyDescent="0.25">
      <c r="J91" s="1"/>
    </row>
    <row r="92" spans="10:12" x14ac:dyDescent="0.25">
      <c r="J92" s="1"/>
    </row>
    <row r="93" spans="10:12" x14ac:dyDescent="0.25">
      <c r="J93" s="1"/>
    </row>
    <row r="94" spans="10:12" x14ac:dyDescent="0.25">
      <c r="J94" s="1"/>
    </row>
    <row r="95" spans="10:12" x14ac:dyDescent="0.25">
      <c r="J95" s="1"/>
    </row>
    <row r="96" spans="10:12" x14ac:dyDescent="0.25">
      <c r="J96" s="1"/>
    </row>
    <row r="97" spans="10:10" x14ac:dyDescent="0.25">
      <c r="J97" s="1"/>
    </row>
    <row r="159" spans="8:8" x14ac:dyDescent="0.25">
      <c r="H159" t="s">
        <v>205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E22B0-6B86-48D9-9231-67655365F77B}">
  <sheetPr codeName="Hoja7"/>
  <dimension ref="A2:T43"/>
  <sheetViews>
    <sheetView workbookViewId="0">
      <selection activeCell="H81" sqref="H81:BQ85"/>
    </sheetView>
  </sheetViews>
  <sheetFormatPr baseColWidth="10" defaultRowHeight="15" x14ac:dyDescent="0.25"/>
  <cols>
    <col min="1" max="1" width="12.7109375" bestFit="1" customWidth="1"/>
    <col min="3" max="3" width="17" bestFit="1" customWidth="1"/>
    <col min="4" max="4" width="12.42578125" bestFit="1" customWidth="1"/>
  </cols>
  <sheetData>
    <row r="2" spans="1:20" x14ac:dyDescent="0.25">
      <c r="A2" s="1"/>
    </row>
    <row r="3" spans="1:20" x14ac:dyDescent="0.25">
      <c r="A3" s="1"/>
      <c r="D3" s="7" t="s">
        <v>174</v>
      </c>
      <c r="E3" s="7"/>
      <c r="F3" s="7"/>
      <c r="G3" s="7"/>
      <c r="H3" s="7"/>
      <c r="I3" s="7"/>
      <c r="J3" s="7"/>
    </row>
    <row r="4" spans="1:20" x14ac:dyDescent="0.25">
      <c r="A4" s="1"/>
    </row>
    <row r="5" spans="1:20" x14ac:dyDescent="0.25">
      <c r="A5" s="1"/>
      <c r="E5">
        <v>19</v>
      </c>
      <c r="F5">
        <v>20</v>
      </c>
      <c r="G5">
        <v>21</v>
      </c>
      <c r="H5">
        <v>22</v>
      </c>
      <c r="I5">
        <v>23</v>
      </c>
      <c r="J5">
        <v>24</v>
      </c>
      <c r="K5">
        <v>25</v>
      </c>
      <c r="L5">
        <v>26</v>
      </c>
      <c r="M5">
        <v>27</v>
      </c>
      <c r="N5">
        <v>28</v>
      </c>
      <c r="O5">
        <v>29</v>
      </c>
      <c r="P5">
        <v>30</v>
      </c>
      <c r="Q5">
        <v>31</v>
      </c>
      <c r="R5">
        <v>32</v>
      </c>
    </row>
    <row r="6" spans="1:20" x14ac:dyDescent="0.25">
      <c r="A6" s="1"/>
      <c r="E6" s="6">
        <v>0.01</v>
      </c>
      <c r="F6" s="6">
        <v>2.5000000000000001E-2</v>
      </c>
      <c r="G6" s="6">
        <v>3.6999999999999998E-2</v>
      </c>
      <c r="H6" s="6">
        <v>5.8000000000000003E-2</v>
      </c>
      <c r="I6" s="6">
        <v>6.2E-2</v>
      </c>
      <c r="J6" s="6">
        <v>6.2E-2</v>
      </c>
      <c r="K6" s="6">
        <v>0.06</v>
      </c>
      <c r="L6" s="6">
        <v>6.0999999999999999E-2</v>
      </c>
      <c r="M6" s="6">
        <v>7.2999999999999995E-2</v>
      </c>
      <c r="N6" s="6">
        <v>0.125</v>
      </c>
      <c r="O6" s="6">
        <v>0.16500000000000001</v>
      </c>
      <c r="P6" s="6">
        <v>0.121</v>
      </c>
      <c r="Q6" s="6">
        <v>8.2000000000000003E-2</v>
      </c>
      <c r="R6" s="6">
        <v>5.8999999999999997E-2</v>
      </c>
      <c r="S6" s="6"/>
      <c r="T6" s="6"/>
    </row>
    <row r="7" spans="1:20" x14ac:dyDescent="0.25">
      <c r="A7" s="1"/>
      <c r="C7" t="s">
        <v>15</v>
      </c>
      <c r="D7" s="1">
        <f>' Viabilidad 8 NE ampliando 1pl'!I33</f>
        <v>-566052.08400000003</v>
      </c>
      <c r="E7" s="1">
        <f>$D$7*E6</f>
        <v>-5660.5208400000001</v>
      </c>
      <c r="F7" s="1">
        <f t="shared" ref="F7:R7" si="0">$D$7*F6</f>
        <v>-14151.302100000001</v>
      </c>
      <c r="G7" s="1">
        <f t="shared" si="0"/>
        <v>-20943.927108</v>
      </c>
      <c r="H7" s="1">
        <f t="shared" si="0"/>
        <v>-32831.020872000001</v>
      </c>
      <c r="I7" s="1">
        <f t="shared" si="0"/>
        <v>-35095.229208000004</v>
      </c>
      <c r="J7" s="1">
        <f t="shared" si="0"/>
        <v>-35095.229208000004</v>
      </c>
      <c r="K7" s="1">
        <f t="shared" si="0"/>
        <v>-33963.125039999999</v>
      </c>
      <c r="L7" s="1">
        <f t="shared" si="0"/>
        <v>-34529.177124000002</v>
      </c>
      <c r="M7" s="1">
        <f t="shared" si="0"/>
        <v>-41321.802131999997</v>
      </c>
      <c r="N7" s="1">
        <f t="shared" si="0"/>
        <v>-70756.510500000004</v>
      </c>
      <c r="O7" s="1">
        <f t="shared" si="0"/>
        <v>-93398.593860000008</v>
      </c>
      <c r="P7" s="1">
        <f t="shared" si="0"/>
        <v>-68492.302164000008</v>
      </c>
      <c r="Q7" s="1">
        <f t="shared" si="0"/>
        <v>-46416.270888000006</v>
      </c>
      <c r="R7" s="1">
        <f t="shared" si="0"/>
        <v>-33397.072956000004</v>
      </c>
    </row>
    <row r="8" spans="1:20" x14ac:dyDescent="0.25">
      <c r="A8" s="1"/>
      <c r="D8" s="1"/>
      <c r="E8" s="6">
        <v>0.02</v>
      </c>
      <c r="F8" s="6">
        <v>9.5000000000000001E-2</v>
      </c>
      <c r="G8" s="6">
        <v>0.30499999999999999</v>
      </c>
      <c r="H8" s="6">
        <v>0.45500000000000002</v>
      </c>
      <c r="I8" s="6">
        <v>0.125</v>
      </c>
      <c r="J8" s="1"/>
      <c r="K8" s="1"/>
      <c r="L8" s="1"/>
      <c r="M8" s="1"/>
      <c r="N8" s="1"/>
      <c r="O8" s="1"/>
      <c r="P8" s="1"/>
      <c r="Q8" s="1"/>
      <c r="R8" s="1"/>
    </row>
    <row r="9" spans="1:20" x14ac:dyDescent="0.25">
      <c r="A9" s="89"/>
      <c r="C9" t="s">
        <v>7</v>
      </c>
      <c r="D9" s="1">
        <f>' Viabilidad 8 NE ampliando 1pl'!I34</f>
        <v>-72389.202000000005</v>
      </c>
      <c r="E9" s="1">
        <f>$D$9*E8</f>
        <v>-1447.7840400000002</v>
      </c>
      <c r="F9" s="1">
        <f t="shared" ref="F9:I9" si="1">$D$9*F8</f>
        <v>-6876.9741900000008</v>
      </c>
      <c r="G9" s="1">
        <f t="shared" si="1"/>
        <v>-22078.706610000001</v>
      </c>
      <c r="H9" s="1">
        <f t="shared" si="1"/>
        <v>-32937.086910000005</v>
      </c>
      <c r="I9" s="1">
        <f t="shared" si="1"/>
        <v>-9048.6502500000006</v>
      </c>
      <c r="J9" s="1"/>
      <c r="K9" s="1"/>
      <c r="L9" s="1"/>
      <c r="M9" s="1"/>
      <c r="N9" s="1"/>
      <c r="O9" s="1"/>
      <c r="P9" s="1"/>
      <c r="Q9" s="1"/>
      <c r="R9" s="1"/>
    </row>
    <row r="10" spans="1:20" x14ac:dyDescent="0.25">
      <c r="A10" s="1"/>
    </row>
    <row r="11" spans="1:20" x14ac:dyDescent="0.25">
      <c r="A11" s="1"/>
      <c r="D11" s="7" t="s">
        <v>175</v>
      </c>
    </row>
    <row r="12" spans="1:20" x14ac:dyDescent="0.25">
      <c r="A12" s="1"/>
      <c r="E12">
        <v>19</v>
      </c>
      <c r="F12">
        <v>20</v>
      </c>
      <c r="G12">
        <v>21</v>
      </c>
      <c r="H12">
        <v>22</v>
      </c>
      <c r="I12">
        <v>23</v>
      </c>
      <c r="J12">
        <v>24</v>
      </c>
      <c r="K12">
        <v>25</v>
      </c>
      <c r="L12">
        <v>26</v>
      </c>
      <c r="M12">
        <v>27</v>
      </c>
      <c r="N12">
        <v>28</v>
      </c>
      <c r="O12">
        <v>29</v>
      </c>
      <c r="P12">
        <v>30</v>
      </c>
      <c r="Q12">
        <v>31</v>
      </c>
      <c r="R12">
        <v>32</v>
      </c>
    </row>
    <row r="13" spans="1:20" x14ac:dyDescent="0.25">
      <c r="A13" s="1"/>
      <c r="E13" s="6">
        <v>0.01</v>
      </c>
      <c r="F13" s="6">
        <v>2.5000000000000001E-2</v>
      </c>
      <c r="G13" s="6">
        <v>3.6999999999999998E-2</v>
      </c>
      <c r="H13" s="6">
        <v>5.8000000000000003E-2</v>
      </c>
      <c r="I13" s="6">
        <v>6.2E-2</v>
      </c>
      <c r="J13" s="6">
        <v>6.2E-2</v>
      </c>
      <c r="K13" s="6">
        <v>0.06</v>
      </c>
      <c r="L13" s="6">
        <v>6.0999999999999999E-2</v>
      </c>
      <c r="M13" s="6">
        <v>7.2999999999999995E-2</v>
      </c>
      <c r="N13" s="6">
        <v>0.125</v>
      </c>
      <c r="O13" s="6">
        <v>0.16500000000000001</v>
      </c>
      <c r="P13" s="6">
        <v>0.121</v>
      </c>
      <c r="Q13" s="6">
        <v>8.2000000000000003E-2</v>
      </c>
      <c r="R13" s="6">
        <v>5.8999999999999997E-2</v>
      </c>
    </row>
    <row r="14" spans="1:20" x14ac:dyDescent="0.25">
      <c r="A14" s="1"/>
      <c r="C14" t="s">
        <v>15</v>
      </c>
      <c r="D14" s="1">
        <f>' Viabilidad 8 NE ampliando 2pl'!I33</f>
        <v>-679262.50080000004</v>
      </c>
      <c r="E14" s="1">
        <f>$D$14*E13</f>
        <v>-6792.6250080000009</v>
      </c>
      <c r="F14" s="1">
        <f t="shared" ref="F14:R14" si="2">$D$14*F13</f>
        <v>-16981.562520000003</v>
      </c>
      <c r="G14" s="1">
        <f t="shared" si="2"/>
        <v>-25132.712529600001</v>
      </c>
      <c r="H14" s="1">
        <f t="shared" si="2"/>
        <v>-39397.225046400003</v>
      </c>
      <c r="I14" s="1">
        <f t="shared" si="2"/>
        <v>-42114.275049600001</v>
      </c>
      <c r="J14" s="1">
        <f t="shared" si="2"/>
        <v>-42114.275049600001</v>
      </c>
      <c r="K14" s="1">
        <f t="shared" si="2"/>
        <v>-40755.750048000002</v>
      </c>
      <c r="L14" s="1">
        <f t="shared" si="2"/>
        <v>-41435.012548800005</v>
      </c>
      <c r="M14" s="1">
        <f t="shared" si="2"/>
        <v>-49586.162558399999</v>
      </c>
      <c r="N14" s="1">
        <f t="shared" si="2"/>
        <v>-84907.812600000005</v>
      </c>
      <c r="O14" s="1">
        <f t="shared" si="2"/>
        <v>-112078.31263200002</v>
      </c>
      <c r="P14" s="1">
        <f t="shared" si="2"/>
        <v>-82190.762596800007</v>
      </c>
      <c r="Q14" s="1">
        <f t="shared" si="2"/>
        <v>-55699.525065600006</v>
      </c>
      <c r="R14" s="1">
        <f t="shared" si="2"/>
        <v>-40076.487547199999</v>
      </c>
    </row>
    <row r="15" spans="1:20" x14ac:dyDescent="0.25">
      <c r="A15" s="1"/>
      <c r="E15" s="6">
        <v>0.02</v>
      </c>
      <c r="F15" s="6">
        <v>9.5000000000000001E-2</v>
      </c>
      <c r="G15" s="6">
        <v>0.30499999999999999</v>
      </c>
      <c r="H15" s="6">
        <v>0.45500000000000002</v>
      </c>
      <c r="I15" s="6">
        <v>0.125</v>
      </c>
    </row>
    <row r="16" spans="1:20" x14ac:dyDescent="0.25">
      <c r="A16" s="1"/>
      <c r="C16" t="s">
        <v>7</v>
      </c>
      <c r="D16" s="1">
        <f>' Viabilidad 8 NE ampliando 2pl'!I34</f>
        <v>-72389.202000000005</v>
      </c>
      <c r="E16" s="1">
        <f>$D$16*E15</f>
        <v>-1447.7840400000002</v>
      </c>
      <c r="F16" s="1">
        <f t="shared" ref="F16:I16" si="3">$D$16*F15</f>
        <v>-6876.9741900000008</v>
      </c>
      <c r="G16" s="1">
        <f t="shared" si="3"/>
        <v>-22078.706610000001</v>
      </c>
      <c r="H16" s="1">
        <f t="shared" si="3"/>
        <v>-32937.086910000005</v>
      </c>
      <c r="I16" s="1">
        <f t="shared" si="3"/>
        <v>-9048.6502500000006</v>
      </c>
    </row>
    <row r="17" spans="1:18" x14ac:dyDescent="0.25">
      <c r="A17" s="1"/>
    </row>
    <row r="18" spans="1:18" x14ac:dyDescent="0.25">
      <c r="A18" s="1"/>
      <c r="D18" s="7" t="s">
        <v>194</v>
      </c>
    </row>
    <row r="19" spans="1:18" x14ac:dyDescent="0.25">
      <c r="A19" s="1"/>
      <c r="E19">
        <v>19</v>
      </c>
      <c r="F19">
        <v>20</v>
      </c>
      <c r="G19">
        <v>21</v>
      </c>
      <c r="H19">
        <v>22</v>
      </c>
      <c r="I19">
        <v>23</v>
      </c>
      <c r="J19">
        <v>24</v>
      </c>
      <c r="K19">
        <v>25</v>
      </c>
      <c r="L19">
        <v>26</v>
      </c>
      <c r="M19">
        <v>27</v>
      </c>
      <c r="N19">
        <v>28</v>
      </c>
      <c r="O19">
        <v>29</v>
      </c>
      <c r="P19">
        <v>30</v>
      </c>
      <c r="Q19">
        <v>31</v>
      </c>
      <c r="R19">
        <v>32</v>
      </c>
    </row>
    <row r="20" spans="1:18" x14ac:dyDescent="0.25">
      <c r="A20" s="1"/>
      <c r="E20" s="6">
        <v>0.01</v>
      </c>
      <c r="F20" s="6">
        <v>2.5000000000000001E-2</v>
      </c>
      <c r="G20" s="6">
        <v>3.6999999999999998E-2</v>
      </c>
      <c r="H20" s="6">
        <v>5.8000000000000003E-2</v>
      </c>
      <c r="I20" s="6">
        <v>6.2E-2</v>
      </c>
      <c r="J20" s="6">
        <v>6.2E-2</v>
      </c>
      <c r="K20" s="6">
        <v>0.06</v>
      </c>
      <c r="L20" s="6">
        <v>6.0999999999999999E-2</v>
      </c>
      <c r="M20" s="6">
        <v>7.2999999999999995E-2</v>
      </c>
      <c r="N20" s="6">
        <v>0.125</v>
      </c>
      <c r="O20" s="6">
        <v>0.16500000000000001</v>
      </c>
      <c r="P20" s="6">
        <v>0.121</v>
      </c>
      <c r="Q20" s="6">
        <v>8.2000000000000003E-2</v>
      </c>
      <c r="R20" s="6">
        <v>5.8999999999999997E-2</v>
      </c>
    </row>
    <row r="21" spans="1:18" x14ac:dyDescent="0.25">
      <c r="A21" s="1"/>
      <c r="C21" t="s">
        <v>15</v>
      </c>
      <c r="D21" s="1">
        <f>' Viabilidad 8 NE'!I33</f>
        <v>-452841.66720000003</v>
      </c>
      <c r="E21" s="1">
        <f>$D$21*E20</f>
        <v>-4528.4166720000003</v>
      </c>
      <c r="F21" s="1">
        <f t="shared" ref="F21:R21" si="4">$D$21*F20</f>
        <v>-11321.041680000002</v>
      </c>
      <c r="G21" s="1">
        <f t="shared" si="4"/>
        <v>-16755.141686399998</v>
      </c>
      <c r="H21" s="1">
        <f t="shared" si="4"/>
        <v>-26264.816697600003</v>
      </c>
      <c r="I21" s="1">
        <f t="shared" si="4"/>
        <v>-28076.183366400001</v>
      </c>
      <c r="J21" s="1">
        <f t="shared" si="4"/>
        <v>-28076.183366400001</v>
      </c>
      <c r="K21" s="1">
        <f t="shared" si="4"/>
        <v>-27170.500032</v>
      </c>
      <c r="L21" s="1">
        <f t="shared" si="4"/>
        <v>-27623.341699200002</v>
      </c>
      <c r="M21" s="1">
        <f t="shared" si="4"/>
        <v>-33057.441705600002</v>
      </c>
      <c r="N21" s="1">
        <f t="shared" si="4"/>
        <v>-56605.208400000003</v>
      </c>
      <c r="O21" s="1">
        <f t="shared" si="4"/>
        <v>-74718.875088000001</v>
      </c>
      <c r="P21" s="1">
        <f t="shared" si="4"/>
        <v>-54793.841731200002</v>
      </c>
      <c r="Q21" s="1">
        <f t="shared" si="4"/>
        <v>-37133.016710400007</v>
      </c>
      <c r="R21" s="1">
        <f t="shared" si="4"/>
        <v>-26717.658364800001</v>
      </c>
    </row>
    <row r="22" spans="1:18" x14ac:dyDescent="0.25">
      <c r="A22" s="1"/>
    </row>
    <row r="23" spans="1:18" x14ac:dyDescent="0.25">
      <c r="A23" s="1"/>
      <c r="D23" s="7" t="s">
        <v>184</v>
      </c>
    </row>
    <row r="24" spans="1:18" x14ac:dyDescent="0.25">
      <c r="A24" s="1"/>
      <c r="E24">
        <v>19</v>
      </c>
      <c r="F24">
        <v>20</v>
      </c>
      <c r="G24">
        <v>21</v>
      </c>
      <c r="H24">
        <v>22</v>
      </c>
      <c r="I24">
        <v>23</v>
      </c>
      <c r="J24">
        <v>24</v>
      </c>
      <c r="K24">
        <v>25</v>
      </c>
      <c r="L24">
        <v>26</v>
      </c>
      <c r="M24">
        <v>27</v>
      </c>
      <c r="N24">
        <v>28</v>
      </c>
      <c r="O24">
        <v>29</v>
      </c>
      <c r="P24">
        <v>30</v>
      </c>
      <c r="Q24">
        <v>31</v>
      </c>
      <c r="R24">
        <v>32</v>
      </c>
    </row>
    <row r="25" spans="1:18" x14ac:dyDescent="0.25">
      <c r="A25" s="1"/>
      <c r="E25" s="6"/>
      <c r="F25" s="6"/>
      <c r="G25" s="6"/>
      <c r="H25" s="6"/>
      <c r="I25" s="6"/>
      <c r="J25" s="6">
        <v>0.03</v>
      </c>
      <c r="K25" s="6">
        <v>0.04</v>
      </c>
      <c r="L25" s="6">
        <v>9.2999999999999999E-2</v>
      </c>
      <c r="M25" s="6">
        <v>0.105</v>
      </c>
      <c r="N25" s="6">
        <v>0.16500000000000001</v>
      </c>
      <c r="O25" s="6">
        <v>0.20499999999999999</v>
      </c>
      <c r="P25" s="6">
        <v>0.20799999999999999</v>
      </c>
      <c r="Q25" s="6">
        <v>8.2000000000000003E-2</v>
      </c>
      <c r="R25" s="6">
        <v>7.1999999999999995E-2</v>
      </c>
    </row>
    <row r="26" spans="1:18" x14ac:dyDescent="0.25">
      <c r="A26" s="1"/>
      <c r="C26" t="s">
        <v>15</v>
      </c>
      <c r="D26" s="1">
        <f>' Viabilidad 8 manteniendo+1pl'!I33</f>
        <v>-113210.41680000001</v>
      </c>
      <c r="E26" s="1"/>
      <c r="F26" s="1"/>
      <c r="G26" s="1"/>
      <c r="H26" s="1"/>
      <c r="I26" s="1"/>
      <c r="J26" s="1">
        <f>$D$26*J25</f>
        <v>-3396.312504</v>
      </c>
      <c r="K26" s="1">
        <f t="shared" ref="K26:R26" si="5">$D$26*K25</f>
        <v>-4528.4166720000003</v>
      </c>
      <c r="L26" s="1">
        <f t="shared" si="5"/>
        <v>-10528.5687624</v>
      </c>
      <c r="M26" s="1">
        <f t="shared" si="5"/>
        <v>-11887.093764000001</v>
      </c>
      <c r="N26" s="1">
        <f t="shared" si="5"/>
        <v>-18679.718772</v>
      </c>
      <c r="O26" s="1">
        <f t="shared" si="5"/>
        <v>-23208.135444</v>
      </c>
      <c r="P26" s="1">
        <f t="shared" si="5"/>
        <v>-23547.766694400001</v>
      </c>
      <c r="Q26" s="1">
        <f t="shared" si="5"/>
        <v>-9283.2541776000016</v>
      </c>
      <c r="R26" s="1">
        <f t="shared" si="5"/>
        <v>-8151.1500096</v>
      </c>
    </row>
    <row r="27" spans="1:18" x14ac:dyDescent="0.25">
      <c r="A27" s="1"/>
      <c r="D27" s="1"/>
      <c r="E27" s="6">
        <v>6.0000000000000001E-3</v>
      </c>
      <c r="F27" s="6">
        <v>1.6E-2</v>
      </c>
      <c r="G27" s="6">
        <v>0.04</v>
      </c>
      <c r="H27" s="6">
        <v>3.7499999999999999E-2</v>
      </c>
      <c r="I27" s="6">
        <v>4.4999999999999998E-2</v>
      </c>
      <c r="J27" s="6">
        <v>9.4500000000000001E-2</v>
      </c>
      <c r="K27" s="6">
        <v>0.11749999999999999</v>
      </c>
      <c r="L27" s="6">
        <v>0.08</v>
      </c>
      <c r="M27" s="6">
        <v>0.13300000000000001</v>
      </c>
      <c r="N27" s="6">
        <v>0.11899999999999999</v>
      </c>
      <c r="O27" s="6">
        <v>0.14849999999999999</v>
      </c>
      <c r="P27" s="6">
        <v>5.8500000000000003E-2</v>
      </c>
      <c r="Q27" s="6">
        <v>0.1045</v>
      </c>
      <c r="R27" s="6"/>
    </row>
    <row r="28" spans="1:18" x14ac:dyDescent="0.25">
      <c r="A28" s="1"/>
      <c r="C28" t="s">
        <v>185</v>
      </c>
      <c r="D28" s="1">
        <f>' Viabilidad 8 manteniendo+1pl'!I34</f>
        <v>-385500</v>
      </c>
      <c r="E28" s="1">
        <f>$D$28*E27</f>
        <v>-2313</v>
      </c>
      <c r="F28" s="1">
        <f t="shared" ref="F28:Q28" si="6">$D$28*F27</f>
        <v>-6168</v>
      </c>
      <c r="G28" s="1">
        <f t="shared" si="6"/>
        <v>-15420</v>
      </c>
      <c r="H28" s="1">
        <f t="shared" si="6"/>
        <v>-14456.25</v>
      </c>
      <c r="I28" s="1">
        <f t="shared" si="6"/>
        <v>-17347.5</v>
      </c>
      <c r="J28" s="1">
        <f t="shared" si="6"/>
        <v>-36429.75</v>
      </c>
      <c r="K28" s="1">
        <f t="shared" si="6"/>
        <v>-45296.25</v>
      </c>
      <c r="L28" s="1">
        <f t="shared" si="6"/>
        <v>-30840</v>
      </c>
      <c r="M28" s="1">
        <f t="shared" si="6"/>
        <v>-51271.5</v>
      </c>
      <c r="N28" s="1">
        <f t="shared" si="6"/>
        <v>-45874.5</v>
      </c>
      <c r="O28" s="1">
        <f t="shared" si="6"/>
        <v>-57246.75</v>
      </c>
      <c r="P28" s="1">
        <f t="shared" si="6"/>
        <v>-22551.75</v>
      </c>
      <c r="Q28" s="1">
        <f t="shared" si="6"/>
        <v>-40284.75</v>
      </c>
      <c r="R28" s="1"/>
    </row>
    <row r="29" spans="1:18" x14ac:dyDescent="0.25">
      <c r="A29" s="1"/>
    </row>
    <row r="30" spans="1:18" x14ac:dyDescent="0.25">
      <c r="A30" s="1"/>
      <c r="D30" s="7" t="s">
        <v>186</v>
      </c>
    </row>
    <row r="31" spans="1:18" x14ac:dyDescent="0.25">
      <c r="A31" s="1"/>
      <c r="E31">
        <v>19</v>
      </c>
      <c r="F31">
        <v>20</v>
      </c>
      <c r="G31">
        <v>21</v>
      </c>
      <c r="H31">
        <v>22</v>
      </c>
      <c r="I31">
        <v>23</v>
      </c>
      <c r="J31">
        <v>24</v>
      </c>
      <c r="K31">
        <v>25</v>
      </c>
      <c r="L31">
        <v>26</v>
      </c>
      <c r="M31">
        <v>27</v>
      </c>
      <c r="N31">
        <v>28</v>
      </c>
      <c r="O31">
        <v>29</v>
      </c>
      <c r="P31">
        <v>30</v>
      </c>
      <c r="Q31">
        <v>31</v>
      </c>
      <c r="R31">
        <v>32</v>
      </c>
    </row>
    <row r="32" spans="1:18" x14ac:dyDescent="0.25">
      <c r="A32" s="1"/>
      <c r="E32" s="6"/>
      <c r="F32" s="6"/>
      <c r="G32" s="6"/>
      <c r="H32" s="6"/>
      <c r="I32" s="6"/>
      <c r="J32" s="6">
        <v>0.03</v>
      </c>
      <c r="K32" s="6">
        <v>0.04</v>
      </c>
      <c r="L32" s="6">
        <v>9.2999999999999999E-2</v>
      </c>
      <c r="M32" s="6">
        <v>0.105</v>
      </c>
      <c r="N32" s="6">
        <v>0.16500000000000001</v>
      </c>
      <c r="O32" s="6">
        <v>0.20499999999999999</v>
      </c>
      <c r="P32" s="6">
        <v>0.20799999999999999</v>
      </c>
      <c r="Q32" s="6">
        <v>8.2000000000000003E-2</v>
      </c>
      <c r="R32" s="6">
        <v>7.1999999999999995E-2</v>
      </c>
    </row>
    <row r="33" spans="1:18" x14ac:dyDescent="0.25">
      <c r="A33" s="1"/>
      <c r="C33" t="s">
        <v>15</v>
      </c>
      <c r="D33" s="1">
        <f>' Viabilidad 8 manteniendo+2pl'!I33</f>
        <v>-226420.83360000001</v>
      </c>
      <c r="E33" s="1"/>
      <c r="F33" s="1"/>
      <c r="G33" s="1"/>
      <c r="H33" s="1"/>
      <c r="I33" s="1"/>
      <c r="J33" s="1">
        <f>$D$33*J32</f>
        <v>-6792.625008</v>
      </c>
      <c r="K33" s="1">
        <f t="shared" ref="K33:R33" si="7">$D$33*K32</f>
        <v>-9056.8333440000006</v>
      </c>
      <c r="L33" s="1">
        <f t="shared" si="7"/>
        <v>-21057.1375248</v>
      </c>
      <c r="M33" s="1">
        <f t="shared" si="7"/>
        <v>-23774.187528000002</v>
      </c>
      <c r="N33" s="1">
        <f t="shared" si="7"/>
        <v>-37359.437544</v>
      </c>
      <c r="O33" s="1">
        <f t="shared" si="7"/>
        <v>-46416.270887999999</v>
      </c>
      <c r="P33" s="1">
        <f t="shared" si="7"/>
        <v>-47095.533388800002</v>
      </c>
      <c r="Q33" s="1">
        <f t="shared" si="7"/>
        <v>-18566.508355200003</v>
      </c>
      <c r="R33" s="1">
        <f t="shared" si="7"/>
        <v>-16302.3000192</v>
      </c>
    </row>
    <row r="34" spans="1:18" x14ac:dyDescent="0.25">
      <c r="D34" s="1"/>
      <c r="E34" s="6">
        <v>6.0000000000000001E-3</v>
      </c>
      <c r="F34" s="6">
        <v>1.6E-2</v>
      </c>
      <c r="G34" s="6">
        <v>0.04</v>
      </c>
      <c r="H34" s="6">
        <v>3.7499999999999999E-2</v>
      </c>
      <c r="I34" s="6">
        <v>4.4999999999999998E-2</v>
      </c>
      <c r="J34" s="6">
        <v>9.4500000000000001E-2</v>
      </c>
      <c r="K34" s="6">
        <v>0.11749999999999999</v>
      </c>
      <c r="L34" s="6">
        <v>0.08</v>
      </c>
      <c r="M34" s="6">
        <v>0.13300000000000001</v>
      </c>
      <c r="N34" s="6">
        <v>0.11899999999999999</v>
      </c>
      <c r="O34" s="6">
        <v>0.14849999999999999</v>
      </c>
      <c r="P34" s="6">
        <v>5.8500000000000003E-2</v>
      </c>
      <c r="Q34" s="6">
        <v>0.1045</v>
      </c>
      <c r="R34" s="6"/>
    </row>
    <row r="35" spans="1:18" x14ac:dyDescent="0.25">
      <c r="C35" t="s">
        <v>185</v>
      </c>
      <c r="D35" s="1">
        <f>' Viabilidad 8 manteniendo+2pl'!I34</f>
        <v>-385500</v>
      </c>
      <c r="E35" s="1">
        <f t="shared" ref="E35:Q35" si="8">$D$35*E34</f>
        <v>-2313</v>
      </c>
      <c r="F35" s="1">
        <f t="shared" si="8"/>
        <v>-6168</v>
      </c>
      <c r="G35" s="1">
        <f t="shared" si="8"/>
        <v>-15420</v>
      </c>
      <c r="H35" s="1">
        <f t="shared" si="8"/>
        <v>-14456.25</v>
      </c>
      <c r="I35" s="1">
        <f t="shared" si="8"/>
        <v>-17347.5</v>
      </c>
      <c r="J35" s="1">
        <f t="shared" si="8"/>
        <v>-36429.75</v>
      </c>
      <c r="K35" s="1">
        <f t="shared" si="8"/>
        <v>-45296.25</v>
      </c>
      <c r="L35" s="1">
        <f t="shared" si="8"/>
        <v>-30840</v>
      </c>
      <c r="M35" s="1">
        <f t="shared" si="8"/>
        <v>-51271.5</v>
      </c>
      <c r="N35" s="1">
        <f t="shared" si="8"/>
        <v>-45874.5</v>
      </c>
      <c r="O35" s="1">
        <f t="shared" si="8"/>
        <v>-57246.75</v>
      </c>
      <c r="P35" s="1">
        <f t="shared" si="8"/>
        <v>-22551.75</v>
      </c>
      <c r="Q35" s="1">
        <f t="shared" si="8"/>
        <v>-40284.75</v>
      </c>
      <c r="R35" s="1"/>
    </row>
    <row r="36" spans="1:18" x14ac:dyDescent="0.25">
      <c r="E36" s="6"/>
    </row>
    <row r="37" spans="1:18" x14ac:dyDescent="0.25">
      <c r="E37" s="6"/>
    </row>
    <row r="38" spans="1:18" x14ac:dyDescent="0.25">
      <c r="E38" s="6"/>
    </row>
    <row r="39" spans="1:18" x14ac:dyDescent="0.25">
      <c r="E39" s="6"/>
    </row>
    <row r="40" spans="1:18" x14ac:dyDescent="0.25">
      <c r="E40" s="6"/>
    </row>
    <row r="41" spans="1:18" x14ac:dyDescent="0.25">
      <c r="E41" s="6"/>
    </row>
    <row r="42" spans="1:18" x14ac:dyDescent="0.25">
      <c r="E42" s="6"/>
    </row>
    <row r="43" spans="1:18" x14ac:dyDescent="0.25">
      <c r="E43" s="6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70600-FC60-438B-B106-398F86940341}">
  <sheetPr codeName="Hoja10"/>
  <dimension ref="A2:CX95"/>
  <sheetViews>
    <sheetView showGridLines="0" zoomScale="85" zoomScaleNormal="85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CP88" sqref="CP88"/>
    </sheetView>
  </sheetViews>
  <sheetFormatPr baseColWidth="10" defaultColWidth="10.7109375" defaultRowHeight="15" x14ac:dyDescent="0.25"/>
  <cols>
    <col min="2" max="2" width="57.85546875" bestFit="1" customWidth="1"/>
    <col min="4" max="4" width="14" style="1" customWidth="1"/>
    <col min="5" max="5" width="10.7109375" style="1"/>
    <col min="6" max="6" width="18" style="1" customWidth="1"/>
    <col min="7" max="8" width="10.7109375" style="8"/>
    <col min="9" max="9" width="18.28515625" style="8" bestFit="1" customWidth="1"/>
    <col min="10" max="12" width="10.7109375" style="8"/>
    <col min="13" max="13" width="11.42578125" style="8" bestFit="1" customWidth="1"/>
    <col min="14" max="17" width="10.7109375" style="8"/>
    <col min="18" max="18" width="11.42578125" style="8" bestFit="1" customWidth="1"/>
    <col min="19" max="19" width="10.7109375" style="8"/>
    <col min="20" max="20" width="11.42578125" style="8" bestFit="1" customWidth="1"/>
    <col min="21" max="21" width="10.7109375" style="8"/>
    <col min="22" max="22" width="11.42578125" style="8" bestFit="1" customWidth="1"/>
    <col min="23" max="29" width="10.7109375" style="8"/>
    <col min="30" max="41" width="11.42578125" style="8" bestFit="1" customWidth="1"/>
    <col min="42" max="42" width="12.28515625" style="8" bestFit="1" customWidth="1"/>
    <col min="43" max="57" width="10.7109375" style="8"/>
    <col min="101" max="101" width="12.28515625" bestFit="1" customWidth="1"/>
    <col min="102" max="102" width="12.85546875" bestFit="1" customWidth="1"/>
  </cols>
  <sheetData>
    <row r="2" spans="2:102" ht="21" x14ac:dyDescent="0.35">
      <c r="B2" s="4" t="s">
        <v>214</v>
      </c>
    </row>
    <row r="4" spans="2:102" x14ac:dyDescent="0.25">
      <c r="B4" t="s">
        <v>189</v>
      </c>
    </row>
    <row r="5" spans="2:102" x14ac:dyDescent="0.25">
      <c r="F5" s="9"/>
    </row>
    <row r="6" spans="2:102" x14ac:dyDescent="0.25">
      <c r="F6" s="9"/>
      <c r="G6" s="53"/>
      <c r="H6" s="53"/>
      <c r="I6" s="54"/>
      <c r="J6" s="149" t="s">
        <v>56</v>
      </c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1"/>
      <c r="V6" s="152" t="s">
        <v>57</v>
      </c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4"/>
      <c r="AH6" s="155" t="s">
        <v>58</v>
      </c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7"/>
      <c r="AT6" s="139" t="s">
        <v>59</v>
      </c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1"/>
      <c r="BF6" s="142" t="s">
        <v>60</v>
      </c>
      <c r="BG6" s="143"/>
      <c r="BH6" s="143"/>
      <c r="BI6" s="143"/>
      <c r="BJ6" s="143"/>
      <c r="BK6" s="143"/>
      <c r="BL6" s="143"/>
      <c r="BM6" s="143"/>
      <c r="BN6" s="143"/>
      <c r="BO6" s="143"/>
      <c r="BP6" s="143"/>
      <c r="BQ6" s="143"/>
      <c r="BR6" s="144" t="s">
        <v>167</v>
      </c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3" t="s">
        <v>168</v>
      </c>
      <c r="CE6" s="143"/>
      <c r="CF6" s="143"/>
      <c r="CG6" s="143"/>
      <c r="CH6" s="143"/>
      <c r="CI6" s="143"/>
      <c r="CJ6" s="143"/>
      <c r="CK6" s="143"/>
      <c r="CL6" s="143"/>
      <c r="CM6" s="143"/>
      <c r="CN6" s="143"/>
      <c r="CO6" s="143"/>
      <c r="CP6" s="144" t="s">
        <v>169</v>
      </c>
      <c r="CQ6" s="144"/>
      <c r="CR6" s="144"/>
      <c r="CS6" s="144"/>
      <c r="CT6" s="144"/>
      <c r="CU6" s="144"/>
      <c r="CV6" s="144"/>
      <c r="CW6" s="144"/>
    </row>
    <row r="7" spans="2:102" x14ac:dyDescent="0.25">
      <c r="F7" s="9"/>
      <c r="G7" s="79" t="s">
        <v>61</v>
      </c>
      <c r="H7" s="79" t="s">
        <v>62</v>
      </c>
      <c r="I7" s="79" t="s">
        <v>63</v>
      </c>
      <c r="J7" s="79" t="s">
        <v>64</v>
      </c>
      <c r="K7" s="79" t="s">
        <v>65</v>
      </c>
      <c r="L7" s="79" t="s">
        <v>66</v>
      </c>
      <c r="M7" s="79" t="s">
        <v>67</v>
      </c>
      <c r="N7" s="79" t="s">
        <v>68</v>
      </c>
      <c r="O7" s="79" t="s">
        <v>69</v>
      </c>
      <c r="P7" s="79" t="s">
        <v>70</v>
      </c>
      <c r="Q7" s="79" t="s">
        <v>71</v>
      </c>
      <c r="R7" s="79" t="s">
        <v>72</v>
      </c>
      <c r="S7" s="79" t="s">
        <v>73</v>
      </c>
      <c r="T7" s="79" t="s">
        <v>74</v>
      </c>
      <c r="U7" s="79" t="s">
        <v>75</v>
      </c>
      <c r="V7" s="79" t="s">
        <v>76</v>
      </c>
      <c r="W7" s="79" t="s">
        <v>77</v>
      </c>
      <c r="X7" s="79" t="s">
        <v>78</v>
      </c>
      <c r="Y7" s="79" t="s">
        <v>79</v>
      </c>
      <c r="Z7" s="79" t="s">
        <v>80</v>
      </c>
      <c r="AA7" s="79" t="s">
        <v>81</v>
      </c>
      <c r="AB7" s="79" t="s">
        <v>82</v>
      </c>
      <c r="AC7" s="79" t="s">
        <v>83</v>
      </c>
      <c r="AD7" s="79" t="s">
        <v>84</v>
      </c>
      <c r="AE7" s="79" t="s">
        <v>85</v>
      </c>
      <c r="AF7" s="79" t="s">
        <v>86</v>
      </c>
      <c r="AG7" s="79" t="s">
        <v>87</v>
      </c>
      <c r="AH7" s="79" t="s">
        <v>88</v>
      </c>
      <c r="AI7" s="79" t="s">
        <v>89</v>
      </c>
      <c r="AJ7" s="79" t="s">
        <v>90</v>
      </c>
      <c r="AK7" s="79" t="s">
        <v>91</v>
      </c>
      <c r="AL7" s="79" t="s">
        <v>92</v>
      </c>
      <c r="AM7" s="79" t="s">
        <v>93</v>
      </c>
      <c r="AN7" s="79" t="s">
        <v>94</v>
      </c>
      <c r="AO7" s="79" t="s">
        <v>95</v>
      </c>
      <c r="AP7" s="79" t="s">
        <v>96</v>
      </c>
      <c r="AQ7" s="79" t="s">
        <v>97</v>
      </c>
      <c r="AR7" s="79" t="s">
        <v>98</v>
      </c>
      <c r="AS7" s="79" t="s">
        <v>99</v>
      </c>
      <c r="AT7" s="79" t="s">
        <v>100</v>
      </c>
      <c r="AU7" s="79" t="s">
        <v>101</v>
      </c>
      <c r="AV7" s="79" t="s">
        <v>102</v>
      </c>
      <c r="AW7" s="79" t="s">
        <v>103</v>
      </c>
      <c r="AX7" s="79" t="s">
        <v>104</v>
      </c>
      <c r="AY7" s="79" t="s">
        <v>105</v>
      </c>
      <c r="AZ7" s="79" t="s">
        <v>106</v>
      </c>
      <c r="BA7" s="79" t="s">
        <v>107</v>
      </c>
      <c r="BB7" s="79" t="s">
        <v>108</v>
      </c>
      <c r="BC7" s="79" t="s">
        <v>109</v>
      </c>
      <c r="BD7" s="79" t="s">
        <v>110</v>
      </c>
      <c r="BE7" s="79" t="s">
        <v>111</v>
      </c>
      <c r="BF7" s="79" t="s">
        <v>123</v>
      </c>
      <c r="BG7" s="79" t="s">
        <v>124</v>
      </c>
      <c r="BH7" s="79" t="s">
        <v>125</v>
      </c>
      <c r="BI7" s="79" t="s">
        <v>126</v>
      </c>
      <c r="BJ7" s="79" t="s">
        <v>127</v>
      </c>
      <c r="BK7" s="79" t="s">
        <v>128</v>
      </c>
      <c r="BL7" s="79" t="s">
        <v>129</v>
      </c>
      <c r="BM7" s="79" t="s">
        <v>130</v>
      </c>
      <c r="BN7" s="79" t="s">
        <v>131</v>
      </c>
      <c r="BO7" s="79" t="s">
        <v>132</v>
      </c>
      <c r="BP7" s="79" t="s">
        <v>133</v>
      </c>
      <c r="BQ7" s="79" t="s">
        <v>134</v>
      </c>
      <c r="BR7" s="79" t="s">
        <v>135</v>
      </c>
      <c r="BS7" s="79" t="s">
        <v>136</v>
      </c>
      <c r="BT7" s="79" t="s">
        <v>137</v>
      </c>
      <c r="BU7" s="79" t="s">
        <v>138</v>
      </c>
      <c r="BV7" s="79" t="s">
        <v>139</v>
      </c>
      <c r="BW7" s="79" t="s">
        <v>140</v>
      </c>
      <c r="BX7" s="79" t="s">
        <v>141</v>
      </c>
      <c r="BY7" s="79" t="s">
        <v>142</v>
      </c>
      <c r="BZ7" s="79" t="s">
        <v>143</v>
      </c>
      <c r="CA7" s="79" t="s">
        <v>144</v>
      </c>
      <c r="CB7" s="79" t="s">
        <v>145</v>
      </c>
      <c r="CC7" s="79" t="s">
        <v>146</v>
      </c>
      <c r="CD7" s="79" t="s">
        <v>147</v>
      </c>
      <c r="CE7" s="79" t="s">
        <v>148</v>
      </c>
      <c r="CF7" s="79" t="s">
        <v>149</v>
      </c>
      <c r="CG7" s="79" t="s">
        <v>150</v>
      </c>
      <c r="CH7" s="79" t="s">
        <v>151</v>
      </c>
      <c r="CI7" s="79" t="s">
        <v>152</v>
      </c>
      <c r="CJ7" s="79" t="s">
        <v>153</v>
      </c>
      <c r="CK7" s="79" t="s">
        <v>154</v>
      </c>
      <c r="CL7" s="79" t="s">
        <v>155</v>
      </c>
      <c r="CM7" s="79" t="s">
        <v>156</v>
      </c>
      <c r="CN7" s="79" t="s">
        <v>157</v>
      </c>
      <c r="CO7" s="79" t="s">
        <v>158</v>
      </c>
      <c r="CP7" s="79" t="s">
        <v>159</v>
      </c>
      <c r="CQ7" s="79" t="s">
        <v>160</v>
      </c>
      <c r="CR7" s="79" t="s">
        <v>161</v>
      </c>
      <c r="CS7" s="79" t="s">
        <v>162</v>
      </c>
      <c r="CT7" s="79" t="s">
        <v>163</v>
      </c>
      <c r="CU7" s="79" t="s">
        <v>164</v>
      </c>
      <c r="CV7" s="79" t="s">
        <v>165</v>
      </c>
      <c r="CW7" s="79" t="s">
        <v>166</v>
      </c>
    </row>
    <row r="8" spans="2:102" x14ac:dyDescent="0.25">
      <c r="B8" s="22" t="s">
        <v>8</v>
      </c>
      <c r="C8" s="22"/>
      <c r="D8" s="23"/>
      <c r="E8" s="23"/>
      <c r="F8" s="23">
        <f>(SUM(F10:F66))</f>
        <v>932463.66086556204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</row>
    <row r="9" spans="2:102" x14ac:dyDescent="0.25">
      <c r="B9" s="13" t="s">
        <v>25</v>
      </c>
      <c r="C9" s="13"/>
      <c r="D9" s="14"/>
      <c r="E9" s="14"/>
      <c r="F9" s="14"/>
      <c r="G9" s="76"/>
      <c r="H9" s="76"/>
      <c r="I9" s="77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</row>
    <row r="10" spans="2:102" x14ac:dyDescent="0.25">
      <c r="B10" s="17" t="s">
        <v>46</v>
      </c>
      <c r="C10" s="17">
        <v>1</v>
      </c>
      <c r="D10" s="29">
        <v>5800</v>
      </c>
      <c r="E10" s="29"/>
      <c r="F10" s="11">
        <f>C10*D10</f>
        <v>5800</v>
      </c>
      <c r="G10" s="70">
        <v>1</v>
      </c>
      <c r="H10" s="70">
        <v>2</v>
      </c>
      <c r="I10" s="71">
        <v>-5800</v>
      </c>
      <c r="J10" s="72">
        <v>0</v>
      </c>
      <c r="K10" s="72">
        <f>I10</f>
        <v>-5800</v>
      </c>
      <c r="L10" s="72">
        <v>0</v>
      </c>
      <c r="M10" s="72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72">
        <v>0</v>
      </c>
      <c r="T10" s="72">
        <v>0</v>
      </c>
      <c r="U10" s="72">
        <v>0</v>
      </c>
      <c r="V10" s="72">
        <v>0</v>
      </c>
      <c r="W10" s="72">
        <v>0</v>
      </c>
      <c r="X10" s="72">
        <v>0</v>
      </c>
      <c r="Y10" s="72">
        <v>0</v>
      </c>
      <c r="Z10" s="72">
        <v>0</v>
      </c>
      <c r="AA10" s="72">
        <v>0</v>
      </c>
      <c r="AB10" s="72">
        <v>0</v>
      </c>
      <c r="AC10" s="72">
        <v>0</v>
      </c>
      <c r="AD10" s="72">
        <v>0</v>
      </c>
      <c r="AE10" s="72">
        <v>0</v>
      </c>
      <c r="AF10" s="72">
        <v>0</v>
      </c>
      <c r="AG10" s="72">
        <v>0</v>
      </c>
      <c r="AH10" s="72">
        <v>0</v>
      </c>
      <c r="AI10" s="72">
        <v>0</v>
      </c>
      <c r="AJ10" s="72">
        <v>0</v>
      </c>
      <c r="AK10" s="72">
        <v>0</v>
      </c>
      <c r="AL10" s="72">
        <v>0</v>
      </c>
      <c r="AM10" s="72">
        <v>0</v>
      </c>
      <c r="AN10" s="72">
        <v>0</v>
      </c>
      <c r="AO10" s="72">
        <v>0</v>
      </c>
      <c r="AP10" s="72">
        <v>0</v>
      </c>
      <c r="AQ10" s="72">
        <v>0</v>
      </c>
      <c r="AR10" s="72">
        <v>0</v>
      </c>
      <c r="AS10" s="72">
        <v>0</v>
      </c>
      <c r="AT10" s="72">
        <v>0</v>
      </c>
      <c r="AU10" s="72">
        <v>0</v>
      </c>
      <c r="AV10" s="72">
        <v>0</v>
      </c>
      <c r="AW10" s="72">
        <v>0</v>
      </c>
      <c r="AX10" s="72">
        <v>0</v>
      </c>
      <c r="AY10" s="72">
        <v>0</v>
      </c>
      <c r="AZ10" s="72">
        <v>0</v>
      </c>
      <c r="BA10" s="72">
        <v>0</v>
      </c>
      <c r="BB10" s="72">
        <v>0</v>
      </c>
      <c r="BC10" s="72">
        <v>0</v>
      </c>
      <c r="BD10" s="72">
        <v>0</v>
      </c>
      <c r="BE10" s="72">
        <v>0</v>
      </c>
      <c r="BF10" s="72">
        <v>0</v>
      </c>
      <c r="BG10" s="72">
        <v>0</v>
      </c>
      <c r="BH10" s="72">
        <v>0</v>
      </c>
      <c r="BI10" s="72">
        <v>0</v>
      </c>
      <c r="BJ10" s="72">
        <v>0</v>
      </c>
      <c r="BK10" s="72">
        <v>0</v>
      </c>
      <c r="BL10" s="72">
        <v>0</v>
      </c>
      <c r="BM10" s="72">
        <v>0</v>
      </c>
      <c r="BN10" s="72">
        <v>0</v>
      </c>
      <c r="BO10" s="72">
        <v>0</v>
      </c>
      <c r="BP10" s="72">
        <v>0</v>
      </c>
      <c r="BQ10" s="72">
        <v>0</v>
      </c>
      <c r="BR10" s="72">
        <v>0</v>
      </c>
      <c r="BS10" s="72">
        <v>0</v>
      </c>
      <c r="BT10" s="72">
        <v>0</v>
      </c>
      <c r="BU10" s="72">
        <v>0</v>
      </c>
      <c r="BV10" s="72">
        <v>0</v>
      </c>
      <c r="BW10" s="72">
        <v>0</v>
      </c>
      <c r="BX10" s="72">
        <v>0</v>
      </c>
      <c r="BY10" s="72">
        <v>0</v>
      </c>
      <c r="BZ10" s="72">
        <v>0</v>
      </c>
      <c r="CA10" s="72">
        <v>0</v>
      </c>
      <c r="CB10" s="72">
        <v>0</v>
      </c>
      <c r="CC10" s="72">
        <v>0</v>
      </c>
      <c r="CD10" s="72">
        <v>0</v>
      </c>
      <c r="CE10" s="72">
        <v>0</v>
      </c>
      <c r="CF10" s="72">
        <v>0</v>
      </c>
      <c r="CG10" s="72">
        <v>0</v>
      </c>
      <c r="CH10" s="72">
        <v>0</v>
      </c>
      <c r="CI10" s="72">
        <v>0</v>
      </c>
      <c r="CJ10" s="72">
        <v>0</v>
      </c>
      <c r="CK10" s="72">
        <v>0</v>
      </c>
      <c r="CL10" s="72">
        <v>0</v>
      </c>
      <c r="CM10" s="72">
        <v>0</v>
      </c>
      <c r="CN10" s="72">
        <v>0</v>
      </c>
      <c r="CO10" s="72">
        <v>0</v>
      </c>
      <c r="CP10" s="72">
        <v>0</v>
      </c>
      <c r="CQ10" s="72">
        <v>0</v>
      </c>
      <c r="CR10" s="72">
        <v>0</v>
      </c>
      <c r="CS10" s="72">
        <v>0</v>
      </c>
      <c r="CT10" s="72">
        <v>0</v>
      </c>
      <c r="CU10" s="72">
        <v>0</v>
      </c>
      <c r="CV10" s="72">
        <v>0</v>
      </c>
      <c r="CW10" s="72">
        <v>0</v>
      </c>
      <c r="CX10" s="115"/>
    </row>
    <row r="11" spans="2:102" x14ac:dyDescent="0.25">
      <c r="B11" s="10" t="s">
        <v>26</v>
      </c>
      <c r="C11" s="10">
        <v>1</v>
      </c>
      <c r="D11" s="11">
        <v>1200</v>
      </c>
      <c r="E11" s="11"/>
      <c r="F11" s="11">
        <f>C11*D11</f>
        <v>1200</v>
      </c>
      <c r="G11" s="55">
        <v>4</v>
      </c>
      <c r="H11" s="55">
        <v>4</v>
      </c>
      <c r="I11" s="57">
        <v>-1200</v>
      </c>
      <c r="J11" s="58">
        <v>0</v>
      </c>
      <c r="K11" s="58">
        <v>0</v>
      </c>
      <c r="L11" s="58">
        <v>0</v>
      </c>
      <c r="M11" s="58">
        <f>I11</f>
        <v>-1200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  <c r="AJ11" s="58">
        <v>0</v>
      </c>
      <c r="AK11" s="58">
        <v>0</v>
      </c>
      <c r="AL11" s="58">
        <v>0</v>
      </c>
      <c r="AM11" s="58">
        <v>0</v>
      </c>
      <c r="AN11" s="58">
        <v>0</v>
      </c>
      <c r="AO11" s="58">
        <v>0</v>
      </c>
      <c r="AP11" s="58">
        <v>0</v>
      </c>
      <c r="AQ11" s="58">
        <v>0</v>
      </c>
      <c r="AR11" s="58">
        <v>0</v>
      </c>
      <c r="AS11" s="58">
        <v>0</v>
      </c>
      <c r="AT11" s="58">
        <v>0</v>
      </c>
      <c r="AU11" s="58">
        <v>0</v>
      </c>
      <c r="AV11" s="58">
        <v>0</v>
      </c>
      <c r="AW11" s="58">
        <v>0</v>
      </c>
      <c r="AX11" s="58">
        <v>0</v>
      </c>
      <c r="AY11" s="58">
        <v>0</v>
      </c>
      <c r="AZ11" s="58">
        <v>0</v>
      </c>
      <c r="BA11" s="58">
        <v>0</v>
      </c>
      <c r="BB11" s="58">
        <v>0</v>
      </c>
      <c r="BC11" s="58">
        <v>0</v>
      </c>
      <c r="BD11" s="58">
        <v>0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0</v>
      </c>
      <c r="BW11" s="58">
        <v>0</v>
      </c>
      <c r="BX11" s="58">
        <v>0</v>
      </c>
      <c r="BY11" s="58">
        <v>0</v>
      </c>
      <c r="BZ11" s="58">
        <v>0</v>
      </c>
      <c r="CA11" s="58">
        <v>0</v>
      </c>
      <c r="CB11" s="58">
        <v>0</v>
      </c>
      <c r="CC11" s="58">
        <v>0</v>
      </c>
      <c r="CD11" s="58">
        <v>0</v>
      </c>
      <c r="CE11" s="58">
        <v>0</v>
      </c>
      <c r="CF11" s="58">
        <v>0</v>
      </c>
      <c r="CG11" s="58">
        <v>0</v>
      </c>
      <c r="CH11" s="58">
        <v>0</v>
      </c>
      <c r="CI11" s="58">
        <v>0</v>
      </c>
      <c r="CJ11" s="58">
        <v>0</v>
      </c>
      <c r="CK11" s="58">
        <v>0</v>
      </c>
      <c r="CL11" s="58">
        <v>0</v>
      </c>
      <c r="CM11" s="58">
        <v>0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115"/>
    </row>
    <row r="12" spans="2:102" x14ac:dyDescent="0.25">
      <c r="B12" s="10" t="s">
        <v>27</v>
      </c>
      <c r="C12" s="10">
        <v>1</v>
      </c>
      <c r="D12" s="11">
        <v>4500</v>
      </c>
      <c r="E12" s="11"/>
      <c r="F12" s="11">
        <f>D12*C12</f>
        <v>4500</v>
      </c>
      <c r="G12" s="55">
        <v>4</v>
      </c>
      <c r="H12" s="55">
        <v>4</v>
      </c>
      <c r="I12" s="57">
        <v>-4500</v>
      </c>
      <c r="J12" s="58">
        <v>0</v>
      </c>
      <c r="K12" s="58">
        <v>0</v>
      </c>
      <c r="L12" s="58">
        <v>0</v>
      </c>
      <c r="M12" s="58">
        <f>I12</f>
        <v>-4500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v>0</v>
      </c>
      <c r="AK12" s="58">
        <v>0</v>
      </c>
      <c r="AL12" s="58">
        <v>0</v>
      </c>
      <c r="AM12" s="58">
        <v>0</v>
      </c>
      <c r="AN12" s="58">
        <v>0</v>
      </c>
      <c r="AO12" s="58">
        <v>0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0</v>
      </c>
      <c r="CA12" s="58">
        <v>0</v>
      </c>
      <c r="CB12" s="58">
        <v>0</v>
      </c>
      <c r="CC12" s="58">
        <v>0</v>
      </c>
      <c r="CD12" s="58">
        <v>0</v>
      </c>
      <c r="CE12" s="58">
        <v>0</v>
      </c>
      <c r="CF12" s="58">
        <v>0</v>
      </c>
      <c r="CG12" s="58">
        <v>0</v>
      </c>
      <c r="CH12" s="58">
        <v>0</v>
      </c>
      <c r="CI12" s="58">
        <v>0</v>
      </c>
      <c r="CJ12" s="58">
        <v>0</v>
      </c>
      <c r="CK12" s="58">
        <v>0</v>
      </c>
      <c r="CL12" s="58">
        <v>0</v>
      </c>
      <c r="CM12" s="58">
        <v>0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115"/>
    </row>
    <row r="13" spans="2:102" x14ac:dyDescent="0.25">
      <c r="B13" s="10" t="s">
        <v>14</v>
      </c>
      <c r="C13" s="12">
        <v>0.21</v>
      </c>
      <c r="D13" s="11">
        <f>F11+F12+F10</f>
        <v>11500</v>
      </c>
      <c r="E13" s="11"/>
      <c r="F13" s="11">
        <f>C13*D13</f>
        <v>2415</v>
      </c>
      <c r="G13" s="55">
        <v>1</v>
      </c>
      <c r="H13" s="55">
        <v>4</v>
      </c>
      <c r="I13" s="57">
        <f>(I10+I11+I12)*0.21</f>
        <v>-2415</v>
      </c>
      <c r="J13" s="58">
        <f>(J10+J11+J12)*0.21</f>
        <v>0</v>
      </c>
      <c r="K13" s="58">
        <f>(K10+K11+K12)*0.21</f>
        <v>-1218</v>
      </c>
      <c r="L13" s="58">
        <v>0</v>
      </c>
      <c r="M13" s="58">
        <f>(M10+M11+M12)*0.21</f>
        <v>-1197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  <c r="AJ13" s="58">
        <v>0</v>
      </c>
      <c r="AK13" s="58">
        <v>0</v>
      </c>
      <c r="AL13" s="58">
        <v>0</v>
      </c>
      <c r="AM13" s="58">
        <v>0</v>
      </c>
      <c r="AN13" s="58">
        <v>0</v>
      </c>
      <c r="AO13" s="58">
        <v>0</v>
      </c>
      <c r="AP13" s="58">
        <v>0</v>
      </c>
      <c r="AQ13" s="58">
        <v>0</v>
      </c>
      <c r="AR13" s="58">
        <v>0</v>
      </c>
      <c r="AS13" s="58">
        <v>0</v>
      </c>
      <c r="AT13" s="58">
        <v>0</v>
      </c>
      <c r="AU13" s="58">
        <v>0</v>
      </c>
      <c r="AV13" s="58">
        <v>0</v>
      </c>
      <c r="AW13" s="58">
        <v>0</v>
      </c>
      <c r="AX13" s="58">
        <v>0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0</v>
      </c>
      <c r="BW13" s="58">
        <v>0</v>
      </c>
      <c r="BX13" s="58">
        <v>0</v>
      </c>
      <c r="BY13" s="58">
        <v>0</v>
      </c>
      <c r="BZ13" s="58">
        <v>0</v>
      </c>
      <c r="CA13" s="58">
        <v>0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0</v>
      </c>
      <c r="CI13" s="58">
        <v>0</v>
      </c>
      <c r="CJ13" s="58">
        <v>0</v>
      </c>
      <c r="CK13" s="58">
        <v>0</v>
      </c>
      <c r="CL13" s="58">
        <v>0</v>
      </c>
      <c r="CM13" s="58">
        <v>0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115"/>
    </row>
    <row r="14" spans="2:102" x14ac:dyDescent="0.25">
      <c r="B14" s="10"/>
      <c r="C14" s="12"/>
      <c r="D14" s="11"/>
      <c r="E14" s="11"/>
      <c r="F14" s="11"/>
      <c r="G14" s="61"/>
      <c r="H14" s="61"/>
      <c r="I14" s="62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115"/>
    </row>
    <row r="15" spans="2:102" x14ac:dyDescent="0.25">
      <c r="B15" s="15" t="s">
        <v>1</v>
      </c>
      <c r="C15" s="15"/>
      <c r="D15" s="16"/>
      <c r="E15" s="16"/>
      <c r="F15" s="16"/>
      <c r="G15" s="64"/>
      <c r="H15" s="64"/>
      <c r="I15" s="65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115"/>
    </row>
    <row r="16" spans="2:102" x14ac:dyDescent="0.25">
      <c r="B16" t="s">
        <v>21</v>
      </c>
      <c r="C16" s="6">
        <v>5.6099999999999997E-2</v>
      </c>
      <c r="D16" s="1">
        <f>F30</f>
        <v>11970</v>
      </c>
      <c r="F16" s="1">
        <f>D16*C16</f>
        <v>671.51699999999994</v>
      </c>
      <c r="G16" s="70">
        <v>6</v>
      </c>
      <c r="H16" s="70">
        <v>6</v>
      </c>
      <c r="I16" s="71">
        <f t="shared" ref="I16:I65" si="0">-F16</f>
        <v>-671.51699999999994</v>
      </c>
      <c r="J16" s="72">
        <v>0</v>
      </c>
      <c r="K16" s="72">
        <v>0</v>
      </c>
      <c r="L16" s="72">
        <v>0</v>
      </c>
      <c r="M16" s="72">
        <v>0</v>
      </c>
      <c r="N16" s="72">
        <v>0</v>
      </c>
      <c r="O16" s="72">
        <f>I16</f>
        <v>-671.51699999999994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>
        <v>0</v>
      </c>
      <c r="Y16" s="72">
        <v>0</v>
      </c>
      <c r="Z16" s="72">
        <v>0</v>
      </c>
      <c r="AA16" s="72">
        <v>0</v>
      </c>
      <c r="AB16" s="72">
        <v>0</v>
      </c>
      <c r="AC16" s="72">
        <v>0</v>
      </c>
      <c r="AD16" s="72">
        <v>0</v>
      </c>
      <c r="AE16" s="72">
        <v>0</v>
      </c>
      <c r="AF16" s="72">
        <v>0</v>
      </c>
      <c r="AG16" s="72">
        <v>0</v>
      </c>
      <c r="AH16" s="72">
        <v>0</v>
      </c>
      <c r="AI16" s="72">
        <v>0</v>
      </c>
      <c r="AJ16" s="72">
        <v>0</v>
      </c>
      <c r="AK16" s="72">
        <v>0</v>
      </c>
      <c r="AL16" s="72">
        <v>0</v>
      </c>
      <c r="AM16" s="72">
        <v>0</v>
      </c>
      <c r="AN16" s="72">
        <v>0</v>
      </c>
      <c r="AO16" s="72">
        <v>0</v>
      </c>
      <c r="AP16" s="72">
        <v>0</v>
      </c>
      <c r="AQ16" s="72">
        <v>0</v>
      </c>
      <c r="AR16" s="72">
        <v>0</v>
      </c>
      <c r="AS16" s="72">
        <v>0</v>
      </c>
      <c r="AT16" s="72">
        <v>0</v>
      </c>
      <c r="AU16" s="72">
        <v>0</v>
      </c>
      <c r="AV16" s="72">
        <v>0</v>
      </c>
      <c r="AW16" s="72">
        <v>0</v>
      </c>
      <c r="AX16" s="72">
        <v>0</v>
      </c>
      <c r="AY16" s="72">
        <v>0</v>
      </c>
      <c r="AZ16" s="72">
        <v>0</v>
      </c>
      <c r="BA16" s="72">
        <v>0</v>
      </c>
      <c r="BB16" s="72">
        <v>0</v>
      </c>
      <c r="BC16" s="72">
        <v>0</v>
      </c>
      <c r="BD16" s="72">
        <v>0</v>
      </c>
      <c r="BE16" s="72">
        <v>0</v>
      </c>
      <c r="BF16" s="72">
        <v>0</v>
      </c>
      <c r="BG16" s="72">
        <v>0</v>
      </c>
      <c r="BH16" s="72">
        <v>0</v>
      </c>
      <c r="BI16" s="72">
        <v>0</v>
      </c>
      <c r="BJ16" s="72">
        <v>0</v>
      </c>
      <c r="BK16" s="72">
        <v>0</v>
      </c>
      <c r="BL16" s="72">
        <v>0</v>
      </c>
      <c r="BM16" s="72">
        <v>0</v>
      </c>
      <c r="BN16" s="72">
        <v>0</v>
      </c>
      <c r="BO16" s="72">
        <v>0</v>
      </c>
      <c r="BP16" s="72">
        <v>0</v>
      </c>
      <c r="BQ16" s="72">
        <v>0</v>
      </c>
      <c r="BR16" s="72">
        <v>0</v>
      </c>
      <c r="BS16" s="72">
        <v>0</v>
      </c>
      <c r="BT16" s="72">
        <v>0</v>
      </c>
      <c r="BU16" s="72">
        <v>0</v>
      </c>
      <c r="BV16" s="72">
        <v>0</v>
      </c>
      <c r="BW16" s="72">
        <v>0</v>
      </c>
      <c r="BX16" s="72">
        <v>0</v>
      </c>
      <c r="BY16" s="72">
        <v>0</v>
      </c>
      <c r="BZ16" s="72">
        <v>0</v>
      </c>
      <c r="CA16" s="72">
        <v>0</v>
      </c>
      <c r="CB16" s="72">
        <v>0</v>
      </c>
      <c r="CC16" s="72">
        <v>0</v>
      </c>
      <c r="CD16" s="72">
        <v>0</v>
      </c>
      <c r="CE16" s="72">
        <v>0</v>
      </c>
      <c r="CF16" s="72">
        <v>0</v>
      </c>
      <c r="CG16" s="72">
        <v>0</v>
      </c>
      <c r="CH16" s="72">
        <v>0</v>
      </c>
      <c r="CI16" s="72">
        <v>0</v>
      </c>
      <c r="CJ16" s="72">
        <v>0</v>
      </c>
      <c r="CK16" s="72">
        <v>0</v>
      </c>
      <c r="CL16" s="72">
        <v>0</v>
      </c>
      <c r="CM16" s="72">
        <v>0</v>
      </c>
      <c r="CN16" s="72">
        <v>0</v>
      </c>
      <c r="CO16" s="72">
        <v>0</v>
      </c>
      <c r="CP16" s="72">
        <v>0</v>
      </c>
      <c r="CQ16" s="72">
        <v>0</v>
      </c>
      <c r="CR16" s="72">
        <v>0</v>
      </c>
      <c r="CS16" s="72">
        <v>0</v>
      </c>
      <c r="CT16" s="72">
        <v>0</v>
      </c>
      <c r="CU16" s="72">
        <v>0</v>
      </c>
      <c r="CV16" s="72">
        <v>0</v>
      </c>
      <c r="CW16" s="72">
        <v>0</v>
      </c>
      <c r="CX16" s="115"/>
    </row>
    <row r="17" spans="2:102" x14ac:dyDescent="0.25">
      <c r="B17" t="s">
        <v>22</v>
      </c>
      <c r="C17" s="6">
        <v>4.7699999999999999E-2</v>
      </c>
      <c r="D17" s="1">
        <f>F30</f>
        <v>11970</v>
      </c>
      <c r="F17" s="1">
        <f>D17*C17</f>
        <v>570.96899999999994</v>
      </c>
      <c r="G17" s="55">
        <v>17</v>
      </c>
      <c r="H17" s="55">
        <v>18</v>
      </c>
      <c r="I17" s="57">
        <f t="shared" si="0"/>
        <v>-570.96899999999994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f>I17*0.3</f>
        <v>-171.29069999999999</v>
      </c>
      <c r="AA17" s="58">
        <f>0.7*I17</f>
        <v>-399.67829999999992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v>0</v>
      </c>
      <c r="AK17" s="58">
        <v>0</v>
      </c>
      <c r="AL17" s="58">
        <v>0</v>
      </c>
      <c r="AM17" s="58">
        <v>0</v>
      </c>
      <c r="AN17" s="58">
        <v>0</v>
      </c>
      <c r="AO17" s="58">
        <v>0</v>
      </c>
      <c r="AP17" s="58">
        <v>0</v>
      </c>
      <c r="AQ17" s="58">
        <v>0</v>
      </c>
      <c r="AR17" s="58">
        <v>0</v>
      </c>
      <c r="AS17" s="58">
        <v>0</v>
      </c>
      <c r="AT17" s="58">
        <v>0</v>
      </c>
      <c r="AU17" s="58">
        <v>0</v>
      </c>
      <c r="AV17" s="58">
        <v>0</v>
      </c>
      <c r="AW17" s="58">
        <v>0</v>
      </c>
      <c r="AX17" s="58">
        <v>0</v>
      </c>
      <c r="AY17" s="58">
        <v>0</v>
      </c>
      <c r="AZ17" s="58">
        <v>0</v>
      </c>
      <c r="BA17" s="58">
        <v>0</v>
      </c>
      <c r="BB17" s="58">
        <v>0</v>
      </c>
      <c r="BC17" s="58">
        <v>0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0</v>
      </c>
      <c r="CA17" s="58">
        <v>0</v>
      </c>
      <c r="CB17" s="58">
        <v>0</v>
      </c>
      <c r="CC17" s="58">
        <v>0</v>
      </c>
      <c r="CD17" s="58">
        <v>0</v>
      </c>
      <c r="CE17" s="58">
        <v>0</v>
      </c>
      <c r="CF17" s="58">
        <v>0</v>
      </c>
      <c r="CG17" s="58">
        <v>0</v>
      </c>
      <c r="CH17" s="58">
        <v>0</v>
      </c>
      <c r="CI17" s="58">
        <v>0</v>
      </c>
      <c r="CJ17" s="58">
        <v>0</v>
      </c>
      <c r="CK17" s="58">
        <v>0</v>
      </c>
      <c r="CL17" s="58">
        <v>0</v>
      </c>
      <c r="CM17" s="58">
        <v>0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115"/>
    </row>
    <row r="18" spans="2:102" x14ac:dyDescent="0.25">
      <c r="B18" t="s">
        <v>24</v>
      </c>
      <c r="C18" s="6">
        <v>7.0000000000000001E-3</v>
      </c>
      <c r="D18" s="1">
        <f>F30</f>
        <v>11970</v>
      </c>
      <c r="F18" s="1">
        <f>C18*D18</f>
        <v>83.79</v>
      </c>
      <c r="G18" s="55">
        <v>17</v>
      </c>
      <c r="H18" s="55">
        <v>18</v>
      </c>
      <c r="I18" s="57">
        <f t="shared" si="0"/>
        <v>-83.79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f>I18*0.5</f>
        <v>-41.895000000000003</v>
      </c>
      <c r="AA18" s="58">
        <f>I18*0.5</f>
        <v>-41.895000000000003</v>
      </c>
      <c r="AB18" s="58">
        <v>0</v>
      </c>
      <c r="AC18" s="58">
        <v>0</v>
      </c>
      <c r="AD18" s="58">
        <v>0</v>
      </c>
      <c r="AE18" s="58">
        <v>0</v>
      </c>
      <c r="AF18" s="58">
        <v>0</v>
      </c>
      <c r="AG18" s="58">
        <v>0</v>
      </c>
      <c r="AH18" s="58">
        <v>0</v>
      </c>
      <c r="AI18" s="58">
        <v>0</v>
      </c>
      <c r="AJ18" s="58">
        <v>0</v>
      </c>
      <c r="AK18" s="58">
        <v>0</v>
      </c>
      <c r="AL18" s="58">
        <v>0</v>
      </c>
      <c r="AM18" s="58">
        <v>0</v>
      </c>
      <c r="AN18" s="58">
        <v>0</v>
      </c>
      <c r="AO18" s="58">
        <v>0</v>
      </c>
      <c r="AP18" s="58">
        <v>0</v>
      </c>
      <c r="AQ18" s="58">
        <v>0</v>
      </c>
      <c r="AR18" s="58">
        <v>0</v>
      </c>
      <c r="AS18" s="58">
        <v>0</v>
      </c>
      <c r="AT18" s="58">
        <v>0</v>
      </c>
      <c r="AU18" s="58">
        <v>0</v>
      </c>
      <c r="AV18" s="58">
        <v>0</v>
      </c>
      <c r="AW18" s="58">
        <v>0</v>
      </c>
      <c r="AX18" s="58">
        <v>0</v>
      </c>
      <c r="AY18" s="58">
        <v>0</v>
      </c>
      <c r="AZ18" s="58">
        <v>0</v>
      </c>
      <c r="BA18" s="58">
        <v>0</v>
      </c>
      <c r="BB18" s="58">
        <v>0</v>
      </c>
      <c r="BC18" s="58">
        <v>0</v>
      </c>
      <c r="BD18" s="58">
        <v>0</v>
      </c>
      <c r="BE18" s="58">
        <v>0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0</v>
      </c>
      <c r="CA18" s="58">
        <v>0</v>
      </c>
      <c r="CB18" s="58">
        <v>0</v>
      </c>
      <c r="CC18" s="58">
        <v>0</v>
      </c>
      <c r="CD18" s="58">
        <v>0</v>
      </c>
      <c r="CE18" s="58">
        <v>0</v>
      </c>
      <c r="CF18" s="58">
        <v>0</v>
      </c>
      <c r="CG18" s="58">
        <v>0</v>
      </c>
      <c r="CH18" s="58">
        <v>0</v>
      </c>
      <c r="CI18" s="58">
        <v>0</v>
      </c>
      <c r="CJ18" s="58">
        <v>0</v>
      </c>
      <c r="CK18" s="58">
        <v>0</v>
      </c>
      <c r="CL18" s="58">
        <v>0</v>
      </c>
      <c r="CM18" s="58">
        <v>0</v>
      </c>
      <c r="CN18" s="58">
        <v>0</v>
      </c>
      <c r="CO18" s="58">
        <v>0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115"/>
    </row>
    <row r="19" spans="2:102" x14ac:dyDescent="0.25">
      <c r="B19" s="6" t="s">
        <v>19</v>
      </c>
      <c r="C19" s="6">
        <v>5.6099999999999997E-2</v>
      </c>
      <c r="D19" s="1">
        <f>F33+F34</f>
        <v>611920.83360000001</v>
      </c>
      <c r="F19" s="1">
        <f>C19*D19</f>
        <v>34328.758764959995</v>
      </c>
      <c r="G19" s="55">
        <v>6</v>
      </c>
      <c r="H19" s="55">
        <v>9</v>
      </c>
      <c r="I19" s="57">
        <f t="shared" si="0"/>
        <v>-34328.758764959995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f>I19*0.4</f>
        <v>-13731.503505983999</v>
      </c>
      <c r="P19" s="58">
        <v>0</v>
      </c>
      <c r="Q19" s="58">
        <v>0</v>
      </c>
      <c r="R19" s="58">
        <f>I19*0.6</f>
        <v>-20597.255258975998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  <c r="AJ19" s="58">
        <v>0</v>
      </c>
      <c r="AK19" s="58">
        <v>0</v>
      </c>
      <c r="AL19" s="58">
        <v>0</v>
      </c>
      <c r="AM19" s="58">
        <v>0</v>
      </c>
      <c r="AN19" s="58">
        <v>0</v>
      </c>
      <c r="AO19" s="58">
        <v>0</v>
      </c>
      <c r="AP19" s="58">
        <v>0</v>
      </c>
      <c r="AQ19" s="58">
        <v>0</v>
      </c>
      <c r="AR19" s="58">
        <v>0</v>
      </c>
      <c r="AS19" s="58">
        <v>0</v>
      </c>
      <c r="AT19" s="58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8">
        <v>0</v>
      </c>
      <c r="BA19" s="58">
        <v>0</v>
      </c>
      <c r="BB19" s="58">
        <v>0</v>
      </c>
      <c r="BC19" s="58">
        <v>0</v>
      </c>
      <c r="BD19" s="58">
        <v>0</v>
      </c>
      <c r="BE19" s="58">
        <v>0</v>
      </c>
      <c r="BF19" s="58">
        <v>0</v>
      </c>
      <c r="BG19" s="58">
        <v>0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0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0</v>
      </c>
      <c r="CA19" s="58">
        <v>0</v>
      </c>
      <c r="CB19" s="58">
        <v>0</v>
      </c>
      <c r="CC19" s="58">
        <v>0</v>
      </c>
      <c r="CD19" s="58">
        <v>0</v>
      </c>
      <c r="CE19" s="58">
        <v>0</v>
      </c>
      <c r="CF19" s="58">
        <v>0</v>
      </c>
      <c r="CG19" s="58">
        <v>0</v>
      </c>
      <c r="CH19" s="58">
        <v>0</v>
      </c>
      <c r="CI19" s="58">
        <v>0</v>
      </c>
      <c r="CJ19" s="58">
        <v>0</v>
      </c>
      <c r="CK19" s="58">
        <v>0</v>
      </c>
      <c r="CL19" s="58">
        <v>0</v>
      </c>
      <c r="CM19" s="58">
        <v>0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115"/>
    </row>
    <row r="20" spans="2:102" x14ac:dyDescent="0.25">
      <c r="B20" s="6" t="s">
        <v>20</v>
      </c>
      <c r="C20" s="6">
        <v>4.7699999999999999E-2</v>
      </c>
      <c r="D20" s="1">
        <f>F33+F34</f>
        <v>611920.83360000001</v>
      </c>
      <c r="F20" s="1">
        <f>C20*D20</f>
        <v>29188.623762719999</v>
      </c>
      <c r="G20" s="55">
        <v>19</v>
      </c>
      <c r="H20" s="55">
        <v>32</v>
      </c>
      <c r="I20" s="57">
        <f t="shared" si="0"/>
        <v>-29188.623762719999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f>$I20/14</f>
        <v>-2084.9016973371427</v>
      </c>
      <c r="AC20" s="58">
        <f t="shared" ref="AC20:AO20" si="1">$I20/14</f>
        <v>-2084.9016973371427</v>
      </c>
      <c r="AD20" s="58">
        <f t="shared" si="1"/>
        <v>-2084.9016973371427</v>
      </c>
      <c r="AE20" s="58">
        <f t="shared" si="1"/>
        <v>-2084.9016973371427</v>
      </c>
      <c r="AF20" s="58">
        <f t="shared" si="1"/>
        <v>-2084.9016973371427</v>
      </c>
      <c r="AG20" s="58">
        <f t="shared" si="1"/>
        <v>-2084.9016973371427</v>
      </c>
      <c r="AH20" s="58">
        <f t="shared" si="1"/>
        <v>-2084.9016973371427</v>
      </c>
      <c r="AI20" s="58">
        <f t="shared" si="1"/>
        <v>-2084.9016973371427</v>
      </c>
      <c r="AJ20" s="58">
        <f t="shared" si="1"/>
        <v>-2084.9016973371427</v>
      </c>
      <c r="AK20" s="58">
        <f t="shared" si="1"/>
        <v>-2084.9016973371427</v>
      </c>
      <c r="AL20" s="58">
        <f t="shared" si="1"/>
        <v>-2084.9016973371427</v>
      </c>
      <c r="AM20" s="58">
        <f t="shared" si="1"/>
        <v>-2084.9016973371427</v>
      </c>
      <c r="AN20" s="58">
        <f t="shared" si="1"/>
        <v>-2084.9016973371427</v>
      </c>
      <c r="AO20" s="58">
        <f t="shared" si="1"/>
        <v>-2084.9016973371427</v>
      </c>
      <c r="AP20" s="58">
        <v>0</v>
      </c>
      <c r="AQ20" s="58">
        <v>0</v>
      </c>
      <c r="AR20" s="58">
        <v>0</v>
      </c>
      <c r="AS20" s="58">
        <v>0</v>
      </c>
      <c r="AT20" s="58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8">
        <v>0</v>
      </c>
      <c r="BA20" s="58">
        <v>0</v>
      </c>
      <c r="BB20" s="58">
        <v>0</v>
      </c>
      <c r="BC20" s="58">
        <v>0</v>
      </c>
      <c r="BD20" s="58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0</v>
      </c>
      <c r="BW20" s="58">
        <v>0</v>
      </c>
      <c r="BX20" s="58">
        <v>0</v>
      </c>
      <c r="BY20" s="58">
        <v>0</v>
      </c>
      <c r="BZ20" s="58">
        <v>0</v>
      </c>
      <c r="CA20" s="58">
        <v>0</v>
      </c>
      <c r="CB20" s="58">
        <v>0</v>
      </c>
      <c r="CC20" s="58">
        <v>0</v>
      </c>
      <c r="CD20" s="58">
        <v>0</v>
      </c>
      <c r="CE20" s="58">
        <v>0</v>
      </c>
      <c r="CF20" s="58">
        <v>0</v>
      </c>
      <c r="CG20" s="58">
        <v>0</v>
      </c>
      <c r="CH20" s="58">
        <v>0</v>
      </c>
      <c r="CI20" s="58">
        <v>0</v>
      </c>
      <c r="CJ20" s="58">
        <v>0</v>
      </c>
      <c r="CK20" s="58">
        <v>0</v>
      </c>
      <c r="CL20" s="58">
        <v>0</v>
      </c>
      <c r="CM20" s="58">
        <v>0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115"/>
    </row>
    <row r="21" spans="2:102" x14ac:dyDescent="0.25">
      <c r="B21" s="6" t="s">
        <v>24</v>
      </c>
      <c r="C21" s="6">
        <v>7.0000000000000001E-3</v>
      </c>
      <c r="D21" s="1">
        <f>F33+F34</f>
        <v>611920.83360000001</v>
      </c>
      <c r="F21" s="1">
        <f>C21*D21</f>
        <v>4283.4458352000001</v>
      </c>
      <c r="G21" s="55">
        <v>19</v>
      </c>
      <c r="H21" s="55">
        <v>32</v>
      </c>
      <c r="I21" s="57">
        <f t="shared" si="0"/>
        <v>-4283.4458352000001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8">
        <v>0</v>
      </c>
      <c r="AA21" s="58">
        <v>0</v>
      </c>
      <c r="AB21" s="58">
        <f>$I$21/14</f>
        <v>-305.96041680000002</v>
      </c>
      <c r="AC21" s="58">
        <f t="shared" ref="AC21:AO21" si="2">$I$21/14</f>
        <v>-305.96041680000002</v>
      </c>
      <c r="AD21" s="58">
        <f t="shared" si="2"/>
        <v>-305.96041680000002</v>
      </c>
      <c r="AE21" s="58">
        <f t="shared" si="2"/>
        <v>-305.96041680000002</v>
      </c>
      <c r="AF21" s="58">
        <f t="shared" si="2"/>
        <v>-305.96041680000002</v>
      </c>
      <c r="AG21" s="58">
        <f t="shared" si="2"/>
        <v>-305.96041680000002</v>
      </c>
      <c r="AH21" s="58">
        <f t="shared" si="2"/>
        <v>-305.96041680000002</v>
      </c>
      <c r="AI21" s="58">
        <f t="shared" si="2"/>
        <v>-305.96041680000002</v>
      </c>
      <c r="AJ21" s="58">
        <f t="shared" si="2"/>
        <v>-305.96041680000002</v>
      </c>
      <c r="AK21" s="58">
        <f t="shared" si="2"/>
        <v>-305.96041680000002</v>
      </c>
      <c r="AL21" s="58">
        <f t="shared" si="2"/>
        <v>-305.96041680000002</v>
      </c>
      <c r="AM21" s="58">
        <f t="shared" si="2"/>
        <v>-305.96041680000002</v>
      </c>
      <c r="AN21" s="58">
        <f t="shared" si="2"/>
        <v>-305.96041680000002</v>
      </c>
      <c r="AO21" s="58">
        <f t="shared" si="2"/>
        <v>-305.96041680000002</v>
      </c>
      <c r="AP21" s="58">
        <v>0</v>
      </c>
      <c r="AQ21" s="58">
        <v>0</v>
      </c>
      <c r="AR21" s="58">
        <v>0</v>
      </c>
      <c r="AS21" s="58">
        <v>0</v>
      </c>
      <c r="AT21" s="58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8">
        <v>0</v>
      </c>
      <c r="BA21" s="58">
        <v>0</v>
      </c>
      <c r="BB21" s="58">
        <v>0</v>
      </c>
      <c r="BC21" s="58">
        <v>0</v>
      </c>
      <c r="BD21" s="58">
        <v>0</v>
      </c>
      <c r="BE21" s="58">
        <v>0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0</v>
      </c>
      <c r="CA21" s="58">
        <v>0</v>
      </c>
      <c r="CB21" s="58">
        <v>0</v>
      </c>
      <c r="CC21" s="58">
        <v>0</v>
      </c>
      <c r="CD21" s="58">
        <v>0</v>
      </c>
      <c r="CE21" s="58">
        <v>0</v>
      </c>
      <c r="CF21" s="58">
        <v>0</v>
      </c>
      <c r="CG21" s="58">
        <v>0</v>
      </c>
      <c r="CH21" s="58">
        <v>0</v>
      </c>
      <c r="CI21" s="58">
        <v>0</v>
      </c>
      <c r="CJ21" s="58">
        <v>0</v>
      </c>
      <c r="CK21" s="58">
        <v>0</v>
      </c>
      <c r="CL21" s="58">
        <v>0</v>
      </c>
      <c r="CM21" s="58">
        <v>0</v>
      </c>
      <c r="CN21" s="58">
        <v>0</v>
      </c>
      <c r="CO21" s="58">
        <v>0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115"/>
    </row>
    <row r="22" spans="2:102" x14ac:dyDescent="0.25">
      <c r="B22" s="6" t="s">
        <v>172</v>
      </c>
      <c r="C22" s="6">
        <v>0.02</v>
      </c>
      <c r="D22" s="1">
        <f>F34+F33+F30</f>
        <v>623890.83360000001</v>
      </c>
      <c r="F22" s="1">
        <f>C22*D22</f>
        <v>12477.816672000001</v>
      </c>
      <c r="G22" s="55">
        <v>1</v>
      </c>
      <c r="H22" s="55">
        <v>33</v>
      </c>
      <c r="I22" s="57">
        <f>-F22</f>
        <v>-12477.816672000001</v>
      </c>
      <c r="J22" s="58">
        <v>0</v>
      </c>
      <c r="K22" s="58">
        <v>0</v>
      </c>
      <c r="L22" s="58">
        <v>0</v>
      </c>
      <c r="M22" s="58">
        <f>I22*0.05</f>
        <v>-623.89083360000006</v>
      </c>
      <c r="N22" s="58">
        <v>0</v>
      </c>
      <c r="O22" s="58">
        <v>0</v>
      </c>
      <c r="P22" s="58">
        <v>0</v>
      </c>
      <c r="Q22" s="58">
        <v>0</v>
      </c>
      <c r="R22" s="58">
        <f>I22*0.15</f>
        <v>-1871.6725008000001</v>
      </c>
      <c r="S22" s="58">
        <v>0</v>
      </c>
      <c r="T22" s="58">
        <f>I22*0.05</f>
        <v>-623.89083360000006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f t="shared" ref="Z22:AN22" si="3">$I$22*0.04</f>
        <v>-499.11266688000006</v>
      </c>
      <c r="AA22" s="58">
        <f t="shared" si="3"/>
        <v>-499.11266688000006</v>
      </c>
      <c r="AB22" s="58">
        <f t="shared" si="3"/>
        <v>-499.11266688000006</v>
      </c>
      <c r="AC22" s="58">
        <f t="shared" si="3"/>
        <v>-499.11266688000006</v>
      </c>
      <c r="AD22" s="58">
        <f t="shared" si="3"/>
        <v>-499.11266688000006</v>
      </c>
      <c r="AE22" s="58">
        <f t="shared" si="3"/>
        <v>-499.11266688000006</v>
      </c>
      <c r="AF22" s="58">
        <f t="shared" si="3"/>
        <v>-499.11266688000006</v>
      </c>
      <c r="AG22" s="58">
        <f t="shared" si="3"/>
        <v>-499.11266688000006</v>
      </c>
      <c r="AH22" s="58">
        <f t="shared" si="3"/>
        <v>-499.11266688000006</v>
      </c>
      <c r="AI22" s="58">
        <f t="shared" si="3"/>
        <v>-499.11266688000006</v>
      </c>
      <c r="AJ22" s="58">
        <f t="shared" si="3"/>
        <v>-499.11266688000006</v>
      </c>
      <c r="AK22" s="58">
        <f t="shared" si="3"/>
        <v>-499.11266688000006</v>
      </c>
      <c r="AL22" s="58">
        <f t="shared" si="3"/>
        <v>-499.11266688000006</v>
      </c>
      <c r="AM22" s="58">
        <f t="shared" si="3"/>
        <v>-499.11266688000006</v>
      </c>
      <c r="AN22" s="58">
        <f t="shared" si="3"/>
        <v>-499.11266688000006</v>
      </c>
      <c r="AO22" s="58">
        <f>$I$22*0.04</f>
        <v>-499.11266688000006</v>
      </c>
      <c r="AP22" s="58">
        <f>I22*0.11</f>
        <v>-1372.5598339200001</v>
      </c>
      <c r="AQ22" s="58">
        <v>0</v>
      </c>
      <c r="AR22" s="58">
        <v>0</v>
      </c>
      <c r="AS22" s="58">
        <v>0</v>
      </c>
      <c r="AT22" s="58">
        <v>0</v>
      </c>
      <c r="AU22" s="58">
        <v>0</v>
      </c>
      <c r="AV22" s="58">
        <v>0</v>
      </c>
      <c r="AW22" s="58">
        <v>0</v>
      </c>
      <c r="AX22" s="58">
        <v>0</v>
      </c>
      <c r="AY22" s="58">
        <v>0</v>
      </c>
      <c r="AZ22" s="58">
        <v>0</v>
      </c>
      <c r="BA22" s="58">
        <v>0</v>
      </c>
      <c r="BB22" s="58">
        <v>0</v>
      </c>
      <c r="BC22" s="58">
        <v>0</v>
      </c>
      <c r="BD22" s="58">
        <v>0</v>
      </c>
      <c r="BE22" s="58">
        <v>0</v>
      </c>
      <c r="BF22" s="58">
        <v>0</v>
      </c>
      <c r="BG22" s="58">
        <v>0</v>
      </c>
      <c r="BH22" s="58">
        <v>0</v>
      </c>
      <c r="BI22" s="58">
        <v>0</v>
      </c>
      <c r="BJ22" s="58">
        <v>0</v>
      </c>
      <c r="BK22" s="58">
        <v>0</v>
      </c>
      <c r="BL22" s="58">
        <v>0</v>
      </c>
      <c r="BM22" s="58">
        <v>0</v>
      </c>
      <c r="BN22" s="58">
        <v>0</v>
      </c>
      <c r="BO22" s="58">
        <v>0</v>
      </c>
      <c r="BP22" s="58">
        <v>0</v>
      </c>
      <c r="BQ22" s="58">
        <v>0</v>
      </c>
      <c r="BR22" s="58">
        <v>0</v>
      </c>
      <c r="BS22" s="58">
        <v>0</v>
      </c>
      <c r="BT22" s="58">
        <v>0</v>
      </c>
      <c r="BU22" s="58">
        <v>0</v>
      </c>
      <c r="BV22" s="58">
        <v>0</v>
      </c>
      <c r="BW22" s="58">
        <v>0</v>
      </c>
      <c r="BX22" s="58">
        <v>0</v>
      </c>
      <c r="BY22" s="58">
        <v>0</v>
      </c>
      <c r="BZ22" s="58">
        <v>0</v>
      </c>
      <c r="CA22" s="58">
        <v>0</v>
      </c>
      <c r="CB22" s="58">
        <v>0</v>
      </c>
      <c r="CC22" s="58">
        <v>0</v>
      </c>
      <c r="CD22" s="58">
        <v>0</v>
      </c>
      <c r="CE22" s="58">
        <v>0</v>
      </c>
      <c r="CF22" s="58">
        <v>0</v>
      </c>
      <c r="CG22" s="58">
        <v>0</v>
      </c>
      <c r="CH22" s="58">
        <v>0</v>
      </c>
      <c r="CI22" s="58">
        <v>0</v>
      </c>
      <c r="CJ22" s="58">
        <v>0</v>
      </c>
      <c r="CK22" s="58">
        <v>0</v>
      </c>
      <c r="CL22" s="58">
        <v>0</v>
      </c>
      <c r="CM22" s="58">
        <v>0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0</v>
      </c>
      <c r="CU22" s="58">
        <v>0</v>
      </c>
      <c r="CV22" s="58">
        <v>0</v>
      </c>
      <c r="CW22" s="58">
        <v>0</v>
      </c>
      <c r="CX22" s="115"/>
    </row>
    <row r="23" spans="2:102" x14ac:dyDescent="0.25">
      <c r="B23" s="28" t="s">
        <v>17</v>
      </c>
      <c r="G23" s="90"/>
      <c r="H23" s="90"/>
      <c r="I23" s="91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5"/>
    </row>
    <row r="24" spans="2:102" x14ac:dyDescent="0.25">
      <c r="B24" s="5" t="s">
        <v>43</v>
      </c>
      <c r="C24" s="5">
        <v>0.21</v>
      </c>
      <c r="D24" s="1">
        <f>F16+F17+F18</f>
        <v>1326.2759999999998</v>
      </c>
      <c r="F24" s="1">
        <f>C24*D24</f>
        <v>278.51795999999996</v>
      </c>
      <c r="G24" s="55">
        <v>6</v>
      </c>
      <c r="H24" s="55">
        <v>18</v>
      </c>
      <c r="I24" s="57">
        <f t="shared" si="0"/>
        <v>-278.51795999999996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f>SUM(O16:O18)*0.21</f>
        <v>-141.01856999999998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f>(Z17+Z18)*0.21</f>
        <v>-44.768996999999999</v>
      </c>
      <c r="AA24" s="58">
        <f>(AA17+AA18)*0.21</f>
        <v>-92.730392999999978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>
        <v>0</v>
      </c>
      <c r="AS24" s="58">
        <v>0</v>
      </c>
      <c r="AT24" s="58">
        <v>0</v>
      </c>
      <c r="AU24" s="58">
        <v>0</v>
      </c>
      <c r="AV24" s="58">
        <v>0</v>
      </c>
      <c r="AW24" s="58">
        <v>0</v>
      </c>
      <c r="AX24" s="58">
        <v>0</v>
      </c>
      <c r="AY24" s="58">
        <v>0</v>
      </c>
      <c r="AZ24" s="58">
        <v>0</v>
      </c>
      <c r="BA24" s="58">
        <v>0</v>
      </c>
      <c r="BB24" s="58">
        <v>0</v>
      </c>
      <c r="BC24" s="58">
        <v>0</v>
      </c>
      <c r="BD24" s="58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0</v>
      </c>
      <c r="BW24" s="58">
        <v>0</v>
      </c>
      <c r="BX24" s="58">
        <v>0</v>
      </c>
      <c r="BY24" s="58">
        <v>0</v>
      </c>
      <c r="BZ24" s="58">
        <v>0</v>
      </c>
      <c r="CA24" s="58">
        <v>0</v>
      </c>
      <c r="CB24" s="58">
        <v>0</v>
      </c>
      <c r="CC24" s="58">
        <v>0</v>
      </c>
      <c r="CD24" s="58">
        <v>0</v>
      </c>
      <c r="CE24" s="58">
        <v>0</v>
      </c>
      <c r="CF24" s="58">
        <v>0</v>
      </c>
      <c r="CG24" s="58">
        <v>0</v>
      </c>
      <c r="CH24" s="58">
        <v>0</v>
      </c>
      <c r="CI24" s="58">
        <v>0</v>
      </c>
      <c r="CJ24" s="58">
        <v>0</v>
      </c>
      <c r="CK24" s="58">
        <v>0</v>
      </c>
      <c r="CL24" s="58">
        <v>0</v>
      </c>
      <c r="CM24" s="58">
        <v>0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115"/>
    </row>
    <row r="25" spans="2:102" x14ac:dyDescent="0.25">
      <c r="B25" s="5" t="s">
        <v>173</v>
      </c>
      <c r="C25" s="5">
        <v>0.21</v>
      </c>
      <c r="D25" s="1">
        <f>F19+F20+F21+F22</f>
        <v>80278.645034879984</v>
      </c>
      <c r="F25" s="1">
        <f>C25*D25</f>
        <v>16858.515457324796</v>
      </c>
      <c r="G25" s="55">
        <v>6</v>
      </c>
      <c r="H25" s="55">
        <v>32</v>
      </c>
      <c r="I25" s="57">
        <f t="shared" si="0"/>
        <v>-16858.515457324796</v>
      </c>
      <c r="J25" s="58">
        <v>0</v>
      </c>
      <c r="K25" s="58">
        <v>0</v>
      </c>
      <c r="L25" s="58">
        <v>0</v>
      </c>
      <c r="M25" s="58">
        <f>SUM(M19:M22)*0.21</f>
        <v>-131.01707505600001</v>
      </c>
      <c r="N25" s="58">
        <v>0</v>
      </c>
      <c r="O25" s="58">
        <f>SUM(O19:O22)*0.21</f>
        <v>-2883.6157362566396</v>
      </c>
      <c r="P25" s="58">
        <v>0</v>
      </c>
      <c r="Q25" s="58">
        <v>0</v>
      </c>
      <c r="R25" s="58">
        <f>SUM(R19:R22)*0.21</f>
        <v>-4718.4748295529589</v>
      </c>
      <c r="S25" s="58">
        <v>0</v>
      </c>
      <c r="T25" s="58">
        <f>SUM(T19:T22)*0.21</f>
        <v>-131.01707505600001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f t="shared" ref="Z25:AP25" si="4">SUM(Z19:Z22)*0.21</f>
        <v>-104.8136600448</v>
      </c>
      <c r="AA25" s="58">
        <f t="shared" si="4"/>
        <v>-104.8136600448</v>
      </c>
      <c r="AB25" s="58">
        <f t="shared" si="4"/>
        <v>-606.89470401359995</v>
      </c>
      <c r="AC25" s="58">
        <f t="shared" si="4"/>
        <v>-606.89470401359995</v>
      </c>
      <c r="AD25" s="58">
        <f t="shared" si="4"/>
        <v>-606.89470401359995</v>
      </c>
      <c r="AE25" s="58">
        <f t="shared" si="4"/>
        <v>-606.89470401359995</v>
      </c>
      <c r="AF25" s="58">
        <f t="shared" si="4"/>
        <v>-606.89470401359995</v>
      </c>
      <c r="AG25" s="58">
        <f t="shared" si="4"/>
        <v>-606.89470401359995</v>
      </c>
      <c r="AH25" s="58">
        <f t="shared" si="4"/>
        <v>-606.89470401359995</v>
      </c>
      <c r="AI25" s="58">
        <f t="shared" si="4"/>
        <v>-606.89470401359995</v>
      </c>
      <c r="AJ25" s="58">
        <f t="shared" si="4"/>
        <v>-606.89470401359995</v>
      </c>
      <c r="AK25" s="58">
        <f t="shared" si="4"/>
        <v>-606.89470401359995</v>
      </c>
      <c r="AL25" s="58">
        <f t="shared" si="4"/>
        <v>-606.89470401359995</v>
      </c>
      <c r="AM25" s="58">
        <f t="shared" si="4"/>
        <v>-606.89470401359995</v>
      </c>
      <c r="AN25" s="58">
        <f t="shared" si="4"/>
        <v>-606.89470401359995</v>
      </c>
      <c r="AO25" s="58">
        <f t="shared" si="4"/>
        <v>-606.89470401359995</v>
      </c>
      <c r="AP25" s="58">
        <f t="shared" si="4"/>
        <v>-288.2375651232</v>
      </c>
      <c r="AQ25" s="58">
        <v>0</v>
      </c>
      <c r="AR25" s="58">
        <v>0</v>
      </c>
      <c r="AS25" s="58">
        <v>0</v>
      </c>
      <c r="AT25" s="58">
        <v>0</v>
      </c>
      <c r="AU25" s="58">
        <v>0</v>
      </c>
      <c r="AV25" s="58">
        <v>0</v>
      </c>
      <c r="AW25" s="58">
        <v>0</v>
      </c>
      <c r="AX25" s="58">
        <v>0</v>
      </c>
      <c r="AY25" s="58">
        <v>0</v>
      </c>
      <c r="AZ25" s="58">
        <v>0</v>
      </c>
      <c r="BA25" s="58">
        <v>0</v>
      </c>
      <c r="BB25" s="58">
        <v>0</v>
      </c>
      <c r="BC25" s="58">
        <v>0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0</v>
      </c>
      <c r="CA25" s="58">
        <v>0</v>
      </c>
      <c r="CB25" s="58">
        <v>0</v>
      </c>
      <c r="CC25" s="58">
        <v>0</v>
      </c>
      <c r="CD25" s="58">
        <v>0</v>
      </c>
      <c r="CE25" s="58">
        <v>0</v>
      </c>
      <c r="CF25" s="58">
        <v>0</v>
      </c>
      <c r="CG25" s="58">
        <v>0</v>
      </c>
      <c r="CH25" s="58">
        <v>0</v>
      </c>
      <c r="CI25" s="58">
        <v>0</v>
      </c>
      <c r="CJ25" s="58">
        <v>0</v>
      </c>
      <c r="CK25" s="58">
        <v>0</v>
      </c>
      <c r="CL25" s="58">
        <v>0</v>
      </c>
      <c r="CM25" s="58">
        <v>0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115"/>
    </row>
    <row r="26" spans="2:102" x14ac:dyDescent="0.25">
      <c r="B26" s="5" t="s">
        <v>28</v>
      </c>
      <c r="C26" s="6">
        <v>3.0000000000000001E-3</v>
      </c>
      <c r="D26" s="1">
        <f>F33+F34</f>
        <v>611920.83360000001</v>
      </c>
      <c r="F26" s="1">
        <f>C26*D26</f>
        <v>1835.7625008</v>
      </c>
      <c r="G26" s="55">
        <v>19</v>
      </c>
      <c r="H26" s="55">
        <v>32</v>
      </c>
      <c r="I26" s="57">
        <f t="shared" si="0"/>
        <v>-1835.7625008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f>$I$26/14</f>
        <v>-131.12589291428571</v>
      </c>
      <c r="AC26" s="58">
        <f t="shared" ref="AC26:AO26" si="5">$I$26/14</f>
        <v>-131.12589291428571</v>
      </c>
      <c r="AD26" s="58">
        <f t="shared" si="5"/>
        <v>-131.12589291428571</v>
      </c>
      <c r="AE26" s="58">
        <f t="shared" si="5"/>
        <v>-131.12589291428571</v>
      </c>
      <c r="AF26" s="58">
        <f t="shared" si="5"/>
        <v>-131.12589291428571</v>
      </c>
      <c r="AG26" s="58">
        <f t="shared" si="5"/>
        <v>-131.12589291428571</v>
      </c>
      <c r="AH26" s="58">
        <f t="shared" si="5"/>
        <v>-131.12589291428571</v>
      </c>
      <c r="AI26" s="58">
        <f t="shared" si="5"/>
        <v>-131.12589291428571</v>
      </c>
      <c r="AJ26" s="58">
        <f t="shared" si="5"/>
        <v>-131.12589291428571</v>
      </c>
      <c r="AK26" s="58">
        <f t="shared" si="5"/>
        <v>-131.12589291428571</v>
      </c>
      <c r="AL26" s="58">
        <f t="shared" si="5"/>
        <v>-131.12589291428571</v>
      </c>
      <c r="AM26" s="58">
        <f t="shared" si="5"/>
        <v>-131.12589291428571</v>
      </c>
      <c r="AN26" s="58">
        <f t="shared" si="5"/>
        <v>-131.12589291428571</v>
      </c>
      <c r="AO26" s="58">
        <f t="shared" si="5"/>
        <v>-131.12589291428571</v>
      </c>
      <c r="AP26" s="58">
        <v>0</v>
      </c>
      <c r="AQ26" s="58">
        <v>0</v>
      </c>
      <c r="AR26" s="58">
        <v>0</v>
      </c>
      <c r="AS26" s="58">
        <v>0</v>
      </c>
      <c r="AT26" s="58">
        <v>0</v>
      </c>
      <c r="AU26" s="58">
        <v>0</v>
      </c>
      <c r="AV26" s="58">
        <v>0</v>
      </c>
      <c r="AW26" s="58">
        <v>0</v>
      </c>
      <c r="AX26" s="58">
        <v>0</v>
      </c>
      <c r="AY26" s="58">
        <v>0</v>
      </c>
      <c r="AZ26" s="58">
        <v>0</v>
      </c>
      <c r="BA26" s="58">
        <v>0</v>
      </c>
      <c r="BB26" s="58">
        <v>0</v>
      </c>
      <c r="BC26" s="58">
        <v>0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0</v>
      </c>
      <c r="CA26" s="58">
        <v>0</v>
      </c>
      <c r="CB26" s="58">
        <v>0</v>
      </c>
      <c r="CC26" s="58">
        <v>0</v>
      </c>
      <c r="CD26" s="58">
        <v>0</v>
      </c>
      <c r="CE26" s="58">
        <v>0</v>
      </c>
      <c r="CF26" s="58">
        <v>0</v>
      </c>
      <c r="CG26" s="58">
        <v>0</v>
      </c>
      <c r="CH26" s="58">
        <v>0</v>
      </c>
      <c r="CI26" s="58">
        <v>0</v>
      </c>
      <c r="CJ26" s="58">
        <v>0</v>
      </c>
      <c r="CK26" s="58">
        <v>0</v>
      </c>
      <c r="CL26" s="58">
        <v>0</v>
      </c>
      <c r="CM26" s="58">
        <v>0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115"/>
    </row>
    <row r="27" spans="2:102" x14ac:dyDescent="0.25">
      <c r="B27" s="5"/>
      <c r="C27" s="6"/>
      <c r="G27" s="61"/>
      <c r="H27" s="61"/>
      <c r="I27" s="62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CX27" s="115"/>
    </row>
    <row r="28" spans="2:102" x14ac:dyDescent="0.25">
      <c r="B28" s="15" t="s">
        <v>0</v>
      </c>
      <c r="C28" s="15" t="s">
        <v>201</v>
      </c>
      <c r="D28" s="16"/>
      <c r="E28" s="16"/>
      <c r="F28" s="16"/>
      <c r="G28" s="73"/>
      <c r="H28" s="73"/>
      <c r="I28" s="74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66"/>
      <c r="AX28" s="66"/>
      <c r="AY28" s="66"/>
      <c r="AZ28" s="66"/>
      <c r="BA28" s="66"/>
      <c r="BB28" s="66"/>
      <c r="BC28" s="66"/>
      <c r="BD28" s="66"/>
      <c r="BE28" s="66"/>
      <c r="CX28" s="115"/>
    </row>
    <row r="29" spans="2:102" x14ac:dyDescent="0.25">
      <c r="B29" s="7" t="s">
        <v>4</v>
      </c>
      <c r="F29" s="128"/>
      <c r="G29" s="129"/>
      <c r="H29" s="129"/>
      <c r="I29" s="130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6"/>
      <c r="CI29" s="126"/>
      <c r="CJ29" s="126"/>
      <c r="CK29" s="126"/>
      <c r="CL29" s="126"/>
      <c r="CM29" s="126"/>
      <c r="CN29" s="126"/>
      <c r="CO29" s="126"/>
      <c r="CP29" s="126"/>
      <c r="CQ29" s="126"/>
      <c r="CR29" s="126"/>
      <c r="CS29" s="126"/>
      <c r="CT29" s="126"/>
      <c r="CU29" s="126"/>
      <c r="CV29" s="126"/>
      <c r="CW29" s="127"/>
      <c r="CX29" s="115"/>
    </row>
    <row r="30" spans="2:102" x14ac:dyDescent="0.25">
      <c r="B30" s="8" t="s">
        <v>13</v>
      </c>
      <c r="C30" s="1">
        <f>190*3</f>
        <v>570</v>
      </c>
      <c r="D30" s="1">
        <v>21</v>
      </c>
      <c r="F30" s="1">
        <f>C30*D30</f>
        <v>11970</v>
      </c>
      <c r="G30" s="55">
        <v>17</v>
      </c>
      <c r="H30" s="55">
        <v>18</v>
      </c>
      <c r="I30" s="57">
        <f t="shared" si="0"/>
        <v>-11970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f>I30*0.4</f>
        <v>-4788</v>
      </c>
      <c r="AA30" s="58">
        <f>I30*0.6</f>
        <v>-7182</v>
      </c>
      <c r="AB30" s="58">
        <v>0</v>
      </c>
      <c r="AC30" s="58">
        <v>0</v>
      </c>
      <c r="AD30" s="58">
        <v>0</v>
      </c>
      <c r="AE30" s="58">
        <v>0</v>
      </c>
      <c r="AF30" s="58">
        <v>0</v>
      </c>
      <c r="AG30" s="58">
        <v>0</v>
      </c>
      <c r="AH30" s="58">
        <v>0</v>
      </c>
      <c r="AI30" s="58">
        <v>0</v>
      </c>
      <c r="AJ30" s="58">
        <v>0</v>
      </c>
      <c r="AK30" s="58">
        <v>0</v>
      </c>
      <c r="AL30" s="58">
        <v>0</v>
      </c>
      <c r="AM30" s="58">
        <v>0</v>
      </c>
      <c r="AN30" s="58">
        <v>0</v>
      </c>
      <c r="AO30" s="58">
        <v>0</v>
      </c>
      <c r="AP30" s="58">
        <v>0</v>
      </c>
      <c r="AQ30" s="58">
        <v>0</v>
      </c>
      <c r="AR30" s="58">
        <v>0</v>
      </c>
      <c r="AS30" s="58">
        <v>0</v>
      </c>
      <c r="AT30" s="58">
        <v>0</v>
      </c>
      <c r="AU30" s="58">
        <v>0</v>
      </c>
      <c r="AV30" s="58">
        <v>0</v>
      </c>
      <c r="AW30" s="58">
        <v>0</v>
      </c>
      <c r="AX30" s="58">
        <v>0</v>
      </c>
      <c r="AY30" s="58">
        <v>0</v>
      </c>
      <c r="AZ30" s="58">
        <v>0</v>
      </c>
      <c r="BA30" s="58">
        <v>0</v>
      </c>
      <c r="BB30" s="58">
        <v>0</v>
      </c>
      <c r="BC30" s="58">
        <v>0</v>
      </c>
      <c r="BD30" s="58">
        <v>0</v>
      </c>
      <c r="BE30" s="58">
        <v>0</v>
      </c>
      <c r="BF30" s="58">
        <v>0</v>
      </c>
      <c r="BG30" s="58">
        <v>0</v>
      </c>
      <c r="BH30" s="58">
        <v>0</v>
      </c>
      <c r="BI30" s="58">
        <v>0</v>
      </c>
      <c r="BJ30" s="58">
        <v>0</v>
      </c>
      <c r="BK30" s="58">
        <v>0</v>
      </c>
      <c r="BL30" s="58">
        <v>0</v>
      </c>
      <c r="BM30" s="58">
        <v>0</v>
      </c>
      <c r="BN30" s="58">
        <v>0</v>
      </c>
      <c r="BO30" s="58">
        <v>0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0</v>
      </c>
      <c r="CA30" s="58">
        <v>0</v>
      </c>
      <c r="CB30" s="58">
        <v>0</v>
      </c>
      <c r="CC30" s="58">
        <v>0</v>
      </c>
      <c r="CD30" s="58">
        <v>0</v>
      </c>
      <c r="CE30" s="58">
        <v>0</v>
      </c>
      <c r="CF30" s="58">
        <v>0</v>
      </c>
      <c r="CG30" s="58">
        <v>0</v>
      </c>
      <c r="CH30" s="58">
        <v>0</v>
      </c>
      <c r="CI30" s="58">
        <v>0</v>
      </c>
      <c r="CJ30" s="58">
        <v>0</v>
      </c>
      <c r="CK30" s="58">
        <v>0</v>
      </c>
      <c r="CL30" s="58">
        <v>0</v>
      </c>
      <c r="CM30" s="58">
        <v>0</v>
      </c>
      <c r="CN30" s="58">
        <v>0</v>
      </c>
      <c r="CO30" s="58">
        <v>0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115"/>
    </row>
    <row r="31" spans="2:102" x14ac:dyDescent="0.25">
      <c r="B31" s="8" t="s">
        <v>18</v>
      </c>
      <c r="C31" s="11">
        <v>70</v>
      </c>
      <c r="D31" s="1">
        <v>5.75</v>
      </c>
      <c r="F31" s="1">
        <f>C31*D31</f>
        <v>402.5</v>
      </c>
      <c r="G31" s="55">
        <v>17</v>
      </c>
      <c r="H31" s="55">
        <v>18</v>
      </c>
      <c r="I31" s="57">
        <f t="shared" si="0"/>
        <v>-402.5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f>I31*0.4</f>
        <v>-161</v>
      </c>
      <c r="AA31" s="58">
        <f>I31*0.6</f>
        <v>-241.5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  <c r="AG31" s="58">
        <v>0</v>
      </c>
      <c r="AH31" s="58">
        <v>0</v>
      </c>
      <c r="AI31" s="58">
        <v>0</v>
      </c>
      <c r="AJ31" s="58">
        <v>0</v>
      </c>
      <c r="AK31" s="58">
        <v>0</v>
      </c>
      <c r="AL31" s="58">
        <v>0</v>
      </c>
      <c r="AM31" s="58">
        <v>0</v>
      </c>
      <c r="AN31" s="58">
        <v>0</v>
      </c>
      <c r="AO31" s="58">
        <v>0</v>
      </c>
      <c r="AP31" s="58">
        <v>0</v>
      </c>
      <c r="AQ31" s="58">
        <v>0</v>
      </c>
      <c r="AR31" s="58">
        <v>0</v>
      </c>
      <c r="AS31" s="58">
        <v>0</v>
      </c>
      <c r="AT31" s="58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8">
        <v>0</v>
      </c>
      <c r="BA31" s="58">
        <v>0</v>
      </c>
      <c r="BB31" s="58">
        <v>0</v>
      </c>
      <c r="BC31" s="58">
        <v>0</v>
      </c>
      <c r="BD31" s="58">
        <v>0</v>
      </c>
      <c r="BE31" s="58">
        <v>0</v>
      </c>
      <c r="BF31" s="58">
        <v>0</v>
      </c>
      <c r="BG31" s="58">
        <v>0</v>
      </c>
      <c r="BH31" s="58">
        <v>0</v>
      </c>
      <c r="BI31" s="58">
        <v>0</v>
      </c>
      <c r="BJ31" s="58">
        <v>0</v>
      </c>
      <c r="BK31" s="58">
        <v>0</v>
      </c>
      <c r="BL31" s="58">
        <v>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0</v>
      </c>
      <c r="CA31" s="58">
        <v>0</v>
      </c>
      <c r="CB31" s="58">
        <v>0</v>
      </c>
      <c r="CC31" s="58">
        <v>0</v>
      </c>
      <c r="CD31" s="58">
        <v>0</v>
      </c>
      <c r="CE31" s="58">
        <v>0</v>
      </c>
      <c r="CF31" s="58">
        <v>0</v>
      </c>
      <c r="CG31" s="58">
        <v>0</v>
      </c>
      <c r="CH31" s="58">
        <v>0</v>
      </c>
      <c r="CI31" s="58">
        <v>0</v>
      </c>
      <c r="CJ31" s="58">
        <v>0</v>
      </c>
      <c r="CK31" s="58">
        <v>0</v>
      </c>
      <c r="CL31" s="58">
        <v>0</v>
      </c>
      <c r="CM31" s="58">
        <v>0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115"/>
    </row>
    <row r="32" spans="2:102" x14ac:dyDescent="0.25">
      <c r="B32" s="7" t="s">
        <v>5</v>
      </c>
      <c r="C32" s="1"/>
      <c r="G32" s="90"/>
      <c r="H32" s="90"/>
      <c r="I32" s="91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5"/>
    </row>
    <row r="33" spans="1:102" x14ac:dyDescent="0.25">
      <c r="B33" t="s">
        <v>6</v>
      </c>
      <c r="C33" s="1">
        <f>4*65*1.2</f>
        <v>312</v>
      </c>
      <c r="D33" s="1">
        <f>684.63*1.06</f>
        <v>725.70780000000002</v>
      </c>
      <c r="F33" s="1">
        <f>C33*D33</f>
        <v>226420.83360000001</v>
      </c>
      <c r="G33" s="55">
        <v>19</v>
      </c>
      <c r="H33" s="55">
        <v>32</v>
      </c>
      <c r="I33" s="57">
        <f t="shared" si="0"/>
        <v>-226420.83360000001</v>
      </c>
      <c r="J33" s="58">
        <v>0</v>
      </c>
      <c r="K33" s="58">
        <f>IF(K$1&lt;$C33,0,IF(K$1&lt;=$D33,$F33,0))</f>
        <v>0</v>
      </c>
      <c r="L33" s="58">
        <f>IF(L$1&lt;$C33,0,IF(L$1&lt;=$D33,$F33,0))</f>
        <v>0</v>
      </c>
      <c r="M33" s="58">
        <v>0</v>
      </c>
      <c r="N33" s="58">
        <f t="shared" ref="N33:AA33" si="6">IF(N$1&lt;$C33,0,IF(N$1&lt;=$D33,$F33,0))</f>
        <v>0</v>
      </c>
      <c r="O33" s="58">
        <f t="shared" si="6"/>
        <v>0</v>
      </c>
      <c r="P33" s="58">
        <f t="shared" si="6"/>
        <v>0</v>
      </c>
      <c r="Q33" s="58">
        <f t="shared" si="6"/>
        <v>0</v>
      </c>
      <c r="R33" s="58">
        <f t="shared" si="6"/>
        <v>0</v>
      </c>
      <c r="S33" s="58">
        <f t="shared" si="6"/>
        <v>0</v>
      </c>
      <c r="T33" s="58">
        <f t="shared" si="6"/>
        <v>0</v>
      </c>
      <c r="U33" s="58">
        <f t="shared" si="6"/>
        <v>0</v>
      </c>
      <c r="V33" s="58">
        <f t="shared" si="6"/>
        <v>0</v>
      </c>
      <c r="W33" s="58">
        <f t="shared" si="6"/>
        <v>0</v>
      </c>
      <c r="X33" s="58">
        <f t="shared" si="6"/>
        <v>0</v>
      </c>
      <c r="Y33" s="58">
        <f t="shared" si="6"/>
        <v>0</v>
      </c>
      <c r="Z33" s="58">
        <f t="shared" si="6"/>
        <v>0</v>
      </c>
      <c r="AA33" s="58">
        <f t="shared" si="6"/>
        <v>0</v>
      </c>
      <c r="AB33" s="58">
        <v>0</v>
      </c>
      <c r="AC33" s="58">
        <v>0</v>
      </c>
      <c r="AD33" s="58">
        <v>0</v>
      </c>
      <c r="AE33" s="58">
        <v>0</v>
      </c>
      <c r="AF33" s="58">
        <v>0</v>
      </c>
      <c r="AG33" s="58">
        <f>'evolucion certificaciones nuevo'!J33</f>
        <v>-6792.625008</v>
      </c>
      <c r="AH33" s="58">
        <f>'evolucion certificaciones nuevo'!K33</f>
        <v>-9056.8333440000006</v>
      </c>
      <c r="AI33" s="58">
        <f>'evolucion certificaciones nuevo'!L33</f>
        <v>-21057.1375248</v>
      </c>
      <c r="AJ33" s="58">
        <f>'evolucion certificaciones nuevo'!M33</f>
        <v>-23774.187528000002</v>
      </c>
      <c r="AK33" s="58">
        <f>'evolucion certificaciones nuevo'!N33</f>
        <v>-37359.437544</v>
      </c>
      <c r="AL33" s="58">
        <f>'evolucion certificaciones nuevo'!O33</f>
        <v>-46416.270887999999</v>
      </c>
      <c r="AM33" s="58">
        <f>'evolucion certificaciones nuevo'!P33</f>
        <v>-47095.533388800002</v>
      </c>
      <c r="AN33" s="58">
        <f>'evolucion certificaciones nuevo'!Q33</f>
        <v>-18566.508355200003</v>
      </c>
      <c r="AO33" s="58">
        <f>'evolucion certificaciones nuevo'!R33</f>
        <v>-16302.3000192</v>
      </c>
      <c r="AP33" s="58">
        <v>0</v>
      </c>
      <c r="AQ33" s="58">
        <f t="shared" ref="AQ33:BD33" si="7">IF(AQ$1&lt;$C33,0,IF(AQ$1&lt;=$D33,$F33,0))</f>
        <v>0</v>
      </c>
      <c r="AR33" s="58">
        <f t="shared" si="7"/>
        <v>0</v>
      </c>
      <c r="AS33" s="58">
        <f t="shared" si="7"/>
        <v>0</v>
      </c>
      <c r="AT33" s="58">
        <f t="shared" si="7"/>
        <v>0</v>
      </c>
      <c r="AU33" s="58">
        <f t="shared" si="7"/>
        <v>0</v>
      </c>
      <c r="AV33" s="58">
        <f t="shared" si="7"/>
        <v>0</v>
      </c>
      <c r="AW33" s="58">
        <f t="shared" si="7"/>
        <v>0</v>
      </c>
      <c r="AX33" s="58">
        <f t="shared" si="7"/>
        <v>0</v>
      </c>
      <c r="AY33" s="58">
        <f t="shared" si="7"/>
        <v>0</v>
      </c>
      <c r="AZ33" s="58">
        <f t="shared" si="7"/>
        <v>0</v>
      </c>
      <c r="BA33" s="58">
        <f t="shared" si="7"/>
        <v>0</v>
      </c>
      <c r="BB33" s="58">
        <f t="shared" si="7"/>
        <v>0</v>
      </c>
      <c r="BC33" s="58">
        <f t="shared" si="7"/>
        <v>0</v>
      </c>
      <c r="BD33" s="58">
        <f t="shared" si="7"/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0</v>
      </c>
      <c r="BL33" s="58">
        <v>0</v>
      </c>
      <c r="BM33" s="58">
        <v>0</v>
      </c>
      <c r="BN33" s="58">
        <v>0</v>
      </c>
      <c r="BO33" s="58">
        <v>0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0</v>
      </c>
      <c r="CA33" s="58">
        <v>0</v>
      </c>
      <c r="CB33" s="58">
        <v>0</v>
      </c>
      <c r="CC33" s="58">
        <v>0</v>
      </c>
      <c r="CD33" s="58">
        <v>0</v>
      </c>
      <c r="CE33" s="58">
        <v>0</v>
      </c>
      <c r="CF33" s="58">
        <v>0</v>
      </c>
      <c r="CG33" s="58">
        <v>0</v>
      </c>
      <c r="CH33" s="58">
        <v>0</v>
      </c>
      <c r="CI33" s="58">
        <v>0</v>
      </c>
      <c r="CJ33" s="58">
        <v>0</v>
      </c>
      <c r="CK33" s="58">
        <v>0</v>
      </c>
      <c r="CL33" s="58">
        <v>0</v>
      </c>
      <c r="CM33" s="58">
        <v>0</v>
      </c>
      <c r="CN33" s="58">
        <v>0</v>
      </c>
      <c r="CO33" s="58">
        <v>0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115"/>
    </row>
    <row r="34" spans="1:102" x14ac:dyDescent="0.25">
      <c r="A34" s="1"/>
      <c r="B34" t="s">
        <v>55</v>
      </c>
      <c r="C34" s="1">
        <v>1</v>
      </c>
      <c r="D34" s="1">
        <v>385500</v>
      </c>
      <c r="F34" s="1">
        <f>C34*D34</f>
        <v>385500</v>
      </c>
      <c r="G34" s="55">
        <v>19</v>
      </c>
      <c r="H34" s="55">
        <v>31</v>
      </c>
      <c r="I34" s="57">
        <f>-F34</f>
        <v>-385500</v>
      </c>
      <c r="J34" s="58">
        <v>0</v>
      </c>
      <c r="K34" s="58">
        <f t="shared" ref="K34:L34" si="8">(K31+K32+K33)*0.16</f>
        <v>0</v>
      </c>
      <c r="L34" s="58">
        <f t="shared" si="8"/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0</v>
      </c>
      <c r="AA34" s="58">
        <v>0</v>
      </c>
      <c r="AB34" s="58">
        <f>'evolucion certificaciones nuevo'!E35</f>
        <v>-2313</v>
      </c>
      <c r="AC34" s="58">
        <f>'evolucion certificaciones nuevo'!F35</f>
        <v>-6168</v>
      </c>
      <c r="AD34" s="58">
        <f>'evolucion certificaciones nuevo'!G35</f>
        <v>-15420</v>
      </c>
      <c r="AE34" s="58">
        <f>'evolucion certificaciones nuevo'!H35</f>
        <v>-14456.25</v>
      </c>
      <c r="AF34" s="58">
        <f>'evolucion certificaciones nuevo'!I35</f>
        <v>-17347.5</v>
      </c>
      <c r="AG34" s="58">
        <f>'evolucion certificaciones nuevo'!J35</f>
        <v>-36429.75</v>
      </c>
      <c r="AH34" s="58">
        <f>'evolucion certificaciones nuevo'!K35</f>
        <v>-45296.25</v>
      </c>
      <c r="AI34" s="58">
        <f>'evolucion certificaciones nuevo'!L35</f>
        <v>-30840</v>
      </c>
      <c r="AJ34" s="58">
        <f>'evolucion certificaciones nuevo'!M35</f>
        <v>-51271.5</v>
      </c>
      <c r="AK34" s="58">
        <f>'evolucion certificaciones nuevo'!N35</f>
        <v>-45874.5</v>
      </c>
      <c r="AL34" s="58">
        <f>'evolucion certificaciones nuevo'!O35</f>
        <v>-57246.75</v>
      </c>
      <c r="AM34" s="58">
        <f>'evolucion certificaciones nuevo'!P35</f>
        <v>-22551.75</v>
      </c>
      <c r="AN34" s="58">
        <f>'evolucion certificaciones nuevo'!Q35</f>
        <v>-40284.75</v>
      </c>
      <c r="AO34" s="58">
        <v>0</v>
      </c>
      <c r="AP34" s="58">
        <v>0</v>
      </c>
      <c r="AQ34" s="58">
        <v>0</v>
      </c>
      <c r="AR34" s="58">
        <v>0</v>
      </c>
      <c r="AS34" s="58">
        <v>0</v>
      </c>
      <c r="AT34" s="58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8">
        <v>0</v>
      </c>
      <c r="BA34" s="58">
        <v>0</v>
      </c>
      <c r="BB34" s="58">
        <v>0</v>
      </c>
      <c r="BC34" s="58">
        <v>0</v>
      </c>
      <c r="BD34" s="58">
        <v>0</v>
      </c>
      <c r="BE34" s="58">
        <v>0</v>
      </c>
      <c r="BF34" s="58">
        <v>0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0</v>
      </c>
      <c r="BW34" s="58">
        <v>0</v>
      </c>
      <c r="BX34" s="58">
        <v>0</v>
      </c>
      <c r="BY34" s="58">
        <v>0</v>
      </c>
      <c r="BZ34" s="58">
        <v>0</v>
      </c>
      <c r="CA34" s="58">
        <v>0</v>
      </c>
      <c r="CB34" s="58">
        <v>0</v>
      </c>
      <c r="CC34" s="58">
        <v>0</v>
      </c>
      <c r="CD34" s="58">
        <v>0</v>
      </c>
      <c r="CE34" s="58">
        <v>0</v>
      </c>
      <c r="CF34" s="58">
        <v>0</v>
      </c>
      <c r="CG34" s="58">
        <v>0</v>
      </c>
      <c r="CH34" s="58">
        <v>0</v>
      </c>
      <c r="CI34" s="58">
        <v>0</v>
      </c>
      <c r="CJ34" s="58">
        <v>0</v>
      </c>
      <c r="CK34" s="58">
        <v>0</v>
      </c>
      <c r="CL34" s="58">
        <v>0</v>
      </c>
      <c r="CM34" s="58">
        <v>0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115"/>
    </row>
    <row r="35" spans="1:102" x14ac:dyDescent="0.25">
      <c r="B35" s="7" t="s">
        <v>17</v>
      </c>
      <c r="G35" s="90"/>
      <c r="H35" s="90"/>
      <c r="I35" s="91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18"/>
      <c r="CX35" s="115"/>
    </row>
    <row r="36" spans="1:102" x14ac:dyDescent="0.25">
      <c r="B36" t="s">
        <v>16</v>
      </c>
      <c r="C36" s="5">
        <v>0.21</v>
      </c>
      <c r="D36" s="1">
        <f>F30</f>
        <v>11970</v>
      </c>
      <c r="F36" s="1">
        <f>D36*C36</f>
        <v>2513.6999999999998</v>
      </c>
      <c r="G36" s="55">
        <v>16</v>
      </c>
      <c r="H36" s="55">
        <v>18</v>
      </c>
      <c r="I36" s="57">
        <f t="shared" si="0"/>
        <v>-2513.6999999999998</v>
      </c>
      <c r="J36" s="58">
        <v>0</v>
      </c>
      <c r="K36" s="58">
        <f t="shared" ref="K36:L37" si="9">IF(K$1&lt;$C36,0,IF(K$1&lt;=$D36,$F36,0))</f>
        <v>0</v>
      </c>
      <c r="L36" s="58">
        <f t="shared" si="9"/>
        <v>0</v>
      </c>
      <c r="M36" s="58">
        <v>0</v>
      </c>
      <c r="N36" s="58">
        <f t="shared" ref="N36:X37" si="10">IF(N$1&lt;$C36,0,IF(N$1&lt;=$D36,$F36,0))</f>
        <v>0</v>
      </c>
      <c r="O36" s="58">
        <f t="shared" si="10"/>
        <v>0</v>
      </c>
      <c r="P36" s="58">
        <f t="shared" si="10"/>
        <v>0</v>
      </c>
      <c r="Q36" s="58">
        <f t="shared" si="10"/>
        <v>0</v>
      </c>
      <c r="R36" s="58">
        <f t="shared" si="10"/>
        <v>0</v>
      </c>
      <c r="S36" s="58">
        <f t="shared" si="10"/>
        <v>0</v>
      </c>
      <c r="T36" s="58">
        <f t="shared" si="10"/>
        <v>0</v>
      </c>
      <c r="U36" s="58">
        <f t="shared" si="10"/>
        <v>0</v>
      </c>
      <c r="V36" s="58">
        <f t="shared" si="10"/>
        <v>0</v>
      </c>
      <c r="W36" s="58">
        <f t="shared" si="10"/>
        <v>0</v>
      </c>
      <c r="X36" s="58">
        <f t="shared" si="10"/>
        <v>0</v>
      </c>
      <c r="Y36" s="58">
        <f>Y30*0.21</f>
        <v>0</v>
      </c>
      <c r="Z36" s="58">
        <f>Z30*0.21</f>
        <v>-1005.48</v>
      </c>
      <c r="AA36" s="58">
        <f>AA30*0.21</f>
        <v>-1508.22</v>
      </c>
      <c r="AB36" s="58">
        <f t="shared" ref="AB36:BD37" si="11">IF(AB$1&lt;$C36,0,IF(AB$1&lt;=$D36,$F36,0))</f>
        <v>0</v>
      </c>
      <c r="AC36" s="58">
        <f t="shared" si="11"/>
        <v>0</v>
      </c>
      <c r="AD36" s="58">
        <f t="shared" si="11"/>
        <v>0</v>
      </c>
      <c r="AE36" s="58">
        <f t="shared" si="11"/>
        <v>0</v>
      </c>
      <c r="AF36" s="58">
        <f t="shared" si="11"/>
        <v>0</v>
      </c>
      <c r="AG36" s="58">
        <f t="shared" si="11"/>
        <v>0</v>
      </c>
      <c r="AH36" s="58">
        <f t="shared" si="11"/>
        <v>0</v>
      </c>
      <c r="AI36" s="58">
        <f t="shared" si="11"/>
        <v>0</v>
      </c>
      <c r="AJ36" s="58">
        <f t="shared" si="11"/>
        <v>0</v>
      </c>
      <c r="AK36" s="58">
        <f t="shared" si="11"/>
        <v>0</v>
      </c>
      <c r="AL36" s="58">
        <f t="shared" si="11"/>
        <v>0</v>
      </c>
      <c r="AM36" s="58">
        <f t="shared" si="11"/>
        <v>0</v>
      </c>
      <c r="AN36" s="58">
        <f t="shared" si="11"/>
        <v>0</v>
      </c>
      <c r="AO36" s="58">
        <f t="shared" si="11"/>
        <v>0</v>
      </c>
      <c r="AP36" s="58">
        <f t="shared" si="11"/>
        <v>0</v>
      </c>
      <c r="AQ36" s="58">
        <f t="shared" si="11"/>
        <v>0</v>
      </c>
      <c r="AR36" s="58">
        <f t="shared" si="11"/>
        <v>0</v>
      </c>
      <c r="AS36" s="58">
        <f t="shared" si="11"/>
        <v>0</v>
      </c>
      <c r="AT36" s="58">
        <f t="shared" si="11"/>
        <v>0</v>
      </c>
      <c r="AU36" s="58">
        <f t="shared" si="11"/>
        <v>0</v>
      </c>
      <c r="AV36" s="58">
        <f t="shared" si="11"/>
        <v>0</v>
      </c>
      <c r="AW36" s="58">
        <f t="shared" si="11"/>
        <v>0</v>
      </c>
      <c r="AX36" s="58">
        <f t="shared" si="11"/>
        <v>0</v>
      </c>
      <c r="AY36" s="58">
        <f t="shared" si="11"/>
        <v>0</v>
      </c>
      <c r="AZ36" s="58">
        <f t="shared" si="11"/>
        <v>0</v>
      </c>
      <c r="BA36" s="58">
        <f t="shared" si="11"/>
        <v>0</v>
      </c>
      <c r="BB36" s="58">
        <f t="shared" si="11"/>
        <v>0</v>
      </c>
      <c r="BC36" s="58">
        <f t="shared" si="11"/>
        <v>0</v>
      </c>
      <c r="BD36" s="58">
        <f t="shared" si="11"/>
        <v>0</v>
      </c>
      <c r="BE36" s="58">
        <v>0</v>
      </c>
      <c r="BF36" s="58">
        <v>0</v>
      </c>
      <c r="BG36" s="58">
        <v>0</v>
      </c>
      <c r="BH36" s="58">
        <v>0</v>
      </c>
      <c r="BI36" s="58">
        <v>0</v>
      </c>
      <c r="BJ36" s="58">
        <v>0</v>
      </c>
      <c r="BK36" s="58">
        <v>0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0</v>
      </c>
      <c r="BR36" s="58">
        <v>0</v>
      </c>
      <c r="BS36" s="58">
        <v>0</v>
      </c>
      <c r="BT36" s="58">
        <v>0</v>
      </c>
      <c r="BU36" s="58">
        <v>0</v>
      </c>
      <c r="BV36" s="58">
        <v>0</v>
      </c>
      <c r="BW36" s="58">
        <v>0</v>
      </c>
      <c r="BX36" s="58">
        <v>0</v>
      </c>
      <c r="BY36" s="58">
        <v>0</v>
      </c>
      <c r="BZ36" s="58">
        <v>0</v>
      </c>
      <c r="CA36" s="58">
        <v>0</v>
      </c>
      <c r="CB36" s="58">
        <v>0</v>
      </c>
      <c r="CC36" s="58">
        <v>0</v>
      </c>
      <c r="CD36" s="58">
        <v>0</v>
      </c>
      <c r="CE36" s="58">
        <v>0</v>
      </c>
      <c r="CF36" s="58">
        <v>0</v>
      </c>
      <c r="CG36" s="58">
        <v>0</v>
      </c>
      <c r="CH36" s="58">
        <v>0</v>
      </c>
      <c r="CI36" s="58">
        <v>0</v>
      </c>
      <c r="CJ36" s="58">
        <v>0</v>
      </c>
      <c r="CK36" s="58">
        <v>0</v>
      </c>
      <c r="CL36" s="58">
        <v>0</v>
      </c>
      <c r="CM36" s="58">
        <v>0</v>
      </c>
      <c r="CN36" s="58">
        <v>0</v>
      </c>
      <c r="CO36" s="58">
        <v>0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115"/>
    </row>
    <row r="37" spans="1:102" x14ac:dyDescent="0.25">
      <c r="B37" t="s">
        <v>15</v>
      </c>
      <c r="C37" s="5">
        <v>0.1</v>
      </c>
      <c r="D37" s="1">
        <f>F33+F34</f>
        <v>611920.83360000001</v>
      </c>
      <c r="F37" s="1">
        <f>D37*C37</f>
        <v>61192.083360000004</v>
      </c>
      <c r="G37" s="55">
        <v>19</v>
      </c>
      <c r="H37" s="55">
        <v>32</v>
      </c>
      <c r="I37" s="57">
        <f t="shared" si="0"/>
        <v>-61192.083360000004</v>
      </c>
      <c r="J37" s="58">
        <v>0</v>
      </c>
      <c r="K37" s="58">
        <f t="shared" si="9"/>
        <v>0</v>
      </c>
      <c r="L37" s="58">
        <f t="shared" si="9"/>
        <v>0</v>
      </c>
      <c r="M37" s="58">
        <v>0</v>
      </c>
      <c r="N37" s="58">
        <f t="shared" si="10"/>
        <v>0</v>
      </c>
      <c r="O37" s="58">
        <f t="shared" si="10"/>
        <v>0</v>
      </c>
      <c r="P37" s="58">
        <f t="shared" si="10"/>
        <v>0</v>
      </c>
      <c r="Q37" s="58">
        <f t="shared" si="10"/>
        <v>0</v>
      </c>
      <c r="R37" s="58">
        <f t="shared" si="10"/>
        <v>0</v>
      </c>
      <c r="S37" s="58">
        <f t="shared" si="10"/>
        <v>0</v>
      </c>
      <c r="T37" s="58">
        <f t="shared" si="10"/>
        <v>0</v>
      </c>
      <c r="U37" s="58">
        <f t="shared" si="10"/>
        <v>0</v>
      </c>
      <c r="V37" s="58">
        <f t="shared" si="10"/>
        <v>0</v>
      </c>
      <c r="W37" s="58">
        <f t="shared" si="10"/>
        <v>0</v>
      </c>
      <c r="X37" s="58">
        <f t="shared" si="10"/>
        <v>0</v>
      </c>
      <c r="Y37" s="58">
        <f>IF(Y$1&lt;$C37,0,IF(Y$1&lt;=$D37,$F37,0))</f>
        <v>0</v>
      </c>
      <c r="Z37" s="58">
        <f>IF(Z$1&lt;$C37,0,IF(Z$1&lt;=$D37,$F37,0))</f>
        <v>0</v>
      </c>
      <c r="AA37" s="58">
        <f>IF(AA$1&lt;$C37,0,IF(AA$1&lt;=$D37,$F37,0))</f>
        <v>0</v>
      </c>
      <c r="AB37" s="58">
        <f t="shared" ref="AB37:AO37" si="12">(AB33+AB34)*0.1</f>
        <v>-231.3</v>
      </c>
      <c r="AC37" s="58">
        <f t="shared" si="12"/>
        <v>-616.80000000000007</v>
      </c>
      <c r="AD37" s="58">
        <f t="shared" si="12"/>
        <v>-1542</v>
      </c>
      <c r="AE37" s="58">
        <f t="shared" si="12"/>
        <v>-1445.625</v>
      </c>
      <c r="AF37" s="58">
        <f t="shared" si="12"/>
        <v>-1734.75</v>
      </c>
      <c r="AG37" s="58">
        <f t="shared" si="12"/>
        <v>-4322.2375008000008</v>
      </c>
      <c r="AH37" s="58">
        <f t="shared" si="12"/>
        <v>-5435.3083344000006</v>
      </c>
      <c r="AI37" s="58">
        <f t="shared" si="12"/>
        <v>-5189.71375248</v>
      </c>
      <c r="AJ37" s="58">
        <f t="shared" si="12"/>
        <v>-7504.5687528000017</v>
      </c>
      <c r="AK37" s="58">
        <f>(AK33+AK34)*0.1</f>
        <v>-8323.3937544</v>
      </c>
      <c r="AL37" s="58">
        <f t="shared" si="12"/>
        <v>-10366.302088800001</v>
      </c>
      <c r="AM37" s="58">
        <f t="shared" si="12"/>
        <v>-6964.7283388800006</v>
      </c>
      <c r="AN37" s="58">
        <f t="shared" si="12"/>
        <v>-5885.1258355200007</v>
      </c>
      <c r="AO37" s="58">
        <f t="shared" si="12"/>
        <v>-1630.2300019200002</v>
      </c>
      <c r="AP37" s="58">
        <f t="shared" si="11"/>
        <v>0</v>
      </c>
      <c r="AQ37" s="58">
        <f t="shared" si="11"/>
        <v>0</v>
      </c>
      <c r="AR37" s="58">
        <f t="shared" si="11"/>
        <v>0</v>
      </c>
      <c r="AS37" s="58">
        <f t="shared" si="11"/>
        <v>0</v>
      </c>
      <c r="AT37" s="58">
        <f t="shared" si="11"/>
        <v>0</v>
      </c>
      <c r="AU37" s="58">
        <f t="shared" si="11"/>
        <v>0</v>
      </c>
      <c r="AV37" s="58">
        <f t="shared" si="11"/>
        <v>0</v>
      </c>
      <c r="AW37" s="58">
        <f t="shared" si="11"/>
        <v>0</v>
      </c>
      <c r="AX37" s="58">
        <f t="shared" si="11"/>
        <v>0</v>
      </c>
      <c r="AY37" s="58">
        <f t="shared" si="11"/>
        <v>0</v>
      </c>
      <c r="AZ37" s="58">
        <f t="shared" si="11"/>
        <v>0</v>
      </c>
      <c r="BA37" s="58">
        <f t="shared" si="11"/>
        <v>0</v>
      </c>
      <c r="BB37" s="58">
        <f t="shared" si="11"/>
        <v>0</v>
      </c>
      <c r="BC37" s="58">
        <f t="shared" si="11"/>
        <v>0</v>
      </c>
      <c r="BD37" s="58">
        <f t="shared" si="11"/>
        <v>0</v>
      </c>
      <c r="BE37" s="58">
        <v>0</v>
      </c>
      <c r="BF37" s="58">
        <v>0</v>
      </c>
      <c r="BG37" s="58">
        <v>0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0</v>
      </c>
      <c r="BW37" s="58">
        <v>0</v>
      </c>
      <c r="BX37" s="58">
        <v>0</v>
      </c>
      <c r="BY37" s="58">
        <v>0</v>
      </c>
      <c r="BZ37" s="58">
        <v>0</v>
      </c>
      <c r="CA37" s="58">
        <v>0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0</v>
      </c>
      <c r="CI37" s="58">
        <v>0</v>
      </c>
      <c r="CJ37" s="58">
        <v>0</v>
      </c>
      <c r="CK37" s="58">
        <v>0</v>
      </c>
      <c r="CL37" s="58">
        <v>0</v>
      </c>
      <c r="CM37" s="58">
        <v>0</v>
      </c>
      <c r="CN37" s="58">
        <v>0</v>
      </c>
      <c r="CO37" s="58">
        <v>0</v>
      </c>
      <c r="CP37" s="58">
        <v>0</v>
      </c>
      <c r="CQ37" s="58">
        <v>0</v>
      </c>
      <c r="CR37" s="58">
        <v>0</v>
      </c>
      <c r="CS37" s="58">
        <v>0</v>
      </c>
      <c r="CT37" s="58">
        <v>0</v>
      </c>
      <c r="CU37" s="58">
        <v>0</v>
      </c>
      <c r="CV37" s="58">
        <v>0</v>
      </c>
      <c r="CW37" s="58">
        <v>0</v>
      </c>
      <c r="CX37" s="115"/>
    </row>
    <row r="38" spans="1:102" x14ac:dyDescent="0.25">
      <c r="B38" t="s">
        <v>29</v>
      </c>
      <c r="C38">
        <v>1</v>
      </c>
      <c r="D38" s="1">
        <v>700</v>
      </c>
      <c r="F38" s="1">
        <f>C38*D38</f>
        <v>700</v>
      </c>
      <c r="G38" s="55"/>
      <c r="H38" s="55"/>
      <c r="I38" s="57">
        <f t="shared" si="0"/>
        <v>-700</v>
      </c>
      <c r="J38" s="58">
        <v>0</v>
      </c>
      <c r="K38" s="58">
        <f t="shared" ref="K38:L38" si="13">(K35+K36+K37)*0.16</f>
        <v>0</v>
      </c>
      <c r="L38" s="58">
        <f t="shared" si="13"/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8">
        <v>0</v>
      </c>
      <c r="AH38" s="58">
        <v>0</v>
      </c>
      <c r="AI38" s="58">
        <v>0</v>
      </c>
      <c r="AJ38" s="58">
        <v>0</v>
      </c>
      <c r="AK38" s="58">
        <v>0</v>
      </c>
      <c r="AL38" s="58">
        <v>0</v>
      </c>
      <c r="AM38" s="58">
        <v>0</v>
      </c>
      <c r="AN38" s="58">
        <v>0</v>
      </c>
      <c r="AO38" s="58">
        <f>I38</f>
        <v>-700</v>
      </c>
      <c r="AP38" s="58">
        <v>0</v>
      </c>
      <c r="AQ38" s="58">
        <v>0</v>
      </c>
      <c r="AR38" s="58">
        <v>0</v>
      </c>
      <c r="AS38" s="58">
        <v>0</v>
      </c>
      <c r="AT38" s="58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0</v>
      </c>
      <c r="AZ38" s="58">
        <v>0</v>
      </c>
      <c r="BA38" s="58">
        <v>0</v>
      </c>
      <c r="BB38" s="58">
        <v>0</v>
      </c>
      <c r="BC38" s="58">
        <v>0</v>
      </c>
      <c r="BD38" s="58">
        <v>0</v>
      </c>
      <c r="BE38" s="58">
        <v>0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0</v>
      </c>
      <c r="CA38" s="58">
        <v>0</v>
      </c>
      <c r="CB38" s="58">
        <v>0</v>
      </c>
      <c r="CC38" s="58">
        <v>0</v>
      </c>
      <c r="CD38" s="58">
        <v>0</v>
      </c>
      <c r="CE38" s="58">
        <v>0</v>
      </c>
      <c r="CF38" s="58">
        <v>0</v>
      </c>
      <c r="CG38" s="58">
        <v>0</v>
      </c>
      <c r="CH38" s="58">
        <v>0</v>
      </c>
      <c r="CI38" s="58">
        <v>0</v>
      </c>
      <c r="CJ38" s="58">
        <v>0</v>
      </c>
      <c r="CK38" s="58">
        <v>0</v>
      </c>
      <c r="CL38" s="58">
        <v>0</v>
      </c>
      <c r="CM38" s="58">
        <v>0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115"/>
    </row>
    <row r="39" spans="1:102" x14ac:dyDescent="0.25">
      <c r="G39" s="61"/>
      <c r="H39" s="61"/>
      <c r="I39" s="62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CX39" s="115"/>
    </row>
    <row r="40" spans="1:102" x14ac:dyDescent="0.25">
      <c r="B40" s="15" t="s">
        <v>2</v>
      </c>
      <c r="C40" s="15"/>
      <c r="D40" s="16"/>
      <c r="E40" s="16"/>
      <c r="F40" s="16"/>
      <c r="G40" s="64"/>
      <c r="H40" s="64"/>
      <c r="I40" s="65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CX40" s="115"/>
    </row>
    <row r="41" spans="1:102" x14ac:dyDescent="0.25">
      <c r="B41" s="7" t="s">
        <v>12</v>
      </c>
      <c r="C41">
        <f>5%</f>
        <v>0.05</v>
      </c>
      <c r="D41" s="1">
        <f>(F33+F34)</f>
        <v>611920.83360000001</v>
      </c>
      <c r="F41" s="1">
        <f>C41*D41</f>
        <v>30596.041680000002</v>
      </c>
      <c r="G41" s="70">
        <v>10</v>
      </c>
      <c r="H41" s="70">
        <v>14</v>
      </c>
      <c r="I41" s="71">
        <f t="shared" si="0"/>
        <v>-30596.041680000002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  <c r="Q41" s="72">
        <v>0</v>
      </c>
      <c r="R41" s="72">
        <v>0</v>
      </c>
      <c r="S41" s="72">
        <f>I41*0.2</f>
        <v>-6119.2083360000006</v>
      </c>
      <c r="T41" s="72">
        <v>0</v>
      </c>
      <c r="U41" s="72">
        <v>0</v>
      </c>
      <c r="V41" s="72">
        <f>I41*0.8</f>
        <v>-24476.833344000002</v>
      </c>
      <c r="W41" s="72">
        <v>0</v>
      </c>
      <c r="X41" s="72">
        <v>0</v>
      </c>
      <c r="Y41" s="72">
        <v>0</v>
      </c>
      <c r="Z41" s="72">
        <v>0</v>
      </c>
      <c r="AA41" s="72">
        <v>0</v>
      </c>
      <c r="AB41" s="72">
        <v>0</v>
      </c>
      <c r="AC41" s="72">
        <v>0</v>
      </c>
      <c r="AD41" s="72">
        <v>0</v>
      </c>
      <c r="AE41" s="72">
        <v>0</v>
      </c>
      <c r="AF41" s="72">
        <v>0</v>
      </c>
      <c r="AG41" s="72">
        <v>0</v>
      </c>
      <c r="AH41" s="72">
        <v>0</v>
      </c>
      <c r="AI41" s="72">
        <v>0</v>
      </c>
      <c r="AJ41" s="72">
        <v>0</v>
      </c>
      <c r="AK41" s="72">
        <v>0</v>
      </c>
      <c r="AL41" s="72">
        <v>0</v>
      </c>
      <c r="AM41" s="72">
        <v>0</v>
      </c>
      <c r="AN41" s="72">
        <v>0</v>
      </c>
      <c r="AO41" s="72">
        <v>0</v>
      </c>
      <c r="AP41" s="72">
        <v>0</v>
      </c>
      <c r="AQ41" s="72">
        <v>0</v>
      </c>
      <c r="AR41" s="72">
        <v>0</v>
      </c>
      <c r="AS41" s="72">
        <v>0</v>
      </c>
      <c r="AT41" s="72">
        <v>0</v>
      </c>
      <c r="AU41" s="72">
        <v>0</v>
      </c>
      <c r="AV41" s="72">
        <v>0</v>
      </c>
      <c r="AW41" s="72">
        <v>0</v>
      </c>
      <c r="AX41" s="72">
        <v>0</v>
      </c>
      <c r="AY41" s="72">
        <v>0</v>
      </c>
      <c r="AZ41" s="72">
        <v>0</v>
      </c>
      <c r="BA41" s="72">
        <v>0</v>
      </c>
      <c r="BB41" s="72">
        <v>0</v>
      </c>
      <c r="BC41" s="72">
        <v>0</v>
      </c>
      <c r="BD41" s="72">
        <v>0</v>
      </c>
      <c r="BE41" s="72">
        <v>0</v>
      </c>
      <c r="BF41" s="72">
        <v>0</v>
      </c>
      <c r="BG41" s="72">
        <v>0</v>
      </c>
      <c r="BH41" s="72">
        <v>0</v>
      </c>
      <c r="BI41" s="72">
        <v>0</v>
      </c>
      <c r="BJ41" s="72">
        <v>0</v>
      </c>
      <c r="BK41" s="72">
        <v>0</v>
      </c>
      <c r="BL41" s="72">
        <v>0</v>
      </c>
      <c r="BM41" s="72">
        <v>0</v>
      </c>
      <c r="BN41" s="72">
        <v>0</v>
      </c>
      <c r="BO41" s="72">
        <v>0</v>
      </c>
      <c r="BP41" s="72">
        <v>0</v>
      </c>
      <c r="BQ41" s="72">
        <v>0</v>
      </c>
      <c r="BR41" s="72">
        <v>0</v>
      </c>
      <c r="BS41" s="72">
        <v>0</v>
      </c>
      <c r="BT41" s="72">
        <v>0</v>
      </c>
      <c r="BU41" s="72">
        <v>0</v>
      </c>
      <c r="BV41" s="72">
        <v>0</v>
      </c>
      <c r="BW41" s="72">
        <v>0</v>
      </c>
      <c r="BX41" s="72">
        <v>0</v>
      </c>
      <c r="BY41" s="72">
        <v>0</v>
      </c>
      <c r="BZ41" s="72">
        <v>0</v>
      </c>
      <c r="CA41" s="72">
        <v>0</v>
      </c>
      <c r="CB41" s="72">
        <v>0</v>
      </c>
      <c r="CC41" s="72">
        <v>0</v>
      </c>
      <c r="CD41" s="72">
        <v>0</v>
      </c>
      <c r="CE41" s="72">
        <v>0</v>
      </c>
      <c r="CF41" s="72">
        <v>0</v>
      </c>
      <c r="CG41" s="72">
        <v>0</v>
      </c>
      <c r="CH41" s="72">
        <v>0</v>
      </c>
      <c r="CI41" s="72">
        <v>0</v>
      </c>
      <c r="CJ41" s="72">
        <v>0</v>
      </c>
      <c r="CK41" s="72">
        <v>0</v>
      </c>
      <c r="CL41" s="72">
        <v>0</v>
      </c>
      <c r="CM41" s="72">
        <v>0</v>
      </c>
      <c r="CN41" s="72">
        <v>0</v>
      </c>
      <c r="CO41" s="72">
        <v>0</v>
      </c>
      <c r="CP41" s="72">
        <v>0</v>
      </c>
      <c r="CQ41" s="72">
        <v>0</v>
      </c>
      <c r="CR41" s="72">
        <v>0</v>
      </c>
      <c r="CS41" s="72">
        <v>0</v>
      </c>
      <c r="CT41" s="72">
        <v>0</v>
      </c>
      <c r="CU41" s="72">
        <v>0</v>
      </c>
      <c r="CV41" s="72">
        <v>0</v>
      </c>
      <c r="CW41" s="72">
        <v>0</v>
      </c>
      <c r="CX41" s="115"/>
    </row>
    <row r="42" spans="1:102" x14ac:dyDescent="0.25">
      <c r="B42" s="7" t="s">
        <v>11</v>
      </c>
      <c r="C42">
        <f>5%</f>
        <v>0.05</v>
      </c>
      <c r="D42" s="1">
        <f>F30</f>
        <v>11970</v>
      </c>
      <c r="F42" s="1">
        <f>C42*D42</f>
        <v>598.5</v>
      </c>
      <c r="G42" s="55">
        <v>7</v>
      </c>
      <c r="H42" s="55">
        <v>9</v>
      </c>
      <c r="I42" s="57">
        <f t="shared" si="0"/>
        <v>-598.5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f>I42*0.2</f>
        <v>-119.7</v>
      </c>
      <c r="Q42" s="58">
        <v>0</v>
      </c>
      <c r="R42" s="58">
        <f>I42*0.8</f>
        <v>-478.8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v>0</v>
      </c>
      <c r="AH42" s="58">
        <v>0</v>
      </c>
      <c r="AI42" s="58">
        <v>0</v>
      </c>
      <c r="AJ42" s="58">
        <v>0</v>
      </c>
      <c r="AK42" s="58">
        <v>0</v>
      </c>
      <c r="AL42" s="58">
        <v>0</v>
      </c>
      <c r="AM42" s="58">
        <v>0</v>
      </c>
      <c r="AN42" s="58">
        <v>0</v>
      </c>
      <c r="AO42" s="58">
        <v>0</v>
      </c>
      <c r="AP42" s="58">
        <v>0</v>
      </c>
      <c r="AQ42" s="58">
        <v>0</v>
      </c>
      <c r="AR42" s="58">
        <v>0</v>
      </c>
      <c r="AS42" s="58">
        <v>0</v>
      </c>
      <c r="AT42" s="58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8">
        <v>0</v>
      </c>
      <c r="BA42" s="58">
        <v>0</v>
      </c>
      <c r="BB42" s="58">
        <v>0</v>
      </c>
      <c r="BC42" s="58">
        <v>0</v>
      </c>
      <c r="BD42" s="58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0</v>
      </c>
      <c r="CA42" s="58">
        <v>0</v>
      </c>
      <c r="CB42" s="58">
        <v>0</v>
      </c>
      <c r="CC42" s="58">
        <v>0</v>
      </c>
      <c r="CD42" s="58">
        <v>0</v>
      </c>
      <c r="CE42" s="58">
        <v>0</v>
      </c>
      <c r="CF42" s="58">
        <v>0</v>
      </c>
      <c r="CG42" s="58">
        <v>0</v>
      </c>
      <c r="CH42" s="58">
        <v>0</v>
      </c>
      <c r="CI42" s="58">
        <v>0</v>
      </c>
      <c r="CJ42" s="58">
        <v>0</v>
      </c>
      <c r="CK42" s="58">
        <v>0</v>
      </c>
      <c r="CL42" s="58">
        <v>0</v>
      </c>
      <c r="CM42" s="58">
        <v>0</v>
      </c>
      <c r="CN42" s="58">
        <v>0</v>
      </c>
      <c r="CO42" s="58">
        <v>0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115"/>
    </row>
    <row r="43" spans="1:102" x14ac:dyDescent="0.25">
      <c r="B43" s="7" t="s">
        <v>31</v>
      </c>
      <c r="G43" s="90"/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115"/>
    </row>
    <row r="44" spans="1:102" x14ac:dyDescent="0.25">
      <c r="B44" t="s">
        <v>32</v>
      </c>
      <c r="C44" s="6">
        <v>2.9999999999999997E-4</v>
      </c>
      <c r="D44" s="1">
        <f>F33</f>
        <v>226420.83360000001</v>
      </c>
      <c r="F44" s="1">
        <f>C44*D44</f>
        <v>67.926250080000003</v>
      </c>
      <c r="G44" s="55">
        <v>33</v>
      </c>
      <c r="H44" s="55">
        <v>33</v>
      </c>
      <c r="I44" s="57">
        <f t="shared" si="0"/>
        <v>-67.926250080000003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  <c r="AJ44" s="58">
        <v>0</v>
      </c>
      <c r="AK44" s="58">
        <v>0</v>
      </c>
      <c r="AL44" s="58">
        <v>0</v>
      </c>
      <c r="AM44" s="58">
        <v>0</v>
      </c>
      <c r="AN44" s="58">
        <v>0</v>
      </c>
      <c r="AO44" s="58">
        <v>0</v>
      </c>
      <c r="AP44" s="58">
        <f>I44</f>
        <v>-67.926250080000003</v>
      </c>
      <c r="AQ44" s="58">
        <v>0</v>
      </c>
      <c r="AR44" s="58">
        <v>0</v>
      </c>
      <c r="AS44" s="58">
        <v>0</v>
      </c>
      <c r="AT44" s="58">
        <v>0</v>
      </c>
      <c r="AU44" s="58">
        <v>0</v>
      </c>
      <c r="AV44" s="58">
        <v>0</v>
      </c>
      <c r="AW44" s="58">
        <v>0</v>
      </c>
      <c r="AX44" s="58">
        <v>0</v>
      </c>
      <c r="AY44" s="58">
        <v>0</v>
      </c>
      <c r="AZ44" s="58">
        <v>0</v>
      </c>
      <c r="BA44" s="58">
        <v>0</v>
      </c>
      <c r="BB44" s="58">
        <v>0</v>
      </c>
      <c r="BC44" s="58">
        <v>0</v>
      </c>
      <c r="BD44" s="58">
        <v>0</v>
      </c>
      <c r="BE44" s="58">
        <v>0</v>
      </c>
      <c r="BF44" s="58">
        <v>0</v>
      </c>
      <c r="BG44" s="58">
        <v>0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0</v>
      </c>
      <c r="CA44" s="58">
        <v>0</v>
      </c>
      <c r="CB44" s="58">
        <v>0</v>
      </c>
      <c r="CC44" s="58">
        <v>0</v>
      </c>
      <c r="CD44" s="58">
        <v>0</v>
      </c>
      <c r="CE44" s="58">
        <v>0</v>
      </c>
      <c r="CF44" s="58">
        <v>0</v>
      </c>
      <c r="CG44" s="58">
        <v>0</v>
      </c>
      <c r="CH44" s="58">
        <v>0</v>
      </c>
      <c r="CI44" s="58">
        <v>0</v>
      </c>
      <c r="CJ44" s="58">
        <v>0</v>
      </c>
      <c r="CK44" s="58">
        <v>0</v>
      </c>
      <c r="CL44" s="58">
        <v>0</v>
      </c>
      <c r="CM44" s="58">
        <v>0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115"/>
    </row>
    <row r="45" spans="1:102" x14ac:dyDescent="0.25">
      <c r="B45" t="s">
        <v>33</v>
      </c>
      <c r="C45" s="6">
        <v>2.0000000000000001E-4</v>
      </c>
      <c r="D45" s="1">
        <f>F33</f>
        <v>226420.83360000001</v>
      </c>
      <c r="F45" s="1">
        <f>C45*D45</f>
        <v>45.284166720000002</v>
      </c>
      <c r="G45" s="55">
        <v>33</v>
      </c>
      <c r="H45" s="55">
        <v>33</v>
      </c>
      <c r="I45" s="57">
        <f t="shared" si="0"/>
        <v>-45.284166720000002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  <c r="AG45" s="58">
        <v>0</v>
      </c>
      <c r="AH45" s="58">
        <v>0</v>
      </c>
      <c r="AI45" s="58">
        <v>0</v>
      </c>
      <c r="AJ45" s="58">
        <v>0</v>
      </c>
      <c r="AK45" s="58">
        <v>0</v>
      </c>
      <c r="AL45" s="58">
        <v>0</v>
      </c>
      <c r="AM45" s="58">
        <v>0</v>
      </c>
      <c r="AN45" s="58">
        <v>0</v>
      </c>
      <c r="AO45" s="58">
        <v>0</v>
      </c>
      <c r="AP45" s="58">
        <f>I45</f>
        <v>-45.284166720000002</v>
      </c>
      <c r="AQ45" s="58">
        <v>0</v>
      </c>
      <c r="AR45" s="58">
        <v>0</v>
      </c>
      <c r="AS45" s="58">
        <v>0</v>
      </c>
      <c r="AT45" s="58">
        <v>0</v>
      </c>
      <c r="AU45" s="58">
        <v>0</v>
      </c>
      <c r="AV45" s="58">
        <v>0</v>
      </c>
      <c r="AW45" s="58">
        <v>0</v>
      </c>
      <c r="AX45" s="58">
        <v>0</v>
      </c>
      <c r="AY45" s="58">
        <v>0</v>
      </c>
      <c r="AZ45" s="58">
        <v>0</v>
      </c>
      <c r="BA45" s="58">
        <v>0</v>
      </c>
      <c r="BB45" s="58">
        <v>0</v>
      </c>
      <c r="BC45" s="58">
        <v>0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0</v>
      </c>
      <c r="CA45" s="58">
        <v>0</v>
      </c>
      <c r="CB45" s="58">
        <v>0</v>
      </c>
      <c r="CC45" s="58">
        <v>0</v>
      </c>
      <c r="CD45" s="58">
        <v>0</v>
      </c>
      <c r="CE45" s="58">
        <v>0</v>
      </c>
      <c r="CF45" s="58">
        <v>0</v>
      </c>
      <c r="CG45" s="58">
        <v>0</v>
      </c>
      <c r="CH45" s="58">
        <v>0</v>
      </c>
      <c r="CI45" s="58">
        <v>0</v>
      </c>
      <c r="CJ45" s="58">
        <v>0</v>
      </c>
      <c r="CK45" s="58">
        <v>0</v>
      </c>
      <c r="CL45" s="58">
        <v>0</v>
      </c>
      <c r="CM45" s="58">
        <v>0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0</v>
      </c>
      <c r="CU45" s="58">
        <v>0</v>
      </c>
      <c r="CV45" s="58">
        <v>0</v>
      </c>
      <c r="CW45" s="58">
        <v>0</v>
      </c>
      <c r="CX45" s="115"/>
    </row>
    <row r="46" spans="1:102" x14ac:dyDescent="0.25">
      <c r="B46" t="s">
        <v>34</v>
      </c>
      <c r="C46">
        <v>1</v>
      </c>
      <c r="D46" s="1">
        <v>250</v>
      </c>
      <c r="F46" s="1">
        <f>C46*D46</f>
        <v>250</v>
      </c>
      <c r="G46" s="55">
        <v>33</v>
      </c>
      <c r="H46" s="55">
        <v>33</v>
      </c>
      <c r="I46" s="57">
        <f t="shared" si="0"/>
        <v>-250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8">
        <v>0</v>
      </c>
      <c r="AI46" s="58">
        <v>0</v>
      </c>
      <c r="AJ46" s="58">
        <v>0</v>
      </c>
      <c r="AK46" s="58">
        <v>0</v>
      </c>
      <c r="AL46" s="58">
        <v>0</v>
      </c>
      <c r="AM46" s="58">
        <v>0</v>
      </c>
      <c r="AN46" s="58">
        <v>0</v>
      </c>
      <c r="AO46" s="58">
        <v>0</v>
      </c>
      <c r="AP46" s="58">
        <f>I46</f>
        <v>-250</v>
      </c>
      <c r="AQ46" s="58">
        <v>0</v>
      </c>
      <c r="AR46" s="58">
        <v>0</v>
      </c>
      <c r="AS46" s="58">
        <v>0</v>
      </c>
      <c r="AT46" s="58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8">
        <v>0</v>
      </c>
      <c r="BA46" s="58">
        <v>0</v>
      </c>
      <c r="BB46" s="58">
        <v>0</v>
      </c>
      <c r="BC46" s="58">
        <v>0</v>
      </c>
      <c r="BD46" s="58">
        <v>0</v>
      </c>
      <c r="BE46" s="58">
        <v>0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0</v>
      </c>
      <c r="BW46" s="58">
        <v>0</v>
      </c>
      <c r="BX46" s="58">
        <v>0</v>
      </c>
      <c r="BY46" s="58">
        <v>0</v>
      </c>
      <c r="BZ46" s="58">
        <v>0</v>
      </c>
      <c r="CA46" s="58">
        <v>0</v>
      </c>
      <c r="CB46" s="58">
        <v>0</v>
      </c>
      <c r="CC46" s="58">
        <v>0</v>
      </c>
      <c r="CD46" s="58">
        <v>0</v>
      </c>
      <c r="CE46" s="58">
        <v>0</v>
      </c>
      <c r="CF46" s="58">
        <v>0</v>
      </c>
      <c r="CG46" s="58">
        <v>0</v>
      </c>
      <c r="CH46" s="58">
        <v>0</v>
      </c>
      <c r="CI46" s="58">
        <v>0</v>
      </c>
      <c r="CJ46" s="58">
        <v>0</v>
      </c>
      <c r="CK46" s="58">
        <v>0</v>
      </c>
      <c r="CL46" s="58">
        <v>0</v>
      </c>
      <c r="CM46" s="58">
        <v>0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115"/>
    </row>
    <row r="47" spans="1:102" x14ac:dyDescent="0.25">
      <c r="B47" s="7" t="s">
        <v>35</v>
      </c>
      <c r="G47" s="90"/>
      <c r="H47" s="90"/>
      <c r="I47" s="91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115"/>
    </row>
    <row r="48" spans="1:102" x14ac:dyDescent="0.25">
      <c r="B48" t="s">
        <v>32</v>
      </c>
      <c r="C48" s="6">
        <v>2.9999999999999997E-4</v>
      </c>
      <c r="D48" s="1">
        <f>F33</f>
        <v>226420.83360000001</v>
      </c>
      <c r="F48" s="1">
        <f>C48*D48</f>
        <v>67.926250080000003</v>
      </c>
      <c r="G48" s="55">
        <v>33</v>
      </c>
      <c r="H48" s="55">
        <v>33</v>
      </c>
      <c r="I48" s="57">
        <f t="shared" si="0"/>
        <v>-67.926250080000003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v>0</v>
      </c>
      <c r="AH48" s="58">
        <v>0</v>
      </c>
      <c r="AI48" s="58">
        <v>0</v>
      </c>
      <c r="AJ48" s="58">
        <v>0</v>
      </c>
      <c r="AK48" s="58">
        <v>0</v>
      </c>
      <c r="AL48" s="58">
        <v>0</v>
      </c>
      <c r="AM48" s="58">
        <v>0</v>
      </c>
      <c r="AN48" s="58">
        <v>0</v>
      </c>
      <c r="AO48" s="58">
        <v>0</v>
      </c>
      <c r="AP48" s="58">
        <f>I48</f>
        <v>-67.926250080000003</v>
      </c>
      <c r="AQ48" s="58">
        <v>0</v>
      </c>
      <c r="AR48" s="58">
        <v>0</v>
      </c>
      <c r="AS48" s="58">
        <v>0</v>
      </c>
      <c r="AT48" s="58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8">
        <v>0</v>
      </c>
      <c r="BA48" s="58">
        <v>0</v>
      </c>
      <c r="BB48" s="58">
        <v>0</v>
      </c>
      <c r="BC48" s="58">
        <v>0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58">
        <v>0</v>
      </c>
      <c r="BK48" s="58">
        <v>0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0</v>
      </c>
      <c r="CA48" s="58">
        <v>0</v>
      </c>
      <c r="CB48" s="58">
        <v>0</v>
      </c>
      <c r="CC48" s="58">
        <v>0</v>
      </c>
      <c r="CD48" s="58">
        <v>0</v>
      </c>
      <c r="CE48" s="58">
        <v>0</v>
      </c>
      <c r="CF48" s="58">
        <v>0</v>
      </c>
      <c r="CG48" s="58">
        <v>0</v>
      </c>
      <c r="CH48" s="58">
        <v>0</v>
      </c>
      <c r="CI48" s="58">
        <v>0</v>
      </c>
      <c r="CJ48" s="58">
        <v>0</v>
      </c>
      <c r="CK48" s="58">
        <v>0</v>
      </c>
      <c r="CL48" s="58">
        <v>0</v>
      </c>
      <c r="CM48" s="58">
        <v>0</v>
      </c>
      <c r="CN48" s="58">
        <v>0</v>
      </c>
      <c r="CO48" s="58">
        <v>0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115"/>
    </row>
    <row r="49" spans="2:102" x14ac:dyDescent="0.25">
      <c r="B49" t="s">
        <v>33</v>
      </c>
      <c r="C49" s="6">
        <v>2.0000000000000001E-4</v>
      </c>
      <c r="D49" s="1">
        <f>F33</f>
        <v>226420.83360000001</v>
      </c>
      <c r="F49" s="1">
        <f>C49*D49</f>
        <v>45.284166720000002</v>
      </c>
      <c r="G49" s="55">
        <v>33</v>
      </c>
      <c r="H49" s="55">
        <v>33</v>
      </c>
      <c r="I49" s="57">
        <f t="shared" si="0"/>
        <v>-45.284166720000002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0</v>
      </c>
      <c r="AN49" s="58">
        <v>0</v>
      </c>
      <c r="AO49" s="58">
        <v>0</v>
      </c>
      <c r="AP49" s="58">
        <f t="shared" ref="AP49:AP52" si="14">I49</f>
        <v>-45.284166720000002</v>
      </c>
      <c r="AQ49" s="58">
        <v>0</v>
      </c>
      <c r="AR49" s="58">
        <v>0</v>
      </c>
      <c r="AS49" s="58">
        <v>0</v>
      </c>
      <c r="AT49" s="58">
        <v>0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8">
        <v>0</v>
      </c>
      <c r="BA49" s="58">
        <v>0</v>
      </c>
      <c r="BB49" s="58">
        <v>0</v>
      </c>
      <c r="BC49" s="58">
        <v>0</v>
      </c>
      <c r="BD49" s="58">
        <v>0</v>
      </c>
      <c r="BE49" s="58">
        <v>0</v>
      </c>
      <c r="BF49" s="58">
        <v>0</v>
      </c>
      <c r="BG49" s="58">
        <v>0</v>
      </c>
      <c r="BH49" s="58">
        <v>0</v>
      </c>
      <c r="BI49" s="58">
        <v>0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0</v>
      </c>
      <c r="CA49" s="58">
        <v>0</v>
      </c>
      <c r="CB49" s="58">
        <v>0</v>
      </c>
      <c r="CC49" s="58">
        <v>0</v>
      </c>
      <c r="CD49" s="58">
        <v>0</v>
      </c>
      <c r="CE49" s="58">
        <v>0</v>
      </c>
      <c r="CF49" s="58">
        <v>0</v>
      </c>
      <c r="CG49" s="58">
        <v>0</v>
      </c>
      <c r="CH49" s="58">
        <v>0</v>
      </c>
      <c r="CI49" s="58">
        <v>0</v>
      </c>
      <c r="CJ49" s="58">
        <v>0</v>
      </c>
      <c r="CK49" s="58">
        <v>0</v>
      </c>
      <c r="CL49" s="58">
        <v>0</v>
      </c>
      <c r="CM49" s="58">
        <v>0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115"/>
    </row>
    <row r="50" spans="2:102" x14ac:dyDescent="0.25">
      <c r="B50" t="s">
        <v>34</v>
      </c>
      <c r="C50">
        <v>1</v>
      </c>
      <c r="D50" s="1">
        <v>250</v>
      </c>
      <c r="F50" s="1">
        <f>C50*D50</f>
        <v>250</v>
      </c>
      <c r="G50" s="55">
        <v>33</v>
      </c>
      <c r="H50" s="55">
        <v>33</v>
      </c>
      <c r="I50" s="57">
        <f t="shared" si="0"/>
        <v>-250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v>0</v>
      </c>
      <c r="AH50" s="58">
        <v>0</v>
      </c>
      <c r="AI50" s="58">
        <v>0</v>
      </c>
      <c r="AJ50" s="58">
        <v>0</v>
      </c>
      <c r="AK50" s="58">
        <v>0</v>
      </c>
      <c r="AL50" s="58">
        <v>0</v>
      </c>
      <c r="AM50" s="58">
        <v>0</v>
      </c>
      <c r="AN50" s="58">
        <v>0</v>
      </c>
      <c r="AO50" s="58">
        <v>0</v>
      </c>
      <c r="AP50" s="58">
        <f t="shared" si="14"/>
        <v>-250</v>
      </c>
      <c r="AQ50" s="58">
        <v>0</v>
      </c>
      <c r="AR50" s="58">
        <v>0</v>
      </c>
      <c r="AS50" s="58">
        <v>0</v>
      </c>
      <c r="AT50" s="58">
        <v>0</v>
      </c>
      <c r="AU50" s="58">
        <v>0</v>
      </c>
      <c r="AV50" s="58">
        <v>0</v>
      </c>
      <c r="AW50" s="58">
        <v>0</v>
      </c>
      <c r="AX50" s="58">
        <v>0</v>
      </c>
      <c r="AY50" s="58">
        <v>0</v>
      </c>
      <c r="AZ50" s="58">
        <v>0</v>
      </c>
      <c r="BA50" s="58">
        <v>0</v>
      </c>
      <c r="BB50" s="58">
        <v>0</v>
      </c>
      <c r="BC50" s="58">
        <v>0</v>
      </c>
      <c r="BD50" s="58">
        <v>0</v>
      </c>
      <c r="BE50" s="58">
        <v>0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0</v>
      </c>
      <c r="BM50" s="58">
        <v>0</v>
      </c>
      <c r="BN50" s="58">
        <v>0</v>
      </c>
      <c r="BO50" s="58">
        <v>0</v>
      </c>
      <c r="BP50" s="58">
        <v>0</v>
      </c>
      <c r="BQ50" s="58">
        <v>0</v>
      </c>
      <c r="BR50" s="58">
        <v>0</v>
      </c>
      <c r="BS50" s="58">
        <v>0</v>
      </c>
      <c r="BT50" s="58">
        <v>0</v>
      </c>
      <c r="BU50" s="58">
        <v>0</v>
      </c>
      <c r="BV50" s="58">
        <v>0</v>
      </c>
      <c r="BW50" s="58">
        <v>0</v>
      </c>
      <c r="BX50" s="58">
        <v>0</v>
      </c>
      <c r="BY50" s="58">
        <v>0</v>
      </c>
      <c r="BZ50" s="58">
        <v>0</v>
      </c>
      <c r="CA50" s="58">
        <v>0</v>
      </c>
      <c r="CB50" s="58">
        <v>0</v>
      </c>
      <c r="CC50" s="58">
        <v>0</v>
      </c>
      <c r="CD50" s="58">
        <v>0</v>
      </c>
      <c r="CE50" s="58">
        <v>0</v>
      </c>
      <c r="CF50" s="58">
        <v>0</v>
      </c>
      <c r="CG50" s="58">
        <v>0</v>
      </c>
      <c r="CH50" s="58">
        <v>0</v>
      </c>
      <c r="CI50" s="58">
        <v>0</v>
      </c>
      <c r="CJ50" s="58">
        <v>0</v>
      </c>
      <c r="CK50" s="58">
        <v>0</v>
      </c>
      <c r="CL50" s="58">
        <v>0</v>
      </c>
      <c r="CM50" s="58">
        <v>0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115"/>
    </row>
    <row r="51" spans="2:102" x14ac:dyDescent="0.25">
      <c r="B51" s="7" t="s">
        <v>36</v>
      </c>
      <c r="C51" s="6">
        <v>8.9999999999999993E-3</v>
      </c>
      <c r="D51" s="1">
        <f>F33</f>
        <v>226420.83360000001</v>
      </c>
      <c r="F51" s="1">
        <f>C51*D51</f>
        <v>2037.7875024</v>
      </c>
      <c r="G51" s="55">
        <v>17</v>
      </c>
      <c r="H51" s="55">
        <v>32</v>
      </c>
      <c r="I51" s="57">
        <f t="shared" si="0"/>
        <v>-2037.7875024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f>$I$51/16</f>
        <v>-127.3617189</v>
      </c>
      <c r="AA51" s="58">
        <f t="shared" ref="AA51:AO51" si="15">$I$51/16</f>
        <v>-127.3617189</v>
      </c>
      <c r="AB51" s="58">
        <f t="shared" si="15"/>
        <v>-127.3617189</v>
      </c>
      <c r="AC51" s="58">
        <f t="shared" si="15"/>
        <v>-127.3617189</v>
      </c>
      <c r="AD51" s="58">
        <f t="shared" si="15"/>
        <v>-127.3617189</v>
      </c>
      <c r="AE51" s="58">
        <f t="shared" si="15"/>
        <v>-127.3617189</v>
      </c>
      <c r="AF51" s="58">
        <f t="shared" si="15"/>
        <v>-127.3617189</v>
      </c>
      <c r="AG51" s="58">
        <f t="shared" si="15"/>
        <v>-127.3617189</v>
      </c>
      <c r="AH51" s="58">
        <f t="shared" si="15"/>
        <v>-127.3617189</v>
      </c>
      <c r="AI51" s="58">
        <f t="shared" si="15"/>
        <v>-127.3617189</v>
      </c>
      <c r="AJ51" s="58">
        <f t="shared" si="15"/>
        <v>-127.3617189</v>
      </c>
      <c r="AK51" s="58">
        <f t="shared" si="15"/>
        <v>-127.3617189</v>
      </c>
      <c r="AL51" s="58">
        <f t="shared" si="15"/>
        <v>-127.3617189</v>
      </c>
      <c r="AM51" s="58">
        <f t="shared" si="15"/>
        <v>-127.3617189</v>
      </c>
      <c r="AN51" s="58">
        <f t="shared" si="15"/>
        <v>-127.3617189</v>
      </c>
      <c r="AO51" s="58">
        <f t="shared" si="15"/>
        <v>-127.3617189</v>
      </c>
      <c r="AP51" s="58">
        <v>0</v>
      </c>
      <c r="AQ51" s="58">
        <v>0</v>
      </c>
      <c r="AR51" s="58">
        <v>0</v>
      </c>
      <c r="AS51" s="58">
        <v>0</v>
      </c>
      <c r="AT51" s="58">
        <v>0</v>
      </c>
      <c r="AU51" s="58">
        <v>0</v>
      </c>
      <c r="AV51" s="58">
        <v>0</v>
      </c>
      <c r="AW51" s="58">
        <v>0</v>
      </c>
      <c r="AX51" s="58">
        <v>0</v>
      </c>
      <c r="AY51" s="58">
        <v>0</v>
      </c>
      <c r="AZ51" s="58">
        <v>0</v>
      </c>
      <c r="BA51" s="58">
        <v>0</v>
      </c>
      <c r="BB51" s="58">
        <v>0</v>
      </c>
      <c r="BC51" s="58">
        <v>0</v>
      </c>
      <c r="BD51" s="58">
        <v>0</v>
      </c>
      <c r="BE51" s="58">
        <v>0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0</v>
      </c>
      <c r="BO51" s="58">
        <v>0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0</v>
      </c>
      <c r="CA51" s="58">
        <v>0</v>
      </c>
      <c r="CB51" s="58">
        <v>0</v>
      </c>
      <c r="CC51" s="58">
        <v>0</v>
      </c>
      <c r="CD51" s="58">
        <v>0</v>
      </c>
      <c r="CE51" s="58">
        <v>0</v>
      </c>
      <c r="CF51" s="58">
        <v>0</v>
      </c>
      <c r="CG51" s="58">
        <v>0</v>
      </c>
      <c r="CH51" s="58">
        <v>0</v>
      </c>
      <c r="CI51" s="58">
        <v>0</v>
      </c>
      <c r="CJ51" s="58">
        <v>0</v>
      </c>
      <c r="CK51" s="58">
        <v>0</v>
      </c>
      <c r="CL51" s="58">
        <v>0</v>
      </c>
      <c r="CM51" s="58">
        <v>0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115"/>
    </row>
    <row r="52" spans="2:102" x14ac:dyDescent="0.25">
      <c r="B52" s="7" t="s">
        <v>202</v>
      </c>
      <c r="C52" s="6">
        <v>2.5000000000000001E-3</v>
      </c>
      <c r="D52" s="1">
        <f>4*65*1.2*725.71</f>
        <v>226421.52000000002</v>
      </c>
      <c r="F52" s="1">
        <f>C52*D52</f>
        <v>566.05380000000002</v>
      </c>
      <c r="G52" s="55">
        <v>33</v>
      </c>
      <c r="H52" s="55">
        <v>33</v>
      </c>
      <c r="I52" s="57">
        <f>-F52</f>
        <v>-566.05380000000002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58">
        <v>0</v>
      </c>
      <c r="AC52" s="58">
        <v>0</v>
      </c>
      <c r="AD52" s="58">
        <v>0</v>
      </c>
      <c r="AE52" s="58">
        <v>0</v>
      </c>
      <c r="AF52" s="58">
        <v>0</v>
      </c>
      <c r="AG52" s="58">
        <v>0</v>
      </c>
      <c r="AH52" s="58">
        <v>0</v>
      </c>
      <c r="AI52" s="58">
        <v>0</v>
      </c>
      <c r="AJ52" s="58">
        <v>0</v>
      </c>
      <c r="AK52" s="58">
        <v>0</v>
      </c>
      <c r="AL52" s="58">
        <v>0</v>
      </c>
      <c r="AM52" s="58">
        <v>0</v>
      </c>
      <c r="AN52" s="58">
        <v>0</v>
      </c>
      <c r="AO52" s="58">
        <v>0</v>
      </c>
      <c r="AP52" s="58">
        <f t="shared" si="14"/>
        <v>-566.05380000000002</v>
      </c>
      <c r="AQ52" s="58">
        <v>0</v>
      </c>
      <c r="AR52" s="58">
        <v>0</v>
      </c>
      <c r="AS52" s="58">
        <v>0</v>
      </c>
      <c r="AT52" s="58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8">
        <v>0</v>
      </c>
      <c r="BA52" s="58">
        <v>0</v>
      </c>
      <c r="BB52" s="58">
        <v>0</v>
      </c>
      <c r="BC52" s="58">
        <v>0</v>
      </c>
      <c r="BD52" s="58">
        <v>0</v>
      </c>
      <c r="BE52" s="58">
        <v>0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0</v>
      </c>
      <c r="CA52" s="58">
        <v>0</v>
      </c>
      <c r="CB52" s="58">
        <v>0</v>
      </c>
      <c r="CC52" s="58">
        <v>0</v>
      </c>
      <c r="CD52" s="58">
        <v>0</v>
      </c>
      <c r="CE52" s="58">
        <v>0</v>
      </c>
      <c r="CF52" s="58">
        <v>0</v>
      </c>
      <c r="CG52" s="58">
        <v>0</v>
      </c>
      <c r="CH52" s="58">
        <v>0</v>
      </c>
      <c r="CI52" s="58">
        <v>0</v>
      </c>
      <c r="CJ52" s="58">
        <v>0</v>
      </c>
      <c r="CK52" s="58">
        <v>0</v>
      </c>
      <c r="CL52" s="58">
        <v>0</v>
      </c>
      <c r="CM52" s="58">
        <v>0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115"/>
    </row>
    <row r="53" spans="2:102" x14ac:dyDescent="0.25">
      <c r="G53" s="61"/>
      <c r="H53" s="61"/>
      <c r="I53" s="62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CX53" s="115"/>
    </row>
    <row r="54" spans="2:102" x14ac:dyDescent="0.25">
      <c r="B54" s="15" t="s">
        <v>37</v>
      </c>
      <c r="C54" s="15"/>
      <c r="D54" s="16"/>
      <c r="E54" s="16"/>
      <c r="F54" s="16"/>
      <c r="G54" s="73"/>
      <c r="H54" s="73"/>
      <c r="I54" s="74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CX54" s="115"/>
    </row>
    <row r="55" spans="2:102" x14ac:dyDescent="0.25">
      <c r="B55" s="17" t="s">
        <v>40</v>
      </c>
      <c r="C55" s="17">
        <v>1</v>
      </c>
      <c r="D55" s="19">
        <v>2500</v>
      </c>
      <c r="E55" s="19"/>
      <c r="F55" s="19">
        <f>C55*D55</f>
        <v>2500</v>
      </c>
      <c r="G55" s="67">
        <v>16</v>
      </c>
      <c r="H55" s="67">
        <v>16</v>
      </c>
      <c r="I55" s="68">
        <f t="shared" si="0"/>
        <v>-2500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  <c r="O55" s="69">
        <v>0</v>
      </c>
      <c r="P55" s="69">
        <v>0</v>
      </c>
      <c r="Q55" s="69">
        <v>0</v>
      </c>
      <c r="R55" s="69">
        <v>0</v>
      </c>
      <c r="S55" s="69">
        <v>0</v>
      </c>
      <c r="T55" s="69">
        <v>0</v>
      </c>
      <c r="U55" s="69">
        <v>0</v>
      </c>
      <c r="V55" s="69">
        <v>0</v>
      </c>
      <c r="W55" s="69">
        <v>0</v>
      </c>
      <c r="X55" s="114">
        <v>0</v>
      </c>
      <c r="Y55" s="114">
        <f>I55</f>
        <v>-2500</v>
      </c>
      <c r="Z55" s="114">
        <v>0</v>
      </c>
      <c r="AA55" s="114">
        <v>0</v>
      </c>
      <c r="AB55" s="114">
        <v>0</v>
      </c>
      <c r="AC55" s="114">
        <v>0</v>
      </c>
      <c r="AD55" s="114">
        <v>0</v>
      </c>
      <c r="AE55" s="114">
        <v>0</v>
      </c>
      <c r="AF55" s="114">
        <v>0</v>
      </c>
      <c r="AG55" s="114">
        <v>0</v>
      </c>
      <c r="AH55" s="114">
        <v>0</v>
      </c>
      <c r="AI55" s="114">
        <v>0</v>
      </c>
      <c r="AJ55" s="114">
        <v>0</v>
      </c>
      <c r="AK55" s="114">
        <v>0</v>
      </c>
      <c r="AL55" s="114">
        <v>0</v>
      </c>
      <c r="AM55" s="114">
        <v>0</v>
      </c>
      <c r="AN55" s="114">
        <v>0</v>
      </c>
      <c r="AO55" s="114">
        <v>0</v>
      </c>
      <c r="AP55" s="114">
        <v>0</v>
      </c>
      <c r="AQ55" s="114">
        <v>0</v>
      </c>
      <c r="AR55" s="114">
        <v>0</v>
      </c>
      <c r="AS55" s="114">
        <v>0</v>
      </c>
      <c r="AT55" s="114">
        <v>0</v>
      </c>
      <c r="AU55" s="114">
        <v>0</v>
      </c>
      <c r="AV55" s="114">
        <v>0</v>
      </c>
      <c r="AW55" s="114">
        <v>0</v>
      </c>
      <c r="AX55" s="114">
        <v>0</v>
      </c>
      <c r="AY55" s="114">
        <v>0</v>
      </c>
      <c r="AZ55" s="114">
        <v>0</v>
      </c>
      <c r="BA55" s="114">
        <v>0</v>
      </c>
      <c r="BB55" s="114">
        <v>0</v>
      </c>
      <c r="BC55" s="114">
        <v>0</v>
      </c>
      <c r="BD55" s="114">
        <v>0</v>
      </c>
      <c r="BE55" s="114">
        <v>0</v>
      </c>
      <c r="BF55" s="114">
        <v>0</v>
      </c>
      <c r="BG55" s="114">
        <v>0</v>
      </c>
      <c r="BH55" s="114">
        <v>0</v>
      </c>
      <c r="BI55" s="114">
        <v>0</v>
      </c>
      <c r="BJ55" s="114">
        <v>0</v>
      </c>
      <c r="BK55" s="114">
        <v>0</v>
      </c>
      <c r="BL55" s="114">
        <v>0</v>
      </c>
      <c r="BM55" s="114">
        <v>0</v>
      </c>
      <c r="BN55" s="114">
        <v>0</v>
      </c>
      <c r="BO55" s="114">
        <v>0</v>
      </c>
      <c r="BP55" s="114">
        <v>0</v>
      </c>
      <c r="BQ55" s="114">
        <v>0</v>
      </c>
      <c r="BR55" s="114">
        <v>0</v>
      </c>
      <c r="BS55" s="114">
        <v>0</v>
      </c>
      <c r="BT55" s="114">
        <v>0</v>
      </c>
      <c r="BU55" s="114">
        <v>0</v>
      </c>
      <c r="BV55" s="114">
        <v>0</v>
      </c>
      <c r="BW55" s="114">
        <v>0</v>
      </c>
      <c r="BX55" s="114">
        <v>0</v>
      </c>
      <c r="BY55" s="114">
        <v>0</v>
      </c>
      <c r="BZ55" s="114">
        <v>0</v>
      </c>
      <c r="CA55" s="114">
        <v>0</v>
      </c>
      <c r="CB55" s="114">
        <v>0</v>
      </c>
      <c r="CC55" s="114">
        <v>0</v>
      </c>
      <c r="CD55" s="114">
        <v>0</v>
      </c>
      <c r="CE55" s="114">
        <v>0</v>
      </c>
      <c r="CF55" s="114">
        <v>0</v>
      </c>
      <c r="CG55" s="114">
        <v>0</v>
      </c>
      <c r="CH55" s="114">
        <v>0</v>
      </c>
      <c r="CI55" s="114">
        <v>0</v>
      </c>
      <c r="CJ55" s="114">
        <v>0</v>
      </c>
      <c r="CK55" s="114">
        <v>0</v>
      </c>
      <c r="CL55" s="114">
        <v>0</v>
      </c>
      <c r="CM55" s="114">
        <v>0</v>
      </c>
      <c r="CN55" s="114">
        <v>0</v>
      </c>
      <c r="CO55" s="114">
        <v>0</v>
      </c>
      <c r="CP55" s="114">
        <v>0</v>
      </c>
      <c r="CQ55" s="114">
        <v>0</v>
      </c>
      <c r="CR55" s="114">
        <v>0</v>
      </c>
      <c r="CS55" s="114">
        <v>0</v>
      </c>
      <c r="CT55" s="114">
        <v>0</v>
      </c>
      <c r="CU55" s="114">
        <v>0</v>
      </c>
      <c r="CV55" s="114">
        <v>0</v>
      </c>
      <c r="CW55" s="114">
        <v>0</v>
      </c>
      <c r="CX55" s="115"/>
    </row>
    <row r="56" spans="2:102" x14ac:dyDescent="0.25">
      <c r="B56" s="17" t="s">
        <v>34</v>
      </c>
      <c r="C56" s="20">
        <v>2.5000000000000001E-3</v>
      </c>
      <c r="D56" s="19">
        <f>-0.8*SUM(I10:I52,I65:I66)</f>
        <v>681693.3101832039</v>
      </c>
      <c r="E56" s="19"/>
      <c r="F56" s="19">
        <f>C56*D56</f>
        <v>1704.2332754580098</v>
      </c>
      <c r="G56" s="55">
        <v>16</v>
      </c>
      <c r="H56" s="55">
        <v>16</v>
      </c>
      <c r="I56" s="57">
        <f t="shared" si="0"/>
        <v>-1704.2332754580098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f>I56</f>
        <v>-1704.2332754580098</v>
      </c>
      <c r="Z56" s="58">
        <v>0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  <c r="AG56" s="58">
        <v>0</v>
      </c>
      <c r="AH56" s="58">
        <v>0</v>
      </c>
      <c r="AI56" s="58">
        <v>0</v>
      </c>
      <c r="AJ56" s="58">
        <v>0</v>
      </c>
      <c r="AK56" s="58">
        <v>0</v>
      </c>
      <c r="AL56" s="58">
        <v>0</v>
      </c>
      <c r="AM56" s="58">
        <v>0</v>
      </c>
      <c r="AN56" s="58">
        <v>0</v>
      </c>
      <c r="AO56" s="58">
        <v>0</v>
      </c>
      <c r="AP56" s="58">
        <v>0</v>
      </c>
      <c r="AQ56" s="58">
        <v>0</v>
      </c>
      <c r="AR56" s="58">
        <v>0</v>
      </c>
      <c r="AS56" s="58">
        <v>0</v>
      </c>
      <c r="AT56" s="58">
        <v>0</v>
      </c>
      <c r="AU56" s="58">
        <v>0</v>
      </c>
      <c r="AV56" s="58">
        <v>0</v>
      </c>
      <c r="AW56" s="58">
        <v>0</v>
      </c>
      <c r="AX56" s="58">
        <v>0</v>
      </c>
      <c r="AY56" s="58">
        <v>0</v>
      </c>
      <c r="AZ56" s="58">
        <v>0</v>
      </c>
      <c r="BA56" s="58">
        <v>0</v>
      </c>
      <c r="BB56" s="58">
        <v>0</v>
      </c>
      <c r="BC56" s="58">
        <v>0</v>
      </c>
      <c r="BD56" s="58">
        <v>0</v>
      </c>
      <c r="BE56" s="58">
        <v>0</v>
      </c>
      <c r="BF56" s="58">
        <v>0</v>
      </c>
      <c r="BG56" s="58">
        <v>0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0</v>
      </c>
      <c r="BW56" s="58">
        <v>0</v>
      </c>
      <c r="BX56" s="58">
        <v>0</v>
      </c>
      <c r="BY56" s="58">
        <v>0</v>
      </c>
      <c r="BZ56" s="58">
        <v>0</v>
      </c>
      <c r="CA56" s="58">
        <v>0</v>
      </c>
      <c r="CB56" s="58">
        <v>0</v>
      </c>
      <c r="CC56" s="58">
        <v>0</v>
      </c>
      <c r="CD56" s="58">
        <v>0</v>
      </c>
      <c r="CE56" s="58">
        <v>0</v>
      </c>
      <c r="CF56" s="58">
        <v>0</v>
      </c>
      <c r="CG56" s="58">
        <v>0</v>
      </c>
      <c r="CH56" s="58">
        <v>0</v>
      </c>
      <c r="CI56" s="58">
        <v>0</v>
      </c>
      <c r="CJ56" s="58">
        <v>0</v>
      </c>
      <c r="CK56" s="58">
        <v>0</v>
      </c>
      <c r="CL56" s="58">
        <v>0</v>
      </c>
      <c r="CM56" s="58">
        <v>0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115"/>
    </row>
    <row r="57" spans="2:102" x14ac:dyDescent="0.25">
      <c r="B57" s="17" t="s">
        <v>41</v>
      </c>
      <c r="C57" s="17">
        <v>1</v>
      </c>
      <c r="D57" s="19">
        <v>250</v>
      </c>
      <c r="E57" s="19"/>
      <c r="F57" s="19">
        <f>C57*D57</f>
        <v>250</v>
      </c>
      <c r="G57" s="55">
        <v>16</v>
      </c>
      <c r="H57" s="55">
        <v>16</v>
      </c>
      <c r="I57" s="57">
        <f t="shared" si="0"/>
        <v>-250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f>I57</f>
        <v>-250</v>
      </c>
      <c r="Z57" s="58">
        <v>0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0</v>
      </c>
      <c r="AG57" s="58">
        <v>0</v>
      </c>
      <c r="AH57" s="58">
        <v>0</v>
      </c>
      <c r="AI57" s="58">
        <v>0</v>
      </c>
      <c r="AJ57" s="58">
        <v>0</v>
      </c>
      <c r="AK57" s="58">
        <v>0</v>
      </c>
      <c r="AL57" s="58">
        <v>0</v>
      </c>
      <c r="AM57" s="58">
        <v>0</v>
      </c>
      <c r="AN57" s="58">
        <v>0</v>
      </c>
      <c r="AO57" s="58">
        <v>0</v>
      </c>
      <c r="AP57" s="58">
        <v>0</v>
      </c>
      <c r="AQ57" s="58">
        <v>0</v>
      </c>
      <c r="AR57" s="58">
        <v>0</v>
      </c>
      <c r="AS57" s="58">
        <v>0</v>
      </c>
      <c r="AT57" s="58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8">
        <v>0</v>
      </c>
      <c r="BA57" s="58">
        <v>0</v>
      </c>
      <c r="BB57" s="58">
        <v>0</v>
      </c>
      <c r="BC57" s="58">
        <v>0</v>
      </c>
      <c r="BD57" s="58">
        <v>0</v>
      </c>
      <c r="BE57" s="58">
        <v>0</v>
      </c>
      <c r="BF57" s="58">
        <v>0</v>
      </c>
      <c r="BG57" s="58">
        <v>0</v>
      </c>
      <c r="BH57" s="58">
        <v>0</v>
      </c>
      <c r="BI57" s="58">
        <v>0</v>
      </c>
      <c r="BJ57" s="58">
        <v>0</v>
      </c>
      <c r="BK57" s="58">
        <v>0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0</v>
      </c>
      <c r="BW57" s="58">
        <v>0</v>
      </c>
      <c r="BX57" s="58">
        <v>0</v>
      </c>
      <c r="BY57" s="58">
        <v>0</v>
      </c>
      <c r="BZ57" s="58">
        <v>0</v>
      </c>
      <c r="CA57" s="58">
        <v>0</v>
      </c>
      <c r="CB57" s="58">
        <v>0</v>
      </c>
      <c r="CC57" s="58">
        <v>0</v>
      </c>
      <c r="CD57" s="58">
        <v>0</v>
      </c>
      <c r="CE57" s="58">
        <v>0</v>
      </c>
      <c r="CF57" s="58">
        <v>0</v>
      </c>
      <c r="CG57" s="58">
        <v>0</v>
      </c>
      <c r="CH57" s="58">
        <v>0</v>
      </c>
      <c r="CI57" s="58">
        <v>0</v>
      </c>
      <c r="CJ57" s="58">
        <v>0</v>
      </c>
      <c r="CK57" s="58">
        <v>0</v>
      </c>
      <c r="CL57" s="58">
        <v>0</v>
      </c>
      <c r="CM57" s="58">
        <v>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115"/>
    </row>
    <row r="58" spans="2:102" x14ac:dyDescent="0.25">
      <c r="B58" s="17" t="s">
        <v>42</v>
      </c>
      <c r="C58" s="20">
        <v>2.5000000000000001E-3</v>
      </c>
      <c r="D58" s="19">
        <f>-0.8*SUM(I10:I52,I65:I66)</f>
        <v>681693.3101832039</v>
      </c>
      <c r="E58" s="19"/>
      <c r="F58" s="19">
        <f>C58*D58</f>
        <v>1704.2332754580098</v>
      </c>
      <c r="G58" s="55">
        <v>16</v>
      </c>
      <c r="H58" s="55">
        <v>16</v>
      </c>
      <c r="I58" s="57">
        <f t="shared" si="0"/>
        <v>-1704.2332754580098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0</v>
      </c>
      <c r="Y58" s="58">
        <f>I58</f>
        <v>-1704.2332754580098</v>
      </c>
      <c r="Z58" s="58">
        <v>0</v>
      </c>
      <c r="AA58" s="58">
        <v>0</v>
      </c>
      <c r="AB58" s="58">
        <v>0</v>
      </c>
      <c r="AC58" s="58">
        <v>0</v>
      </c>
      <c r="AD58" s="58">
        <v>0</v>
      </c>
      <c r="AE58" s="58">
        <v>0</v>
      </c>
      <c r="AF58" s="58">
        <v>0</v>
      </c>
      <c r="AG58" s="58">
        <v>0</v>
      </c>
      <c r="AH58" s="58">
        <v>0</v>
      </c>
      <c r="AI58" s="58">
        <v>0</v>
      </c>
      <c r="AJ58" s="58">
        <v>0</v>
      </c>
      <c r="AK58" s="58">
        <v>0</v>
      </c>
      <c r="AL58" s="58">
        <v>0</v>
      </c>
      <c r="AM58" s="58">
        <v>0</v>
      </c>
      <c r="AN58" s="58">
        <v>0</v>
      </c>
      <c r="AO58" s="58">
        <v>0</v>
      </c>
      <c r="AP58" s="58">
        <v>0</v>
      </c>
      <c r="AQ58" s="58">
        <v>0</v>
      </c>
      <c r="AR58" s="58">
        <v>0</v>
      </c>
      <c r="AS58" s="58">
        <v>0</v>
      </c>
      <c r="AT58" s="58">
        <v>0</v>
      </c>
      <c r="AU58" s="58">
        <v>0</v>
      </c>
      <c r="AV58" s="58">
        <v>0</v>
      </c>
      <c r="AW58" s="58">
        <v>0</v>
      </c>
      <c r="AX58" s="58">
        <v>0</v>
      </c>
      <c r="AY58" s="58">
        <v>0</v>
      </c>
      <c r="AZ58" s="58">
        <v>0</v>
      </c>
      <c r="BA58" s="58">
        <v>0</v>
      </c>
      <c r="BB58" s="58">
        <v>0</v>
      </c>
      <c r="BC58" s="58">
        <v>0</v>
      </c>
      <c r="BD58" s="58">
        <v>0</v>
      </c>
      <c r="BE58" s="58">
        <v>0</v>
      </c>
      <c r="BF58" s="58">
        <v>0</v>
      </c>
      <c r="BG58" s="58">
        <v>0</v>
      </c>
      <c r="BH58" s="58">
        <v>0</v>
      </c>
      <c r="BI58" s="58">
        <v>0</v>
      </c>
      <c r="BJ58" s="58">
        <v>0</v>
      </c>
      <c r="BK58" s="58">
        <v>0</v>
      </c>
      <c r="BL58" s="58">
        <v>0</v>
      </c>
      <c r="BM58" s="58">
        <v>0</v>
      </c>
      <c r="BN58" s="58">
        <v>0</v>
      </c>
      <c r="BO58" s="58">
        <v>0</v>
      </c>
      <c r="BP58" s="58">
        <v>0</v>
      </c>
      <c r="BQ58" s="58">
        <v>0</v>
      </c>
      <c r="BR58" s="58">
        <v>0</v>
      </c>
      <c r="BS58" s="58">
        <v>0</v>
      </c>
      <c r="BT58" s="58">
        <v>0</v>
      </c>
      <c r="BU58" s="58">
        <v>0</v>
      </c>
      <c r="BV58" s="58">
        <v>0</v>
      </c>
      <c r="BW58" s="58">
        <v>0</v>
      </c>
      <c r="BX58" s="58">
        <v>0</v>
      </c>
      <c r="BY58" s="58">
        <v>0</v>
      </c>
      <c r="BZ58" s="58">
        <v>0</v>
      </c>
      <c r="CA58" s="58">
        <v>0</v>
      </c>
      <c r="CB58" s="58">
        <v>0</v>
      </c>
      <c r="CC58" s="58">
        <v>0</v>
      </c>
      <c r="CD58" s="58">
        <v>0</v>
      </c>
      <c r="CE58" s="58">
        <v>0</v>
      </c>
      <c r="CF58" s="58">
        <v>0</v>
      </c>
      <c r="CG58" s="58">
        <v>0</v>
      </c>
      <c r="CH58" s="58">
        <v>0</v>
      </c>
      <c r="CI58" s="58">
        <v>0</v>
      </c>
      <c r="CJ58" s="58">
        <v>0</v>
      </c>
      <c r="CK58" s="58">
        <v>0</v>
      </c>
      <c r="CL58" s="58">
        <v>0</v>
      </c>
      <c r="CM58" s="58">
        <v>0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115"/>
    </row>
    <row r="59" spans="2:102" x14ac:dyDescent="0.25">
      <c r="B59" s="17" t="s">
        <v>38</v>
      </c>
      <c r="C59" s="20">
        <v>1E-3</v>
      </c>
      <c r="D59" s="19">
        <f>-0.8*SUM(I10:I52,I65:I66)</f>
        <v>681693.3101832039</v>
      </c>
      <c r="E59" s="19"/>
      <c r="F59" s="19">
        <f>C59*D59</f>
        <v>681.69331018320395</v>
      </c>
      <c r="G59" s="55">
        <v>16</v>
      </c>
      <c r="H59" s="55">
        <v>16</v>
      </c>
      <c r="I59" s="57">
        <f t="shared" si="0"/>
        <v>-681.69331018320395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0</v>
      </c>
      <c r="X59" s="58">
        <v>0</v>
      </c>
      <c r="Y59" s="58">
        <f>I59</f>
        <v>-681.69331018320395</v>
      </c>
      <c r="Z59" s="58">
        <v>0</v>
      </c>
      <c r="AA59" s="58">
        <v>0</v>
      </c>
      <c r="AB59" s="58">
        <v>0</v>
      </c>
      <c r="AC59" s="58">
        <v>0</v>
      </c>
      <c r="AD59" s="58">
        <v>0</v>
      </c>
      <c r="AE59" s="58">
        <v>0</v>
      </c>
      <c r="AF59" s="58">
        <v>0</v>
      </c>
      <c r="AG59" s="58">
        <v>0</v>
      </c>
      <c r="AH59" s="58">
        <v>0</v>
      </c>
      <c r="AI59" s="58">
        <v>0</v>
      </c>
      <c r="AJ59" s="58">
        <v>0</v>
      </c>
      <c r="AK59" s="58">
        <v>0</v>
      </c>
      <c r="AL59" s="58">
        <v>0</v>
      </c>
      <c r="AM59" s="58">
        <v>0</v>
      </c>
      <c r="AN59" s="58">
        <v>0</v>
      </c>
      <c r="AO59" s="58">
        <v>0</v>
      </c>
      <c r="AP59" s="58">
        <v>0</v>
      </c>
      <c r="AQ59" s="58">
        <v>0</v>
      </c>
      <c r="AR59" s="58">
        <v>0</v>
      </c>
      <c r="AS59" s="58">
        <v>0</v>
      </c>
      <c r="AT59" s="58">
        <v>0</v>
      </c>
      <c r="AU59" s="58">
        <v>0</v>
      </c>
      <c r="AV59" s="58">
        <v>0</v>
      </c>
      <c r="AW59" s="58">
        <v>0</v>
      </c>
      <c r="AX59" s="58">
        <v>0</v>
      </c>
      <c r="AY59" s="58">
        <v>0</v>
      </c>
      <c r="AZ59" s="58">
        <v>0</v>
      </c>
      <c r="BA59" s="58">
        <v>0</v>
      </c>
      <c r="BB59" s="58">
        <v>0</v>
      </c>
      <c r="BC59" s="58">
        <v>0</v>
      </c>
      <c r="BD59" s="58">
        <v>0</v>
      </c>
      <c r="BE59" s="58">
        <v>0</v>
      </c>
      <c r="BF59" s="58">
        <v>0</v>
      </c>
      <c r="BG59" s="58">
        <v>0</v>
      </c>
      <c r="BH59" s="58">
        <v>0</v>
      </c>
      <c r="BI59" s="58">
        <v>0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0</v>
      </c>
      <c r="BW59" s="58">
        <v>0</v>
      </c>
      <c r="BX59" s="58">
        <v>0</v>
      </c>
      <c r="BY59" s="58">
        <v>0</v>
      </c>
      <c r="BZ59" s="58">
        <v>0</v>
      </c>
      <c r="CA59" s="58">
        <v>0</v>
      </c>
      <c r="CB59" s="58">
        <v>0</v>
      </c>
      <c r="CC59" s="58">
        <v>0</v>
      </c>
      <c r="CD59" s="58">
        <v>0</v>
      </c>
      <c r="CE59" s="58">
        <v>0</v>
      </c>
      <c r="CF59" s="58">
        <v>0</v>
      </c>
      <c r="CG59" s="58">
        <v>0</v>
      </c>
      <c r="CH59" s="58">
        <v>0</v>
      </c>
      <c r="CI59" s="58">
        <v>0</v>
      </c>
      <c r="CJ59" s="58">
        <v>0</v>
      </c>
      <c r="CK59" s="58">
        <v>0</v>
      </c>
      <c r="CL59" s="58">
        <v>0</v>
      </c>
      <c r="CM59" s="58">
        <v>0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115"/>
    </row>
    <row r="60" spans="2:102" x14ac:dyDescent="0.25">
      <c r="B60" s="17" t="s">
        <v>122</v>
      </c>
      <c r="C60" s="20">
        <f>intereses!C5</f>
        <v>3.5000000000000003E-2</v>
      </c>
      <c r="D60" s="19">
        <f>0.8*(F8-F70-F71)</f>
        <v>514930.92869244964</v>
      </c>
      <c r="E60" s="19"/>
      <c r="F60" s="19">
        <v>47118</v>
      </c>
      <c r="G60" s="55">
        <v>33</v>
      </c>
      <c r="H60" s="55">
        <v>92</v>
      </c>
      <c r="I60" s="57"/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0</v>
      </c>
      <c r="AB60" s="58">
        <v>0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0</v>
      </c>
      <c r="AK60" s="58">
        <v>0</v>
      </c>
      <c r="AL60" s="58">
        <v>0</v>
      </c>
      <c r="AM60" s="58">
        <v>0</v>
      </c>
      <c r="AN60" s="58">
        <v>0</v>
      </c>
      <c r="AO60" s="58">
        <v>0</v>
      </c>
      <c r="AP60" s="58">
        <v>-1501.8818791666667</v>
      </c>
      <c r="AQ60" s="58">
        <v>-1478.9405158596533</v>
      </c>
      <c r="AR60" s="58">
        <v>-1455.9322402429946</v>
      </c>
      <c r="AS60" s="58">
        <v>-1432.8568571557873</v>
      </c>
      <c r="AT60" s="58">
        <v>-1409.7141708679089</v>
      </c>
      <c r="AU60" s="58">
        <v>-1386.5039850783576</v>
      </c>
      <c r="AV60" s="58">
        <v>-1363.2261029135866</v>
      </c>
      <c r="AW60" s="58">
        <v>-1339.8803269258351</v>
      </c>
      <c r="AX60" s="58">
        <v>-1316.4664590914526</v>
      </c>
      <c r="AY60" s="58">
        <v>-1292.98430080922</v>
      </c>
      <c r="AZ60" s="58">
        <v>-1269.4336528986639</v>
      </c>
      <c r="BA60" s="58">
        <v>-1245.8143155983691</v>
      </c>
      <c r="BB60" s="58">
        <v>-1222.1260885642814</v>
      </c>
      <c r="BC60" s="58">
        <v>-1198.3687708680113</v>
      </c>
      <c r="BD60" s="58">
        <v>-1174.542160995127</v>
      </c>
      <c r="BE60" s="58">
        <v>-1150.6460568434466</v>
      </c>
      <c r="BF60" s="113">
        <v>-1126.6802557213236</v>
      </c>
      <c r="BG60" s="113">
        <v>-1102.6445543459283</v>
      </c>
      <c r="BH60" s="113">
        <v>-1078.5387488415211</v>
      </c>
      <c r="BI60" s="113">
        <v>-1054.362634737726</v>
      </c>
      <c r="BJ60" s="113">
        <v>-1030.1160069677949</v>
      </c>
      <c r="BK60" s="113">
        <v>-1005.7986598668682</v>
      </c>
      <c r="BL60" s="113">
        <v>-981.41038717023048</v>
      </c>
      <c r="BM60" s="113">
        <v>-956.95098201156088</v>
      </c>
      <c r="BN60" s="113">
        <v>-932.42023692117846</v>
      </c>
      <c r="BO60" s="113">
        <v>-907.81794382428245</v>
      </c>
      <c r="BP60" s="113">
        <v>-883.1438940391871</v>
      </c>
      <c r="BQ60" s="113">
        <v>-858.3978782755521</v>
      </c>
      <c r="BR60" s="113">
        <v>-833.57968663260647</v>
      </c>
      <c r="BS60" s="113">
        <v>-808.68910859736854</v>
      </c>
      <c r="BT60" s="113">
        <v>-783.72593304286147</v>
      </c>
      <c r="BU60" s="113">
        <v>-758.68994822632044</v>
      </c>
      <c r="BV60" s="113">
        <v>-733.58094178739782</v>
      </c>
      <c r="BW60" s="113">
        <v>-708.39870074636167</v>
      </c>
      <c r="BX60" s="113">
        <v>-683.14301150228903</v>
      </c>
      <c r="BY60" s="113">
        <v>-657.81365983125465</v>
      </c>
      <c r="BZ60" s="113">
        <v>-632.41043088451295</v>
      </c>
      <c r="CA60" s="113">
        <v>-606.9331091866768</v>
      </c>
      <c r="CB60" s="113">
        <v>-581.38147863388838</v>
      </c>
      <c r="CC60" s="113">
        <v>-555.75532249198773</v>
      </c>
      <c r="CD60" s="113">
        <v>-530.05442339467334</v>
      </c>
      <c r="CE60" s="113">
        <v>-504.27856334165841</v>
      </c>
      <c r="CF60" s="113">
        <v>-478.42752369682211</v>
      </c>
      <c r="CG60" s="113">
        <v>-452.501085186355</v>
      </c>
      <c r="CH60" s="113">
        <v>-426.49902789689912</v>
      </c>
      <c r="CI60" s="113">
        <v>-400.42113127368231</v>
      </c>
      <c r="CJ60" s="113">
        <v>-374.26717411864774</v>
      </c>
      <c r="CK60" s="113">
        <v>-348.03693458857771</v>
      </c>
      <c r="CL60" s="113">
        <v>-321.73019019321168</v>
      </c>
      <c r="CM60" s="113">
        <v>-295.34671779335906</v>
      </c>
      <c r="CN60" s="113">
        <v>-268.88629359900693</v>
      </c>
      <c r="CO60" s="113">
        <v>-242.34869316742126</v>
      </c>
      <c r="CP60" s="113">
        <v>-215.73369140124345</v>
      </c>
      <c r="CQ60" s="113">
        <v>-189.041062546581</v>
      </c>
      <c r="CR60" s="113">
        <v>-162.27058019109242</v>
      </c>
      <c r="CS60" s="113">
        <v>-135.42201726206696</v>
      </c>
      <c r="CT60" s="113">
        <v>-108.49514602449857</v>
      </c>
      <c r="CU60" s="113">
        <v>-81.489738079153909</v>
      </c>
      <c r="CV60" s="113">
        <v>-54.405564360635353</v>
      </c>
      <c r="CW60" s="113">
        <v>-27.242395135437743</v>
      </c>
      <c r="CX60" s="115"/>
    </row>
    <row r="61" spans="2:102" x14ac:dyDescent="0.25">
      <c r="B61" s="17" t="s">
        <v>54</v>
      </c>
      <c r="C61" s="21">
        <f>intereses!E5</f>
        <v>0.05</v>
      </c>
      <c r="D61" s="19">
        <f>-0.8*SUM(I10:I52,I65:I66)</f>
        <v>681693.3101832039</v>
      </c>
      <c r="E61" s="19"/>
      <c r="F61" s="19">
        <v>24684.63</v>
      </c>
      <c r="G61" s="55">
        <v>17</v>
      </c>
      <c r="H61" s="55">
        <v>32</v>
      </c>
      <c r="I61" s="57"/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58">
        <v>-2840.3887916666667</v>
      </c>
      <c r="AA61" s="58">
        <v>-2670.542175373535</v>
      </c>
      <c r="AB61" s="58">
        <v>-2499.987864845848</v>
      </c>
      <c r="AC61" s="58">
        <v>-2328.7229113576295</v>
      </c>
      <c r="AD61" s="58">
        <v>-2156.7443538965426</v>
      </c>
      <c r="AE61" s="58">
        <v>-1984.0492191127014</v>
      </c>
      <c r="AF61" s="58">
        <v>-1810.6345212672607</v>
      </c>
      <c r="AG61" s="58">
        <v>-1636.4972621807974</v>
      </c>
      <c r="AH61" s="58">
        <v>-1461.6344311814742</v>
      </c>
      <c r="AI61" s="58">
        <v>-1286.0430050529865</v>
      </c>
      <c r="AJ61" s="58">
        <v>-1109.7199479822973</v>
      </c>
      <c r="AK61" s="58">
        <v>-932.66221150714671</v>
      </c>
      <c r="AL61" s="58">
        <v>-754.86673446334976</v>
      </c>
      <c r="AM61" s="58">
        <v>-576.33044293187015</v>
      </c>
      <c r="AN61" s="58">
        <v>-397.05025018567613</v>
      </c>
      <c r="AO61" s="58">
        <v>-217.02305663637298</v>
      </c>
      <c r="AP61" s="58">
        <v>0</v>
      </c>
      <c r="AQ61" s="58">
        <v>0</v>
      </c>
      <c r="AR61" s="58">
        <v>0</v>
      </c>
      <c r="AS61" s="58">
        <v>0</v>
      </c>
      <c r="AT61" s="58">
        <v>0</v>
      </c>
      <c r="AU61" s="58">
        <v>0</v>
      </c>
      <c r="AV61" s="58">
        <v>0</v>
      </c>
      <c r="AW61" s="58">
        <v>0</v>
      </c>
      <c r="AX61" s="58">
        <v>0</v>
      </c>
      <c r="AY61" s="58">
        <v>0</v>
      </c>
      <c r="AZ61" s="58">
        <v>0</v>
      </c>
      <c r="BA61" s="58">
        <v>0</v>
      </c>
      <c r="BB61" s="58">
        <v>0</v>
      </c>
      <c r="BC61" s="58">
        <v>0</v>
      </c>
      <c r="BD61" s="58">
        <v>0</v>
      </c>
      <c r="BE61" s="58">
        <v>0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0</v>
      </c>
      <c r="BW61" s="58">
        <v>0</v>
      </c>
      <c r="BX61" s="58">
        <v>0</v>
      </c>
      <c r="BY61" s="58">
        <v>0</v>
      </c>
      <c r="BZ61" s="58">
        <v>0</v>
      </c>
      <c r="CA61" s="58">
        <v>0</v>
      </c>
      <c r="CB61" s="58">
        <v>0</v>
      </c>
      <c r="CC61" s="58">
        <v>0</v>
      </c>
      <c r="CD61" s="58">
        <v>0</v>
      </c>
      <c r="CE61" s="58">
        <v>0</v>
      </c>
      <c r="CF61" s="58">
        <v>0</v>
      </c>
      <c r="CG61" s="58">
        <v>0</v>
      </c>
      <c r="CH61" s="58">
        <v>0</v>
      </c>
      <c r="CI61" s="58">
        <v>0</v>
      </c>
      <c r="CJ61" s="58">
        <v>0</v>
      </c>
      <c r="CK61" s="58">
        <v>0</v>
      </c>
      <c r="CL61" s="58">
        <v>0</v>
      </c>
      <c r="CM61" s="58">
        <v>0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115"/>
    </row>
    <row r="62" spans="2:102" x14ac:dyDescent="0.25">
      <c r="B62" s="17" t="s">
        <v>39</v>
      </c>
      <c r="C62" s="20">
        <v>2.5000000000000001E-3</v>
      </c>
      <c r="D62" s="19">
        <f>-0.8*SUM(I10:I52,I65:I66)</f>
        <v>681693.3101832039</v>
      </c>
      <c r="E62" s="19"/>
      <c r="F62" s="19">
        <f>C62*D62</f>
        <v>1704.2332754580098</v>
      </c>
      <c r="G62" s="55">
        <v>32</v>
      </c>
      <c r="H62" s="55">
        <v>33</v>
      </c>
      <c r="I62" s="57">
        <f t="shared" si="0"/>
        <v>-1704.2332754580098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  <c r="O62" s="58">
        <v>0</v>
      </c>
      <c r="P62" s="58">
        <v>0</v>
      </c>
      <c r="Q62" s="58">
        <v>0</v>
      </c>
      <c r="R62" s="58">
        <v>0</v>
      </c>
      <c r="S62" s="58">
        <v>0</v>
      </c>
      <c r="T62" s="58">
        <v>0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58">
        <v>0</v>
      </c>
      <c r="AB62" s="58">
        <v>0</v>
      </c>
      <c r="AC62" s="58">
        <v>0</v>
      </c>
      <c r="AD62" s="58">
        <v>0</v>
      </c>
      <c r="AE62" s="58">
        <v>0</v>
      </c>
      <c r="AF62" s="58">
        <v>0</v>
      </c>
      <c r="AG62" s="58">
        <v>0</v>
      </c>
      <c r="AH62" s="58">
        <v>0</v>
      </c>
      <c r="AI62" s="58">
        <v>0</v>
      </c>
      <c r="AJ62" s="58">
        <v>0</v>
      </c>
      <c r="AK62" s="58">
        <v>0</v>
      </c>
      <c r="AL62" s="58">
        <v>0</v>
      </c>
      <c r="AM62" s="58">
        <v>0</v>
      </c>
      <c r="AN62" s="58">
        <v>0</v>
      </c>
      <c r="AO62" s="58">
        <v>0</v>
      </c>
      <c r="AP62" s="58">
        <v>0</v>
      </c>
      <c r="AQ62" s="58">
        <v>0</v>
      </c>
      <c r="AR62" s="58">
        <v>0</v>
      </c>
      <c r="AS62" s="58">
        <v>0</v>
      </c>
      <c r="AT62" s="58">
        <v>0</v>
      </c>
      <c r="AU62" s="58">
        <v>0</v>
      </c>
      <c r="AV62" s="58">
        <v>0</v>
      </c>
      <c r="AW62" s="58">
        <v>0</v>
      </c>
      <c r="AX62" s="58">
        <v>0</v>
      </c>
      <c r="AY62" s="58">
        <v>0</v>
      </c>
      <c r="AZ62" s="58">
        <v>0</v>
      </c>
      <c r="BA62" s="58">
        <v>0</v>
      </c>
      <c r="BB62" s="58">
        <v>0</v>
      </c>
      <c r="BC62" s="58">
        <v>0</v>
      </c>
      <c r="BD62" s="58">
        <v>0</v>
      </c>
      <c r="BE62" s="58">
        <v>0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0</v>
      </c>
      <c r="CA62" s="58">
        <v>0</v>
      </c>
      <c r="CB62" s="58">
        <v>0</v>
      </c>
      <c r="CC62" s="58">
        <v>0</v>
      </c>
      <c r="CD62" s="58">
        <v>0</v>
      </c>
      <c r="CE62" s="58">
        <v>0</v>
      </c>
      <c r="CF62" s="58">
        <v>0</v>
      </c>
      <c r="CG62" s="58">
        <v>0</v>
      </c>
      <c r="CH62" s="58">
        <v>0</v>
      </c>
      <c r="CI62" s="58">
        <v>0</v>
      </c>
      <c r="CJ62" s="58">
        <v>0</v>
      </c>
      <c r="CK62" s="58">
        <v>0</v>
      </c>
      <c r="CL62" s="58">
        <v>0</v>
      </c>
      <c r="CM62" s="58">
        <v>0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f>I62</f>
        <v>-1704.2332754580098</v>
      </c>
      <c r="CX62" s="115"/>
    </row>
    <row r="63" spans="2:102" x14ac:dyDescent="0.25">
      <c r="G63" s="61"/>
      <c r="H63" s="61"/>
      <c r="I63" s="62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CX63" s="115"/>
    </row>
    <row r="64" spans="2:102" x14ac:dyDescent="0.25">
      <c r="B64" s="15" t="s">
        <v>3</v>
      </c>
      <c r="C64" s="15"/>
      <c r="D64" s="16"/>
      <c r="E64" s="16"/>
      <c r="F64" s="16"/>
      <c r="G64" s="64"/>
      <c r="H64" s="64"/>
      <c r="I64" s="65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CX64" s="115"/>
    </row>
    <row r="65" spans="2:102" x14ac:dyDescent="0.25">
      <c r="B65" s="17" t="s">
        <v>30</v>
      </c>
      <c r="C65">
        <v>2</v>
      </c>
      <c r="D65" s="1">
        <v>8</v>
      </c>
      <c r="E65" s="1">
        <v>700</v>
      </c>
      <c r="F65" s="1">
        <f>C65*D65*E65</f>
        <v>11200</v>
      </c>
      <c r="G65" s="70">
        <v>17</v>
      </c>
      <c r="H65" s="70">
        <v>32</v>
      </c>
      <c r="I65" s="71">
        <f t="shared" si="0"/>
        <v>-11200</v>
      </c>
      <c r="J65" s="72">
        <v>0</v>
      </c>
      <c r="K65" s="72">
        <v>0</v>
      </c>
      <c r="L65" s="72">
        <v>0</v>
      </c>
      <c r="M65" s="72">
        <v>0</v>
      </c>
      <c r="N65" s="72">
        <v>0</v>
      </c>
      <c r="O65" s="72">
        <v>0</v>
      </c>
      <c r="P65" s="72">
        <v>0</v>
      </c>
      <c r="Q65" s="72">
        <v>0</v>
      </c>
      <c r="R65" s="72">
        <v>0</v>
      </c>
      <c r="S65" s="72">
        <v>0</v>
      </c>
      <c r="T65" s="72">
        <v>0</v>
      </c>
      <c r="U65" s="72">
        <v>0</v>
      </c>
      <c r="V65" s="72">
        <v>0</v>
      </c>
      <c r="W65" s="72">
        <v>0</v>
      </c>
      <c r="X65" s="72">
        <v>0</v>
      </c>
      <c r="Y65" s="72">
        <v>0</v>
      </c>
      <c r="Z65" s="72">
        <f>$I$65/16</f>
        <v>-700</v>
      </c>
      <c r="AA65" s="72">
        <f t="shared" ref="AA65:AO65" si="16">$I$65/16</f>
        <v>-700</v>
      </c>
      <c r="AB65" s="72">
        <f t="shared" si="16"/>
        <v>-700</v>
      </c>
      <c r="AC65" s="72">
        <f t="shared" si="16"/>
        <v>-700</v>
      </c>
      <c r="AD65" s="72">
        <f t="shared" si="16"/>
        <v>-700</v>
      </c>
      <c r="AE65" s="72">
        <f t="shared" si="16"/>
        <v>-700</v>
      </c>
      <c r="AF65" s="72">
        <f t="shared" si="16"/>
        <v>-700</v>
      </c>
      <c r="AG65" s="72">
        <f t="shared" si="16"/>
        <v>-700</v>
      </c>
      <c r="AH65" s="72">
        <f t="shared" si="16"/>
        <v>-700</v>
      </c>
      <c r="AI65" s="72">
        <f t="shared" si="16"/>
        <v>-700</v>
      </c>
      <c r="AJ65" s="72">
        <f t="shared" si="16"/>
        <v>-700</v>
      </c>
      <c r="AK65" s="72">
        <f t="shared" si="16"/>
        <v>-700</v>
      </c>
      <c r="AL65" s="72">
        <f t="shared" si="16"/>
        <v>-700</v>
      </c>
      <c r="AM65" s="72">
        <f t="shared" si="16"/>
        <v>-700</v>
      </c>
      <c r="AN65" s="72">
        <f t="shared" si="16"/>
        <v>-700</v>
      </c>
      <c r="AO65" s="72">
        <f t="shared" si="16"/>
        <v>-700</v>
      </c>
      <c r="AP65" s="72">
        <v>0</v>
      </c>
      <c r="AQ65" s="72">
        <v>0</v>
      </c>
      <c r="AR65" s="72">
        <v>0</v>
      </c>
      <c r="AS65" s="72">
        <v>0</v>
      </c>
      <c r="AT65" s="72">
        <v>0</v>
      </c>
      <c r="AU65" s="72">
        <v>0</v>
      </c>
      <c r="AV65" s="72">
        <v>0</v>
      </c>
      <c r="AW65" s="72">
        <v>0</v>
      </c>
      <c r="AX65" s="72">
        <v>0</v>
      </c>
      <c r="AY65" s="72">
        <v>0</v>
      </c>
      <c r="AZ65" s="72">
        <v>0</v>
      </c>
      <c r="BA65" s="72">
        <v>0</v>
      </c>
      <c r="BB65" s="72">
        <v>0</v>
      </c>
      <c r="BC65" s="72">
        <v>0</v>
      </c>
      <c r="BD65" s="72">
        <v>0</v>
      </c>
      <c r="BE65" s="72">
        <v>0</v>
      </c>
      <c r="BF65" s="72">
        <v>0</v>
      </c>
      <c r="BG65" s="72">
        <v>0</v>
      </c>
      <c r="BH65" s="72">
        <v>0</v>
      </c>
      <c r="BI65" s="72">
        <v>0</v>
      </c>
      <c r="BJ65" s="72">
        <v>0</v>
      </c>
      <c r="BK65" s="72">
        <v>0</v>
      </c>
      <c r="BL65" s="72">
        <v>0</v>
      </c>
      <c r="BM65" s="72">
        <v>0</v>
      </c>
      <c r="BN65" s="72">
        <v>0</v>
      </c>
      <c r="BO65" s="72">
        <v>0</v>
      </c>
      <c r="BP65" s="72">
        <v>0</v>
      </c>
      <c r="BQ65" s="72">
        <v>0</v>
      </c>
      <c r="BR65" s="72">
        <v>0</v>
      </c>
      <c r="BS65" s="72">
        <v>0</v>
      </c>
      <c r="BT65" s="72">
        <v>0</v>
      </c>
      <c r="BU65" s="72">
        <v>0</v>
      </c>
      <c r="BV65" s="72">
        <v>0</v>
      </c>
      <c r="BW65" s="72">
        <v>0</v>
      </c>
      <c r="BX65" s="72">
        <v>0</v>
      </c>
      <c r="BY65" s="72">
        <v>0</v>
      </c>
      <c r="BZ65" s="72">
        <v>0</v>
      </c>
      <c r="CA65" s="72">
        <v>0</v>
      </c>
      <c r="CB65" s="72">
        <v>0</v>
      </c>
      <c r="CC65" s="72">
        <v>0</v>
      </c>
      <c r="CD65" s="72">
        <v>0</v>
      </c>
      <c r="CE65" s="72">
        <v>0</v>
      </c>
      <c r="CF65" s="72">
        <v>0</v>
      </c>
      <c r="CG65" s="72">
        <v>0</v>
      </c>
      <c r="CH65" s="72">
        <v>0</v>
      </c>
      <c r="CI65" s="72">
        <v>0</v>
      </c>
      <c r="CJ65" s="72">
        <v>0</v>
      </c>
      <c r="CK65" s="72">
        <v>0</v>
      </c>
      <c r="CL65" s="72">
        <v>0</v>
      </c>
      <c r="CM65" s="72">
        <v>0</v>
      </c>
      <c r="CN65" s="72">
        <v>0</v>
      </c>
      <c r="CO65" s="72">
        <v>0</v>
      </c>
      <c r="CP65" s="72">
        <v>0</v>
      </c>
      <c r="CQ65" s="72">
        <v>0</v>
      </c>
      <c r="CR65" s="72">
        <v>0</v>
      </c>
      <c r="CS65" s="72">
        <v>0</v>
      </c>
      <c r="CT65" s="72">
        <v>0</v>
      </c>
      <c r="CU65" s="72">
        <v>0</v>
      </c>
      <c r="CV65" s="72">
        <v>0</v>
      </c>
      <c r="CW65" s="72">
        <v>0</v>
      </c>
      <c r="CX65" s="115"/>
    </row>
    <row r="66" spans="2:102" x14ac:dyDescent="0.25">
      <c r="B66" t="s">
        <v>23</v>
      </c>
      <c r="C66">
        <v>2</v>
      </c>
      <c r="D66" s="1">
        <v>8</v>
      </c>
      <c r="E66" s="1">
        <v>200</v>
      </c>
      <c r="F66" s="1">
        <f>C66*D66*E66</f>
        <v>3200</v>
      </c>
      <c r="G66" s="55">
        <v>17</v>
      </c>
      <c r="H66" s="55">
        <v>32</v>
      </c>
      <c r="I66" s="57">
        <f>-$F$66</f>
        <v>-3200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f>$I$66/16</f>
        <v>-200</v>
      </c>
      <c r="AA66" s="58">
        <f t="shared" ref="AA66:AO66" si="17">$I$66/16</f>
        <v>-200</v>
      </c>
      <c r="AB66" s="58">
        <f t="shared" si="17"/>
        <v>-200</v>
      </c>
      <c r="AC66" s="58">
        <f t="shared" si="17"/>
        <v>-200</v>
      </c>
      <c r="AD66" s="58">
        <f t="shared" si="17"/>
        <v>-200</v>
      </c>
      <c r="AE66" s="58">
        <f t="shared" si="17"/>
        <v>-200</v>
      </c>
      <c r="AF66" s="58">
        <f t="shared" si="17"/>
        <v>-200</v>
      </c>
      <c r="AG66" s="58">
        <f t="shared" si="17"/>
        <v>-200</v>
      </c>
      <c r="AH66" s="58">
        <f t="shared" si="17"/>
        <v>-200</v>
      </c>
      <c r="AI66" s="58">
        <f t="shared" si="17"/>
        <v>-200</v>
      </c>
      <c r="AJ66" s="58">
        <f t="shared" si="17"/>
        <v>-200</v>
      </c>
      <c r="AK66" s="58">
        <f t="shared" si="17"/>
        <v>-200</v>
      </c>
      <c r="AL66" s="58">
        <f t="shared" si="17"/>
        <v>-200</v>
      </c>
      <c r="AM66" s="58">
        <f t="shared" si="17"/>
        <v>-200</v>
      </c>
      <c r="AN66" s="58">
        <f t="shared" si="17"/>
        <v>-200</v>
      </c>
      <c r="AO66" s="58">
        <f t="shared" si="17"/>
        <v>-200</v>
      </c>
      <c r="AP66" s="58">
        <v>0</v>
      </c>
      <c r="AQ66" s="58">
        <v>0</v>
      </c>
      <c r="AR66" s="58">
        <v>0</v>
      </c>
      <c r="AS66" s="58">
        <v>0</v>
      </c>
      <c r="AT66" s="58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8">
        <v>0</v>
      </c>
      <c r="BA66" s="58">
        <v>0</v>
      </c>
      <c r="BB66" s="58">
        <v>0</v>
      </c>
      <c r="BC66" s="58">
        <v>0</v>
      </c>
      <c r="BD66" s="58">
        <v>0</v>
      </c>
      <c r="BE66" s="58">
        <v>0</v>
      </c>
      <c r="BF66" s="58">
        <v>0</v>
      </c>
      <c r="BG66" s="58">
        <v>0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0</v>
      </c>
      <c r="CA66" s="58">
        <v>0</v>
      </c>
      <c r="CB66" s="58">
        <v>0</v>
      </c>
      <c r="CC66" s="58">
        <v>0</v>
      </c>
      <c r="CD66" s="58">
        <v>0</v>
      </c>
      <c r="CE66" s="58">
        <v>0</v>
      </c>
      <c r="CF66" s="58">
        <v>0</v>
      </c>
      <c r="CG66" s="58">
        <v>0</v>
      </c>
      <c r="CH66" s="58">
        <v>0</v>
      </c>
      <c r="CI66" s="58">
        <v>0</v>
      </c>
      <c r="CJ66" s="58">
        <v>0</v>
      </c>
      <c r="CK66" s="58">
        <v>0</v>
      </c>
      <c r="CL66" s="58">
        <v>0</v>
      </c>
      <c r="CM66" s="58">
        <v>0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115"/>
    </row>
    <row r="67" spans="2:102" x14ac:dyDescent="0.25">
      <c r="G67" s="61"/>
      <c r="H67" s="61"/>
      <c r="I67" s="62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CX67" s="115"/>
    </row>
    <row r="68" spans="2:102" x14ac:dyDescent="0.25">
      <c r="B68" s="27" t="s">
        <v>9</v>
      </c>
      <c r="C68" s="24"/>
      <c r="D68" s="25"/>
      <c r="E68" s="25"/>
      <c r="F68" s="25">
        <f>SUM(F69:F73)</f>
        <v>1000390.4</v>
      </c>
      <c r="G68" s="81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2"/>
      <c r="CN68" s="82"/>
      <c r="CO68" s="82"/>
      <c r="CP68" s="82"/>
      <c r="CQ68" s="82"/>
      <c r="CR68" s="82"/>
      <c r="CS68" s="82"/>
      <c r="CT68" s="82"/>
      <c r="CU68" s="82"/>
      <c r="CV68" s="82"/>
      <c r="CW68" s="82"/>
      <c r="CX68" s="115"/>
    </row>
    <row r="69" spans="2:102" x14ac:dyDescent="0.25">
      <c r="B69" t="s">
        <v>203</v>
      </c>
      <c r="C69">
        <v>4</v>
      </c>
      <c r="D69" s="1">
        <f>65*2183.04</f>
        <v>141897.60000000001</v>
      </c>
      <c r="F69" s="1">
        <f>C69*D69</f>
        <v>567590.40000000002</v>
      </c>
      <c r="G69" s="55">
        <v>92</v>
      </c>
      <c r="H69" s="55">
        <v>92</v>
      </c>
      <c r="I69" s="57">
        <f>F69</f>
        <v>567590.40000000002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8">
        <v>0</v>
      </c>
      <c r="AA69" s="58">
        <v>0</v>
      </c>
      <c r="AB69" s="58">
        <v>0</v>
      </c>
      <c r="AC69" s="58">
        <v>0</v>
      </c>
      <c r="AD69" s="58">
        <v>0</v>
      </c>
      <c r="AE69" s="58">
        <v>0</v>
      </c>
      <c r="AF69" s="58">
        <v>0</v>
      </c>
      <c r="AG69" s="58">
        <v>0</v>
      </c>
      <c r="AH69" s="58">
        <v>0</v>
      </c>
      <c r="AI69" s="58">
        <v>0</v>
      </c>
      <c r="AJ69" s="58">
        <v>0</v>
      </c>
      <c r="AK69" s="58">
        <v>0</v>
      </c>
      <c r="AL69" s="58">
        <v>0</v>
      </c>
      <c r="AM69" s="58">
        <v>0</v>
      </c>
      <c r="AN69" s="58">
        <v>0</v>
      </c>
      <c r="AO69" s="58">
        <v>0</v>
      </c>
      <c r="AP69" s="58">
        <v>0</v>
      </c>
      <c r="AQ69" s="58">
        <v>0</v>
      </c>
      <c r="AR69" s="58">
        <v>0</v>
      </c>
      <c r="AS69" s="58">
        <v>0</v>
      </c>
      <c r="AT69" s="58">
        <v>0</v>
      </c>
      <c r="AU69" s="58">
        <v>0</v>
      </c>
      <c r="AV69" s="58">
        <v>0</v>
      </c>
      <c r="AW69" s="58">
        <v>0</v>
      </c>
      <c r="AX69" s="58">
        <v>0</v>
      </c>
      <c r="AY69" s="58">
        <v>0</v>
      </c>
      <c r="AZ69" s="58">
        <v>0</v>
      </c>
      <c r="BA69" s="58">
        <v>0</v>
      </c>
      <c r="BB69" s="58">
        <v>0</v>
      </c>
      <c r="BC69" s="58">
        <v>0</v>
      </c>
      <c r="BD69" s="58">
        <v>0</v>
      </c>
      <c r="BE69" s="58">
        <v>0</v>
      </c>
      <c r="BF69" s="58">
        <v>0</v>
      </c>
      <c r="BG69" s="58">
        <v>0</v>
      </c>
      <c r="BH69" s="58">
        <v>0</v>
      </c>
      <c r="BI69" s="58">
        <v>0</v>
      </c>
      <c r="BJ69" s="58">
        <v>0</v>
      </c>
      <c r="BK69" s="58">
        <v>0</v>
      </c>
      <c r="BL69" s="58">
        <v>0</v>
      </c>
      <c r="BM69" s="58">
        <v>0</v>
      </c>
      <c r="BN69" s="58">
        <v>0</v>
      </c>
      <c r="BO69" s="58">
        <v>0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0</v>
      </c>
      <c r="BW69" s="58">
        <v>0</v>
      </c>
      <c r="BX69" s="58">
        <v>0</v>
      </c>
      <c r="BY69" s="58">
        <v>0</v>
      </c>
      <c r="BZ69" s="58">
        <v>0</v>
      </c>
      <c r="CA69" s="58">
        <v>0</v>
      </c>
      <c r="CB69" s="58">
        <v>0</v>
      </c>
      <c r="CC69" s="58">
        <v>0</v>
      </c>
      <c r="CD69" s="58">
        <v>0</v>
      </c>
      <c r="CE69" s="58">
        <v>0</v>
      </c>
      <c r="CF69" s="58">
        <v>0</v>
      </c>
      <c r="CG69" s="58">
        <v>0</v>
      </c>
      <c r="CH69" s="58">
        <v>0</v>
      </c>
      <c r="CI69" s="58">
        <v>0</v>
      </c>
      <c r="CJ69" s="58">
        <v>0</v>
      </c>
      <c r="CK69" s="58">
        <v>0</v>
      </c>
      <c r="CL69" s="58">
        <v>0</v>
      </c>
      <c r="CM69" s="58">
        <v>0</v>
      </c>
      <c r="CN69" s="58">
        <v>0</v>
      </c>
      <c r="CO69" s="58">
        <v>0</v>
      </c>
      <c r="CP69" s="58">
        <v>0</v>
      </c>
      <c r="CQ69" s="58">
        <v>0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f>I69</f>
        <v>567590.40000000002</v>
      </c>
      <c r="CX69" s="115"/>
    </row>
    <row r="70" spans="2:102" x14ac:dyDescent="0.25">
      <c r="B70" t="s">
        <v>221</v>
      </c>
      <c r="C70">
        <v>8</v>
      </c>
      <c r="D70" s="11">
        <v>25100</v>
      </c>
      <c r="F70" s="1">
        <f>C70*D70</f>
        <v>200800</v>
      </c>
      <c r="G70" s="55">
        <v>33</v>
      </c>
      <c r="H70" s="55">
        <v>33</v>
      </c>
      <c r="I70" s="57">
        <f>F70</f>
        <v>200800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 s="58">
        <v>0</v>
      </c>
      <c r="AA70" s="58">
        <v>0</v>
      </c>
      <c r="AB70" s="58">
        <v>0</v>
      </c>
      <c r="AC70" s="58">
        <v>0</v>
      </c>
      <c r="AD70" s="58">
        <v>0</v>
      </c>
      <c r="AE70" s="58">
        <v>0</v>
      </c>
      <c r="AF70" s="58">
        <v>0</v>
      </c>
      <c r="AG70" s="58">
        <v>0</v>
      </c>
      <c r="AH70" s="58">
        <v>0</v>
      </c>
      <c r="AI70" s="58">
        <v>0</v>
      </c>
      <c r="AJ70" s="58">
        <v>0</v>
      </c>
      <c r="AK70" s="58">
        <v>0</v>
      </c>
      <c r="AL70" s="58">
        <v>0</v>
      </c>
      <c r="AM70" s="58">
        <v>0</v>
      </c>
      <c r="AN70" s="58">
        <v>0</v>
      </c>
      <c r="AO70" s="58">
        <v>0</v>
      </c>
      <c r="AP70" s="58">
        <f>I70</f>
        <v>200800</v>
      </c>
      <c r="AQ70" s="58">
        <v>0</v>
      </c>
      <c r="AR70" s="58">
        <v>0</v>
      </c>
      <c r="AS70" s="58">
        <v>0</v>
      </c>
      <c r="AT70" s="58">
        <v>0</v>
      </c>
      <c r="AU70" s="58">
        <v>0</v>
      </c>
      <c r="AV70" s="58">
        <v>0</v>
      </c>
      <c r="AW70" s="58">
        <v>0</v>
      </c>
      <c r="AX70" s="58">
        <v>0</v>
      </c>
      <c r="AY70" s="58">
        <v>0</v>
      </c>
      <c r="AZ70" s="58">
        <v>0</v>
      </c>
      <c r="BA70" s="58">
        <v>0</v>
      </c>
      <c r="BB70" s="58">
        <v>0</v>
      </c>
      <c r="BC70" s="58">
        <v>0</v>
      </c>
      <c r="BD70" s="58">
        <v>0</v>
      </c>
      <c r="BE70" s="58">
        <v>0</v>
      </c>
      <c r="BF70" s="58">
        <v>0</v>
      </c>
      <c r="BG70" s="58">
        <v>0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0</v>
      </c>
      <c r="CA70" s="58">
        <v>0</v>
      </c>
      <c r="CB70" s="58">
        <v>0</v>
      </c>
      <c r="CC70" s="58">
        <v>0</v>
      </c>
      <c r="CD70" s="58">
        <v>0</v>
      </c>
      <c r="CE70" s="58">
        <v>0</v>
      </c>
      <c r="CF70" s="58">
        <v>0</v>
      </c>
      <c r="CG70" s="58">
        <v>0</v>
      </c>
      <c r="CH70" s="58">
        <v>0</v>
      </c>
      <c r="CI70" s="58">
        <v>0</v>
      </c>
      <c r="CJ70" s="58">
        <v>0</v>
      </c>
      <c r="CK70" s="58">
        <v>0</v>
      </c>
      <c r="CL70" s="58">
        <v>0</v>
      </c>
      <c r="CM70" s="58">
        <v>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115"/>
    </row>
    <row r="71" spans="2:102" x14ac:dyDescent="0.25">
      <c r="B71" t="s">
        <v>223</v>
      </c>
      <c r="C71">
        <v>8</v>
      </c>
      <c r="D71" s="1">
        <v>11000</v>
      </c>
      <c r="F71" s="1">
        <f>C71*D71</f>
        <v>88000</v>
      </c>
      <c r="G71" s="55">
        <v>33</v>
      </c>
      <c r="H71" s="55">
        <v>33</v>
      </c>
      <c r="I71" s="57">
        <f>F71</f>
        <v>88000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 s="58">
        <v>0</v>
      </c>
      <c r="AA71" s="58">
        <v>0</v>
      </c>
      <c r="AB71" s="58">
        <v>0</v>
      </c>
      <c r="AC71" s="58">
        <v>0</v>
      </c>
      <c r="AD71" s="58">
        <v>0</v>
      </c>
      <c r="AE71" s="58">
        <v>0</v>
      </c>
      <c r="AF71" s="58">
        <v>0</v>
      </c>
      <c r="AG71" s="58">
        <v>0</v>
      </c>
      <c r="AH71" s="58">
        <v>0</v>
      </c>
      <c r="AI71" s="58">
        <v>0</v>
      </c>
      <c r="AJ71" s="58">
        <v>0</v>
      </c>
      <c r="AK71" s="58">
        <v>0</v>
      </c>
      <c r="AL71" s="58">
        <v>0</v>
      </c>
      <c r="AM71" s="58">
        <v>0</v>
      </c>
      <c r="AN71" s="58">
        <v>0</v>
      </c>
      <c r="AO71" s="58">
        <v>0</v>
      </c>
      <c r="AP71" s="58">
        <f>I71</f>
        <v>88000</v>
      </c>
      <c r="AQ71" s="58">
        <v>0</v>
      </c>
      <c r="AR71" s="58">
        <v>0</v>
      </c>
      <c r="AS71" s="58">
        <v>0</v>
      </c>
      <c r="AT71" s="58">
        <v>0</v>
      </c>
      <c r="AU71" s="58">
        <v>0</v>
      </c>
      <c r="AV71" s="58">
        <v>0</v>
      </c>
      <c r="AW71" s="58">
        <v>0</v>
      </c>
      <c r="AX71" s="58">
        <v>0</v>
      </c>
      <c r="AY71" s="58">
        <v>0</v>
      </c>
      <c r="AZ71" s="58">
        <v>0</v>
      </c>
      <c r="BA71" s="58">
        <v>0</v>
      </c>
      <c r="BB71" s="58">
        <v>0</v>
      </c>
      <c r="BC71" s="58">
        <v>0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0</v>
      </c>
      <c r="CA71" s="58">
        <v>0</v>
      </c>
      <c r="CB71" s="58">
        <v>0</v>
      </c>
      <c r="CC71" s="58">
        <v>0</v>
      </c>
      <c r="CD71" s="58">
        <v>0</v>
      </c>
      <c r="CE71" s="58">
        <v>0</v>
      </c>
      <c r="CF71" s="58">
        <v>0</v>
      </c>
      <c r="CG71" s="58">
        <v>0</v>
      </c>
      <c r="CH71" s="58">
        <v>0</v>
      </c>
      <c r="CI71" s="58">
        <v>0</v>
      </c>
      <c r="CJ71" s="58">
        <v>0</v>
      </c>
      <c r="CK71" s="58">
        <v>0</v>
      </c>
      <c r="CL71" s="58">
        <v>0</v>
      </c>
      <c r="CM71" s="58">
        <v>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115"/>
    </row>
    <row r="72" spans="2:102" x14ac:dyDescent="0.25">
      <c r="B72" t="s">
        <v>211</v>
      </c>
      <c r="C72">
        <v>4</v>
      </c>
      <c r="D72" s="1">
        <f>5*12</f>
        <v>60</v>
      </c>
      <c r="E72" s="1">
        <v>450</v>
      </c>
      <c r="F72" s="1">
        <f>C72*D72*E72</f>
        <v>108000</v>
      </c>
      <c r="G72" s="55">
        <v>33</v>
      </c>
      <c r="H72" s="55">
        <v>92</v>
      </c>
      <c r="I72" s="57">
        <f>F72</f>
        <v>108000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v>0</v>
      </c>
      <c r="R72" s="58">
        <v>0</v>
      </c>
      <c r="S72" s="58">
        <v>0</v>
      </c>
      <c r="T72" s="58">
        <v>0</v>
      </c>
      <c r="U72" s="58">
        <v>0</v>
      </c>
      <c r="V72" s="58">
        <v>0</v>
      </c>
      <c r="W72" s="58">
        <v>0</v>
      </c>
      <c r="X72" s="58">
        <v>0</v>
      </c>
      <c r="Y72" s="58">
        <v>0</v>
      </c>
      <c r="Z72" s="58">
        <v>0</v>
      </c>
      <c r="AA72" s="58">
        <v>0</v>
      </c>
      <c r="AB72" s="58">
        <v>0</v>
      </c>
      <c r="AC72" s="58">
        <v>0</v>
      </c>
      <c r="AD72" s="58">
        <v>0</v>
      </c>
      <c r="AE72" s="58">
        <v>0</v>
      </c>
      <c r="AF72" s="58">
        <v>0</v>
      </c>
      <c r="AG72" s="58">
        <v>0</v>
      </c>
      <c r="AH72" s="58">
        <v>0</v>
      </c>
      <c r="AI72" s="58">
        <v>0</v>
      </c>
      <c r="AJ72" s="58">
        <v>0</v>
      </c>
      <c r="AK72" s="58">
        <v>0</v>
      </c>
      <c r="AL72" s="58">
        <v>0</v>
      </c>
      <c r="AM72" s="58">
        <v>0</v>
      </c>
      <c r="AN72" s="58">
        <v>0</v>
      </c>
      <c r="AO72" s="58">
        <v>0</v>
      </c>
      <c r="AP72" s="58">
        <f>$C$72*$E$72</f>
        <v>1800</v>
      </c>
      <c r="AQ72" s="58">
        <f t="shared" ref="AQ72:CV72" si="18">$C$72*$E$72</f>
        <v>1800</v>
      </c>
      <c r="AR72" s="58">
        <f t="shared" si="18"/>
        <v>1800</v>
      </c>
      <c r="AS72" s="58">
        <f t="shared" si="18"/>
        <v>1800</v>
      </c>
      <c r="AT72" s="58">
        <f t="shared" si="18"/>
        <v>1800</v>
      </c>
      <c r="AU72" s="58">
        <f t="shared" si="18"/>
        <v>1800</v>
      </c>
      <c r="AV72" s="58">
        <f t="shared" si="18"/>
        <v>1800</v>
      </c>
      <c r="AW72" s="58">
        <f t="shared" si="18"/>
        <v>1800</v>
      </c>
      <c r="AX72" s="58">
        <f t="shared" si="18"/>
        <v>1800</v>
      </c>
      <c r="AY72" s="58">
        <f t="shared" si="18"/>
        <v>1800</v>
      </c>
      <c r="AZ72" s="58">
        <f t="shared" si="18"/>
        <v>1800</v>
      </c>
      <c r="BA72" s="58">
        <f t="shared" si="18"/>
        <v>1800</v>
      </c>
      <c r="BB72" s="58">
        <f t="shared" si="18"/>
        <v>1800</v>
      </c>
      <c r="BC72" s="58">
        <f t="shared" si="18"/>
        <v>1800</v>
      </c>
      <c r="BD72" s="58">
        <f t="shared" si="18"/>
        <v>1800</v>
      </c>
      <c r="BE72" s="58">
        <f t="shared" si="18"/>
        <v>1800</v>
      </c>
      <c r="BF72" s="58">
        <f t="shared" si="18"/>
        <v>1800</v>
      </c>
      <c r="BG72" s="58">
        <f t="shared" si="18"/>
        <v>1800</v>
      </c>
      <c r="BH72" s="58">
        <f t="shared" si="18"/>
        <v>1800</v>
      </c>
      <c r="BI72" s="58">
        <f t="shared" si="18"/>
        <v>1800</v>
      </c>
      <c r="BJ72" s="58">
        <f t="shared" si="18"/>
        <v>1800</v>
      </c>
      <c r="BK72" s="58">
        <f t="shared" si="18"/>
        <v>1800</v>
      </c>
      <c r="BL72" s="58">
        <f t="shared" si="18"/>
        <v>1800</v>
      </c>
      <c r="BM72" s="58">
        <f t="shared" si="18"/>
        <v>1800</v>
      </c>
      <c r="BN72" s="58">
        <f t="shared" si="18"/>
        <v>1800</v>
      </c>
      <c r="BO72" s="58">
        <f t="shared" si="18"/>
        <v>1800</v>
      </c>
      <c r="BP72" s="58">
        <f t="shared" si="18"/>
        <v>1800</v>
      </c>
      <c r="BQ72" s="58">
        <f t="shared" si="18"/>
        <v>1800</v>
      </c>
      <c r="BR72" s="58">
        <f t="shared" si="18"/>
        <v>1800</v>
      </c>
      <c r="BS72" s="58">
        <f t="shared" si="18"/>
        <v>1800</v>
      </c>
      <c r="BT72" s="58">
        <f t="shared" si="18"/>
        <v>1800</v>
      </c>
      <c r="BU72" s="58">
        <f t="shared" si="18"/>
        <v>1800</v>
      </c>
      <c r="BV72" s="58">
        <f t="shared" si="18"/>
        <v>1800</v>
      </c>
      <c r="BW72" s="58">
        <f t="shared" si="18"/>
        <v>1800</v>
      </c>
      <c r="BX72" s="58">
        <f t="shared" si="18"/>
        <v>1800</v>
      </c>
      <c r="BY72" s="58">
        <f t="shared" si="18"/>
        <v>1800</v>
      </c>
      <c r="BZ72" s="58">
        <f t="shared" si="18"/>
        <v>1800</v>
      </c>
      <c r="CA72" s="58">
        <f t="shared" si="18"/>
        <v>1800</v>
      </c>
      <c r="CB72" s="58">
        <f t="shared" si="18"/>
        <v>1800</v>
      </c>
      <c r="CC72" s="58">
        <f t="shared" si="18"/>
        <v>1800</v>
      </c>
      <c r="CD72" s="58">
        <f t="shared" si="18"/>
        <v>1800</v>
      </c>
      <c r="CE72" s="58">
        <f t="shared" si="18"/>
        <v>1800</v>
      </c>
      <c r="CF72" s="58">
        <f t="shared" si="18"/>
        <v>1800</v>
      </c>
      <c r="CG72" s="58">
        <f t="shared" si="18"/>
        <v>1800</v>
      </c>
      <c r="CH72" s="58">
        <f t="shared" si="18"/>
        <v>1800</v>
      </c>
      <c r="CI72" s="58">
        <f t="shared" si="18"/>
        <v>1800</v>
      </c>
      <c r="CJ72" s="58">
        <f t="shared" si="18"/>
        <v>1800</v>
      </c>
      <c r="CK72" s="58">
        <f t="shared" si="18"/>
        <v>1800</v>
      </c>
      <c r="CL72" s="58">
        <f>$C$72*$E$72</f>
        <v>1800</v>
      </c>
      <c r="CM72" s="58">
        <f t="shared" si="18"/>
        <v>1800</v>
      </c>
      <c r="CN72" s="58">
        <f t="shared" si="18"/>
        <v>1800</v>
      </c>
      <c r="CO72" s="58">
        <f t="shared" si="18"/>
        <v>1800</v>
      </c>
      <c r="CP72" s="58">
        <f t="shared" si="18"/>
        <v>1800</v>
      </c>
      <c r="CQ72" s="58">
        <f t="shared" si="18"/>
        <v>1800</v>
      </c>
      <c r="CR72" s="58">
        <f t="shared" si="18"/>
        <v>1800</v>
      </c>
      <c r="CS72" s="58">
        <f t="shared" si="18"/>
        <v>1800</v>
      </c>
      <c r="CT72" s="58">
        <f t="shared" si="18"/>
        <v>1800</v>
      </c>
      <c r="CU72" s="58">
        <f t="shared" si="18"/>
        <v>1800</v>
      </c>
      <c r="CV72" s="58">
        <f t="shared" si="18"/>
        <v>1800</v>
      </c>
      <c r="CW72" s="58">
        <f>$C$72*$E$72</f>
        <v>1800</v>
      </c>
    </row>
    <row r="73" spans="2:102" x14ac:dyDescent="0.25">
      <c r="B73" t="s">
        <v>187</v>
      </c>
      <c r="C73">
        <v>12</v>
      </c>
      <c r="D73" s="1">
        <v>60</v>
      </c>
      <c r="E73" s="1">
        <v>50</v>
      </c>
      <c r="F73" s="1">
        <f>C73*D73*E73</f>
        <v>36000</v>
      </c>
      <c r="G73" s="55">
        <v>33</v>
      </c>
      <c r="H73" s="55">
        <v>92</v>
      </c>
      <c r="I73" s="57">
        <f>F73</f>
        <v>36000</v>
      </c>
      <c r="J73" s="58">
        <v>0</v>
      </c>
      <c r="K73" s="58">
        <v>0</v>
      </c>
      <c r="L73" s="58">
        <v>0</v>
      </c>
      <c r="M73" s="58">
        <v>0</v>
      </c>
      <c r="N73" s="58">
        <v>0</v>
      </c>
      <c r="O73" s="58">
        <v>0</v>
      </c>
      <c r="P73" s="58">
        <v>0</v>
      </c>
      <c r="Q73" s="58">
        <v>0</v>
      </c>
      <c r="R73" s="58">
        <v>0</v>
      </c>
      <c r="S73" s="58">
        <v>0</v>
      </c>
      <c r="T73" s="58">
        <v>0</v>
      </c>
      <c r="U73" s="58">
        <v>0</v>
      </c>
      <c r="V73" s="58">
        <v>0</v>
      </c>
      <c r="W73" s="58">
        <v>0</v>
      </c>
      <c r="X73" s="58">
        <v>0</v>
      </c>
      <c r="Y73" s="58">
        <v>0</v>
      </c>
      <c r="Z73" s="58">
        <v>0</v>
      </c>
      <c r="AA73" s="58">
        <v>0</v>
      </c>
      <c r="AB73" s="58">
        <v>0</v>
      </c>
      <c r="AC73" s="58">
        <v>0</v>
      </c>
      <c r="AD73" s="58">
        <v>0</v>
      </c>
      <c r="AE73" s="58">
        <v>0</v>
      </c>
      <c r="AF73" s="58">
        <v>0</v>
      </c>
      <c r="AG73" s="58">
        <v>0</v>
      </c>
      <c r="AH73" s="58">
        <v>0</v>
      </c>
      <c r="AI73" s="58">
        <v>0</v>
      </c>
      <c r="AJ73" s="58">
        <v>0</v>
      </c>
      <c r="AK73" s="58">
        <v>0</v>
      </c>
      <c r="AL73" s="58">
        <v>0</v>
      </c>
      <c r="AM73" s="58">
        <v>0</v>
      </c>
      <c r="AN73" s="58">
        <v>0</v>
      </c>
      <c r="AO73" s="58">
        <v>0</v>
      </c>
      <c r="AP73" s="58">
        <f>$C$73*$E$73</f>
        <v>600</v>
      </c>
      <c r="AQ73" s="58">
        <f t="shared" ref="AQ73:CW73" si="19">$C$73*$E$73</f>
        <v>600</v>
      </c>
      <c r="AR73" s="58">
        <f t="shared" si="19"/>
        <v>600</v>
      </c>
      <c r="AS73" s="58">
        <f t="shared" si="19"/>
        <v>600</v>
      </c>
      <c r="AT73" s="58">
        <f t="shared" si="19"/>
        <v>600</v>
      </c>
      <c r="AU73" s="58">
        <f t="shared" si="19"/>
        <v>600</v>
      </c>
      <c r="AV73" s="58">
        <f t="shared" si="19"/>
        <v>600</v>
      </c>
      <c r="AW73" s="58">
        <f t="shared" si="19"/>
        <v>600</v>
      </c>
      <c r="AX73" s="58">
        <f t="shared" si="19"/>
        <v>600</v>
      </c>
      <c r="AY73" s="58">
        <f t="shared" si="19"/>
        <v>600</v>
      </c>
      <c r="AZ73" s="58">
        <f t="shared" si="19"/>
        <v>600</v>
      </c>
      <c r="BA73" s="58">
        <f t="shared" si="19"/>
        <v>600</v>
      </c>
      <c r="BB73" s="58">
        <f t="shared" si="19"/>
        <v>600</v>
      </c>
      <c r="BC73" s="58">
        <f t="shared" si="19"/>
        <v>600</v>
      </c>
      <c r="BD73" s="58">
        <f t="shared" si="19"/>
        <v>600</v>
      </c>
      <c r="BE73" s="58">
        <f t="shared" si="19"/>
        <v>600</v>
      </c>
      <c r="BF73" s="58">
        <f t="shared" si="19"/>
        <v>600</v>
      </c>
      <c r="BG73" s="58">
        <f t="shared" si="19"/>
        <v>600</v>
      </c>
      <c r="BH73" s="58">
        <f t="shared" si="19"/>
        <v>600</v>
      </c>
      <c r="BI73" s="58">
        <f t="shared" si="19"/>
        <v>600</v>
      </c>
      <c r="BJ73" s="58">
        <f t="shared" si="19"/>
        <v>600</v>
      </c>
      <c r="BK73" s="58">
        <f t="shared" si="19"/>
        <v>600</v>
      </c>
      <c r="BL73" s="58">
        <f t="shared" si="19"/>
        <v>600</v>
      </c>
      <c r="BM73" s="58">
        <f t="shared" si="19"/>
        <v>600</v>
      </c>
      <c r="BN73" s="58">
        <f t="shared" si="19"/>
        <v>600</v>
      </c>
      <c r="BO73" s="58">
        <f t="shared" si="19"/>
        <v>600</v>
      </c>
      <c r="BP73" s="58">
        <f t="shared" si="19"/>
        <v>600</v>
      </c>
      <c r="BQ73" s="58">
        <f t="shared" si="19"/>
        <v>600</v>
      </c>
      <c r="BR73" s="58">
        <f t="shared" si="19"/>
        <v>600</v>
      </c>
      <c r="BS73" s="58">
        <f t="shared" si="19"/>
        <v>600</v>
      </c>
      <c r="BT73" s="58">
        <f t="shared" si="19"/>
        <v>600</v>
      </c>
      <c r="BU73" s="58">
        <f t="shared" si="19"/>
        <v>600</v>
      </c>
      <c r="BV73" s="58">
        <f t="shared" si="19"/>
        <v>600</v>
      </c>
      <c r="BW73" s="58">
        <f t="shared" si="19"/>
        <v>600</v>
      </c>
      <c r="BX73" s="58">
        <f t="shared" si="19"/>
        <v>600</v>
      </c>
      <c r="BY73" s="58">
        <f t="shared" si="19"/>
        <v>600</v>
      </c>
      <c r="BZ73" s="58">
        <f t="shared" si="19"/>
        <v>600</v>
      </c>
      <c r="CA73" s="58">
        <f t="shared" si="19"/>
        <v>600</v>
      </c>
      <c r="CB73" s="58">
        <f t="shared" si="19"/>
        <v>600</v>
      </c>
      <c r="CC73" s="58">
        <f t="shared" si="19"/>
        <v>600</v>
      </c>
      <c r="CD73" s="58">
        <f t="shared" si="19"/>
        <v>600</v>
      </c>
      <c r="CE73" s="58">
        <f t="shared" si="19"/>
        <v>600</v>
      </c>
      <c r="CF73" s="58">
        <f t="shared" si="19"/>
        <v>600</v>
      </c>
      <c r="CG73" s="58">
        <f t="shared" si="19"/>
        <v>600</v>
      </c>
      <c r="CH73" s="58">
        <f t="shared" si="19"/>
        <v>600</v>
      </c>
      <c r="CI73" s="58">
        <f t="shared" si="19"/>
        <v>600</v>
      </c>
      <c r="CJ73" s="58">
        <f t="shared" si="19"/>
        <v>600</v>
      </c>
      <c r="CK73" s="58">
        <f t="shared" si="19"/>
        <v>600</v>
      </c>
      <c r="CL73" s="58">
        <f t="shared" si="19"/>
        <v>600</v>
      </c>
      <c r="CM73" s="58">
        <f t="shared" si="19"/>
        <v>600</v>
      </c>
      <c r="CN73" s="58">
        <f t="shared" si="19"/>
        <v>600</v>
      </c>
      <c r="CO73" s="58">
        <f t="shared" si="19"/>
        <v>600</v>
      </c>
      <c r="CP73" s="58">
        <f t="shared" si="19"/>
        <v>600</v>
      </c>
      <c r="CQ73" s="58">
        <f t="shared" si="19"/>
        <v>600</v>
      </c>
      <c r="CR73" s="58">
        <f t="shared" si="19"/>
        <v>600</v>
      </c>
      <c r="CS73" s="58">
        <f t="shared" si="19"/>
        <v>600</v>
      </c>
      <c r="CT73" s="58">
        <f t="shared" si="19"/>
        <v>600</v>
      </c>
      <c r="CU73" s="58">
        <f t="shared" si="19"/>
        <v>600</v>
      </c>
      <c r="CV73" s="58">
        <f t="shared" si="19"/>
        <v>600</v>
      </c>
      <c r="CW73" s="58">
        <f t="shared" si="19"/>
        <v>600</v>
      </c>
    </row>
    <row r="74" spans="2:102" x14ac:dyDescent="0.25">
      <c r="B74" s="26" t="s">
        <v>10</v>
      </c>
      <c r="C74" s="2"/>
      <c r="D74" s="3"/>
      <c r="E74" s="3"/>
      <c r="F74" s="3">
        <f>F68-F8</f>
        <v>67926.739134437987</v>
      </c>
      <c r="G74" s="64"/>
      <c r="H74" s="64"/>
      <c r="I74" s="65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</row>
    <row r="75" spans="2:102" x14ac:dyDescent="0.25">
      <c r="G75" s="64"/>
      <c r="H75" s="64"/>
      <c r="I75" s="65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</row>
    <row r="76" spans="2:102" x14ac:dyDescent="0.25">
      <c r="B76" t="s">
        <v>170</v>
      </c>
      <c r="F76" s="1">
        <f>F74/8</f>
        <v>8490.8423918047483</v>
      </c>
      <c r="G76" s="64"/>
      <c r="H76" s="64"/>
      <c r="I76" s="65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</row>
    <row r="77" spans="2:102" x14ac:dyDescent="0.25">
      <c r="B77" t="s">
        <v>171</v>
      </c>
      <c r="F77" s="1">
        <f>(-F8+F69)/8</f>
        <v>-45609.157608195252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</row>
    <row r="79" spans="2:102" x14ac:dyDescent="0.25">
      <c r="G79" s="40"/>
      <c r="H79" s="40"/>
      <c r="I79" s="59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</row>
    <row r="80" spans="2:102" x14ac:dyDescent="0.25">
      <c r="G80" s="36"/>
      <c r="H80" s="36"/>
      <c r="I80" s="60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</row>
    <row r="81" spans="5:101" x14ac:dyDescent="0.25">
      <c r="E81" s="131" t="s">
        <v>9</v>
      </c>
      <c r="F81" s="132"/>
      <c r="G81" s="116"/>
      <c r="H81" s="117"/>
      <c r="I81" s="106">
        <f>F68</f>
        <v>1000390.4</v>
      </c>
      <c r="J81" s="43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</row>
    <row r="82" spans="5:101" x14ac:dyDescent="0.25">
      <c r="E82" s="131" t="s">
        <v>112</v>
      </c>
      <c r="F82" s="132"/>
      <c r="G82" s="116"/>
      <c r="H82" s="117"/>
      <c r="I82" s="106">
        <f>-F8</f>
        <v>-932463.66086556204</v>
      </c>
      <c r="J82" s="43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</row>
    <row r="83" spans="5:101" x14ac:dyDescent="0.25">
      <c r="E83" s="131" t="s">
        <v>113</v>
      </c>
      <c r="F83" s="132"/>
      <c r="G83" s="116"/>
      <c r="H83" s="117"/>
      <c r="I83" s="106">
        <f>SUM(I81:I82)</f>
        <v>67926.739134437987</v>
      </c>
      <c r="J83" s="43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</row>
    <row r="84" spans="5:101" x14ac:dyDescent="0.25">
      <c r="E84" s="110"/>
      <c r="F84" s="111"/>
      <c r="G84"/>
      <c r="H84"/>
      <c r="I84" s="112">
        <f>I83/-I82</f>
        <v>7.2846526878468168E-2</v>
      </c>
      <c r="J84" s="43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</row>
    <row r="85" spans="5:101" x14ac:dyDescent="0.25">
      <c r="E85" s="45"/>
      <c r="F85" s="45"/>
      <c r="G85" s="45"/>
      <c r="H85" s="46"/>
      <c r="I85" s="45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</row>
    <row r="86" spans="5:101" x14ac:dyDescent="0.25">
      <c r="E86" s="107" t="s">
        <v>114</v>
      </c>
      <c r="F86" s="108"/>
      <c r="G86" s="116"/>
      <c r="H86" s="116"/>
      <c r="I86" s="118"/>
      <c r="J86" s="49">
        <v>1E-3</v>
      </c>
      <c r="K86" s="49">
        <f t="shared" ref="K86:BV86" si="20">SUM(K10:K76)</f>
        <v>-7018</v>
      </c>
      <c r="L86" s="49">
        <v>1E-3</v>
      </c>
      <c r="M86" s="49">
        <f t="shared" si="20"/>
        <v>-7651.9079086560005</v>
      </c>
      <c r="N86" s="49">
        <v>1E-3</v>
      </c>
      <c r="O86" s="49">
        <f t="shared" si="20"/>
        <v>-17427.654812240638</v>
      </c>
      <c r="P86" s="49">
        <f t="shared" si="20"/>
        <v>-119.7</v>
      </c>
      <c r="Q86" s="49">
        <v>1E-3</v>
      </c>
      <c r="R86" s="49">
        <f t="shared" si="20"/>
        <v>-27666.202589328957</v>
      </c>
      <c r="S86" s="49">
        <f t="shared" si="20"/>
        <v>-6119.2083360000006</v>
      </c>
      <c r="T86" s="49">
        <f t="shared" si="20"/>
        <v>-754.90790865600002</v>
      </c>
      <c r="U86" s="49">
        <v>1E-3</v>
      </c>
      <c r="V86" s="49">
        <f t="shared" si="20"/>
        <v>-24476.833344000002</v>
      </c>
      <c r="W86" s="49">
        <v>1E-3</v>
      </c>
      <c r="X86" s="49">
        <v>1E-3</v>
      </c>
      <c r="Y86" s="49">
        <f t="shared" si="20"/>
        <v>-6840.1598610992223</v>
      </c>
      <c r="Z86" s="49">
        <f t="shared" si="20"/>
        <v>-10684.111534491465</v>
      </c>
      <c r="AA86" s="49">
        <f t="shared" si="20"/>
        <v>-13767.853914198335</v>
      </c>
      <c r="AB86" s="49">
        <f t="shared" si="20"/>
        <v>-9699.6449616908758</v>
      </c>
      <c r="AC86" s="49">
        <f t="shared" si="20"/>
        <v>-13768.880008202657</v>
      </c>
      <c r="AD86" s="49">
        <f t="shared" si="20"/>
        <v>-23774.101450741571</v>
      </c>
      <c r="AE86" s="49">
        <f t="shared" si="20"/>
        <v>-22541.281315957731</v>
      </c>
      <c r="AF86" s="49">
        <f t="shared" si="20"/>
        <v>-25548.24161811229</v>
      </c>
      <c r="AG86" s="49">
        <f t="shared" si="20"/>
        <v>-53836.466867825831</v>
      </c>
      <c r="AH86" s="49">
        <f t="shared" si="20"/>
        <v>-65905.383206426515</v>
      </c>
      <c r="AI86" s="49">
        <f t="shared" si="20"/>
        <v>-63028.251379178007</v>
      </c>
      <c r="AJ86" s="49">
        <f t="shared" si="20"/>
        <v>-88315.333325627333</v>
      </c>
      <c r="AK86" s="49">
        <f t="shared" si="20"/>
        <v>-97145.350606752181</v>
      </c>
      <c r="AL86" s="49">
        <f t="shared" si="20"/>
        <v>-119439.54680810838</v>
      </c>
      <c r="AM86" s="49">
        <f t="shared" si="20"/>
        <v>-81843.699267456905</v>
      </c>
      <c r="AN86" s="49">
        <f t="shared" si="20"/>
        <v>-69788.791537750716</v>
      </c>
      <c r="AO86" s="49">
        <f t="shared" si="20"/>
        <v>-23504.910174601402</v>
      </c>
      <c r="AP86" s="49">
        <f>SUM(AP10:AP76)</f>
        <v>286744.8460881901</v>
      </c>
      <c r="AQ86" s="49">
        <f t="shared" si="20"/>
        <v>921.05948414034674</v>
      </c>
      <c r="AR86" s="49">
        <f t="shared" si="20"/>
        <v>944.06775975700543</v>
      </c>
      <c r="AS86" s="49">
        <f t="shared" si="20"/>
        <v>967.14314284421266</v>
      </c>
      <c r="AT86" s="49">
        <f t="shared" si="20"/>
        <v>990.28582913209107</v>
      </c>
      <c r="AU86" s="49">
        <f t="shared" si="20"/>
        <v>1013.4960149216424</v>
      </c>
      <c r="AV86" s="49">
        <f t="shared" si="20"/>
        <v>1036.7738970864134</v>
      </c>
      <c r="AW86" s="49">
        <f t="shared" si="20"/>
        <v>1060.1196730741649</v>
      </c>
      <c r="AX86" s="49">
        <f t="shared" si="20"/>
        <v>1083.5335409085474</v>
      </c>
      <c r="AY86" s="49">
        <f t="shared" si="20"/>
        <v>1107.01569919078</v>
      </c>
      <c r="AZ86" s="49">
        <f t="shared" si="20"/>
        <v>1130.5663471013361</v>
      </c>
      <c r="BA86" s="49">
        <f t="shared" si="20"/>
        <v>1154.1856844016309</v>
      </c>
      <c r="BB86" s="49">
        <f t="shared" si="20"/>
        <v>1177.8739114357186</v>
      </c>
      <c r="BC86" s="49">
        <f t="shared" si="20"/>
        <v>1201.6312291319887</v>
      </c>
      <c r="BD86" s="49">
        <f t="shared" si="20"/>
        <v>1225.457839004873</v>
      </c>
      <c r="BE86" s="49">
        <f t="shared" si="20"/>
        <v>1249.3539431565534</v>
      </c>
      <c r="BF86" s="49">
        <f t="shared" si="20"/>
        <v>1273.3197442786764</v>
      </c>
      <c r="BG86" s="49">
        <f t="shared" si="20"/>
        <v>1297.3554456540717</v>
      </c>
      <c r="BH86" s="49">
        <f t="shared" si="20"/>
        <v>1321.4612511584789</v>
      </c>
      <c r="BI86" s="49">
        <f t="shared" si="20"/>
        <v>1345.637365262274</v>
      </c>
      <c r="BJ86" s="49">
        <f t="shared" si="20"/>
        <v>1369.8839930322051</v>
      </c>
      <c r="BK86" s="49">
        <f t="shared" si="20"/>
        <v>1394.2013401331319</v>
      </c>
      <c r="BL86" s="49">
        <f t="shared" si="20"/>
        <v>1418.5896128297695</v>
      </c>
      <c r="BM86" s="49">
        <f t="shared" si="20"/>
        <v>1443.0490179884391</v>
      </c>
      <c r="BN86" s="49">
        <f t="shared" si="20"/>
        <v>1467.5797630788215</v>
      </c>
      <c r="BO86" s="49">
        <f t="shared" si="20"/>
        <v>1492.1820561757177</v>
      </c>
      <c r="BP86" s="49">
        <f t="shared" si="20"/>
        <v>1516.8561059608128</v>
      </c>
      <c r="BQ86" s="49">
        <f t="shared" si="20"/>
        <v>1541.6021217244479</v>
      </c>
      <c r="BR86" s="49">
        <f t="shared" si="20"/>
        <v>1566.4203133673936</v>
      </c>
      <c r="BS86" s="49">
        <f t="shared" si="20"/>
        <v>1591.3108914026316</v>
      </c>
      <c r="BT86" s="49">
        <f t="shared" si="20"/>
        <v>1616.2740669571385</v>
      </c>
      <c r="BU86" s="49">
        <f t="shared" si="20"/>
        <v>1641.3100517736796</v>
      </c>
      <c r="BV86" s="49">
        <f t="shared" si="20"/>
        <v>1666.4190582126021</v>
      </c>
      <c r="BW86" s="49">
        <f t="shared" ref="BW86:CW86" si="21">SUM(BW10:BW76)</f>
        <v>1691.6012992536384</v>
      </c>
      <c r="BX86" s="49">
        <f t="shared" si="21"/>
        <v>1716.856988497711</v>
      </c>
      <c r="BY86" s="49">
        <f t="shared" si="21"/>
        <v>1742.1863401687453</v>
      </c>
      <c r="BZ86" s="49">
        <f t="shared" si="21"/>
        <v>1767.5895691154869</v>
      </c>
      <c r="CA86" s="49">
        <f t="shared" si="21"/>
        <v>1793.0668908133232</v>
      </c>
      <c r="CB86" s="49">
        <f t="shared" si="21"/>
        <v>1818.6185213661115</v>
      </c>
      <c r="CC86" s="49">
        <f t="shared" si="21"/>
        <v>1844.2446775080123</v>
      </c>
      <c r="CD86" s="49">
        <f t="shared" si="21"/>
        <v>1869.9455766053266</v>
      </c>
      <c r="CE86" s="49">
        <f t="shared" si="21"/>
        <v>1895.7214366583416</v>
      </c>
      <c r="CF86" s="49">
        <f t="shared" si="21"/>
        <v>1921.5724763031778</v>
      </c>
      <c r="CG86" s="49">
        <f t="shared" si="21"/>
        <v>1947.4989148136451</v>
      </c>
      <c r="CH86" s="49">
        <f t="shared" si="21"/>
        <v>1973.5009721031008</v>
      </c>
      <c r="CI86" s="49">
        <f t="shared" si="21"/>
        <v>1999.5788687263178</v>
      </c>
      <c r="CJ86" s="49">
        <f t="shared" si="21"/>
        <v>2025.7328258813523</v>
      </c>
      <c r="CK86" s="49">
        <f t="shared" si="21"/>
        <v>2051.9630654114226</v>
      </c>
      <c r="CL86" s="49">
        <f t="shared" si="21"/>
        <v>2078.2698098067885</v>
      </c>
      <c r="CM86" s="49">
        <f t="shared" si="21"/>
        <v>2104.6532822066411</v>
      </c>
      <c r="CN86" s="49">
        <f t="shared" si="21"/>
        <v>2131.1137064009931</v>
      </c>
      <c r="CO86" s="49">
        <f t="shared" si="21"/>
        <v>2157.6513068325785</v>
      </c>
      <c r="CP86" s="49">
        <f t="shared" si="21"/>
        <v>2184.2663085987565</v>
      </c>
      <c r="CQ86" s="49">
        <f t="shared" si="21"/>
        <v>2210.9589374534189</v>
      </c>
      <c r="CR86" s="49">
        <f t="shared" si="21"/>
        <v>2237.7294198089076</v>
      </c>
      <c r="CS86" s="49">
        <f t="shared" si="21"/>
        <v>2264.5779827379329</v>
      </c>
      <c r="CT86" s="49">
        <f t="shared" si="21"/>
        <v>2291.5048539755016</v>
      </c>
      <c r="CU86" s="49">
        <f t="shared" si="21"/>
        <v>2318.510261920846</v>
      </c>
      <c r="CV86" s="49">
        <f t="shared" si="21"/>
        <v>2345.5944356393647</v>
      </c>
      <c r="CW86" s="49">
        <f t="shared" si="21"/>
        <v>568258.92432940658</v>
      </c>
    </row>
    <row r="87" spans="5:101" x14ac:dyDescent="0.25">
      <c r="E87" s="131" t="s">
        <v>115</v>
      </c>
      <c r="F87" s="132"/>
      <c r="G87" s="116"/>
      <c r="H87" s="116"/>
      <c r="I87" s="109">
        <f>SUM(J86:CW86)</f>
        <v>67947.879603378417</v>
      </c>
      <c r="J87" s="145">
        <f>SUM(J86:U86)</f>
        <v>-66757.576554881583</v>
      </c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5">
        <f>SUM(V86:AG86)</f>
        <v>-204937.57287631999</v>
      </c>
      <c r="W87" s="146"/>
      <c r="X87" s="146"/>
      <c r="Y87" s="146"/>
      <c r="Z87" s="146"/>
      <c r="AA87" s="146"/>
      <c r="AB87" s="146"/>
      <c r="AC87" s="146"/>
      <c r="AD87" s="146"/>
      <c r="AE87" s="146"/>
      <c r="AF87" s="146"/>
      <c r="AG87" s="146"/>
      <c r="AH87" s="145">
        <f>SUM(AH86:AS86)</f>
        <v>-319394.14983096969</v>
      </c>
      <c r="AI87" s="146"/>
      <c r="AJ87" s="146"/>
      <c r="AK87" s="146"/>
      <c r="AL87" s="146"/>
      <c r="AM87" s="146"/>
      <c r="AN87" s="146"/>
      <c r="AO87" s="146"/>
      <c r="AP87" s="146"/>
      <c r="AQ87" s="146"/>
      <c r="AR87" s="146"/>
      <c r="AS87" s="146"/>
      <c r="AT87" s="145">
        <f>SUM(AT86:BE86)</f>
        <v>13430.293608545739</v>
      </c>
      <c r="AU87" s="146"/>
      <c r="AV87" s="146"/>
      <c r="AW87" s="146"/>
      <c r="AX87" s="146"/>
      <c r="AY87" s="146"/>
      <c r="AZ87" s="146"/>
      <c r="BA87" s="146"/>
      <c r="BB87" s="146"/>
      <c r="BC87" s="146"/>
      <c r="BD87" s="146"/>
      <c r="BE87" s="146"/>
      <c r="BF87" s="145">
        <f>SUM(BF86:BQ86)</f>
        <v>16881.717817276847</v>
      </c>
      <c r="BG87" s="146"/>
      <c r="BH87" s="146"/>
      <c r="BI87" s="146"/>
      <c r="BJ87" s="146"/>
      <c r="BK87" s="146"/>
      <c r="BL87" s="146"/>
      <c r="BM87" s="146"/>
      <c r="BN87" s="146"/>
      <c r="BO87" s="146"/>
      <c r="BP87" s="146"/>
      <c r="BQ87" s="146"/>
      <c r="BR87" s="145">
        <f>SUM(BR86:CC86)</f>
        <v>20455.898668436479</v>
      </c>
      <c r="BS87" s="146"/>
      <c r="BT87" s="146"/>
      <c r="BU87" s="146"/>
      <c r="BV87" s="146"/>
      <c r="BW87" s="146"/>
      <c r="BX87" s="146"/>
      <c r="BY87" s="146"/>
      <c r="BZ87" s="146"/>
      <c r="CA87" s="146"/>
      <c r="CB87" s="146"/>
      <c r="CC87" s="146"/>
      <c r="CD87" s="145">
        <f>SUM(CD86:CO86)</f>
        <v>24157.202241749685</v>
      </c>
      <c r="CE87" s="146"/>
      <c r="CF87" s="146"/>
      <c r="CG87" s="146"/>
      <c r="CH87" s="146"/>
      <c r="CI87" s="146"/>
      <c r="CJ87" s="146"/>
      <c r="CK87" s="146"/>
      <c r="CL87" s="146"/>
      <c r="CM87" s="146"/>
      <c r="CN87" s="146"/>
      <c r="CO87" s="146"/>
      <c r="CP87" s="146">
        <f>SUM(CP86:CW86)</f>
        <v>584112.06652954128</v>
      </c>
      <c r="CQ87" s="147"/>
      <c r="CR87" s="147"/>
      <c r="CS87" s="147"/>
      <c r="CT87" s="147"/>
      <c r="CU87" s="147"/>
      <c r="CV87" s="147"/>
      <c r="CW87" s="148"/>
    </row>
    <row r="88" spans="5:101" x14ac:dyDescent="0.25">
      <c r="E88" s="35"/>
      <c r="F88" s="35"/>
      <c r="G88" s="39"/>
      <c r="H88" s="38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</row>
    <row r="89" spans="5:101" x14ac:dyDescent="0.25">
      <c r="E89" s="35"/>
      <c r="F89" s="35"/>
      <c r="G89" s="119"/>
      <c r="H89" s="120"/>
      <c r="I89" s="37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</row>
    <row r="90" spans="5:101" x14ac:dyDescent="0.25">
      <c r="E90" s="131" t="s">
        <v>116</v>
      </c>
      <c r="F90" s="132"/>
      <c r="G90" s="121"/>
      <c r="H90" s="122"/>
      <c r="I90" s="105">
        <v>0.06</v>
      </c>
      <c r="J90" s="43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</row>
    <row r="91" spans="5:101" x14ac:dyDescent="0.25">
      <c r="E91" s="131" t="s">
        <v>117</v>
      </c>
      <c r="F91" s="132"/>
      <c r="G91" s="121"/>
      <c r="H91" s="122"/>
      <c r="I91" s="105">
        <f xml:space="preserve"> (1+I90)^(1/12)-1</f>
        <v>4.8675505653430484E-3</v>
      </c>
      <c r="J91" s="43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</row>
    <row r="92" spans="5:101" x14ac:dyDescent="0.25">
      <c r="E92" s="131" t="s">
        <v>118</v>
      </c>
      <c r="F92" s="132"/>
      <c r="G92" s="121"/>
      <c r="H92" s="122"/>
      <c r="I92" s="105">
        <v>5.0000000000000001E-4</v>
      </c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</row>
    <row r="93" spans="5:101" x14ac:dyDescent="0.25">
      <c r="E93" s="131" t="s">
        <v>119</v>
      </c>
      <c r="F93" s="132"/>
      <c r="G93" s="121"/>
      <c r="H93" s="122"/>
      <c r="I93" s="106">
        <f>NPV(I91,S86:CW86)+SUM(J86:R86)</f>
        <v>-109280.08531922355</v>
      </c>
      <c r="J93" s="123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5:101" x14ac:dyDescent="0.25">
      <c r="E94" s="135" t="s">
        <v>120</v>
      </c>
      <c r="F94" s="136"/>
      <c r="G94" s="121"/>
      <c r="H94" s="122"/>
      <c r="I94" s="105">
        <f>CW94</f>
        <v>2.130900443141126E-3</v>
      </c>
      <c r="J94" s="125"/>
      <c r="K94" s="125">
        <f>MIRR(J86:K86,I92,I91)</f>
        <v>-0.99999985674408887</v>
      </c>
      <c r="L94" s="125">
        <f>MIRR($J$86:L86,$I$92,$I$91)</f>
        <v>-0.99946472885376048</v>
      </c>
      <c r="M94" s="125">
        <f>MIRR($J$86:M86,$I$92,$I$91)</f>
        <v>-0.99483477043358393</v>
      </c>
      <c r="N94" s="125">
        <f>MIRR($J$86:N86,$I$92,$I$91)</f>
        <v>-0.97867730134285269</v>
      </c>
      <c r="O94" s="125">
        <f>MIRR($J$86:O86,$I$92,$I$91)</f>
        <v>-0.96059455345714906</v>
      </c>
      <c r="P94" s="125">
        <f>MIRR($J$86:P86,$I$92,$I$91)</f>
        <v>-0.93243643345724192</v>
      </c>
      <c r="Q94" s="125">
        <f>MIRR($J$86:Q86,$I$92,$I$91)</f>
        <v>-0.89656381416328634</v>
      </c>
      <c r="R94" s="125">
        <f>MIRR($J$86:R86,$I$92,$I$91)</f>
        <v>-0.87279500262372056</v>
      </c>
      <c r="S94" s="125">
        <f>MIRR($J$86:S86,$I$92,$I$91)</f>
        <v>-0.84167462472673105</v>
      </c>
      <c r="T94" s="125">
        <f>MIRR($J$86:T86,$I$92,$I$91)</f>
        <v>-0.80975491872191607</v>
      </c>
      <c r="U94" s="125">
        <f>MIRR($J$86:U86,$I$92,$I$91)</f>
        <v>-0.77429624035693989</v>
      </c>
      <c r="V94" s="125">
        <f>MIRR($J$86:V86,$I$92,$I$91)</f>
        <v>-0.75093628472948093</v>
      </c>
      <c r="W94" s="125">
        <f>MIRR($J$86:W86,$I$92,$I$91)</f>
        <v>-0.71895089757599528</v>
      </c>
      <c r="X94" s="125">
        <f>MIRR($J$86:X86,$I$92,$I$91)</f>
        <v>-0.68888531843823353</v>
      </c>
      <c r="Y94" s="125">
        <f>MIRR($J$86:Y86,$I$92,$I$91)</f>
        <v>-0.66520370192170408</v>
      </c>
      <c r="Z94" s="125">
        <f>MIRR($J$86:Z86,$I$92,$I$91)</f>
        <v>-0.64369870226312598</v>
      </c>
      <c r="AA94" s="125">
        <f>MIRR($J$86:AA86,$I$92,$I$91)</f>
        <v>-0.62392743056602451</v>
      </c>
      <c r="AB94" s="125">
        <f>MIRR($J$86:AB86,$I$92,$I$91)</f>
        <v>-0.60449326885075694</v>
      </c>
      <c r="AC94" s="125">
        <f>MIRR($J$86:AC86,$I$92,$I$91)</f>
        <v>-0.58675054932405191</v>
      </c>
      <c r="AD94" s="125">
        <f>MIRR($J$86:AD86,$I$92,$I$91)</f>
        <v>-0.57121024615034433</v>
      </c>
      <c r="AE94" s="125">
        <f>MIRR($J$86:AE86,$I$92,$I$91)</f>
        <v>-0.55609601383968432</v>
      </c>
      <c r="AF94" s="125">
        <f>MIRR($J$86:AF86,$I$92,$I$91)</f>
        <v>-0.5418953188730371</v>
      </c>
      <c r="AG94" s="125">
        <f>MIRR($J$86:AG86,$I$92,$I$91)</f>
        <v>-0.53049180607303792</v>
      </c>
      <c r="AH94" s="125">
        <f>MIRR($J$86:AH86,$I$92,$I$91)</f>
        <v>-0.51971792042799936</v>
      </c>
      <c r="AI94" s="125">
        <f>MIRR($J$86:AI86,$I$92,$I$91)</f>
        <v>-0.50868806550171974</v>
      </c>
      <c r="AJ94" s="125">
        <f>MIRR($J$86:AJ86,$I$92,$I$91)</f>
        <v>-0.49882139590878072</v>
      </c>
      <c r="AK94" s="125">
        <f>MIRR($J$86:AK86,$I$92,$I$91)</f>
        <v>-0.48917024668672626</v>
      </c>
      <c r="AL94" s="125">
        <f>MIRR($J$86:AL86,$I$92,$I$91)</f>
        <v>-0.48012105887212975</v>
      </c>
      <c r="AM94" s="125">
        <f>MIRR($J$86:AM86,$I$92,$I$91)</f>
        <v>-0.47017443270383619</v>
      </c>
      <c r="AN94" s="125">
        <f>MIRR($J$86:AN86,$I$92,$I$91)</f>
        <v>-0.46027388173541139</v>
      </c>
      <c r="AO94" s="125">
        <f>MIRR($J$86:AO86,$I$92,$I$91)</f>
        <v>-0.44982176275218166</v>
      </c>
      <c r="AP94" s="125">
        <f>MIRR($J$86:AP86,$I$92,$I$91)</f>
        <v>-3.4097879214529669E-2</v>
      </c>
      <c r="AQ94" s="125">
        <f>MIRR($J$86:AQ86,$I$92,$I$91)</f>
        <v>-3.2846079715305621E-2</v>
      </c>
      <c r="AR94" s="125">
        <f>MIRR($J$86:AR86,$I$92,$I$91)</f>
        <v>-3.1664912156389668E-2</v>
      </c>
      <c r="AS94" s="125">
        <f>MIRR($J$86:AS86,$I$92,$I$91)</f>
        <v>-3.0548467060255713E-2</v>
      </c>
      <c r="AT94" s="125">
        <f>MIRR($J$86:AT86,$I$92,$I$91)</f>
        <v>-2.9491479114449159E-2</v>
      </c>
      <c r="AU94" s="125">
        <f>MIRR($J$86:AU86,$I$92,$I$91)</f>
        <v>-2.8489241713895219E-2</v>
      </c>
      <c r="AV94" s="125">
        <f>MIRR($J$86:AV86,$I$92,$I$91)</f>
        <v>-2.7537534753435233E-2</v>
      </c>
      <c r="AW94" s="125">
        <f>MIRR($J$86:AW86,$I$92,$I$91)</f>
        <v>-2.6632563334429316E-2</v>
      </c>
      <c r="AX94" s="125">
        <f>MIRR($J$86:AX86,$I$92,$I$91)</f>
        <v>-2.5770905508386677E-2</v>
      </c>
      <c r="AY94" s="125">
        <f>MIRR($J$86:AY86,$I$92,$I$91)</f>
        <v>-2.4949467540632764E-2</v>
      </c>
      <c r="AZ94" s="125">
        <f>MIRR($J$86:AZ86,$I$92,$I$91)</f>
        <v>-2.4165445461209911E-2</v>
      </c>
      <c r="BA94" s="125">
        <f>MIRR($J$86:BA86,$I$92,$I$91)</f>
        <v>-2.3416291895869801E-2</v>
      </c>
      <c r="BB94" s="125">
        <f>MIRR($J$86:BB86,$I$92,$I$91)</f>
        <v>-2.2699687350255959E-2</v>
      </c>
      <c r="BC94" s="125">
        <f>MIRR($J$86:BC86,$I$92,$I$91)</f>
        <v>-2.2013515265122408E-2</v>
      </c>
      <c r="BD94" s="125">
        <f>MIRR($J$86:BD86,$I$92,$I$91)</f>
        <v>-2.1355840277288984E-2</v>
      </c>
      <c r="BE94" s="125">
        <f>MIRR($J$86:BE86,$I$92,$I$91)</f>
        <v>-2.0724889215842035E-2</v>
      </c>
      <c r="BF94" s="125">
        <f>MIRR($J$86:BF86,$I$92,$I$91)</f>
        <v>-2.011903444037999E-2</v>
      </c>
      <c r="BG94" s="125">
        <f>MIRR($J$86:BG86,$I$92,$I$91)</f>
        <v>-1.9536779191395626E-2</v>
      </c>
      <c r="BH94" s="125">
        <f>MIRR($J$86:BH86,$I$92,$I$91)</f>
        <v>-1.8976744674947255E-2</v>
      </c>
      <c r="BI94" s="125">
        <f>MIRR($J$86:BI86,$I$92,$I$91)</f>
        <v>-1.8437658646764277E-2</v>
      </c>
      <c r="BJ94" s="125">
        <f>MIRR($J$86:BJ86,$I$92,$I$91)</f>
        <v>-1.7918345296590865E-2</v>
      </c>
      <c r="BK94" s="125">
        <f>MIRR($J$86:BK86,$I$92,$I$91)</f>
        <v>-1.7417716263244176E-2</v>
      </c>
      <c r="BL94" s="125">
        <f>MIRR($J$86:BL86,$I$92,$I$91)</f>
        <v>-1.6934762635663736E-2</v>
      </c>
      <c r="BM94" s="125">
        <f>MIRR($J$86:BM86,$I$92,$I$91)</f>
        <v>-1.646854781601248E-2</v>
      </c>
      <c r="BN94" s="125">
        <f>MIRR($J$86:BN86,$I$92,$I$91)</f>
        <v>-1.6018201138382149E-2</v>
      </c>
      <c r="BO94" s="125">
        <f>MIRR($J$86:BO86,$I$92,$I$91)</f>
        <v>-1.5582912151413164E-2</v>
      </c>
      <c r="BP94" s="125">
        <f>MIRR($J$86:BP86,$I$92,$I$91)</f>
        <v>-1.516192548563966E-2</v>
      </c>
      <c r="BQ94" s="125">
        <f>MIRR($J$86:BQ86,$I$92,$I$91)</f>
        <v>-1.4754536236980309E-2</v>
      </c>
      <c r="BR94" s="125">
        <f>MIRR($J$86:BR86,$I$92,$I$91)</f>
        <v>-1.4360085806837009E-2</v>
      </c>
      <c r="BS94" s="125">
        <f>MIRR($J$86:BS86,$I$92,$I$91)</f>
        <v>-1.3977958146984881E-2</v>
      </c>
      <c r="BT94" s="125">
        <f>MIRR($J$86:BT86,$I$92,$I$91)</f>
        <v>-1.3607576364046081E-2</v>
      </c>
      <c r="BU94" s="125">
        <f>MIRR($J$86:BU86,$I$92,$I$91)</f>
        <v>-1.3248399644022468E-2</v>
      </c>
      <c r="BV94" s="125">
        <f>MIRR($J$86:BV86,$I$92,$I$91)</f>
        <v>-1.289992046224675E-2</v>
      </c>
      <c r="BW94" s="125">
        <f>MIRR($J$86:BW86,$I$92,$I$91)</f>
        <v>-1.2561662048332867E-2</v>
      </c>
      <c r="BX94" s="125">
        <f>MIRR($J$86:BX86,$I$92,$I$91)</f>
        <v>-1.2233176079352703E-2</v>
      </c>
      <c r="BY94" s="125">
        <f>MIRR($J$86:BY86,$I$92,$I$91)</f>
        <v>-1.1914040577633789E-2</v>
      </c>
      <c r="BZ94" s="125">
        <f>MIRR($J$86:BZ86,$I$92,$I$91)</f>
        <v>-1.1603857992318556E-2</v>
      </c>
      <c r="CA94" s="125">
        <f>MIRR($J$86:CA86,$I$92,$I$91)</f>
        <v>-1.1302253446224153E-2</v>
      </c>
      <c r="CB94" s="125">
        <f>MIRR($J$86:CB86,$I$92,$I$91)</f>
        <v>-1.1008873131625907E-2</v>
      </c>
      <c r="CC94" s="125">
        <f>MIRR($J$86:CC86,$I$92,$I$91)</f>
        <v>-1.0723382840421181E-2</v>
      </c>
      <c r="CD94" s="125">
        <f>MIRR($J$86:CD86,$I$92,$I$91)</f>
        <v>-1.0445466615726096E-2</v>
      </c>
      <c r="CE94" s="125">
        <f>MIRR($J$86:CE86,$I$92,$I$91)</f>
        <v>-1.0174825513367125E-2</v>
      </c>
      <c r="CF94" s="125">
        <f>MIRR($J$86:CF86,$I$92,$I$91)</f>
        <v>-9.9111764629608023E-3</v>
      </c>
      <c r="CG94" s="125">
        <f>MIRR($J$86:CG86,$I$92,$I$91)</f>
        <v>-9.6542512193708019E-3</v>
      </c>
      <c r="CH94" s="125">
        <f>MIRR($J$86:CH86,$I$92,$I$91)</f>
        <v>-9.4037953962861076E-3</v>
      </c>
      <c r="CI94" s="125">
        <f>MIRR($J$86:CI86,$I$92,$I$91)</f>
        <v>-9.1595675745177463E-3</v>
      </c>
      <c r="CJ94" s="125">
        <f>MIRR($J$86:CJ86,$I$92,$I$91)</f>
        <v>-8.9213384783646266E-3</v>
      </c>
      <c r="CK94" s="125">
        <f>MIRR($J$86:CK86,$I$92,$I$91)</f>
        <v>-8.688890214064604E-3</v>
      </c>
      <c r="CL94" s="125">
        <f>MIRR($J$86:CL86,$I$92,$I$91)</f>
        <v>-8.4620155649407502E-3</v>
      </c>
      <c r="CM94" s="125">
        <f>MIRR($J$86:CM86,$I$92,$I$91)</f>
        <v>-8.2405173383829355E-3</v>
      </c>
      <c r="CN94" s="125">
        <f>MIRR($J$86:CN86,$I$92,$I$91)</f>
        <v>-8.0242077602720174E-3</v>
      </c>
      <c r="CO94" s="125">
        <f>MIRR($J$86:CO86,$I$92,$I$91)</f>
        <v>-7.8129079128756995E-3</v>
      </c>
      <c r="CP94" s="125">
        <f>MIRR($J$86:CP86,$I$92,$I$91)</f>
        <v>-7.606447212620604E-3</v>
      </c>
      <c r="CQ94" s="125">
        <f>MIRR($J$86:CQ86,$I$92,$I$91)</f>
        <v>-7.4046629244785001E-3</v>
      </c>
      <c r="CR94" s="125">
        <f>MIRR($J$86:CR86,$I$92,$I$91)</f>
        <v>-7.207399710010276E-3</v>
      </c>
      <c r="CS94" s="125">
        <f>MIRR($J$86:CS86,$I$92,$I$91)</f>
        <v>-7.0145092063749193E-3</v>
      </c>
      <c r="CT94" s="125">
        <f>MIRR($J$86:CT86,$I$92,$I$91)</f>
        <v>-6.825849633860015E-3</v>
      </c>
      <c r="CU94" s="125">
        <f>MIRR($J$86:CU86,$I$92,$I$91)</f>
        <v>-6.6412854297033252E-3</v>
      </c>
      <c r="CV94" s="125">
        <f>MIRR($J$86:CV86,$I$92,$I$91)</f>
        <v>-6.4606869061747396E-3</v>
      </c>
      <c r="CW94" s="125">
        <f>MIRR($J$86:CW86,$I$92,$I$91)</f>
        <v>2.130900443141126E-3</v>
      </c>
    </row>
    <row r="95" spans="5:101" x14ac:dyDescent="0.25">
      <c r="E95" s="137"/>
      <c r="F95" s="138"/>
      <c r="G95" s="121"/>
      <c r="H95" s="122"/>
      <c r="I95" s="105"/>
      <c r="J95" s="51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</row>
  </sheetData>
  <sheetProtection algorithmName="SHA-512" hashValue="xgre8Otuzh02GWUmtVpexnWLqiAcIGCPOKl5YWuTiaK8iMORvz1hbXKqqgjRZ7jC3vOC4RbtXqrl6b0kpvEWPA==" saltValue="joiJyB/F0JGEdle0CTL/ZA==" spinCount="100000" sheet="1" objects="1" scenarios="1"/>
  <mergeCells count="18">
    <mergeCell ref="CP6:CW6"/>
    <mergeCell ref="J87:U87"/>
    <mergeCell ref="V87:AG87"/>
    <mergeCell ref="AH87:AS87"/>
    <mergeCell ref="AT87:BE87"/>
    <mergeCell ref="BF87:BQ87"/>
    <mergeCell ref="BR87:CC87"/>
    <mergeCell ref="CD87:CO87"/>
    <mergeCell ref="CP87:CW87"/>
    <mergeCell ref="J6:U6"/>
    <mergeCell ref="V6:AG6"/>
    <mergeCell ref="AH6:AS6"/>
    <mergeCell ref="CD6:CO6"/>
    <mergeCell ref="E94:F94"/>
    <mergeCell ref="E95:F95"/>
    <mergeCell ref="AT6:BE6"/>
    <mergeCell ref="BF6:BQ6"/>
    <mergeCell ref="BR6:CC6"/>
  </mergeCells>
  <conditionalFormatting sqref="AI34 AI38 AL34 AL38 AO34 AO38 AR34 AR38 AI54 AL54 AO54 AR54 AI63 AI67 AL63 AL67 AO63 AO67 AR63 AR67 AI76 AL76 AO76 AR76">
    <cfRule type="cellIs" dxfId="32" priority="2" stopIfTrue="1" operator="equal">
      <formula>#REF!</formula>
    </cfRule>
  </conditionalFormatting>
  <conditionalFormatting sqref="AA34:AH34 AA38:AH38 J32:AR33 J39:AR40 AJ34:AK34 AJ38:AK38 AM34:AN34 AM38:AN38 AP34:AQ34 AP38:AQ38 J34:T34 J38:T38 AA54:AH54 J53:AR53 AJ54:AK54 AM54:AN54 AP54:AQ54 J54:T54 AA63:AH63 AA67:AH67 AJ63:AK63 AJ67:AK67 AM63:AN63 AM67:AN67 AP63:AQ63 AP67:AQ67 J63:T63 J67:T67 J68:AR68 AA76:AH76 J74:AR75 AJ76:AK76 AM76:AN76 AP76:AQ76 J76:T76 J35:AR37 BF36:CW38 BF29:CW29 BF68:CW68 AS74:BE76 J64:AR64 AS67:BE68 J65:CW66 J55:X61 Y55:CW58 Y60:BE60 AS63:BE64 Y61:CW61 J62:CW62 AS53:BE54 P42:T42 J41:O42 J43:CW52 P41:CW41 J30:Y31 BF32:CW34 AS32:BE40 AA30:CW30 Z31:CW31 J16:Y22 AA17:AO17 Z18:AO18 Z16:AO16 AB19:AO19 AP16:CW19 J27:BE29 Z19:AA22 AB20:CW22 J23:CW26 J69:CW72 J10:CW15">
    <cfRule type="cellIs" dxfId="31" priority="4" stopIfTrue="1" operator="equal">
      <formula>#REF!</formula>
    </cfRule>
  </conditionalFormatting>
  <conditionalFormatting sqref="Z17 Z30 U34:Z34 U38:Z38 U54:Z54 U63:Z63 U67:Z67 U76:Z76 Y59:CW59 U42:CW42">
    <cfRule type="cellIs" dxfId="30" priority="3" stopIfTrue="1" operator="equal">
      <formula>#REF!</formula>
    </cfRule>
  </conditionalFormatting>
  <conditionalFormatting sqref="J73:CW73">
    <cfRule type="cellIs" dxfId="29" priority="1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12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E706C-FD55-4C10-A81C-21C029E1D526}">
  <sheetPr codeName="Hoja9"/>
  <dimension ref="A2:CX95"/>
  <sheetViews>
    <sheetView showGridLines="0" zoomScale="85" zoomScaleNormal="85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CP87" sqref="CP87:CW87"/>
    </sheetView>
  </sheetViews>
  <sheetFormatPr baseColWidth="10" defaultColWidth="10.7109375" defaultRowHeight="15" x14ac:dyDescent="0.25"/>
  <cols>
    <col min="2" max="2" width="57.85546875" bestFit="1" customWidth="1"/>
    <col min="4" max="4" width="14" style="1" customWidth="1"/>
    <col min="5" max="5" width="10.7109375" style="1"/>
    <col min="6" max="6" width="18" style="1" customWidth="1"/>
    <col min="7" max="8" width="10.7109375" style="8"/>
    <col min="9" max="9" width="18.28515625" style="8" bestFit="1" customWidth="1"/>
    <col min="10" max="12" width="10.7109375" style="8"/>
    <col min="13" max="13" width="11.42578125" style="8" bestFit="1" customWidth="1"/>
    <col min="14" max="17" width="10.7109375" style="8"/>
    <col min="18" max="18" width="11.42578125" style="8" bestFit="1" customWidth="1"/>
    <col min="19" max="19" width="10.7109375" style="8"/>
    <col min="20" max="20" width="11.42578125" style="8" bestFit="1" customWidth="1"/>
    <col min="21" max="21" width="10.7109375" style="8"/>
    <col min="22" max="22" width="11.42578125" style="8" bestFit="1" customWidth="1"/>
    <col min="23" max="29" width="10.7109375" style="8"/>
    <col min="30" max="41" width="11.42578125" style="8" bestFit="1" customWidth="1"/>
    <col min="42" max="42" width="12.28515625" style="8" bestFit="1" customWidth="1"/>
    <col min="43" max="57" width="10.7109375" style="8"/>
    <col min="101" max="101" width="12.28515625" bestFit="1" customWidth="1"/>
    <col min="102" max="102" width="12.85546875" bestFit="1" customWidth="1"/>
  </cols>
  <sheetData>
    <row r="2" spans="2:102" ht="21" x14ac:dyDescent="0.35">
      <c r="B2" s="4" t="s">
        <v>213</v>
      </c>
    </row>
    <row r="4" spans="2:102" x14ac:dyDescent="0.25">
      <c r="B4" t="s">
        <v>188</v>
      </c>
    </row>
    <row r="5" spans="2:102" x14ac:dyDescent="0.25">
      <c r="F5" s="9"/>
    </row>
    <row r="6" spans="2:102" x14ac:dyDescent="0.25">
      <c r="F6" s="9"/>
      <c r="G6" s="53"/>
      <c r="H6" s="53"/>
      <c r="I6" s="54"/>
      <c r="J6" s="149" t="s">
        <v>56</v>
      </c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1"/>
      <c r="V6" s="152" t="s">
        <v>57</v>
      </c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4"/>
      <c r="AH6" s="155" t="s">
        <v>58</v>
      </c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7"/>
      <c r="AT6" s="139" t="s">
        <v>59</v>
      </c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1"/>
      <c r="BF6" s="142" t="s">
        <v>60</v>
      </c>
      <c r="BG6" s="143"/>
      <c r="BH6" s="143"/>
      <c r="BI6" s="143"/>
      <c r="BJ6" s="143"/>
      <c r="BK6" s="143"/>
      <c r="BL6" s="143"/>
      <c r="BM6" s="143"/>
      <c r="BN6" s="143"/>
      <c r="BO6" s="143"/>
      <c r="BP6" s="143"/>
      <c r="BQ6" s="143"/>
      <c r="BR6" s="144" t="s">
        <v>167</v>
      </c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3" t="s">
        <v>168</v>
      </c>
      <c r="CE6" s="143"/>
      <c r="CF6" s="143"/>
      <c r="CG6" s="143"/>
      <c r="CH6" s="143"/>
      <c r="CI6" s="143"/>
      <c r="CJ6" s="143"/>
      <c r="CK6" s="143"/>
      <c r="CL6" s="143"/>
      <c r="CM6" s="143"/>
      <c r="CN6" s="143"/>
      <c r="CO6" s="143"/>
      <c r="CP6" s="144" t="s">
        <v>169</v>
      </c>
      <c r="CQ6" s="144"/>
      <c r="CR6" s="144"/>
      <c r="CS6" s="144"/>
      <c r="CT6" s="144"/>
      <c r="CU6" s="144"/>
      <c r="CV6" s="144"/>
      <c r="CW6" s="144"/>
    </row>
    <row r="7" spans="2:102" x14ac:dyDescent="0.25">
      <c r="F7" s="9"/>
      <c r="G7" s="79" t="s">
        <v>61</v>
      </c>
      <c r="H7" s="79" t="s">
        <v>62</v>
      </c>
      <c r="I7" s="79" t="s">
        <v>63</v>
      </c>
      <c r="J7" s="79" t="s">
        <v>64</v>
      </c>
      <c r="K7" s="79" t="s">
        <v>65</v>
      </c>
      <c r="L7" s="79" t="s">
        <v>66</v>
      </c>
      <c r="M7" s="79" t="s">
        <v>67</v>
      </c>
      <c r="N7" s="79" t="s">
        <v>68</v>
      </c>
      <c r="O7" s="79" t="s">
        <v>69</v>
      </c>
      <c r="P7" s="79" t="s">
        <v>70</v>
      </c>
      <c r="Q7" s="79" t="s">
        <v>71</v>
      </c>
      <c r="R7" s="79" t="s">
        <v>72</v>
      </c>
      <c r="S7" s="79" t="s">
        <v>73</v>
      </c>
      <c r="T7" s="79" t="s">
        <v>74</v>
      </c>
      <c r="U7" s="79" t="s">
        <v>75</v>
      </c>
      <c r="V7" s="79" t="s">
        <v>76</v>
      </c>
      <c r="W7" s="79" t="s">
        <v>77</v>
      </c>
      <c r="X7" s="79" t="s">
        <v>78</v>
      </c>
      <c r="Y7" s="79" t="s">
        <v>79</v>
      </c>
      <c r="Z7" s="79" t="s">
        <v>80</v>
      </c>
      <c r="AA7" s="79" t="s">
        <v>81</v>
      </c>
      <c r="AB7" s="79" t="s">
        <v>82</v>
      </c>
      <c r="AC7" s="79" t="s">
        <v>83</v>
      </c>
      <c r="AD7" s="79" t="s">
        <v>84</v>
      </c>
      <c r="AE7" s="79" t="s">
        <v>85</v>
      </c>
      <c r="AF7" s="79" t="s">
        <v>86</v>
      </c>
      <c r="AG7" s="79" t="s">
        <v>87</v>
      </c>
      <c r="AH7" s="79" t="s">
        <v>88</v>
      </c>
      <c r="AI7" s="79" t="s">
        <v>89</v>
      </c>
      <c r="AJ7" s="79" t="s">
        <v>90</v>
      </c>
      <c r="AK7" s="79" t="s">
        <v>91</v>
      </c>
      <c r="AL7" s="79" t="s">
        <v>92</v>
      </c>
      <c r="AM7" s="79" t="s">
        <v>93</v>
      </c>
      <c r="AN7" s="79" t="s">
        <v>94</v>
      </c>
      <c r="AO7" s="79" t="s">
        <v>95</v>
      </c>
      <c r="AP7" s="79" t="s">
        <v>96</v>
      </c>
      <c r="AQ7" s="79" t="s">
        <v>97</v>
      </c>
      <c r="AR7" s="79" t="s">
        <v>98</v>
      </c>
      <c r="AS7" s="79" t="s">
        <v>99</v>
      </c>
      <c r="AT7" s="79" t="s">
        <v>100</v>
      </c>
      <c r="AU7" s="79" t="s">
        <v>101</v>
      </c>
      <c r="AV7" s="79" t="s">
        <v>102</v>
      </c>
      <c r="AW7" s="79" t="s">
        <v>103</v>
      </c>
      <c r="AX7" s="79" t="s">
        <v>104</v>
      </c>
      <c r="AY7" s="79" t="s">
        <v>105</v>
      </c>
      <c r="AZ7" s="79" t="s">
        <v>106</v>
      </c>
      <c r="BA7" s="79" t="s">
        <v>107</v>
      </c>
      <c r="BB7" s="79" t="s">
        <v>108</v>
      </c>
      <c r="BC7" s="79" t="s">
        <v>109</v>
      </c>
      <c r="BD7" s="79" t="s">
        <v>110</v>
      </c>
      <c r="BE7" s="79" t="s">
        <v>111</v>
      </c>
      <c r="BF7" s="79" t="s">
        <v>123</v>
      </c>
      <c r="BG7" s="79" t="s">
        <v>124</v>
      </c>
      <c r="BH7" s="79" t="s">
        <v>125</v>
      </c>
      <c r="BI7" s="79" t="s">
        <v>126</v>
      </c>
      <c r="BJ7" s="79" t="s">
        <v>127</v>
      </c>
      <c r="BK7" s="79" t="s">
        <v>128</v>
      </c>
      <c r="BL7" s="79" t="s">
        <v>129</v>
      </c>
      <c r="BM7" s="79" t="s">
        <v>130</v>
      </c>
      <c r="BN7" s="79" t="s">
        <v>131</v>
      </c>
      <c r="BO7" s="79" t="s">
        <v>132</v>
      </c>
      <c r="BP7" s="79" t="s">
        <v>133</v>
      </c>
      <c r="BQ7" s="79" t="s">
        <v>134</v>
      </c>
      <c r="BR7" s="79" t="s">
        <v>135</v>
      </c>
      <c r="BS7" s="79" t="s">
        <v>136</v>
      </c>
      <c r="BT7" s="79" t="s">
        <v>137</v>
      </c>
      <c r="BU7" s="79" t="s">
        <v>138</v>
      </c>
      <c r="BV7" s="79" t="s">
        <v>139</v>
      </c>
      <c r="BW7" s="79" t="s">
        <v>140</v>
      </c>
      <c r="BX7" s="79" t="s">
        <v>141</v>
      </c>
      <c r="BY7" s="79" t="s">
        <v>142</v>
      </c>
      <c r="BZ7" s="79" t="s">
        <v>143</v>
      </c>
      <c r="CA7" s="79" t="s">
        <v>144</v>
      </c>
      <c r="CB7" s="79" t="s">
        <v>145</v>
      </c>
      <c r="CC7" s="79" t="s">
        <v>146</v>
      </c>
      <c r="CD7" s="79" t="s">
        <v>147</v>
      </c>
      <c r="CE7" s="79" t="s">
        <v>148</v>
      </c>
      <c r="CF7" s="79" t="s">
        <v>149</v>
      </c>
      <c r="CG7" s="79" t="s">
        <v>150</v>
      </c>
      <c r="CH7" s="79" t="s">
        <v>151</v>
      </c>
      <c r="CI7" s="79" t="s">
        <v>152</v>
      </c>
      <c r="CJ7" s="79" t="s">
        <v>153</v>
      </c>
      <c r="CK7" s="79" t="s">
        <v>154</v>
      </c>
      <c r="CL7" s="79" t="s">
        <v>155</v>
      </c>
      <c r="CM7" s="79" t="s">
        <v>156</v>
      </c>
      <c r="CN7" s="79" t="s">
        <v>157</v>
      </c>
      <c r="CO7" s="79" t="s">
        <v>158</v>
      </c>
      <c r="CP7" s="79" t="s">
        <v>159</v>
      </c>
      <c r="CQ7" s="79" t="s">
        <v>160</v>
      </c>
      <c r="CR7" s="79" t="s">
        <v>161</v>
      </c>
      <c r="CS7" s="79" t="s">
        <v>162</v>
      </c>
      <c r="CT7" s="79" t="s">
        <v>163</v>
      </c>
      <c r="CU7" s="79" t="s">
        <v>164</v>
      </c>
      <c r="CV7" s="79" t="s">
        <v>165</v>
      </c>
      <c r="CW7" s="79" t="s">
        <v>166</v>
      </c>
    </row>
    <row r="8" spans="2:102" x14ac:dyDescent="0.25">
      <c r="B8" s="22" t="s">
        <v>8</v>
      </c>
      <c r="C8" s="22"/>
      <c r="D8" s="23"/>
      <c r="E8" s="23"/>
      <c r="F8" s="23">
        <f>(SUM(F10:F66))</f>
        <v>764978.89555144508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</row>
    <row r="9" spans="2:102" x14ac:dyDescent="0.25">
      <c r="B9" s="13" t="s">
        <v>25</v>
      </c>
      <c r="C9" s="13"/>
      <c r="D9" s="14"/>
      <c r="E9" s="14"/>
      <c r="F9" s="14"/>
      <c r="G9" s="76"/>
      <c r="H9" s="76"/>
      <c r="I9" s="77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</row>
    <row r="10" spans="2:102" x14ac:dyDescent="0.25">
      <c r="B10" s="17" t="s">
        <v>46</v>
      </c>
      <c r="C10" s="17">
        <v>1</v>
      </c>
      <c r="D10" s="29">
        <v>5800</v>
      </c>
      <c r="E10" s="29"/>
      <c r="F10" s="11">
        <f>C10*D10</f>
        <v>5800</v>
      </c>
      <c r="G10" s="70">
        <v>1</v>
      </c>
      <c r="H10" s="70">
        <v>2</v>
      </c>
      <c r="I10" s="71">
        <v>-5800</v>
      </c>
      <c r="J10" s="72">
        <v>0</v>
      </c>
      <c r="K10" s="72">
        <f>I10</f>
        <v>-5800</v>
      </c>
      <c r="L10" s="72">
        <v>0</v>
      </c>
      <c r="M10" s="72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72">
        <v>0</v>
      </c>
      <c r="T10" s="72">
        <v>0</v>
      </c>
      <c r="U10" s="72">
        <v>0</v>
      </c>
      <c r="V10" s="72">
        <v>0</v>
      </c>
      <c r="W10" s="72">
        <v>0</v>
      </c>
      <c r="X10" s="72">
        <v>0</v>
      </c>
      <c r="Y10" s="72">
        <v>0</v>
      </c>
      <c r="Z10" s="72">
        <v>0</v>
      </c>
      <c r="AA10" s="72">
        <v>0</v>
      </c>
      <c r="AB10" s="72">
        <v>0</v>
      </c>
      <c r="AC10" s="72">
        <v>0</v>
      </c>
      <c r="AD10" s="72">
        <v>0</v>
      </c>
      <c r="AE10" s="72">
        <v>0</v>
      </c>
      <c r="AF10" s="72">
        <v>0</v>
      </c>
      <c r="AG10" s="72">
        <v>0</v>
      </c>
      <c r="AH10" s="72">
        <v>0</v>
      </c>
      <c r="AI10" s="72">
        <v>0</v>
      </c>
      <c r="AJ10" s="72">
        <v>0</v>
      </c>
      <c r="AK10" s="72">
        <v>0</v>
      </c>
      <c r="AL10" s="72">
        <v>0</v>
      </c>
      <c r="AM10" s="72">
        <v>0</v>
      </c>
      <c r="AN10" s="72">
        <v>0</v>
      </c>
      <c r="AO10" s="72">
        <v>0</v>
      </c>
      <c r="AP10" s="72">
        <v>0</v>
      </c>
      <c r="AQ10" s="72">
        <v>0</v>
      </c>
      <c r="AR10" s="72">
        <v>0</v>
      </c>
      <c r="AS10" s="72">
        <v>0</v>
      </c>
      <c r="AT10" s="72">
        <v>0</v>
      </c>
      <c r="AU10" s="72">
        <v>0</v>
      </c>
      <c r="AV10" s="72">
        <v>0</v>
      </c>
      <c r="AW10" s="72">
        <v>0</v>
      </c>
      <c r="AX10" s="72">
        <v>0</v>
      </c>
      <c r="AY10" s="72">
        <v>0</v>
      </c>
      <c r="AZ10" s="72">
        <v>0</v>
      </c>
      <c r="BA10" s="72">
        <v>0</v>
      </c>
      <c r="BB10" s="72">
        <v>0</v>
      </c>
      <c r="BC10" s="72">
        <v>0</v>
      </c>
      <c r="BD10" s="72">
        <v>0</v>
      </c>
      <c r="BE10" s="72">
        <v>0</v>
      </c>
      <c r="BF10" s="72">
        <v>0</v>
      </c>
      <c r="BG10" s="72">
        <v>0</v>
      </c>
      <c r="BH10" s="72">
        <v>0</v>
      </c>
      <c r="BI10" s="72">
        <v>0</v>
      </c>
      <c r="BJ10" s="72">
        <v>0</v>
      </c>
      <c r="BK10" s="72">
        <v>0</v>
      </c>
      <c r="BL10" s="72">
        <v>0</v>
      </c>
      <c r="BM10" s="72">
        <v>0</v>
      </c>
      <c r="BN10" s="72">
        <v>0</v>
      </c>
      <c r="BO10" s="72">
        <v>0</v>
      </c>
      <c r="BP10" s="72">
        <v>0</v>
      </c>
      <c r="BQ10" s="72">
        <v>0</v>
      </c>
      <c r="BR10" s="72">
        <v>0</v>
      </c>
      <c r="BS10" s="72">
        <v>0</v>
      </c>
      <c r="BT10" s="72">
        <v>0</v>
      </c>
      <c r="BU10" s="72">
        <v>0</v>
      </c>
      <c r="BV10" s="72">
        <v>0</v>
      </c>
      <c r="BW10" s="72">
        <v>0</v>
      </c>
      <c r="BX10" s="72">
        <v>0</v>
      </c>
      <c r="BY10" s="72">
        <v>0</v>
      </c>
      <c r="BZ10" s="72">
        <v>0</v>
      </c>
      <c r="CA10" s="72">
        <v>0</v>
      </c>
      <c r="CB10" s="72">
        <v>0</v>
      </c>
      <c r="CC10" s="72">
        <v>0</v>
      </c>
      <c r="CD10" s="72">
        <v>0</v>
      </c>
      <c r="CE10" s="72">
        <v>0</v>
      </c>
      <c r="CF10" s="72">
        <v>0</v>
      </c>
      <c r="CG10" s="72">
        <v>0</v>
      </c>
      <c r="CH10" s="72">
        <v>0</v>
      </c>
      <c r="CI10" s="72">
        <v>0</v>
      </c>
      <c r="CJ10" s="72">
        <v>0</v>
      </c>
      <c r="CK10" s="72">
        <v>0</v>
      </c>
      <c r="CL10" s="72">
        <v>0</v>
      </c>
      <c r="CM10" s="72">
        <v>0</v>
      </c>
      <c r="CN10" s="72">
        <v>0</v>
      </c>
      <c r="CO10" s="72">
        <v>0</v>
      </c>
      <c r="CP10" s="72">
        <v>0</v>
      </c>
      <c r="CQ10" s="72">
        <v>0</v>
      </c>
      <c r="CR10" s="72">
        <v>0</v>
      </c>
      <c r="CS10" s="72">
        <v>0</v>
      </c>
      <c r="CT10" s="72">
        <v>0</v>
      </c>
      <c r="CU10" s="72">
        <v>0</v>
      </c>
      <c r="CV10" s="72">
        <v>0</v>
      </c>
      <c r="CW10" s="72">
        <v>0</v>
      </c>
      <c r="CX10" s="115"/>
    </row>
    <row r="11" spans="2:102" x14ac:dyDescent="0.25">
      <c r="B11" s="10" t="s">
        <v>26</v>
      </c>
      <c r="C11" s="10">
        <v>1</v>
      </c>
      <c r="D11" s="11">
        <v>1200</v>
      </c>
      <c r="E11" s="11"/>
      <c r="F11" s="11">
        <f>C11*D11</f>
        <v>1200</v>
      </c>
      <c r="G11" s="55">
        <v>4</v>
      </c>
      <c r="H11" s="55">
        <v>4</v>
      </c>
      <c r="I11" s="57">
        <v>-1200</v>
      </c>
      <c r="J11" s="58">
        <v>0</v>
      </c>
      <c r="K11" s="58">
        <v>0</v>
      </c>
      <c r="L11" s="58">
        <v>0</v>
      </c>
      <c r="M11" s="58">
        <f>I11</f>
        <v>-1200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  <c r="AJ11" s="58">
        <v>0</v>
      </c>
      <c r="AK11" s="58">
        <v>0</v>
      </c>
      <c r="AL11" s="58">
        <v>0</v>
      </c>
      <c r="AM11" s="58">
        <v>0</v>
      </c>
      <c r="AN11" s="58">
        <v>0</v>
      </c>
      <c r="AO11" s="58">
        <v>0</v>
      </c>
      <c r="AP11" s="58">
        <v>0</v>
      </c>
      <c r="AQ11" s="58">
        <v>0</v>
      </c>
      <c r="AR11" s="58">
        <v>0</v>
      </c>
      <c r="AS11" s="58">
        <v>0</v>
      </c>
      <c r="AT11" s="58">
        <v>0</v>
      </c>
      <c r="AU11" s="58">
        <v>0</v>
      </c>
      <c r="AV11" s="58">
        <v>0</v>
      </c>
      <c r="AW11" s="58">
        <v>0</v>
      </c>
      <c r="AX11" s="58">
        <v>0</v>
      </c>
      <c r="AY11" s="58">
        <v>0</v>
      </c>
      <c r="AZ11" s="58">
        <v>0</v>
      </c>
      <c r="BA11" s="58">
        <v>0</v>
      </c>
      <c r="BB11" s="58">
        <v>0</v>
      </c>
      <c r="BC11" s="58">
        <v>0</v>
      </c>
      <c r="BD11" s="58">
        <v>0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0</v>
      </c>
      <c r="BW11" s="58">
        <v>0</v>
      </c>
      <c r="BX11" s="58">
        <v>0</v>
      </c>
      <c r="BY11" s="58">
        <v>0</v>
      </c>
      <c r="BZ11" s="58">
        <v>0</v>
      </c>
      <c r="CA11" s="58">
        <v>0</v>
      </c>
      <c r="CB11" s="58">
        <v>0</v>
      </c>
      <c r="CC11" s="58">
        <v>0</v>
      </c>
      <c r="CD11" s="58">
        <v>0</v>
      </c>
      <c r="CE11" s="58">
        <v>0</v>
      </c>
      <c r="CF11" s="58">
        <v>0</v>
      </c>
      <c r="CG11" s="58">
        <v>0</v>
      </c>
      <c r="CH11" s="58">
        <v>0</v>
      </c>
      <c r="CI11" s="58">
        <v>0</v>
      </c>
      <c r="CJ11" s="58">
        <v>0</v>
      </c>
      <c r="CK11" s="58">
        <v>0</v>
      </c>
      <c r="CL11" s="58">
        <v>0</v>
      </c>
      <c r="CM11" s="58">
        <v>0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115"/>
    </row>
    <row r="12" spans="2:102" x14ac:dyDescent="0.25">
      <c r="B12" s="10" t="s">
        <v>27</v>
      </c>
      <c r="C12" s="10">
        <v>1</v>
      </c>
      <c r="D12" s="11">
        <v>4500</v>
      </c>
      <c r="E12" s="11"/>
      <c r="F12" s="11">
        <f>D12*C12</f>
        <v>4500</v>
      </c>
      <c r="G12" s="55">
        <v>4</v>
      </c>
      <c r="H12" s="55">
        <v>4</v>
      </c>
      <c r="I12" s="57">
        <v>-4500</v>
      </c>
      <c r="J12" s="58">
        <v>0</v>
      </c>
      <c r="K12" s="58">
        <v>0</v>
      </c>
      <c r="L12" s="58">
        <v>0</v>
      </c>
      <c r="M12" s="58">
        <f>I12</f>
        <v>-4500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v>0</v>
      </c>
      <c r="AK12" s="58">
        <v>0</v>
      </c>
      <c r="AL12" s="58">
        <v>0</v>
      </c>
      <c r="AM12" s="58">
        <v>0</v>
      </c>
      <c r="AN12" s="58">
        <v>0</v>
      </c>
      <c r="AO12" s="58">
        <v>0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0</v>
      </c>
      <c r="CA12" s="58">
        <v>0</v>
      </c>
      <c r="CB12" s="58">
        <v>0</v>
      </c>
      <c r="CC12" s="58">
        <v>0</v>
      </c>
      <c r="CD12" s="58">
        <v>0</v>
      </c>
      <c r="CE12" s="58">
        <v>0</v>
      </c>
      <c r="CF12" s="58">
        <v>0</v>
      </c>
      <c r="CG12" s="58">
        <v>0</v>
      </c>
      <c r="CH12" s="58">
        <v>0</v>
      </c>
      <c r="CI12" s="58">
        <v>0</v>
      </c>
      <c r="CJ12" s="58">
        <v>0</v>
      </c>
      <c r="CK12" s="58">
        <v>0</v>
      </c>
      <c r="CL12" s="58">
        <v>0</v>
      </c>
      <c r="CM12" s="58">
        <v>0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115"/>
    </row>
    <row r="13" spans="2:102" x14ac:dyDescent="0.25">
      <c r="B13" s="10" t="s">
        <v>14</v>
      </c>
      <c r="C13" s="12">
        <v>0.21</v>
      </c>
      <c r="D13" s="11">
        <f>F11+F12+F10</f>
        <v>11500</v>
      </c>
      <c r="E13" s="11"/>
      <c r="F13" s="11">
        <f>C13*D13</f>
        <v>2415</v>
      </c>
      <c r="G13" s="55">
        <v>1</v>
      </c>
      <c r="H13" s="55">
        <v>4</v>
      </c>
      <c r="I13" s="57">
        <f>(I10+I11+I12)*0.21</f>
        <v>-2415</v>
      </c>
      <c r="J13" s="58">
        <f>(J10+J11+J12)*0.21</f>
        <v>0</v>
      </c>
      <c r="K13" s="58">
        <f>(K10+K11+K12)*0.21</f>
        <v>-1218</v>
      </c>
      <c r="L13" s="58">
        <v>0</v>
      </c>
      <c r="M13" s="58">
        <f>(M10+M11+M12)*0.21</f>
        <v>-1197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  <c r="AJ13" s="58">
        <v>0</v>
      </c>
      <c r="AK13" s="58">
        <v>0</v>
      </c>
      <c r="AL13" s="58">
        <v>0</v>
      </c>
      <c r="AM13" s="58">
        <v>0</v>
      </c>
      <c r="AN13" s="58">
        <v>0</v>
      </c>
      <c r="AO13" s="58">
        <v>0</v>
      </c>
      <c r="AP13" s="58">
        <v>0</v>
      </c>
      <c r="AQ13" s="58">
        <v>0</v>
      </c>
      <c r="AR13" s="58">
        <v>0</v>
      </c>
      <c r="AS13" s="58">
        <v>0</v>
      </c>
      <c r="AT13" s="58">
        <v>0</v>
      </c>
      <c r="AU13" s="58">
        <v>0</v>
      </c>
      <c r="AV13" s="58">
        <v>0</v>
      </c>
      <c r="AW13" s="58">
        <v>0</v>
      </c>
      <c r="AX13" s="58">
        <v>0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0</v>
      </c>
      <c r="BW13" s="58">
        <v>0</v>
      </c>
      <c r="BX13" s="58">
        <v>0</v>
      </c>
      <c r="BY13" s="58">
        <v>0</v>
      </c>
      <c r="BZ13" s="58">
        <v>0</v>
      </c>
      <c r="CA13" s="58">
        <v>0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0</v>
      </c>
      <c r="CI13" s="58">
        <v>0</v>
      </c>
      <c r="CJ13" s="58">
        <v>0</v>
      </c>
      <c r="CK13" s="58">
        <v>0</v>
      </c>
      <c r="CL13" s="58">
        <v>0</v>
      </c>
      <c r="CM13" s="58">
        <v>0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115"/>
    </row>
    <row r="14" spans="2:102" x14ac:dyDescent="0.25">
      <c r="B14" s="10"/>
      <c r="C14" s="12"/>
      <c r="D14" s="11"/>
      <c r="E14" s="11"/>
      <c r="F14" s="11"/>
      <c r="G14" s="61"/>
      <c r="H14" s="61"/>
      <c r="I14" s="62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115"/>
    </row>
    <row r="15" spans="2:102" x14ac:dyDescent="0.25">
      <c r="B15" s="15" t="s">
        <v>1</v>
      </c>
      <c r="C15" s="15"/>
      <c r="D15" s="16"/>
      <c r="E15" s="16"/>
      <c r="F15" s="16"/>
      <c r="G15" s="64"/>
      <c r="H15" s="64"/>
      <c r="I15" s="65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115"/>
    </row>
    <row r="16" spans="2:102" x14ac:dyDescent="0.25">
      <c r="B16" t="s">
        <v>21</v>
      </c>
      <c r="C16" s="6">
        <v>5.6099999999999997E-2</v>
      </c>
      <c r="D16" s="1">
        <f>F30</f>
        <v>11970</v>
      </c>
      <c r="F16" s="1">
        <f>D16*C16</f>
        <v>671.51699999999994</v>
      </c>
      <c r="G16" s="70">
        <v>6</v>
      </c>
      <c r="H16" s="70">
        <v>6</v>
      </c>
      <c r="I16" s="71">
        <f t="shared" ref="I16:I65" si="0">-F16</f>
        <v>-671.51699999999994</v>
      </c>
      <c r="J16" s="72">
        <v>0</v>
      </c>
      <c r="K16" s="72">
        <v>0</v>
      </c>
      <c r="L16" s="72">
        <v>0</v>
      </c>
      <c r="M16" s="72">
        <v>0</v>
      </c>
      <c r="N16" s="72">
        <v>0</v>
      </c>
      <c r="O16" s="72">
        <f>I16</f>
        <v>-671.51699999999994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>
        <v>0</v>
      </c>
      <c r="Y16" s="72">
        <v>0</v>
      </c>
      <c r="Z16" s="72">
        <v>0</v>
      </c>
      <c r="AA16" s="72">
        <v>0</v>
      </c>
      <c r="AB16" s="72">
        <v>0</v>
      </c>
      <c r="AC16" s="72">
        <v>0</v>
      </c>
      <c r="AD16" s="72">
        <v>0</v>
      </c>
      <c r="AE16" s="72">
        <v>0</v>
      </c>
      <c r="AF16" s="72">
        <v>0</v>
      </c>
      <c r="AG16" s="72">
        <v>0</v>
      </c>
      <c r="AH16" s="72">
        <v>0</v>
      </c>
      <c r="AI16" s="72">
        <v>0</v>
      </c>
      <c r="AJ16" s="72">
        <v>0</v>
      </c>
      <c r="AK16" s="72">
        <v>0</v>
      </c>
      <c r="AL16" s="72">
        <v>0</v>
      </c>
      <c r="AM16" s="72">
        <v>0</v>
      </c>
      <c r="AN16" s="72">
        <v>0</v>
      </c>
      <c r="AO16" s="72">
        <v>0</v>
      </c>
      <c r="AP16" s="72">
        <v>0</v>
      </c>
      <c r="AQ16" s="72">
        <v>0</v>
      </c>
      <c r="AR16" s="72">
        <v>0</v>
      </c>
      <c r="AS16" s="72">
        <v>0</v>
      </c>
      <c r="AT16" s="72">
        <v>0</v>
      </c>
      <c r="AU16" s="72">
        <v>0</v>
      </c>
      <c r="AV16" s="72">
        <v>0</v>
      </c>
      <c r="AW16" s="72">
        <v>0</v>
      </c>
      <c r="AX16" s="72">
        <v>0</v>
      </c>
      <c r="AY16" s="72">
        <v>0</v>
      </c>
      <c r="AZ16" s="72">
        <v>0</v>
      </c>
      <c r="BA16" s="72">
        <v>0</v>
      </c>
      <c r="BB16" s="72">
        <v>0</v>
      </c>
      <c r="BC16" s="72">
        <v>0</v>
      </c>
      <c r="BD16" s="72">
        <v>0</v>
      </c>
      <c r="BE16" s="72">
        <v>0</v>
      </c>
      <c r="BF16" s="72">
        <v>0</v>
      </c>
      <c r="BG16" s="72">
        <v>0</v>
      </c>
      <c r="BH16" s="72">
        <v>0</v>
      </c>
      <c r="BI16" s="72">
        <v>0</v>
      </c>
      <c r="BJ16" s="72">
        <v>0</v>
      </c>
      <c r="BK16" s="72">
        <v>0</v>
      </c>
      <c r="BL16" s="72">
        <v>0</v>
      </c>
      <c r="BM16" s="72">
        <v>0</v>
      </c>
      <c r="BN16" s="72">
        <v>0</v>
      </c>
      <c r="BO16" s="72">
        <v>0</v>
      </c>
      <c r="BP16" s="72">
        <v>0</v>
      </c>
      <c r="BQ16" s="72">
        <v>0</v>
      </c>
      <c r="BR16" s="72">
        <v>0</v>
      </c>
      <c r="BS16" s="72">
        <v>0</v>
      </c>
      <c r="BT16" s="72">
        <v>0</v>
      </c>
      <c r="BU16" s="72">
        <v>0</v>
      </c>
      <c r="BV16" s="72">
        <v>0</v>
      </c>
      <c r="BW16" s="72">
        <v>0</v>
      </c>
      <c r="BX16" s="72">
        <v>0</v>
      </c>
      <c r="BY16" s="72">
        <v>0</v>
      </c>
      <c r="BZ16" s="72">
        <v>0</v>
      </c>
      <c r="CA16" s="72">
        <v>0</v>
      </c>
      <c r="CB16" s="72">
        <v>0</v>
      </c>
      <c r="CC16" s="72">
        <v>0</v>
      </c>
      <c r="CD16" s="72">
        <v>0</v>
      </c>
      <c r="CE16" s="72">
        <v>0</v>
      </c>
      <c r="CF16" s="72">
        <v>0</v>
      </c>
      <c r="CG16" s="72">
        <v>0</v>
      </c>
      <c r="CH16" s="72">
        <v>0</v>
      </c>
      <c r="CI16" s="72">
        <v>0</v>
      </c>
      <c r="CJ16" s="72">
        <v>0</v>
      </c>
      <c r="CK16" s="72">
        <v>0</v>
      </c>
      <c r="CL16" s="72">
        <v>0</v>
      </c>
      <c r="CM16" s="72">
        <v>0</v>
      </c>
      <c r="CN16" s="72">
        <v>0</v>
      </c>
      <c r="CO16" s="72">
        <v>0</v>
      </c>
      <c r="CP16" s="72">
        <v>0</v>
      </c>
      <c r="CQ16" s="72">
        <v>0</v>
      </c>
      <c r="CR16" s="72">
        <v>0</v>
      </c>
      <c r="CS16" s="72">
        <v>0</v>
      </c>
      <c r="CT16" s="72">
        <v>0</v>
      </c>
      <c r="CU16" s="72">
        <v>0</v>
      </c>
      <c r="CV16" s="72">
        <v>0</v>
      </c>
      <c r="CW16" s="72">
        <v>0</v>
      </c>
      <c r="CX16" s="115"/>
    </row>
    <row r="17" spans="2:102" x14ac:dyDescent="0.25">
      <c r="B17" t="s">
        <v>22</v>
      </c>
      <c r="C17" s="6">
        <v>4.7699999999999999E-2</v>
      </c>
      <c r="D17" s="1">
        <f>F30</f>
        <v>11970</v>
      </c>
      <c r="F17" s="1">
        <f>D17*C17</f>
        <v>570.96899999999994</v>
      </c>
      <c r="G17" s="55">
        <v>17</v>
      </c>
      <c r="H17" s="55">
        <v>18</v>
      </c>
      <c r="I17" s="57">
        <f t="shared" si="0"/>
        <v>-570.96899999999994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f>I17*0.3</f>
        <v>-171.29069999999999</v>
      </c>
      <c r="AA17" s="58">
        <f>0.7*I17</f>
        <v>-399.67829999999992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v>0</v>
      </c>
      <c r="AK17" s="58">
        <v>0</v>
      </c>
      <c r="AL17" s="58">
        <v>0</v>
      </c>
      <c r="AM17" s="58">
        <v>0</v>
      </c>
      <c r="AN17" s="58">
        <v>0</v>
      </c>
      <c r="AO17" s="58">
        <v>0</v>
      </c>
      <c r="AP17" s="58">
        <v>0</v>
      </c>
      <c r="AQ17" s="58">
        <v>0</v>
      </c>
      <c r="AR17" s="58">
        <v>0</v>
      </c>
      <c r="AS17" s="58">
        <v>0</v>
      </c>
      <c r="AT17" s="58">
        <v>0</v>
      </c>
      <c r="AU17" s="58">
        <v>0</v>
      </c>
      <c r="AV17" s="58">
        <v>0</v>
      </c>
      <c r="AW17" s="58">
        <v>0</v>
      </c>
      <c r="AX17" s="58">
        <v>0</v>
      </c>
      <c r="AY17" s="58">
        <v>0</v>
      </c>
      <c r="AZ17" s="58">
        <v>0</v>
      </c>
      <c r="BA17" s="58">
        <v>0</v>
      </c>
      <c r="BB17" s="58">
        <v>0</v>
      </c>
      <c r="BC17" s="58">
        <v>0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0</v>
      </c>
      <c r="CA17" s="58">
        <v>0</v>
      </c>
      <c r="CB17" s="58">
        <v>0</v>
      </c>
      <c r="CC17" s="58">
        <v>0</v>
      </c>
      <c r="CD17" s="58">
        <v>0</v>
      </c>
      <c r="CE17" s="58">
        <v>0</v>
      </c>
      <c r="CF17" s="58">
        <v>0</v>
      </c>
      <c r="CG17" s="58">
        <v>0</v>
      </c>
      <c r="CH17" s="58">
        <v>0</v>
      </c>
      <c r="CI17" s="58">
        <v>0</v>
      </c>
      <c r="CJ17" s="58">
        <v>0</v>
      </c>
      <c r="CK17" s="58">
        <v>0</v>
      </c>
      <c r="CL17" s="58">
        <v>0</v>
      </c>
      <c r="CM17" s="58">
        <v>0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115"/>
    </row>
    <row r="18" spans="2:102" x14ac:dyDescent="0.25">
      <c r="B18" t="s">
        <v>24</v>
      </c>
      <c r="C18" s="6">
        <v>7.0000000000000001E-3</v>
      </c>
      <c r="D18" s="1">
        <f>F30</f>
        <v>11970</v>
      </c>
      <c r="F18" s="1">
        <f>C18*D18</f>
        <v>83.79</v>
      </c>
      <c r="G18" s="55">
        <v>17</v>
      </c>
      <c r="H18" s="55">
        <v>18</v>
      </c>
      <c r="I18" s="57">
        <f t="shared" si="0"/>
        <v>-83.79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f>I18*0.5</f>
        <v>-41.895000000000003</v>
      </c>
      <c r="AA18" s="58">
        <f>I18*0.5</f>
        <v>-41.895000000000003</v>
      </c>
      <c r="AB18" s="58">
        <v>0</v>
      </c>
      <c r="AC18" s="58">
        <v>0</v>
      </c>
      <c r="AD18" s="58">
        <v>0</v>
      </c>
      <c r="AE18" s="58">
        <v>0</v>
      </c>
      <c r="AF18" s="58">
        <v>0</v>
      </c>
      <c r="AG18" s="58">
        <v>0</v>
      </c>
      <c r="AH18" s="58">
        <v>0</v>
      </c>
      <c r="AI18" s="58">
        <v>0</v>
      </c>
      <c r="AJ18" s="58">
        <v>0</v>
      </c>
      <c r="AK18" s="58">
        <v>0</v>
      </c>
      <c r="AL18" s="58">
        <v>0</v>
      </c>
      <c r="AM18" s="58">
        <v>0</v>
      </c>
      <c r="AN18" s="58">
        <v>0</v>
      </c>
      <c r="AO18" s="58">
        <v>0</v>
      </c>
      <c r="AP18" s="58">
        <v>0</v>
      </c>
      <c r="AQ18" s="58">
        <v>0</v>
      </c>
      <c r="AR18" s="58">
        <v>0</v>
      </c>
      <c r="AS18" s="58">
        <v>0</v>
      </c>
      <c r="AT18" s="58">
        <v>0</v>
      </c>
      <c r="AU18" s="58">
        <v>0</v>
      </c>
      <c r="AV18" s="58">
        <v>0</v>
      </c>
      <c r="AW18" s="58">
        <v>0</v>
      </c>
      <c r="AX18" s="58">
        <v>0</v>
      </c>
      <c r="AY18" s="58">
        <v>0</v>
      </c>
      <c r="AZ18" s="58">
        <v>0</v>
      </c>
      <c r="BA18" s="58">
        <v>0</v>
      </c>
      <c r="BB18" s="58">
        <v>0</v>
      </c>
      <c r="BC18" s="58">
        <v>0</v>
      </c>
      <c r="BD18" s="58">
        <v>0</v>
      </c>
      <c r="BE18" s="58">
        <v>0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0</v>
      </c>
      <c r="CA18" s="58">
        <v>0</v>
      </c>
      <c r="CB18" s="58">
        <v>0</v>
      </c>
      <c r="CC18" s="58">
        <v>0</v>
      </c>
      <c r="CD18" s="58">
        <v>0</v>
      </c>
      <c r="CE18" s="58">
        <v>0</v>
      </c>
      <c r="CF18" s="58">
        <v>0</v>
      </c>
      <c r="CG18" s="58">
        <v>0</v>
      </c>
      <c r="CH18" s="58">
        <v>0</v>
      </c>
      <c r="CI18" s="58">
        <v>0</v>
      </c>
      <c r="CJ18" s="58">
        <v>0</v>
      </c>
      <c r="CK18" s="58">
        <v>0</v>
      </c>
      <c r="CL18" s="58">
        <v>0</v>
      </c>
      <c r="CM18" s="58">
        <v>0</v>
      </c>
      <c r="CN18" s="58">
        <v>0</v>
      </c>
      <c r="CO18" s="58">
        <v>0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115"/>
    </row>
    <row r="19" spans="2:102" x14ac:dyDescent="0.25">
      <c r="B19" s="6" t="s">
        <v>19</v>
      </c>
      <c r="C19" s="6">
        <v>5.6099999999999997E-2</v>
      </c>
      <c r="D19" s="1">
        <f>F33+F34</f>
        <v>498710.41680000001</v>
      </c>
      <c r="F19" s="1">
        <f>C19*D19</f>
        <v>27977.654382479999</v>
      </c>
      <c r="G19" s="55">
        <v>6</v>
      </c>
      <c r="H19" s="55">
        <v>9</v>
      </c>
      <c r="I19" s="57">
        <f t="shared" si="0"/>
        <v>-27977.654382479999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f>I19*0.4</f>
        <v>-11191.061752992</v>
      </c>
      <c r="P19" s="58">
        <v>0</v>
      </c>
      <c r="Q19" s="58">
        <v>0</v>
      </c>
      <c r="R19" s="58">
        <f>I19*0.6</f>
        <v>-16786.592629487997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  <c r="AJ19" s="58">
        <v>0</v>
      </c>
      <c r="AK19" s="58">
        <v>0</v>
      </c>
      <c r="AL19" s="58">
        <v>0</v>
      </c>
      <c r="AM19" s="58">
        <v>0</v>
      </c>
      <c r="AN19" s="58">
        <v>0</v>
      </c>
      <c r="AO19" s="58">
        <v>0</v>
      </c>
      <c r="AP19" s="58">
        <v>0</v>
      </c>
      <c r="AQ19" s="58">
        <v>0</v>
      </c>
      <c r="AR19" s="58">
        <v>0</v>
      </c>
      <c r="AS19" s="58">
        <v>0</v>
      </c>
      <c r="AT19" s="58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8">
        <v>0</v>
      </c>
      <c r="BA19" s="58">
        <v>0</v>
      </c>
      <c r="BB19" s="58">
        <v>0</v>
      </c>
      <c r="BC19" s="58">
        <v>0</v>
      </c>
      <c r="BD19" s="58">
        <v>0</v>
      </c>
      <c r="BE19" s="58">
        <v>0</v>
      </c>
      <c r="BF19" s="58">
        <v>0</v>
      </c>
      <c r="BG19" s="58">
        <v>0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0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0</v>
      </c>
      <c r="CA19" s="58">
        <v>0</v>
      </c>
      <c r="CB19" s="58">
        <v>0</v>
      </c>
      <c r="CC19" s="58">
        <v>0</v>
      </c>
      <c r="CD19" s="58">
        <v>0</v>
      </c>
      <c r="CE19" s="58">
        <v>0</v>
      </c>
      <c r="CF19" s="58">
        <v>0</v>
      </c>
      <c r="CG19" s="58">
        <v>0</v>
      </c>
      <c r="CH19" s="58">
        <v>0</v>
      </c>
      <c r="CI19" s="58">
        <v>0</v>
      </c>
      <c r="CJ19" s="58">
        <v>0</v>
      </c>
      <c r="CK19" s="58">
        <v>0</v>
      </c>
      <c r="CL19" s="58">
        <v>0</v>
      </c>
      <c r="CM19" s="58">
        <v>0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115"/>
    </row>
    <row r="20" spans="2:102" x14ac:dyDescent="0.25">
      <c r="B20" s="6" t="s">
        <v>20</v>
      </c>
      <c r="C20" s="6">
        <v>4.7699999999999999E-2</v>
      </c>
      <c r="D20" s="1">
        <f>F33+F34</f>
        <v>498710.41680000001</v>
      </c>
      <c r="F20" s="1">
        <f>C20*D20</f>
        <v>23788.486881360001</v>
      </c>
      <c r="G20" s="55">
        <v>19</v>
      </c>
      <c r="H20" s="55">
        <v>32</v>
      </c>
      <c r="I20" s="57">
        <f t="shared" si="0"/>
        <v>-23788.486881360001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f>$I20/14</f>
        <v>-1699.1776343828571</v>
      </c>
      <c r="AC20" s="58">
        <f t="shared" ref="AC20:AO20" si="1">$I20/14</f>
        <v>-1699.1776343828571</v>
      </c>
      <c r="AD20" s="58">
        <f t="shared" si="1"/>
        <v>-1699.1776343828571</v>
      </c>
      <c r="AE20" s="58">
        <f t="shared" si="1"/>
        <v>-1699.1776343828571</v>
      </c>
      <c r="AF20" s="58">
        <f t="shared" si="1"/>
        <v>-1699.1776343828571</v>
      </c>
      <c r="AG20" s="58">
        <f t="shared" si="1"/>
        <v>-1699.1776343828571</v>
      </c>
      <c r="AH20" s="58">
        <f t="shared" si="1"/>
        <v>-1699.1776343828571</v>
      </c>
      <c r="AI20" s="58">
        <f t="shared" si="1"/>
        <v>-1699.1776343828571</v>
      </c>
      <c r="AJ20" s="58">
        <f t="shared" si="1"/>
        <v>-1699.1776343828571</v>
      </c>
      <c r="AK20" s="58">
        <f t="shared" si="1"/>
        <v>-1699.1776343828571</v>
      </c>
      <c r="AL20" s="58">
        <f t="shared" si="1"/>
        <v>-1699.1776343828571</v>
      </c>
      <c r="AM20" s="58">
        <f t="shared" si="1"/>
        <v>-1699.1776343828571</v>
      </c>
      <c r="AN20" s="58">
        <f t="shared" si="1"/>
        <v>-1699.1776343828571</v>
      </c>
      <c r="AO20" s="58">
        <f t="shared" si="1"/>
        <v>-1699.1776343828571</v>
      </c>
      <c r="AP20" s="58">
        <v>0</v>
      </c>
      <c r="AQ20" s="58">
        <v>0</v>
      </c>
      <c r="AR20" s="58">
        <v>0</v>
      </c>
      <c r="AS20" s="58">
        <v>0</v>
      </c>
      <c r="AT20" s="58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8">
        <v>0</v>
      </c>
      <c r="BA20" s="58">
        <v>0</v>
      </c>
      <c r="BB20" s="58">
        <v>0</v>
      </c>
      <c r="BC20" s="58">
        <v>0</v>
      </c>
      <c r="BD20" s="58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0</v>
      </c>
      <c r="BW20" s="58">
        <v>0</v>
      </c>
      <c r="BX20" s="58">
        <v>0</v>
      </c>
      <c r="BY20" s="58">
        <v>0</v>
      </c>
      <c r="BZ20" s="58">
        <v>0</v>
      </c>
      <c r="CA20" s="58">
        <v>0</v>
      </c>
      <c r="CB20" s="58">
        <v>0</v>
      </c>
      <c r="CC20" s="58">
        <v>0</v>
      </c>
      <c r="CD20" s="58">
        <v>0</v>
      </c>
      <c r="CE20" s="58">
        <v>0</v>
      </c>
      <c r="CF20" s="58">
        <v>0</v>
      </c>
      <c r="CG20" s="58">
        <v>0</v>
      </c>
      <c r="CH20" s="58">
        <v>0</v>
      </c>
      <c r="CI20" s="58">
        <v>0</v>
      </c>
      <c r="CJ20" s="58">
        <v>0</v>
      </c>
      <c r="CK20" s="58">
        <v>0</v>
      </c>
      <c r="CL20" s="58">
        <v>0</v>
      </c>
      <c r="CM20" s="58">
        <v>0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115"/>
    </row>
    <row r="21" spans="2:102" x14ac:dyDescent="0.25">
      <c r="B21" s="6" t="s">
        <v>24</v>
      </c>
      <c r="C21" s="6">
        <v>7.0000000000000001E-3</v>
      </c>
      <c r="D21" s="1">
        <f>F33+F34</f>
        <v>498710.41680000001</v>
      </c>
      <c r="F21" s="1">
        <f>C21*D21</f>
        <v>3490.9729176000001</v>
      </c>
      <c r="G21" s="55">
        <v>19</v>
      </c>
      <c r="H21" s="55">
        <v>32</v>
      </c>
      <c r="I21" s="57">
        <f t="shared" si="0"/>
        <v>-3490.9729176000001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8">
        <v>0</v>
      </c>
      <c r="AA21" s="58">
        <v>0</v>
      </c>
      <c r="AB21" s="58">
        <f>$I$21/14</f>
        <v>-249.35520840000001</v>
      </c>
      <c r="AC21" s="58">
        <f t="shared" ref="AC21:AO21" si="2">$I$21/14</f>
        <v>-249.35520840000001</v>
      </c>
      <c r="AD21" s="58">
        <f t="shared" si="2"/>
        <v>-249.35520840000001</v>
      </c>
      <c r="AE21" s="58">
        <f t="shared" si="2"/>
        <v>-249.35520840000001</v>
      </c>
      <c r="AF21" s="58">
        <f t="shared" si="2"/>
        <v>-249.35520840000001</v>
      </c>
      <c r="AG21" s="58">
        <f t="shared" si="2"/>
        <v>-249.35520840000001</v>
      </c>
      <c r="AH21" s="58">
        <f t="shared" si="2"/>
        <v>-249.35520840000001</v>
      </c>
      <c r="AI21" s="58">
        <f t="shared" si="2"/>
        <v>-249.35520840000001</v>
      </c>
      <c r="AJ21" s="58">
        <f t="shared" si="2"/>
        <v>-249.35520840000001</v>
      </c>
      <c r="AK21" s="58">
        <f t="shared" si="2"/>
        <v>-249.35520840000001</v>
      </c>
      <c r="AL21" s="58">
        <f t="shared" si="2"/>
        <v>-249.35520840000001</v>
      </c>
      <c r="AM21" s="58">
        <f t="shared" si="2"/>
        <v>-249.35520840000001</v>
      </c>
      <c r="AN21" s="58">
        <f t="shared" si="2"/>
        <v>-249.35520840000001</v>
      </c>
      <c r="AO21" s="58">
        <f t="shared" si="2"/>
        <v>-249.35520840000001</v>
      </c>
      <c r="AP21" s="58">
        <v>0</v>
      </c>
      <c r="AQ21" s="58">
        <v>0</v>
      </c>
      <c r="AR21" s="58">
        <v>0</v>
      </c>
      <c r="AS21" s="58">
        <v>0</v>
      </c>
      <c r="AT21" s="58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8">
        <v>0</v>
      </c>
      <c r="BA21" s="58">
        <v>0</v>
      </c>
      <c r="BB21" s="58">
        <v>0</v>
      </c>
      <c r="BC21" s="58">
        <v>0</v>
      </c>
      <c r="BD21" s="58">
        <v>0</v>
      </c>
      <c r="BE21" s="58">
        <v>0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0</v>
      </c>
      <c r="CA21" s="58">
        <v>0</v>
      </c>
      <c r="CB21" s="58">
        <v>0</v>
      </c>
      <c r="CC21" s="58">
        <v>0</v>
      </c>
      <c r="CD21" s="58">
        <v>0</v>
      </c>
      <c r="CE21" s="58">
        <v>0</v>
      </c>
      <c r="CF21" s="58">
        <v>0</v>
      </c>
      <c r="CG21" s="58">
        <v>0</v>
      </c>
      <c r="CH21" s="58">
        <v>0</v>
      </c>
      <c r="CI21" s="58">
        <v>0</v>
      </c>
      <c r="CJ21" s="58">
        <v>0</v>
      </c>
      <c r="CK21" s="58">
        <v>0</v>
      </c>
      <c r="CL21" s="58">
        <v>0</v>
      </c>
      <c r="CM21" s="58">
        <v>0</v>
      </c>
      <c r="CN21" s="58">
        <v>0</v>
      </c>
      <c r="CO21" s="58">
        <v>0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115"/>
    </row>
    <row r="22" spans="2:102" x14ac:dyDescent="0.25">
      <c r="B22" s="6" t="s">
        <v>172</v>
      </c>
      <c r="C22" s="6">
        <v>0.02</v>
      </c>
      <c r="D22" s="1">
        <f>F34+F33+F30</f>
        <v>510680.41680000001</v>
      </c>
      <c r="F22" s="1">
        <f>C22*D22</f>
        <v>10213.608336000001</v>
      </c>
      <c r="G22" s="55">
        <v>1</v>
      </c>
      <c r="H22" s="55">
        <v>33</v>
      </c>
      <c r="I22" s="57">
        <f>-F22</f>
        <v>-10213.608336000001</v>
      </c>
      <c r="J22" s="58">
        <v>0</v>
      </c>
      <c r="K22" s="58">
        <v>0</v>
      </c>
      <c r="L22" s="58">
        <v>0</v>
      </c>
      <c r="M22" s="58">
        <f>I22*0.05</f>
        <v>-510.6804168000001</v>
      </c>
      <c r="N22" s="58">
        <v>0</v>
      </c>
      <c r="O22" s="58">
        <v>0</v>
      </c>
      <c r="P22" s="58">
        <v>0</v>
      </c>
      <c r="Q22" s="58">
        <v>0</v>
      </c>
      <c r="R22" s="58">
        <f>I22*0.15</f>
        <v>-1532.0412504000001</v>
      </c>
      <c r="S22" s="58">
        <v>0</v>
      </c>
      <c r="T22" s="58">
        <f>I22*0.05</f>
        <v>-510.6804168000001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f t="shared" ref="Z22:AN22" si="3">$I$22*0.04</f>
        <v>-408.54433344000006</v>
      </c>
      <c r="AA22" s="58">
        <f t="shared" si="3"/>
        <v>-408.54433344000006</v>
      </c>
      <c r="AB22" s="58">
        <f t="shared" si="3"/>
        <v>-408.54433344000006</v>
      </c>
      <c r="AC22" s="58">
        <f t="shared" si="3"/>
        <v>-408.54433344000006</v>
      </c>
      <c r="AD22" s="58">
        <f t="shared" si="3"/>
        <v>-408.54433344000006</v>
      </c>
      <c r="AE22" s="58">
        <f t="shared" si="3"/>
        <v>-408.54433344000006</v>
      </c>
      <c r="AF22" s="58">
        <f t="shared" si="3"/>
        <v>-408.54433344000006</v>
      </c>
      <c r="AG22" s="58">
        <f t="shared" si="3"/>
        <v>-408.54433344000006</v>
      </c>
      <c r="AH22" s="58">
        <f t="shared" si="3"/>
        <v>-408.54433344000006</v>
      </c>
      <c r="AI22" s="58">
        <f t="shared" si="3"/>
        <v>-408.54433344000006</v>
      </c>
      <c r="AJ22" s="58">
        <f t="shared" si="3"/>
        <v>-408.54433344000006</v>
      </c>
      <c r="AK22" s="58">
        <f t="shared" si="3"/>
        <v>-408.54433344000006</v>
      </c>
      <c r="AL22" s="58">
        <f t="shared" si="3"/>
        <v>-408.54433344000006</v>
      </c>
      <c r="AM22" s="58">
        <f t="shared" si="3"/>
        <v>-408.54433344000006</v>
      </c>
      <c r="AN22" s="58">
        <f t="shared" si="3"/>
        <v>-408.54433344000006</v>
      </c>
      <c r="AO22" s="58">
        <f>$I$22*0.04</f>
        <v>-408.54433344000006</v>
      </c>
      <c r="AP22" s="58">
        <f>I22*0.11</f>
        <v>-1123.4969169600001</v>
      </c>
      <c r="AQ22" s="58">
        <v>0</v>
      </c>
      <c r="AR22" s="58">
        <v>0</v>
      </c>
      <c r="AS22" s="58">
        <v>0</v>
      </c>
      <c r="AT22" s="58">
        <v>0</v>
      </c>
      <c r="AU22" s="58">
        <v>0</v>
      </c>
      <c r="AV22" s="58">
        <v>0</v>
      </c>
      <c r="AW22" s="58">
        <v>0</v>
      </c>
      <c r="AX22" s="58">
        <v>0</v>
      </c>
      <c r="AY22" s="58">
        <v>0</v>
      </c>
      <c r="AZ22" s="58">
        <v>0</v>
      </c>
      <c r="BA22" s="58">
        <v>0</v>
      </c>
      <c r="BB22" s="58">
        <v>0</v>
      </c>
      <c r="BC22" s="58">
        <v>0</v>
      </c>
      <c r="BD22" s="58">
        <v>0</v>
      </c>
      <c r="BE22" s="58">
        <v>0</v>
      </c>
      <c r="BF22" s="58">
        <v>0</v>
      </c>
      <c r="BG22" s="58">
        <v>0</v>
      </c>
      <c r="BH22" s="58">
        <v>0</v>
      </c>
      <c r="BI22" s="58">
        <v>0</v>
      </c>
      <c r="BJ22" s="58">
        <v>0</v>
      </c>
      <c r="BK22" s="58">
        <v>0</v>
      </c>
      <c r="BL22" s="58">
        <v>0</v>
      </c>
      <c r="BM22" s="58">
        <v>0</v>
      </c>
      <c r="BN22" s="58">
        <v>0</v>
      </c>
      <c r="BO22" s="58">
        <v>0</v>
      </c>
      <c r="BP22" s="58">
        <v>0</v>
      </c>
      <c r="BQ22" s="58">
        <v>0</v>
      </c>
      <c r="BR22" s="58">
        <v>0</v>
      </c>
      <c r="BS22" s="58">
        <v>0</v>
      </c>
      <c r="BT22" s="58">
        <v>0</v>
      </c>
      <c r="BU22" s="58">
        <v>0</v>
      </c>
      <c r="BV22" s="58">
        <v>0</v>
      </c>
      <c r="BW22" s="58">
        <v>0</v>
      </c>
      <c r="BX22" s="58">
        <v>0</v>
      </c>
      <c r="BY22" s="58">
        <v>0</v>
      </c>
      <c r="BZ22" s="58">
        <v>0</v>
      </c>
      <c r="CA22" s="58">
        <v>0</v>
      </c>
      <c r="CB22" s="58">
        <v>0</v>
      </c>
      <c r="CC22" s="58">
        <v>0</v>
      </c>
      <c r="CD22" s="58">
        <v>0</v>
      </c>
      <c r="CE22" s="58">
        <v>0</v>
      </c>
      <c r="CF22" s="58">
        <v>0</v>
      </c>
      <c r="CG22" s="58">
        <v>0</v>
      </c>
      <c r="CH22" s="58">
        <v>0</v>
      </c>
      <c r="CI22" s="58">
        <v>0</v>
      </c>
      <c r="CJ22" s="58">
        <v>0</v>
      </c>
      <c r="CK22" s="58">
        <v>0</v>
      </c>
      <c r="CL22" s="58">
        <v>0</v>
      </c>
      <c r="CM22" s="58">
        <v>0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0</v>
      </c>
      <c r="CU22" s="58">
        <v>0</v>
      </c>
      <c r="CV22" s="58">
        <v>0</v>
      </c>
      <c r="CW22" s="58">
        <v>0</v>
      </c>
      <c r="CX22" s="115"/>
    </row>
    <row r="23" spans="2:102" x14ac:dyDescent="0.25">
      <c r="B23" s="28" t="s">
        <v>17</v>
      </c>
      <c r="G23" s="90"/>
      <c r="H23" s="90"/>
      <c r="I23" s="91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5"/>
    </row>
    <row r="24" spans="2:102" x14ac:dyDescent="0.25">
      <c r="B24" s="5" t="s">
        <v>43</v>
      </c>
      <c r="C24" s="5">
        <v>0.21</v>
      </c>
      <c r="D24" s="1">
        <f>F16+F17+F18</f>
        <v>1326.2759999999998</v>
      </c>
      <c r="F24" s="1">
        <f>C24*D24</f>
        <v>278.51795999999996</v>
      </c>
      <c r="G24" s="55">
        <v>6</v>
      </c>
      <c r="H24" s="55">
        <v>18</v>
      </c>
      <c r="I24" s="57">
        <f t="shared" si="0"/>
        <v>-278.51795999999996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f>SUM(O16:O18)*0.21</f>
        <v>-141.01856999999998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f>(Z17+Z18)*0.21</f>
        <v>-44.768996999999999</v>
      </c>
      <c r="AA24" s="58">
        <f>(AA17+AA18)*0.21</f>
        <v>-92.730392999999978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>
        <v>0</v>
      </c>
      <c r="AS24" s="58">
        <v>0</v>
      </c>
      <c r="AT24" s="58">
        <v>0</v>
      </c>
      <c r="AU24" s="58">
        <v>0</v>
      </c>
      <c r="AV24" s="58">
        <v>0</v>
      </c>
      <c r="AW24" s="58">
        <v>0</v>
      </c>
      <c r="AX24" s="58">
        <v>0</v>
      </c>
      <c r="AY24" s="58">
        <v>0</v>
      </c>
      <c r="AZ24" s="58">
        <v>0</v>
      </c>
      <c r="BA24" s="58">
        <v>0</v>
      </c>
      <c r="BB24" s="58">
        <v>0</v>
      </c>
      <c r="BC24" s="58">
        <v>0</v>
      </c>
      <c r="BD24" s="58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0</v>
      </c>
      <c r="BW24" s="58">
        <v>0</v>
      </c>
      <c r="BX24" s="58">
        <v>0</v>
      </c>
      <c r="BY24" s="58">
        <v>0</v>
      </c>
      <c r="BZ24" s="58">
        <v>0</v>
      </c>
      <c r="CA24" s="58">
        <v>0</v>
      </c>
      <c r="CB24" s="58">
        <v>0</v>
      </c>
      <c r="CC24" s="58">
        <v>0</v>
      </c>
      <c r="CD24" s="58">
        <v>0</v>
      </c>
      <c r="CE24" s="58">
        <v>0</v>
      </c>
      <c r="CF24" s="58">
        <v>0</v>
      </c>
      <c r="CG24" s="58">
        <v>0</v>
      </c>
      <c r="CH24" s="58">
        <v>0</v>
      </c>
      <c r="CI24" s="58">
        <v>0</v>
      </c>
      <c r="CJ24" s="58">
        <v>0</v>
      </c>
      <c r="CK24" s="58">
        <v>0</v>
      </c>
      <c r="CL24" s="58">
        <v>0</v>
      </c>
      <c r="CM24" s="58">
        <v>0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115"/>
    </row>
    <row r="25" spans="2:102" x14ac:dyDescent="0.25">
      <c r="B25" s="5" t="s">
        <v>173</v>
      </c>
      <c r="C25" s="5">
        <v>0.21</v>
      </c>
      <c r="D25" s="1">
        <f>F19+F20+F21+F22</f>
        <v>65470.722517440008</v>
      </c>
      <c r="F25" s="1">
        <f>C25*D25</f>
        <v>13748.851728662401</v>
      </c>
      <c r="G25" s="55">
        <v>6</v>
      </c>
      <c r="H25" s="55">
        <v>32</v>
      </c>
      <c r="I25" s="57">
        <f t="shared" si="0"/>
        <v>-13748.851728662401</v>
      </c>
      <c r="J25" s="58">
        <v>0</v>
      </c>
      <c r="K25" s="58">
        <v>0</v>
      </c>
      <c r="L25" s="58">
        <v>0</v>
      </c>
      <c r="M25" s="58">
        <f>SUM(M19:M22)*0.21</f>
        <v>-107.24288752800001</v>
      </c>
      <c r="N25" s="58">
        <v>0</v>
      </c>
      <c r="O25" s="58">
        <f>SUM(O19:O22)*0.21</f>
        <v>-2350.1229681283198</v>
      </c>
      <c r="P25" s="58">
        <v>0</v>
      </c>
      <c r="Q25" s="58">
        <v>0</v>
      </c>
      <c r="R25" s="58">
        <f>SUM(R19:R22)*0.21</f>
        <v>-3846.9131147764797</v>
      </c>
      <c r="S25" s="58">
        <v>0</v>
      </c>
      <c r="T25" s="58">
        <f>SUM(T19:T22)*0.21</f>
        <v>-107.24288752800001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f t="shared" ref="Z25:AP25" si="4">SUM(Z19:Z22)*0.21</f>
        <v>-85.794310022400012</v>
      </c>
      <c r="AA25" s="58">
        <f t="shared" si="4"/>
        <v>-85.794310022400012</v>
      </c>
      <c r="AB25" s="58">
        <f t="shared" si="4"/>
        <v>-494.98620700680004</v>
      </c>
      <c r="AC25" s="58">
        <f t="shared" si="4"/>
        <v>-494.98620700680004</v>
      </c>
      <c r="AD25" s="58">
        <f t="shared" si="4"/>
        <v>-494.98620700680004</v>
      </c>
      <c r="AE25" s="58">
        <f t="shared" si="4"/>
        <v>-494.98620700680004</v>
      </c>
      <c r="AF25" s="58">
        <f t="shared" si="4"/>
        <v>-494.98620700680004</v>
      </c>
      <c r="AG25" s="58">
        <f t="shared" si="4"/>
        <v>-494.98620700680004</v>
      </c>
      <c r="AH25" s="58">
        <f t="shared" si="4"/>
        <v>-494.98620700680004</v>
      </c>
      <c r="AI25" s="58">
        <f t="shared" si="4"/>
        <v>-494.98620700680004</v>
      </c>
      <c r="AJ25" s="58">
        <f t="shared" si="4"/>
        <v>-494.98620700680004</v>
      </c>
      <c r="AK25" s="58">
        <f t="shared" si="4"/>
        <v>-494.98620700680004</v>
      </c>
      <c r="AL25" s="58">
        <f t="shared" si="4"/>
        <v>-494.98620700680004</v>
      </c>
      <c r="AM25" s="58">
        <f t="shared" si="4"/>
        <v>-494.98620700680004</v>
      </c>
      <c r="AN25" s="58">
        <f t="shared" si="4"/>
        <v>-494.98620700680004</v>
      </c>
      <c r="AO25" s="58">
        <f t="shared" si="4"/>
        <v>-494.98620700680004</v>
      </c>
      <c r="AP25" s="58">
        <f t="shared" si="4"/>
        <v>-235.93435256160001</v>
      </c>
      <c r="AQ25" s="58">
        <v>0</v>
      </c>
      <c r="AR25" s="58">
        <v>0</v>
      </c>
      <c r="AS25" s="58">
        <v>0</v>
      </c>
      <c r="AT25" s="58">
        <v>0</v>
      </c>
      <c r="AU25" s="58">
        <v>0</v>
      </c>
      <c r="AV25" s="58">
        <v>0</v>
      </c>
      <c r="AW25" s="58">
        <v>0</v>
      </c>
      <c r="AX25" s="58">
        <v>0</v>
      </c>
      <c r="AY25" s="58">
        <v>0</v>
      </c>
      <c r="AZ25" s="58">
        <v>0</v>
      </c>
      <c r="BA25" s="58">
        <v>0</v>
      </c>
      <c r="BB25" s="58">
        <v>0</v>
      </c>
      <c r="BC25" s="58">
        <v>0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0</v>
      </c>
      <c r="CA25" s="58">
        <v>0</v>
      </c>
      <c r="CB25" s="58">
        <v>0</v>
      </c>
      <c r="CC25" s="58">
        <v>0</v>
      </c>
      <c r="CD25" s="58">
        <v>0</v>
      </c>
      <c r="CE25" s="58">
        <v>0</v>
      </c>
      <c r="CF25" s="58">
        <v>0</v>
      </c>
      <c r="CG25" s="58">
        <v>0</v>
      </c>
      <c r="CH25" s="58">
        <v>0</v>
      </c>
      <c r="CI25" s="58">
        <v>0</v>
      </c>
      <c r="CJ25" s="58">
        <v>0</v>
      </c>
      <c r="CK25" s="58">
        <v>0</v>
      </c>
      <c r="CL25" s="58">
        <v>0</v>
      </c>
      <c r="CM25" s="58">
        <v>0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115"/>
    </row>
    <row r="26" spans="2:102" x14ac:dyDescent="0.25">
      <c r="B26" s="5" t="s">
        <v>28</v>
      </c>
      <c r="C26" s="6">
        <v>3.0000000000000001E-3</v>
      </c>
      <c r="D26" s="1">
        <f>F33+F34</f>
        <v>498710.41680000001</v>
      </c>
      <c r="F26" s="1">
        <f>C26*D26</f>
        <v>1496.1312504</v>
      </c>
      <c r="G26" s="55">
        <v>19</v>
      </c>
      <c r="H26" s="55">
        <v>32</v>
      </c>
      <c r="I26" s="57">
        <f t="shared" si="0"/>
        <v>-1496.1312504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f>$I$26/14</f>
        <v>-106.86651788571429</v>
      </c>
      <c r="AC26" s="58">
        <f t="shared" ref="AC26:AO26" si="5">$I$26/14</f>
        <v>-106.86651788571429</v>
      </c>
      <c r="AD26" s="58">
        <f t="shared" si="5"/>
        <v>-106.86651788571429</v>
      </c>
      <c r="AE26" s="58">
        <f t="shared" si="5"/>
        <v>-106.86651788571429</v>
      </c>
      <c r="AF26" s="58">
        <f t="shared" si="5"/>
        <v>-106.86651788571429</v>
      </c>
      <c r="AG26" s="58">
        <f t="shared" si="5"/>
        <v>-106.86651788571429</v>
      </c>
      <c r="AH26" s="58">
        <f t="shared" si="5"/>
        <v>-106.86651788571429</v>
      </c>
      <c r="AI26" s="58">
        <f t="shared" si="5"/>
        <v>-106.86651788571429</v>
      </c>
      <c r="AJ26" s="58">
        <f t="shared" si="5"/>
        <v>-106.86651788571429</v>
      </c>
      <c r="AK26" s="58">
        <f t="shared" si="5"/>
        <v>-106.86651788571429</v>
      </c>
      <c r="AL26" s="58">
        <f t="shared" si="5"/>
        <v>-106.86651788571429</v>
      </c>
      <c r="AM26" s="58">
        <f t="shared" si="5"/>
        <v>-106.86651788571429</v>
      </c>
      <c r="AN26" s="58">
        <f t="shared" si="5"/>
        <v>-106.86651788571429</v>
      </c>
      <c r="AO26" s="58">
        <f t="shared" si="5"/>
        <v>-106.86651788571429</v>
      </c>
      <c r="AP26" s="58">
        <v>0</v>
      </c>
      <c r="AQ26" s="58">
        <v>0</v>
      </c>
      <c r="AR26" s="58">
        <v>0</v>
      </c>
      <c r="AS26" s="58">
        <v>0</v>
      </c>
      <c r="AT26" s="58">
        <v>0</v>
      </c>
      <c r="AU26" s="58">
        <v>0</v>
      </c>
      <c r="AV26" s="58">
        <v>0</v>
      </c>
      <c r="AW26" s="58">
        <v>0</v>
      </c>
      <c r="AX26" s="58">
        <v>0</v>
      </c>
      <c r="AY26" s="58">
        <v>0</v>
      </c>
      <c r="AZ26" s="58">
        <v>0</v>
      </c>
      <c r="BA26" s="58">
        <v>0</v>
      </c>
      <c r="BB26" s="58">
        <v>0</v>
      </c>
      <c r="BC26" s="58">
        <v>0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0</v>
      </c>
      <c r="CA26" s="58">
        <v>0</v>
      </c>
      <c r="CB26" s="58">
        <v>0</v>
      </c>
      <c r="CC26" s="58">
        <v>0</v>
      </c>
      <c r="CD26" s="58">
        <v>0</v>
      </c>
      <c r="CE26" s="58">
        <v>0</v>
      </c>
      <c r="CF26" s="58">
        <v>0</v>
      </c>
      <c r="CG26" s="58">
        <v>0</v>
      </c>
      <c r="CH26" s="58">
        <v>0</v>
      </c>
      <c r="CI26" s="58">
        <v>0</v>
      </c>
      <c r="CJ26" s="58">
        <v>0</v>
      </c>
      <c r="CK26" s="58">
        <v>0</v>
      </c>
      <c r="CL26" s="58">
        <v>0</v>
      </c>
      <c r="CM26" s="58">
        <v>0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115"/>
    </row>
    <row r="27" spans="2:102" x14ac:dyDescent="0.25">
      <c r="B27" s="5"/>
      <c r="C27" s="6"/>
      <c r="G27" s="61"/>
      <c r="H27" s="61"/>
      <c r="I27" s="62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CX27" s="115"/>
    </row>
    <row r="28" spans="2:102" x14ac:dyDescent="0.25">
      <c r="B28" s="15" t="s">
        <v>0</v>
      </c>
      <c r="C28" s="15" t="s">
        <v>197</v>
      </c>
      <c r="D28" s="16"/>
      <c r="E28" s="16"/>
      <c r="F28" s="16"/>
      <c r="G28" s="73"/>
      <c r="H28" s="73"/>
      <c r="I28" s="74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66"/>
      <c r="AX28" s="66"/>
      <c r="AY28" s="66"/>
      <c r="AZ28" s="66"/>
      <c r="BA28" s="66"/>
      <c r="BB28" s="66"/>
      <c r="BC28" s="66"/>
      <c r="BD28" s="66"/>
      <c r="BE28" s="66"/>
      <c r="CX28" s="115"/>
    </row>
    <row r="29" spans="2:102" x14ac:dyDescent="0.25">
      <c r="B29" s="7" t="s">
        <v>4</v>
      </c>
      <c r="F29" s="128"/>
      <c r="G29" s="129"/>
      <c r="H29" s="129"/>
      <c r="I29" s="130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6"/>
      <c r="CI29" s="126"/>
      <c r="CJ29" s="126"/>
      <c r="CK29" s="126"/>
      <c r="CL29" s="126"/>
      <c r="CM29" s="126"/>
      <c r="CN29" s="126"/>
      <c r="CO29" s="126"/>
      <c r="CP29" s="126"/>
      <c r="CQ29" s="126"/>
      <c r="CR29" s="126"/>
      <c r="CS29" s="126"/>
      <c r="CT29" s="126"/>
      <c r="CU29" s="126"/>
      <c r="CV29" s="126"/>
      <c r="CW29" s="127"/>
      <c r="CX29" s="115"/>
    </row>
    <row r="30" spans="2:102" x14ac:dyDescent="0.25">
      <c r="B30" s="8" t="s">
        <v>13</v>
      </c>
      <c r="C30" s="1">
        <f>190*3</f>
        <v>570</v>
      </c>
      <c r="D30" s="1">
        <v>21</v>
      </c>
      <c r="F30" s="1">
        <f>C30*D30</f>
        <v>11970</v>
      </c>
      <c r="G30" s="55">
        <v>17</v>
      </c>
      <c r="H30" s="55">
        <v>18</v>
      </c>
      <c r="I30" s="57">
        <f t="shared" si="0"/>
        <v>-11970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f>I30*0.4</f>
        <v>-4788</v>
      </c>
      <c r="AA30" s="58">
        <f>I30*0.6</f>
        <v>-7182</v>
      </c>
      <c r="AB30" s="58">
        <v>0</v>
      </c>
      <c r="AC30" s="58">
        <v>0</v>
      </c>
      <c r="AD30" s="58">
        <v>0</v>
      </c>
      <c r="AE30" s="58">
        <v>0</v>
      </c>
      <c r="AF30" s="58">
        <v>0</v>
      </c>
      <c r="AG30" s="58">
        <v>0</v>
      </c>
      <c r="AH30" s="58">
        <v>0</v>
      </c>
      <c r="AI30" s="58">
        <v>0</v>
      </c>
      <c r="AJ30" s="58">
        <v>0</v>
      </c>
      <c r="AK30" s="58">
        <v>0</v>
      </c>
      <c r="AL30" s="58">
        <v>0</v>
      </c>
      <c r="AM30" s="58">
        <v>0</v>
      </c>
      <c r="AN30" s="58">
        <v>0</v>
      </c>
      <c r="AO30" s="58">
        <v>0</v>
      </c>
      <c r="AP30" s="58">
        <v>0</v>
      </c>
      <c r="AQ30" s="58">
        <v>0</v>
      </c>
      <c r="AR30" s="58">
        <v>0</v>
      </c>
      <c r="AS30" s="58">
        <v>0</v>
      </c>
      <c r="AT30" s="58">
        <v>0</v>
      </c>
      <c r="AU30" s="58">
        <v>0</v>
      </c>
      <c r="AV30" s="58">
        <v>0</v>
      </c>
      <c r="AW30" s="58">
        <v>0</v>
      </c>
      <c r="AX30" s="58">
        <v>0</v>
      </c>
      <c r="AY30" s="58">
        <v>0</v>
      </c>
      <c r="AZ30" s="58">
        <v>0</v>
      </c>
      <c r="BA30" s="58">
        <v>0</v>
      </c>
      <c r="BB30" s="58">
        <v>0</v>
      </c>
      <c r="BC30" s="58">
        <v>0</v>
      </c>
      <c r="BD30" s="58">
        <v>0</v>
      </c>
      <c r="BE30" s="58">
        <v>0</v>
      </c>
      <c r="BF30" s="58">
        <v>0</v>
      </c>
      <c r="BG30" s="58">
        <v>0</v>
      </c>
      <c r="BH30" s="58">
        <v>0</v>
      </c>
      <c r="BI30" s="58">
        <v>0</v>
      </c>
      <c r="BJ30" s="58">
        <v>0</v>
      </c>
      <c r="BK30" s="58">
        <v>0</v>
      </c>
      <c r="BL30" s="58">
        <v>0</v>
      </c>
      <c r="BM30" s="58">
        <v>0</v>
      </c>
      <c r="BN30" s="58">
        <v>0</v>
      </c>
      <c r="BO30" s="58">
        <v>0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0</v>
      </c>
      <c r="CA30" s="58">
        <v>0</v>
      </c>
      <c r="CB30" s="58">
        <v>0</v>
      </c>
      <c r="CC30" s="58">
        <v>0</v>
      </c>
      <c r="CD30" s="58">
        <v>0</v>
      </c>
      <c r="CE30" s="58">
        <v>0</v>
      </c>
      <c r="CF30" s="58">
        <v>0</v>
      </c>
      <c r="CG30" s="58">
        <v>0</v>
      </c>
      <c r="CH30" s="58">
        <v>0</v>
      </c>
      <c r="CI30" s="58">
        <v>0</v>
      </c>
      <c r="CJ30" s="58">
        <v>0</v>
      </c>
      <c r="CK30" s="58">
        <v>0</v>
      </c>
      <c r="CL30" s="58">
        <v>0</v>
      </c>
      <c r="CM30" s="58">
        <v>0</v>
      </c>
      <c r="CN30" s="58">
        <v>0</v>
      </c>
      <c r="CO30" s="58">
        <v>0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115"/>
    </row>
    <row r="31" spans="2:102" x14ac:dyDescent="0.25">
      <c r="B31" s="8" t="s">
        <v>18</v>
      </c>
      <c r="C31" s="11">
        <v>70</v>
      </c>
      <c r="D31" s="1">
        <v>5.75</v>
      </c>
      <c r="F31" s="1">
        <f>C31*D31</f>
        <v>402.5</v>
      </c>
      <c r="G31" s="55">
        <v>17</v>
      </c>
      <c r="H31" s="55">
        <v>18</v>
      </c>
      <c r="I31" s="57">
        <f t="shared" si="0"/>
        <v>-402.5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f>I31*0.4</f>
        <v>-161</v>
      </c>
      <c r="AA31" s="58">
        <f>I31*0.6</f>
        <v>-241.5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  <c r="AG31" s="58">
        <v>0</v>
      </c>
      <c r="AH31" s="58">
        <v>0</v>
      </c>
      <c r="AI31" s="58">
        <v>0</v>
      </c>
      <c r="AJ31" s="58">
        <v>0</v>
      </c>
      <c r="AK31" s="58">
        <v>0</v>
      </c>
      <c r="AL31" s="58">
        <v>0</v>
      </c>
      <c r="AM31" s="58">
        <v>0</v>
      </c>
      <c r="AN31" s="58">
        <v>0</v>
      </c>
      <c r="AO31" s="58">
        <v>0</v>
      </c>
      <c r="AP31" s="58">
        <v>0</v>
      </c>
      <c r="AQ31" s="58">
        <v>0</v>
      </c>
      <c r="AR31" s="58">
        <v>0</v>
      </c>
      <c r="AS31" s="58">
        <v>0</v>
      </c>
      <c r="AT31" s="58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8">
        <v>0</v>
      </c>
      <c r="BA31" s="58">
        <v>0</v>
      </c>
      <c r="BB31" s="58">
        <v>0</v>
      </c>
      <c r="BC31" s="58">
        <v>0</v>
      </c>
      <c r="BD31" s="58">
        <v>0</v>
      </c>
      <c r="BE31" s="58">
        <v>0</v>
      </c>
      <c r="BF31" s="58">
        <v>0</v>
      </c>
      <c r="BG31" s="58">
        <v>0</v>
      </c>
      <c r="BH31" s="58">
        <v>0</v>
      </c>
      <c r="BI31" s="58">
        <v>0</v>
      </c>
      <c r="BJ31" s="58">
        <v>0</v>
      </c>
      <c r="BK31" s="58">
        <v>0</v>
      </c>
      <c r="BL31" s="58">
        <v>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0</v>
      </c>
      <c r="CA31" s="58">
        <v>0</v>
      </c>
      <c r="CB31" s="58">
        <v>0</v>
      </c>
      <c r="CC31" s="58">
        <v>0</v>
      </c>
      <c r="CD31" s="58">
        <v>0</v>
      </c>
      <c r="CE31" s="58">
        <v>0</v>
      </c>
      <c r="CF31" s="58">
        <v>0</v>
      </c>
      <c r="CG31" s="58">
        <v>0</v>
      </c>
      <c r="CH31" s="58">
        <v>0</v>
      </c>
      <c r="CI31" s="58">
        <v>0</v>
      </c>
      <c r="CJ31" s="58">
        <v>0</v>
      </c>
      <c r="CK31" s="58">
        <v>0</v>
      </c>
      <c r="CL31" s="58">
        <v>0</v>
      </c>
      <c r="CM31" s="58">
        <v>0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115"/>
    </row>
    <row r="32" spans="2:102" x14ac:dyDescent="0.25">
      <c r="B32" s="7" t="s">
        <v>5</v>
      </c>
      <c r="C32" s="1"/>
      <c r="G32" s="90"/>
      <c r="H32" s="90"/>
      <c r="I32" s="91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5"/>
    </row>
    <row r="33" spans="1:102" x14ac:dyDescent="0.25">
      <c r="B33" t="s">
        <v>6</v>
      </c>
      <c r="C33" s="1">
        <f>2*65*1.2</f>
        <v>156</v>
      </c>
      <c r="D33" s="1">
        <f>684.63*1.06</f>
        <v>725.70780000000002</v>
      </c>
      <c r="F33" s="1">
        <f>C33*D33</f>
        <v>113210.41680000001</v>
      </c>
      <c r="G33" s="55">
        <v>24</v>
      </c>
      <c r="H33" s="55">
        <v>32</v>
      </c>
      <c r="I33" s="57">
        <f t="shared" si="0"/>
        <v>-113210.41680000001</v>
      </c>
      <c r="J33" s="58">
        <v>0</v>
      </c>
      <c r="K33" s="58">
        <f>IF(K$1&lt;$C33,0,IF(K$1&lt;=$D33,$F33,0))</f>
        <v>0</v>
      </c>
      <c r="L33" s="58">
        <f>IF(L$1&lt;$C33,0,IF(L$1&lt;=$D33,$F33,0))</f>
        <v>0</v>
      </c>
      <c r="M33" s="58">
        <v>0</v>
      </c>
      <c r="N33" s="58">
        <f t="shared" ref="N33:AA33" si="6">IF(N$1&lt;$C33,0,IF(N$1&lt;=$D33,$F33,0))</f>
        <v>0</v>
      </c>
      <c r="O33" s="58">
        <f t="shared" si="6"/>
        <v>0</v>
      </c>
      <c r="P33" s="58">
        <f t="shared" si="6"/>
        <v>0</v>
      </c>
      <c r="Q33" s="58">
        <f t="shared" si="6"/>
        <v>0</v>
      </c>
      <c r="R33" s="58">
        <f t="shared" si="6"/>
        <v>0</v>
      </c>
      <c r="S33" s="58">
        <f t="shared" si="6"/>
        <v>0</v>
      </c>
      <c r="T33" s="58">
        <f t="shared" si="6"/>
        <v>0</v>
      </c>
      <c r="U33" s="58">
        <f t="shared" si="6"/>
        <v>0</v>
      </c>
      <c r="V33" s="58">
        <f t="shared" si="6"/>
        <v>0</v>
      </c>
      <c r="W33" s="58">
        <f t="shared" si="6"/>
        <v>0</v>
      </c>
      <c r="X33" s="58">
        <f t="shared" si="6"/>
        <v>0</v>
      </c>
      <c r="Y33" s="58">
        <f t="shared" si="6"/>
        <v>0</v>
      </c>
      <c r="Z33" s="58">
        <f t="shared" si="6"/>
        <v>0</v>
      </c>
      <c r="AA33" s="58">
        <f t="shared" si="6"/>
        <v>0</v>
      </c>
      <c r="AB33" s="58">
        <v>0</v>
      </c>
      <c r="AC33" s="58">
        <v>0</v>
      </c>
      <c r="AD33" s="58">
        <v>0</v>
      </c>
      <c r="AE33" s="58">
        <v>0</v>
      </c>
      <c r="AF33" s="58">
        <v>0</v>
      </c>
      <c r="AG33" s="58">
        <f>'evolucion certificaciones nuevo'!J26</f>
        <v>-3396.312504</v>
      </c>
      <c r="AH33" s="58">
        <f>'evolucion certificaciones nuevo'!K26</f>
        <v>-4528.4166720000003</v>
      </c>
      <c r="AI33" s="58">
        <f>'evolucion certificaciones nuevo'!L26</f>
        <v>-10528.5687624</v>
      </c>
      <c r="AJ33" s="58">
        <f>'evolucion certificaciones nuevo'!M26</f>
        <v>-11887.093764000001</v>
      </c>
      <c r="AK33" s="58">
        <f>'evolucion certificaciones nuevo'!N26</f>
        <v>-18679.718772</v>
      </c>
      <c r="AL33" s="58">
        <f>'evolucion certificaciones nuevo'!O26</f>
        <v>-23208.135444</v>
      </c>
      <c r="AM33" s="58">
        <f>'evolucion certificaciones nuevo'!P26</f>
        <v>-23547.766694400001</v>
      </c>
      <c r="AN33" s="58">
        <f>'evolucion certificaciones nuevo'!Q26</f>
        <v>-9283.2541776000016</v>
      </c>
      <c r="AO33" s="58">
        <f>'evolucion certificaciones nuevo'!R26</f>
        <v>-8151.1500096</v>
      </c>
      <c r="AP33" s="58">
        <f t="shared" ref="AP33:BD33" si="7">IF(AP$1&lt;$C33,0,IF(AP$1&lt;=$D33,$F33,0))</f>
        <v>0</v>
      </c>
      <c r="AQ33" s="58">
        <f t="shared" si="7"/>
        <v>0</v>
      </c>
      <c r="AR33" s="58">
        <f t="shared" si="7"/>
        <v>0</v>
      </c>
      <c r="AS33" s="58">
        <f t="shared" si="7"/>
        <v>0</v>
      </c>
      <c r="AT33" s="58">
        <f t="shared" si="7"/>
        <v>0</v>
      </c>
      <c r="AU33" s="58">
        <f t="shared" si="7"/>
        <v>0</v>
      </c>
      <c r="AV33" s="58">
        <f t="shared" si="7"/>
        <v>0</v>
      </c>
      <c r="AW33" s="58">
        <f t="shared" si="7"/>
        <v>0</v>
      </c>
      <c r="AX33" s="58">
        <f t="shared" si="7"/>
        <v>0</v>
      </c>
      <c r="AY33" s="58">
        <f t="shared" si="7"/>
        <v>0</v>
      </c>
      <c r="AZ33" s="58">
        <f t="shared" si="7"/>
        <v>0</v>
      </c>
      <c r="BA33" s="58">
        <f t="shared" si="7"/>
        <v>0</v>
      </c>
      <c r="BB33" s="58">
        <f t="shared" si="7"/>
        <v>0</v>
      </c>
      <c r="BC33" s="58">
        <f t="shared" si="7"/>
        <v>0</v>
      </c>
      <c r="BD33" s="58">
        <f t="shared" si="7"/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0</v>
      </c>
      <c r="BL33" s="58">
        <v>0</v>
      </c>
      <c r="BM33" s="58">
        <v>0</v>
      </c>
      <c r="BN33" s="58">
        <v>0</v>
      </c>
      <c r="BO33" s="58">
        <v>0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0</v>
      </c>
      <c r="CA33" s="58">
        <v>0</v>
      </c>
      <c r="CB33" s="58">
        <v>0</v>
      </c>
      <c r="CC33" s="58">
        <v>0</v>
      </c>
      <c r="CD33" s="58">
        <v>0</v>
      </c>
      <c r="CE33" s="58">
        <v>0</v>
      </c>
      <c r="CF33" s="58">
        <v>0</v>
      </c>
      <c r="CG33" s="58">
        <v>0</v>
      </c>
      <c r="CH33" s="58">
        <v>0</v>
      </c>
      <c r="CI33" s="58">
        <v>0</v>
      </c>
      <c r="CJ33" s="58">
        <v>0</v>
      </c>
      <c r="CK33" s="58">
        <v>0</v>
      </c>
      <c r="CL33" s="58">
        <v>0</v>
      </c>
      <c r="CM33" s="58">
        <v>0</v>
      </c>
      <c r="CN33" s="58">
        <v>0</v>
      </c>
      <c r="CO33" s="58">
        <v>0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115"/>
    </row>
    <row r="34" spans="1:102" x14ac:dyDescent="0.25">
      <c r="A34" s="1"/>
      <c r="B34" t="s">
        <v>55</v>
      </c>
      <c r="C34" s="1">
        <v>1</v>
      </c>
      <c r="D34" s="1">
        <v>385500</v>
      </c>
      <c r="F34" s="1">
        <f>C34*D34</f>
        <v>385500</v>
      </c>
      <c r="G34" s="55">
        <v>19</v>
      </c>
      <c r="H34" s="55">
        <v>31</v>
      </c>
      <c r="I34" s="57">
        <f>-F34</f>
        <v>-385500</v>
      </c>
      <c r="J34" s="58">
        <v>0</v>
      </c>
      <c r="K34" s="58">
        <f t="shared" ref="K34:L34" si="8">(K31+K32+K33)*0.16</f>
        <v>0</v>
      </c>
      <c r="L34" s="58">
        <f t="shared" si="8"/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0</v>
      </c>
      <c r="AA34" s="58">
        <v>0</v>
      </c>
      <c r="AB34" s="58">
        <f>'evolucion certificaciones nuevo'!E28</f>
        <v>-2313</v>
      </c>
      <c r="AC34" s="58">
        <f>'evolucion certificaciones nuevo'!F28</f>
        <v>-6168</v>
      </c>
      <c r="AD34" s="58">
        <f>'evolucion certificaciones nuevo'!G28</f>
        <v>-15420</v>
      </c>
      <c r="AE34" s="58">
        <f>'evolucion certificaciones nuevo'!H28</f>
        <v>-14456.25</v>
      </c>
      <c r="AF34" s="58">
        <f>'evolucion certificaciones nuevo'!I28</f>
        <v>-17347.5</v>
      </c>
      <c r="AG34" s="58">
        <f>'evolucion certificaciones nuevo'!J28</f>
        <v>-36429.75</v>
      </c>
      <c r="AH34" s="58">
        <f>'evolucion certificaciones nuevo'!K28</f>
        <v>-45296.25</v>
      </c>
      <c r="AI34" s="58">
        <f>'evolucion certificaciones nuevo'!L28</f>
        <v>-30840</v>
      </c>
      <c r="AJ34" s="58">
        <f>'evolucion certificaciones nuevo'!M28</f>
        <v>-51271.5</v>
      </c>
      <c r="AK34" s="58">
        <f>'evolucion certificaciones nuevo'!N28</f>
        <v>-45874.5</v>
      </c>
      <c r="AL34" s="58">
        <f>'evolucion certificaciones nuevo'!O28</f>
        <v>-57246.75</v>
      </c>
      <c r="AM34" s="58">
        <f>'evolucion certificaciones nuevo'!P28</f>
        <v>-22551.75</v>
      </c>
      <c r="AN34" s="58">
        <f>'evolucion certificaciones nuevo'!Q28</f>
        <v>-40284.75</v>
      </c>
      <c r="AO34" s="58">
        <v>0</v>
      </c>
      <c r="AP34" s="58">
        <v>0</v>
      </c>
      <c r="AQ34" s="58">
        <v>0</v>
      </c>
      <c r="AR34" s="58">
        <v>0</v>
      </c>
      <c r="AS34" s="58">
        <v>0</v>
      </c>
      <c r="AT34" s="58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8">
        <v>0</v>
      </c>
      <c r="BA34" s="58">
        <v>0</v>
      </c>
      <c r="BB34" s="58">
        <v>0</v>
      </c>
      <c r="BC34" s="58">
        <v>0</v>
      </c>
      <c r="BD34" s="58">
        <v>0</v>
      </c>
      <c r="BE34" s="58">
        <v>0</v>
      </c>
      <c r="BF34" s="58">
        <v>0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0</v>
      </c>
      <c r="BW34" s="58">
        <v>0</v>
      </c>
      <c r="BX34" s="58">
        <v>0</v>
      </c>
      <c r="BY34" s="58">
        <v>0</v>
      </c>
      <c r="BZ34" s="58">
        <v>0</v>
      </c>
      <c r="CA34" s="58">
        <v>0</v>
      </c>
      <c r="CB34" s="58">
        <v>0</v>
      </c>
      <c r="CC34" s="58">
        <v>0</v>
      </c>
      <c r="CD34" s="58">
        <v>0</v>
      </c>
      <c r="CE34" s="58">
        <v>0</v>
      </c>
      <c r="CF34" s="58">
        <v>0</v>
      </c>
      <c r="CG34" s="58">
        <v>0</v>
      </c>
      <c r="CH34" s="58">
        <v>0</v>
      </c>
      <c r="CI34" s="58">
        <v>0</v>
      </c>
      <c r="CJ34" s="58">
        <v>0</v>
      </c>
      <c r="CK34" s="58">
        <v>0</v>
      </c>
      <c r="CL34" s="58">
        <v>0</v>
      </c>
      <c r="CM34" s="58">
        <v>0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115"/>
    </row>
    <row r="35" spans="1:102" x14ac:dyDescent="0.25">
      <c r="B35" s="7" t="s">
        <v>17</v>
      </c>
      <c r="G35" s="90"/>
      <c r="H35" s="90"/>
      <c r="I35" s="91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18"/>
      <c r="CX35" s="115"/>
    </row>
    <row r="36" spans="1:102" x14ac:dyDescent="0.25">
      <c r="B36" t="s">
        <v>16</v>
      </c>
      <c r="C36" s="5">
        <v>0.21</v>
      </c>
      <c r="D36" s="1">
        <f>F30</f>
        <v>11970</v>
      </c>
      <c r="F36" s="1">
        <f>D36*C36</f>
        <v>2513.6999999999998</v>
      </c>
      <c r="G36" s="55">
        <v>16</v>
      </c>
      <c r="H36" s="55">
        <v>18</v>
      </c>
      <c r="I36" s="57">
        <f t="shared" si="0"/>
        <v>-2513.6999999999998</v>
      </c>
      <c r="J36" s="58">
        <v>0</v>
      </c>
      <c r="K36" s="58">
        <f t="shared" ref="K36:L37" si="9">IF(K$1&lt;$C36,0,IF(K$1&lt;=$D36,$F36,0))</f>
        <v>0</v>
      </c>
      <c r="L36" s="58">
        <f t="shared" si="9"/>
        <v>0</v>
      </c>
      <c r="M36" s="58">
        <v>0</v>
      </c>
      <c r="N36" s="58">
        <f t="shared" ref="N36:X37" si="10">IF(N$1&lt;$C36,0,IF(N$1&lt;=$D36,$F36,0))</f>
        <v>0</v>
      </c>
      <c r="O36" s="58">
        <f t="shared" si="10"/>
        <v>0</v>
      </c>
      <c r="P36" s="58">
        <f t="shared" si="10"/>
        <v>0</v>
      </c>
      <c r="Q36" s="58">
        <f t="shared" si="10"/>
        <v>0</v>
      </c>
      <c r="R36" s="58">
        <f t="shared" si="10"/>
        <v>0</v>
      </c>
      <c r="S36" s="58">
        <f t="shared" si="10"/>
        <v>0</v>
      </c>
      <c r="T36" s="58">
        <f t="shared" si="10"/>
        <v>0</v>
      </c>
      <c r="U36" s="58">
        <f t="shared" si="10"/>
        <v>0</v>
      </c>
      <c r="V36" s="58">
        <f t="shared" si="10"/>
        <v>0</v>
      </c>
      <c r="W36" s="58">
        <f t="shared" si="10"/>
        <v>0</v>
      </c>
      <c r="X36" s="58">
        <f t="shared" si="10"/>
        <v>0</v>
      </c>
      <c r="Y36" s="58">
        <f>Y30*0.21</f>
        <v>0</v>
      </c>
      <c r="Z36" s="58">
        <f>Z30*0.21</f>
        <v>-1005.48</v>
      </c>
      <c r="AA36" s="58">
        <f>AA30*0.21</f>
        <v>-1508.22</v>
      </c>
      <c r="AB36" s="58">
        <f t="shared" ref="AB36:BD37" si="11">IF(AB$1&lt;$C36,0,IF(AB$1&lt;=$D36,$F36,0))</f>
        <v>0</v>
      </c>
      <c r="AC36" s="58">
        <f t="shared" si="11"/>
        <v>0</v>
      </c>
      <c r="AD36" s="58">
        <f t="shared" si="11"/>
        <v>0</v>
      </c>
      <c r="AE36" s="58">
        <f t="shared" si="11"/>
        <v>0</v>
      </c>
      <c r="AF36" s="58">
        <f t="shared" si="11"/>
        <v>0</v>
      </c>
      <c r="AG36" s="58">
        <f t="shared" si="11"/>
        <v>0</v>
      </c>
      <c r="AH36" s="58">
        <f t="shared" si="11"/>
        <v>0</v>
      </c>
      <c r="AI36" s="58">
        <f t="shared" si="11"/>
        <v>0</v>
      </c>
      <c r="AJ36" s="58">
        <f t="shared" si="11"/>
        <v>0</v>
      </c>
      <c r="AK36" s="58">
        <f t="shared" si="11"/>
        <v>0</v>
      </c>
      <c r="AL36" s="58">
        <f t="shared" si="11"/>
        <v>0</v>
      </c>
      <c r="AM36" s="58">
        <f t="shared" si="11"/>
        <v>0</v>
      </c>
      <c r="AN36" s="58">
        <f t="shared" si="11"/>
        <v>0</v>
      </c>
      <c r="AO36" s="58">
        <f t="shared" si="11"/>
        <v>0</v>
      </c>
      <c r="AP36" s="58">
        <f t="shared" si="11"/>
        <v>0</v>
      </c>
      <c r="AQ36" s="58">
        <f t="shared" si="11"/>
        <v>0</v>
      </c>
      <c r="AR36" s="58">
        <f t="shared" si="11"/>
        <v>0</v>
      </c>
      <c r="AS36" s="58">
        <f t="shared" si="11"/>
        <v>0</v>
      </c>
      <c r="AT36" s="58">
        <f t="shared" si="11"/>
        <v>0</v>
      </c>
      <c r="AU36" s="58">
        <f t="shared" si="11"/>
        <v>0</v>
      </c>
      <c r="AV36" s="58">
        <f t="shared" si="11"/>
        <v>0</v>
      </c>
      <c r="AW36" s="58">
        <f t="shared" si="11"/>
        <v>0</v>
      </c>
      <c r="AX36" s="58">
        <f t="shared" si="11"/>
        <v>0</v>
      </c>
      <c r="AY36" s="58">
        <f t="shared" si="11"/>
        <v>0</v>
      </c>
      <c r="AZ36" s="58">
        <f t="shared" si="11"/>
        <v>0</v>
      </c>
      <c r="BA36" s="58">
        <f t="shared" si="11"/>
        <v>0</v>
      </c>
      <c r="BB36" s="58">
        <f t="shared" si="11"/>
        <v>0</v>
      </c>
      <c r="BC36" s="58">
        <f t="shared" si="11"/>
        <v>0</v>
      </c>
      <c r="BD36" s="58">
        <f t="shared" si="11"/>
        <v>0</v>
      </c>
      <c r="BE36" s="58">
        <v>0</v>
      </c>
      <c r="BF36" s="58">
        <v>0</v>
      </c>
      <c r="BG36" s="58">
        <v>0</v>
      </c>
      <c r="BH36" s="58">
        <v>0</v>
      </c>
      <c r="BI36" s="58">
        <v>0</v>
      </c>
      <c r="BJ36" s="58">
        <v>0</v>
      </c>
      <c r="BK36" s="58">
        <v>0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0</v>
      </c>
      <c r="BR36" s="58">
        <v>0</v>
      </c>
      <c r="BS36" s="58">
        <v>0</v>
      </c>
      <c r="BT36" s="58">
        <v>0</v>
      </c>
      <c r="BU36" s="58">
        <v>0</v>
      </c>
      <c r="BV36" s="58">
        <v>0</v>
      </c>
      <c r="BW36" s="58">
        <v>0</v>
      </c>
      <c r="BX36" s="58">
        <v>0</v>
      </c>
      <c r="BY36" s="58">
        <v>0</v>
      </c>
      <c r="BZ36" s="58">
        <v>0</v>
      </c>
      <c r="CA36" s="58">
        <v>0</v>
      </c>
      <c r="CB36" s="58">
        <v>0</v>
      </c>
      <c r="CC36" s="58">
        <v>0</v>
      </c>
      <c r="CD36" s="58">
        <v>0</v>
      </c>
      <c r="CE36" s="58">
        <v>0</v>
      </c>
      <c r="CF36" s="58">
        <v>0</v>
      </c>
      <c r="CG36" s="58">
        <v>0</v>
      </c>
      <c r="CH36" s="58">
        <v>0</v>
      </c>
      <c r="CI36" s="58">
        <v>0</v>
      </c>
      <c r="CJ36" s="58">
        <v>0</v>
      </c>
      <c r="CK36" s="58">
        <v>0</v>
      </c>
      <c r="CL36" s="58">
        <v>0</v>
      </c>
      <c r="CM36" s="58">
        <v>0</v>
      </c>
      <c r="CN36" s="58">
        <v>0</v>
      </c>
      <c r="CO36" s="58">
        <v>0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115"/>
    </row>
    <row r="37" spans="1:102" x14ac:dyDescent="0.25">
      <c r="B37" t="s">
        <v>15</v>
      </c>
      <c r="C37" s="5">
        <v>0.1</v>
      </c>
      <c r="D37" s="1">
        <f>F33+F34</f>
        <v>498710.41680000001</v>
      </c>
      <c r="F37" s="1">
        <f>D37*C37</f>
        <v>49871.041680000002</v>
      </c>
      <c r="G37" s="55">
        <v>19</v>
      </c>
      <c r="H37" s="55">
        <v>32</v>
      </c>
      <c r="I37" s="57">
        <f t="shared" si="0"/>
        <v>-49871.041680000002</v>
      </c>
      <c r="J37" s="58">
        <v>0</v>
      </c>
      <c r="K37" s="58">
        <f t="shared" si="9"/>
        <v>0</v>
      </c>
      <c r="L37" s="58">
        <f t="shared" si="9"/>
        <v>0</v>
      </c>
      <c r="M37" s="58">
        <v>0</v>
      </c>
      <c r="N37" s="58">
        <f t="shared" si="10"/>
        <v>0</v>
      </c>
      <c r="O37" s="58">
        <f t="shared" si="10"/>
        <v>0</v>
      </c>
      <c r="P37" s="58">
        <f t="shared" si="10"/>
        <v>0</v>
      </c>
      <c r="Q37" s="58">
        <f t="shared" si="10"/>
        <v>0</v>
      </c>
      <c r="R37" s="58">
        <f t="shared" si="10"/>
        <v>0</v>
      </c>
      <c r="S37" s="58">
        <f t="shared" si="10"/>
        <v>0</v>
      </c>
      <c r="T37" s="58">
        <f t="shared" si="10"/>
        <v>0</v>
      </c>
      <c r="U37" s="58">
        <f t="shared" si="10"/>
        <v>0</v>
      </c>
      <c r="V37" s="58">
        <f t="shared" si="10"/>
        <v>0</v>
      </c>
      <c r="W37" s="58">
        <f t="shared" si="10"/>
        <v>0</v>
      </c>
      <c r="X37" s="58">
        <f t="shared" si="10"/>
        <v>0</v>
      </c>
      <c r="Y37" s="58">
        <f>IF(Y$1&lt;$C37,0,IF(Y$1&lt;=$D37,$F37,0))</f>
        <v>0</v>
      </c>
      <c r="Z37" s="58">
        <f>IF(Z$1&lt;$C37,0,IF(Z$1&lt;=$D37,$F37,0))</f>
        <v>0</v>
      </c>
      <c r="AA37" s="58">
        <f>IF(AA$1&lt;$C37,0,IF(AA$1&lt;=$D37,$F37,0))</f>
        <v>0</v>
      </c>
      <c r="AB37" s="58">
        <f t="shared" ref="AB37:AO37" si="12">(AB33+AB34)*0.1</f>
        <v>-231.3</v>
      </c>
      <c r="AC37" s="58">
        <f t="shared" si="12"/>
        <v>-616.80000000000007</v>
      </c>
      <c r="AD37" s="58">
        <f t="shared" si="12"/>
        <v>-1542</v>
      </c>
      <c r="AE37" s="58">
        <f t="shared" si="12"/>
        <v>-1445.625</v>
      </c>
      <c r="AF37" s="58">
        <f t="shared" si="12"/>
        <v>-1734.75</v>
      </c>
      <c r="AG37" s="58">
        <f t="shared" si="12"/>
        <v>-3982.6062504000001</v>
      </c>
      <c r="AH37" s="58">
        <f t="shared" si="12"/>
        <v>-4982.4666672000003</v>
      </c>
      <c r="AI37" s="58">
        <f t="shared" si="12"/>
        <v>-4136.85687624</v>
      </c>
      <c r="AJ37" s="58">
        <f t="shared" si="12"/>
        <v>-6315.8593764000007</v>
      </c>
      <c r="AK37" s="58">
        <f t="shared" si="12"/>
        <v>-6455.4218772000004</v>
      </c>
      <c r="AL37" s="58">
        <f t="shared" si="12"/>
        <v>-8045.4885444000001</v>
      </c>
      <c r="AM37" s="58">
        <f t="shared" si="12"/>
        <v>-4609.9516694399999</v>
      </c>
      <c r="AN37" s="58">
        <f t="shared" si="12"/>
        <v>-4956.8004177600005</v>
      </c>
      <c r="AO37" s="58">
        <f t="shared" si="12"/>
        <v>-815.11500096000009</v>
      </c>
      <c r="AP37" s="58">
        <f t="shared" si="11"/>
        <v>0</v>
      </c>
      <c r="AQ37" s="58">
        <f t="shared" si="11"/>
        <v>0</v>
      </c>
      <c r="AR37" s="58">
        <f t="shared" si="11"/>
        <v>0</v>
      </c>
      <c r="AS37" s="58">
        <f t="shared" si="11"/>
        <v>0</v>
      </c>
      <c r="AT37" s="58">
        <f t="shared" si="11"/>
        <v>0</v>
      </c>
      <c r="AU37" s="58">
        <f t="shared" si="11"/>
        <v>0</v>
      </c>
      <c r="AV37" s="58">
        <f t="shared" si="11"/>
        <v>0</v>
      </c>
      <c r="AW37" s="58">
        <f t="shared" si="11"/>
        <v>0</v>
      </c>
      <c r="AX37" s="58">
        <f t="shared" si="11"/>
        <v>0</v>
      </c>
      <c r="AY37" s="58">
        <f t="shared" si="11"/>
        <v>0</v>
      </c>
      <c r="AZ37" s="58">
        <f t="shared" si="11"/>
        <v>0</v>
      </c>
      <c r="BA37" s="58">
        <f t="shared" si="11"/>
        <v>0</v>
      </c>
      <c r="BB37" s="58">
        <f t="shared" si="11"/>
        <v>0</v>
      </c>
      <c r="BC37" s="58">
        <f t="shared" si="11"/>
        <v>0</v>
      </c>
      <c r="BD37" s="58">
        <f t="shared" si="11"/>
        <v>0</v>
      </c>
      <c r="BE37" s="58">
        <v>0</v>
      </c>
      <c r="BF37" s="58">
        <v>0</v>
      </c>
      <c r="BG37" s="58">
        <v>0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0</v>
      </c>
      <c r="BW37" s="58">
        <v>0</v>
      </c>
      <c r="BX37" s="58">
        <v>0</v>
      </c>
      <c r="BY37" s="58">
        <v>0</v>
      </c>
      <c r="BZ37" s="58">
        <v>0</v>
      </c>
      <c r="CA37" s="58">
        <v>0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0</v>
      </c>
      <c r="CI37" s="58">
        <v>0</v>
      </c>
      <c r="CJ37" s="58">
        <v>0</v>
      </c>
      <c r="CK37" s="58">
        <v>0</v>
      </c>
      <c r="CL37" s="58">
        <v>0</v>
      </c>
      <c r="CM37" s="58">
        <v>0</v>
      </c>
      <c r="CN37" s="58">
        <v>0</v>
      </c>
      <c r="CO37" s="58">
        <v>0</v>
      </c>
      <c r="CP37" s="58">
        <v>0</v>
      </c>
      <c r="CQ37" s="58">
        <v>0</v>
      </c>
      <c r="CR37" s="58">
        <v>0</v>
      </c>
      <c r="CS37" s="58">
        <v>0</v>
      </c>
      <c r="CT37" s="58">
        <v>0</v>
      </c>
      <c r="CU37" s="58">
        <v>0</v>
      </c>
      <c r="CV37" s="58">
        <v>0</v>
      </c>
      <c r="CW37" s="58">
        <v>0</v>
      </c>
      <c r="CX37" s="115"/>
    </row>
    <row r="38" spans="1:102" x14ac:dyDescent="0.25">
      <c r="B38" t="s">
        <v>29</v>
      </c>
      <c r="C38">
        <v>1</v>
      </c>
      <c r="D38" s="1">
        <v>700</v>
      </c>
      <c r="F38" s="1">
        <f>C38*D38</f>
        <v>700</v>
      </c>
      <c r="G38" s="55"/>
      <c r="H38" s="55"/>
      <c r="I38" s="57">
        <f t="shared" si="0"/>
        <v>-700</v>
      </c>
      <c r="J38" s="58">
        <v>0</v>
      </c>
      <c r="K38" s="58">
        <f t="shared" ref="K38:L38" si="13">(K35+K36+K37)*0.16</f>
        <v>0</v>
      </c>
      <c r="L38" s="58">
        <f t="shared" si="13"/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8">
        <v>0</v>
      </c>
      <c r="AH38" s="58">
        <v>0</v>
      </c>
      <c r="AI38" s="58">
        <v>0</v>
      </c>
      <c r="AJ38" s="58">
        <v>0</v>
      </c>
      <c r="AK38" s="58">
        <v>0</v>
      </c>
      <c r="AL38" s="58">
        <v>0</v>
      </c>
      <c r="AM38" s="58">
        <v>0</v>
      </c>
      <c r="AN38" s="58">
        <v>0</v>
      </c>
      <c r="AO38" s="58">
        <f>I38</f>
        <v>-700</v>
      </c>
      <c r="AP38" s="58">
        <v>0</v>
      </c>
      <c r="AQ38" s="58">
        <v>0</v>
      </c>
      <c r="AR38" s="58">
        <v>0</v>
      </c>
      <c r="AS38" s="58">
        <v>0</v>
      </c>
      <c r="AT38" s="58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0</v>
      </c>
      <c r="AZ38" s="58">
        <v>0</v>
      </c>
      <c r="BA38" s="58">
        <v>0</v>
      </c>
      <c r="BB38" s="58">
        <v>0</v>
      </c>
      <c r="BC38" s="58">
        <v>0</v>
      </c>
      <c r="BD38" s="58">
        <v>0</v>
      </c>
      <c r="BE38" s="58">
        <v>0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0</v>
      </c>
      <c r="CA38" s="58">
        <v>0</v>
      </c>
      <c r="CB38" s="58">
        <v>0</v>
      </c>
      <c r="CC38" s="58">
        <v>0</v>
      </c>
      <c r="CD38" s="58">
        <v>0</v>
      </c>
      <c r="CE38" s="58">
        <v>0</v>
      </c>
      <c r="CF38" s="58">
        <v>0</v>
      </c>
      <c r="CG38" s="58">
        <v>0</v>
      </c>
      <c r="CH38" s="58">
        <v>0</v>
      </c>
      <c r="CI38" s="58">
        <v>0</v>
      </c>
      <c r="CJ38" s="58">
        <v>0</v>
      </c>
      <c r="CK38" s="58">
        <v>0</v>
      </c>
      <c r="CL38" s="58">
        <v>0</v>
      </c>
      <c r="CM38" s="58">
        <v>0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115"/>
    </row>
    <row r="39" spans="1:102" x14ac:dyDescent="0.25">
      <c r="G39" s="61"/>
      <c r="H39" s="61"/>
      <c r="I39" s="62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CX39" s="115"/>
    </row>
    <row r="40" spans="1:102" x14ac:dyDescent="0.25">
      <c r="B40" s="15" t="s">
        <v>2</v>
      </c>
      <c r="C40" s="15"/>
      <c r="D40" s="16"/>
      <c r="E40" s="16"/>
      <c r="F40" s="16"/>
      <c r="G40" s="64"/>
      <c r="H40" s="64"/>
      <c r="I40" s="65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CX40" s="115"/>
    </row>
    <row r="41" spans="1:102" x14ac:dyDescent="0.25">
      <c r="B41" s="7" t="s">
        <v>12</v>
      </c>
      <c r="C41">
        <f>5%</f>
        <v>0.05</v>
      </c>
      <c r="D41" s="1">
        <f>(F33+F34)</f>
        <v>498710.41680000001</v>
      </c>
      <c r="F41" s="1">
        <f>C41*D41</f>
        <v>24935.520840000001</v>
      </c>
      <c r="G41" s="70">
        <v>10</v>
      </c>
      <c r="H41" s="70">
        <v>14</v>
      </c>
      <c r="I41" s="71">
        <f t="shared" si="0"/>
        <v>-24935.520840000001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  <c r="Q41" s="72">
        <v>0</v>
      </c>
      <c r="R41" s="72">
        <v>0</v>
      </c>
      <c r="S41" s="72">
        <f>I41*0.2</f>
        <v>-4987.1041680000008</v>
      </c>
      <c r="T41" s="72">
        <v>0</v>
      </c>
      <c r="U41" s="72">
        <v>0</v>
      </c>
      <c r="V41" s="72">
        <f>I41*0.8</f>
        <v>-19948.416672000003</v>
      </c>
      <c r="W41" s="72">
        <v>0</v>
      </c>
      <c r="X41" s="72">
        <v>0</v>
      </c>
      <c r="Y41" s="72">
        <v>0</v>
      </c>
      <c r="Z41" s="72">
        <v>0</v>
      </c>
      <c r="AA41" s="72">
        <v>0</v>
      </c>
      <c r="AB41" s="72">
        <v>0</v>
      </c>
      <c r="AC41" s="72">
        <v>0</v>
      </c>
      <c r="AD41" s="72">
        <v>0</v>
      </c>
      <c r="AE41" s="72">
        <v>0</v>
      </c>
      <c r="AF41" s="72">
        <v>0</v>
      </c>
      <c r="AG41" s="72">
        <v>0</v>
      </c>
      <c r="AH41" s="72">
        <v>0</v>
      </c>
      <c r="AI41" s="72">
        <v>0</v>
      </c>
      <c r="AJ41" s="72">
        <v>0</v>
      </c>
      <c r="AK41" s="72">
        <v>0</v>
      </c>
      <c r="AL41" s="72">
        <v>0</v>
      </c>
      <c r="AM41" s="72">
        <v>0</v>
      </c>
      <c r="AN41" s="72">
        <v>0</v>
      </c>
      <c r="AO41" s="72">
        <v>0</v>
      </c>
      <c r="AP41" s="72">
        <v>0</v>
      </c>
      <c r="AQ41" s="72">
        <v>0</v>
      </c>
      <c r="AR41" s="72">
        <v>0</v>
      </c>
      <c r="AS41" s="72">
        <v>0</v>
      </c>
      <c r="AT41" s="72">
        <v>0</v>
      </c>
      <c r="AU41" s="72">
        <v>0</v>
      </c>
      <c r="AV41" s="72">
        <v>0</v>
      </c>
      <c r="AW41" s="72">
        <v>0</v>
      </c>
      <c r="AX41" s="72">
        <v>0</v>
      </c>
      <c r="AY41" s="72">
        <v>0</v>
      </c>
      <c r="AZ41" s="72">
        <v>0</v>
      </c>
      <c r="BA41" s="72">
        <v>0</v>
      </c>
      <c r="BB41" s="72">
        <v>0</v>
      </c>
      <c r="BC41" s="72">
        <v>0</v>
      </c>
      <c r="BD41" s="72">
        <v>0</v>
      </c>
      <c r="BE41" s="72">
        <v>0</v>
      </c>
      <c r="BF41" s="72">
        <v>0</v>
      </c>
      <c r="BG41" s="72">
        <v>0</v>
      </c>
      <c r="BH41" s="72">
        <v>0</v>
      </c>
      <c r="BI41" s="72">
        <v>0</v>
      </c>
      <c r="BJ41" s="72">
        <v>0</v>
      </c>
      <c r="BK41" s="72">
        <v>0</v>
      </c>
      <c r="BL41" s="72">
        <v>0</v>
      </c>
      <c r="BM41" s="72">
        <v>0</v>
      </c>
      <c r="BN41" s="72">
        <v>0</v>
      </c>
      <c r="BO41" s="72">
        <v>0</v>
      </c>
      <c r="BP41" s="72">
        <v>0</v>
      </c>
      <c r="BQ41" s="72">
        <v>0</v>
      </c>
      <c r="BR41" s="72">
        <v>0</v>
      </c>
      <c r="BS41" s="72">
        <v>0</v>
      </c>
      <c r="BT41" s="72">
        <v>0</v>
      </c>
      <c r="BU41" s="72">
        <v>0</v>
      </c>
      <c r="BV41" s="72">
        <v>0</v>
      </c>
      <c r="BW41" s="72">
        <v>0</v>
      </c>
      <c r="BX41" s="72">
        <v>0</v>
      </c>
      <c r="BY41" s="72">
        <v>0</v>
      </c>
      <c r="BZ41" s="72">
        <v>0</v>
      </c>
      <c r="CA41" s="72">
        <v>0</v>
      </c>
      <c r="CB41" s="72">
        <v>0</v>
      </c>
      <c r="CC41" s="72">
        <v>0</v>
      </c>
      <c r="CD41" s="72">
        <v>0</v>
      </c>
      <c r="CE41" s="72">
        <v>0</v>
      </c>
      <c r="CF41" s="72">
        <v>0</v>
      </c>
      <c r="CG41" s="72">
        <v>0</v>
      </c>
      <c r="CH41" s="72">
        <v>0</v>
      </c>
      <c r="CI41" s="72">
        <v>0</v>
      </c>
      <c r="CJ41" s="72">
        <v>0</v>
      </c>
      <c r="CK41" s="72">
        <v>0</v>
      </c>
      <c r="CL41" s="72">
        <v>0</v>
      </c>
      <c r="CM41" s="72">
        <v>0</v>
      </c>
      <c r="CN41" s="72">
        <v>0</v>
      </c>
      <c r="CO41" s="72">
        <v>0</v>
      </c>
      <c r="CP41" s="72">
        <v>0</v>
      </c>
      <c r="CQ41" s="72">
        <v>0</v>
      </c>
      <c r="CR41" s="72">
        <v>0</v>
      </c>
      <c r="CS41" s="72">
        <v>0</v>
      </c>
      <c r="CT41" s="72">
        <v>0</v>
      </c>
      <c r="CU41" s="72">
        <v>0</v>
      </c>
      <c r="CV41" s="72">
        <v>0</v>
      </c>
      <c r="CW41" s="72">
        <v>0</v>
      </c>
      <c r="CX41" s="115"/>
    </row>
    <row r="42" spans="1:102" x14ac:dyDescent="0.25">
      <c r="B42" s="7" t="s">
        <v>11</v>
      </c>
      <c r="C42">
        <f>5%</f>
        <v>0.05</v>
      </c>
      <c r="D42" s="1">
        <f>F30</f>
        <v>11970</v>
      </c>
      <c r="F42" s="1">
        <f>C42*D42</f>
        <v>598.5</v>
      </c>
      <c r="G42" s="55">
        <v>7</v>
      </c>
      <c r="H42" s="55">
        <v>9</v>
      </c>
      <c r="I42" s="57">
        <f t="shared" si="0"/>
        <v>-598.5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f>I42*0.2</f>
        <v>-119.7</v>
      </c>
      <c r="Q42" s="58">
        <v>0</v>
      </c>
      <c r="R42" s="58">
        <f>I42*0.8</f>
        <v>-478.8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v>0</v>
      </c>
      <c r="AH42" s="58">
        <v>0</v>
      </c>
      <c r="AI42" s="58">
        <v>0</v>
      </c>
      <c r="AJ42" s="58">
        <v>0</v>
      </c>
      <c r="AK42" s="58">
        <v>0</v>
      </c>
      <c r="AL42" s="58">
        <v>0</v>
      </c>
      <c r="AM42" s="58">
        <v>0</v>
      </c>
      <c r="AN42" s="58">
        <v>0</v>
      </c>
      <c r="AO42" s="58">
        <v>0</v>
      </c>
      <c r="AP42" s="58">
        <v>0</v>
      </c>
      <c r="AQ42" s="58">
        <v>0</v>
      </c>
      <c r="AR42" s="58">
        <v>0</v>
      </c>
      <c r="AS42" s="58">
        <v>0</v>
      </c>
      <c r="AT42" s="58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8">
        <v>0</v>
      </c>
      <c r="BA42" s="58">
        <v>0</v>
      </c>
      <c r="BB42" s="58">
        <v>0</v>
      </c>
      <c r="BC42" s="58">
        <v>0</v>
      </c>
      <c r="BD42" s="58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0</v>
      </c>
      <c r="CA42" s="58">
        <v>0</v>
      </c>
      <c r="CB42" s="58">
        <v>0</v>
      </c>
      <c r="CC42" s="58">
        <v>0</v>
      </c>
      <c r="CD42" s="58">
        <v>0</v>
      </c>
      <c r="CE42" s="58">
        <v>0</v>
      </c>
      <c r="CF42" s="58">
        <v>0</v>
      </c>
      <c r="CG42" s="58">
        <v>0</v>
      </c>
      <c r="CH42" s="58">
        <v>0</v>
      </c>
      <c r="CI42" s="58">
        <v>0</v>
      </c>
      <c r="CJ42" s="58">
        <v>0</v>
      </c>
      <c r="CK42" s="58">
        <v>0</v>
      </c>
      <c r="CL42" s="58">
        <v>0</v>
      </c>
      <c r="CM42" s="58">
        <v>0</v>
      </c>
      <c r="CN42" s="58">
        <v>0</v>
      </c>
      <c r="CO42" s="58">
        <v>0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115"/>
    </row>
    <row r="43" spans="1:102" x14ac:dyDescent="0.25">
      <c r="B43" s="7" t="s">
        <v>31</v>
      </c>
      <c r="G43" s="90"/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115"/>
    </row>
    <row r="44" spans="1:102" x14ac:dyDescent="0.25">
      <c r="B44" t="s">
        <v>32</v>
      </c>
      <c r="C44" s="6">
        <v>2.9999999999999997E-4</v>
      </c>
      <c r="D44" s="1">
        <f>F33</f>
        <v>113210.41680000001</v>
      </c>
      <c r="F44" s="1">
        <f>C44*D44</f>
        <v>33.963125040000001</v>
      </c>
      <c r="G44" s="55">
        <v>33</v>
      </c>
      <c r="H44" s="55">
        <v>33</v>
      </c>
      <c r="I44" s="57">
        <f t="shared" si="0"/>
        <v>-33.963125040000001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  <c r="AJ44" s="58">
        <v>0</v>
      </c>
      <c r="AK44" s="58">
        <v>0</v>
      </c>
      <c r="AL44" s="58">
        <v>0</v>
      </c>
      <c r="AM44" s="58">
        <v>0</v>
      </c>
      <c r="AN44" s="58">
        <v>0</v>
      </c>
      <c r="AO44" s="58">
        <v>0</v>
      </c>
      <c r="AP44" s="58">
        <f>I44</f>
        <v>-33.963125040000001</v>
      </c>
      <c r="AQ44" s="58">
        <v>0</v>
      </c>
      <c r="AR44" s="58">
        <v>0</v>
      </c>
      <c r="AS44" s="58">
        <v>0</v>
      </c>
      <c r="AT44" s="58">
        <v>0</v>
      </c>
      <c r="AU44" s="58">
        <v>0</v>
      </c>
      <c r="AV44" s="58">
        <v>0</v>
      </c>
      <c r="AW44" s="58">
        <v>0</v>
      </c>
      <c r="AX44" s="58">
        <v>0</v>
      </c>
      <c r="AY44" s="58">
        <v>0</v>
      </c>
      <c r="AZ44" s="58">
        <v>0</v>
      </c>
      <c r="BA44" s="58">
        <v>0</v>
      </c>
      <c r="BB44" s="58">
        <v>0</v>
      </c>
      <c r="BC44" s="58">
        <v>0</v>
      </c>
      <c r="BD44" s="58">
        <v>0</v>
      </c>
      <c r="BE44" s="58">
        <v>0</v>
      </c>
      <c r="BF44" s="58">
        <v>0</v>
      </c>
      <c r="BG44" s="58">
        <v>0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0</v>
      </c>
      <c r="CA44" s="58">
        <v>0</v>
      </c>
      <c r="CB44" s="58">
        <v>0</v>
      </c>
      <c r="CC44" s="58">
        <v>0</v>
      </c>
      <c r="CD44" s="58">
        <v>0</v>
      </c>
      <c r="CE44" s="58">
        <v>0</v>
      </c>
      <c r="CF44" s="58">
        <v>0</v>
      </c>
      <c r="CG44" s="58">
        <v>0</v>
      </c>
      <c r="CH44" s="58">
        <v>0</v>
      </c>
      <c r="CI44" s="58">
        <v>0</v>
      </c>
      <c r="CJ44" s="58">
        <v>0</v>
      </c>
      <c r="CK44" s="58">
        <v>0</v>
      </c>
      <c r="CL44" s="58">
        <v>0</v>
      </c>
      <c r="CM44" s="58">
        <v>0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115"/>
    </row>
    <row r="45" spans="1:102" x14ac:dyDescent="0.25">
      <c r="B45" t="s">
        <v>33</v>
      </c>
      <c r="C45" s="6">
        <v>2.0000000000000001E-4</v>
      </c>
      <c r="D45" s="1">
        <f>F33</f>
        <v>113210.41680000001</v>
      </c>
      <c r="F45" s="1">
        <f>C45*D45</f>
        <v>22.642083360000001</v>
      </c>
      <c r="G45" s="55">
        <v>33</v>
      </c>
      <c r="H45" s="55">
        <v>33</v>
      </c>
      <c r="I45" s="57">
        <f t="shared" si="0"/>
        <v>-22.642083360000001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  <c r="AG45" s="58">
        <v>0</v>
      </c>
      <c r="AH45" s="58">
        <v>0</v>
      </c>
      <c r="AI45" s="58">
        <v>0</v>
      </c>
      <c r="AJ45" s="58">
        <v>0</v>
      </c>
      <c r="AK45" s="58">
        <v>0</v>
      </c>
      <c r="AL45" s="58">
        <v>0</v>
      </c>
      <c r="AM45" s="58">
        <v>0</v>
      </c>
      <c r="AN45" s="58">
        <v>0</v>
      </c>
      <c r="AO45" s="58">
        <v>0</v>
      </c>
      <c r="AP45" s="58">
        <f>I45</f>
        <v>-22.642083360000001</v>
      </c>
      <c r="AQ45" s="58">
        <v>0</v>
      </c>
      <c r="AR45" s="58">
        <v>0</v>
      </c>
      <c r="AS45" s="58">
        <v>0</v>
      </c>
      <c r="AT45" s="58">
        <v>0</v>
      </c>
      <c r="AU45" s="58">
        <v>0</v>
      </c>
      <c r="AV45" s="58">
        <v>0</v>
      </c>
      <c r="AW45" s="58">
        <v>0</v>
      </c>
      <c r="AX45" s="58">
        <v>0</v>
      </c>
      <c r="AY45" s="58">
        <v>0</v>
      </c>
      <c r="AZ45" s="58">
        <v>0</v>
      </c>
      <c r="BA45" s="58">
        <v>0</v>
      </c>
      <c r="BB45" s="58">
        <v>0</v>
      </c>
      <c r="BC45" s="58">
        <v>0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0</v>
      </c>
      <c r="CA45" s="58">
        <v>0</v>
      </c>
      <c r="CB45" s="58">
        <v>0</v>
      </c>
      <c r="CC45" s="58">
        <v>0</v>
      </c>
      <c r="CD45" s="58">
        <v>0</v>
      </c>
      <c r="CE45" s="58">
        <v>0</v>
      </c>
      <c r="CF45" s="58">
        <v>0</v>
      </c>
      <c r="CG45" s="58">
        <v>0</v>
      </c>
      <c r="CH45" s="58">
        <v>0</v>
      </c>
      <c r="CI45" s="58">
        <v>0</v>
      </c>
      <c r="CJ45" s="58">
        <v>0</v>
      </c>
      <c r="CK45" s="58">
        <v>0</v>
      </c>
      <c r="CL45" s="58">
        <v>0</v>
      </c>
      <c r="CM45" s="58">
        <v>0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0</v>
      </c>
      <c r="CU45" s="58">
        <v>0</v>
      </c>
      <c r="CV45" s="58">
        <v>0</v>
      </c>
      <c r="CW45" s="58">
        <v>0</v>
      </c>
      <c r="CX45" s="115"/>
    </row>
    <row r="46" spans="1:102" x14ac:dyDescent="0.25">
      <c r="B46" t="s">
        <v>34</v>
      </c>
      <c r="C46">
        <v>1</v>
      </c>
      <c r="D46" s="1">
        <v>250</v>
      </c>
      <c r="F46" s="1">
        <f>C46*D46</f>
        <v>250</v>
      </c>
      <c r="G46" s="55">
        <v>33</v>
      </c>
      <c r="H46" s="55">
        <v>33</v>
      </c>
      <c r="I46" s="57">
        <f t="shared" si="0"/>
        <v>-250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8">
        <v>0</v>
      </c>
      <c r="AI46" s="58">
        <v>0</v>
      </c>
      <c r="AJ46" s="58">
        <v>0</v>
      </c>
      <c r="AK46" s="58">
        <v>0</v>
      </c>
      <c r="AL46" s="58">
        <v>0</v>
      </c>
      <c r="AM46" s="58">
        <v>0</v>
      </c>
      <c r="AN46" s="58">
        <v>0</v>
      </c>
      <c r="AO46" s="58">
        <v>0</v>
      </c>
      <c r="AP46" s="58">
        <f>I46</f>
        <v>-250</v>
      </c>
      <c r="AQ46" s="58">
        <v>0</v>
      </c>
      <c r="AR46" s="58">
        <v>0</v>
      </c>
      <c r="AS46" s="58">
        <v>0</v>
      </c>
      <c r="AT46" s="58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8">
        <v>0</v>
      </c>
      <c r="BA46" s="58">
        <v>0</v>
      </c>
      <c r="BB46" s="58">
        <v>0</v>
      </c>
      <c r="BC46" s="58">
        <v>0</v>
      </c>
      <c r="BD46" s="58">
        <v>0</v>
      </c>
      <c r="BE46" s="58">
        <v>0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0</v>
      </c>
      <c r="BW46" s="58">
        <v>0</v>
      </c>
      <c r="BX46" s="58">
        <v>0</v>
      </c>
      <c r="BY46" s="58">
        <v>0</v>
      </c>
      <c r="BZ46" s="58">
        <v>0</v>
      </c>
      <c r="CA46" s="58">
        <v>0</v>
      </c>
      <c r="CB46" s="58">
        <v>0</v>
      </c>
      <c r="CC46" s="58">
        <v>0</v>
      </c>
      <c r="CD46" s="58">
        <v>0</v>
      </c>
      <c r="CE46" s="58">
        <v>0</v>
      </c>
      <c r="CF46" s="58">
        <v>0</v>
      </c>
      <c r="CG46" s="58">
        <v>0</v>
      </c>
      <c r="CH46" s="58">
        <v>0</v>
      </c>
      <c r="CI46" s="58">
        <v>0</v>
      </c>
      <c r="CJ46" s="58">
        <v>0</v>
      </c>
      <c r="CK46" s="58">
        <v>0</v>
      </c>
      <c r="CL46" s="58">
        <v>0</v>
      </c>
      <c r="CM46" s="58">
        <v>0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115"/>
    </row>
    <row r="47" spans="1:102" x14ac:dyDescent="0.25">
      <c r="B47" s="7" t="s">
        <v>35</v>
      </c>
      <c r="G47" s="90"/>
      <c r="H47" s="90"/>
      <c r="I47" s="91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115"/>
    </row>
    <row r="48" spans="1:102" x14ac:dyDescent="0.25">
      <c r="B48" t="s">
        <v>32</v>
      </c>
      <c r="C48" s="6">
        <v>2.9999999999999997E-4</v>
      </c>
      <c r="D48" s="1">
        <f>F33</f>
        <v>113210.41680000001</v>
      </c>
      <c r="F48" s="1">
        <f>C48*D48</f>
        <v>33.963125040000001</v>
      </c>
      <c r="G48" s="55">
        <v>33</v>
      </c>
      <c r="H48" s="55">
        <v>33</v>
      </c>
      <c r="I48" s="57">
        <f t="shared" si="0"/>
        <v>-33.963125040000001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v>0</v>
      </c>
      <c r="AH48" s="58">
        <v>0</v>
      </c>
      <c r="AI48" s="58">
        <v>0</v>
      </c>
      <c r="AJ48" s="58">
        <v>0</v>
      </c>
      <c r="AK48" s="58">
        <v>0</v>
      </c>
      <c r="AL48" s="58">
        <v>0</v>
      </c>
      <c r="AM48" s="58">
        <v>0</v>
      </c>
      <c r="AN48" s="58">
        <v>0</v>
      </c>
      <c r="AO48" s="58">
        <v>0</v>
      </c>
      <c r="AP48" s="58">
        <f>I48</f>
        <v>-33.963125040000001</v>
      </c>
      <c r="AQ48" s="58">
        <v>0</v>
      </c>
      <c r="AR48" s="58">
        <v>0</v>
      </c>
      <c r="AS48" s="58">
        <v>0</v>
      </c>
      <c r="AT48" s="58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8">
        <v>0</v>
      </c>
      <c r="BA48" s="58">
        <v>0</v>
      </c>
      <c r="BB48" s="58">
        <v>0</v>
      </c>
      <c r="BC48" s="58">
        <v>0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58">
        <v>0</v>
      </c>
      <c r="BK48" s="58">
        <v>0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0</v>
      </c>
      <c r="CA48" s="58">
        <v>0</v>
      </c>
      <c r="CB48" s="58">
        <v>0</v>
      </c>
      <c r="CC48" s="58">
        <v>0</v>
      </c>
      <c r="CD48" s="58">
        <v>0</v>
      </c>
      <c r="CE48" s="58">
        <v>0</v>
      </c>
      <c r="CF48" s="58">
        <v>0</v>
      </c>
      <c r="CG48" s="58">
        <v>0</v>
      </c>
      <c r="CH48" s="58">
        <v>0</v>
      </c>
      <c r="CI48" s="58">
        <v>0</v>
      </c>
      <c r="CJ48" s="58">
        <v>0</v>
      </c>
      <c r="CK48" s="58">
        <v>0</v>
      </c>
      <c r="CL48" s="58">
        <v>0</v>
      </c>
      <c r="CM48" s="58">
        <v>0</v>
      </c>
      <c r="CN48" s="58">
        <v>0</v>
      </c>
      <c r="CO48" s="58">
        <v>0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115"/>
    </row>
    <row r="49" spans="2:102" x14ac:dyDescent="0.25">
      <c r="B49" t="s">
        <v>33</v>
      </c>
      <c r="C49" s="6">
        <v>2.0000000000000001E-4</v>
      </c>
      <c r="D49" s="1">
        <f>F33</f>
        <v>113210.41680000001</v>
      </c>
      <c r="F49" s="1">
        <f>C49*D49</f>
        <v>22.642083360000001</v>
      </c>
      <c r="G49" s="55">
        <v>33</v>
      </c>
      <c r="H49" s="55">
        <v>33</v>
      </c>
      <c r="I49" s="57">
        <f t="shared" si="0"/>
        <v>-22.642083360000001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0</v>
      </c>
      <c r="AN49" s="58">
        <v>0</v>
      </c>
      <c r="AO49" s="58">
        <v>0</v>
      </c>
      <c r="AP49" s="58">
        <f t="shared" ref="AP49:AP52" si="14">I49</f>
        <v>-22.642083360000001</v>
      </c>
      <c r="AQ49" s="58">
        <v>0</v>
      </c>
      <c r="AR49" s="58">
        <v>0</v>
      </c>
      <c r="AS49" s="58">
        <v>0</v>
      </c>
      <c r="AT49" s="58">
        <v>0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8">
        <v>0</v>
      </c>
      <c r="BA49" s="58">
        <v>0</v>
      </c>
      <c r="BB49" s="58">
        <v>0</v>
      </c>
      <c r="BC49" s="58">
        <v>0</v>
      </c>
      <c r="BD49" s="58">
        <v>0</v>
      </c>
      <c r="BE49" s="58">
        <v>0</v>
      </c>
      <c r="BF49" s="58">
        <v>0</v>
      </c>
      <c r="BG49" s="58">
        <v>0</v>
      </c>
      <c r="BH49" s="58">
        <v>0</v>
      </c>
      <c r="BI49" s="58">
        <v>0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0</v>
      </c>
      <c r="CA49" s="58">
        <v>0</v>
      </c>
      <c r="CB49" s="58">
        <v>0</v>
      </c>
      <c r="CC49" s="58">
        <v>0</v>
      </c>
      <c r="CD49" s="58">
        <v>0</v>
      </c>
      <c r="CE49" s="58">
        <v>0</v>
      </c>
      <c r="CF49" s="58">
        <v>0</v>
      </c>
      <c r="CG49" s="58">
        <v>0</v>
      </c>
      <c r="CH49" s="58">
        <v>0</v>
      </c>
      <c r="CI49" s="58">
        <v>0</v>
      </c>
      <c r="CJ49" s="58">
        <v>0</v>
      </c>
      <c r="CK49" s="58">
        <v>0</v>
      </c>
      <c r="CL49" s="58">
        <v>0</v>
      </c>
      <c r="CM49" s="58">
        <v>0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115"/>
    </row>
    <row r="50" spans="2:102" x14ac:dyDescent="0.25">
      <c r="B50" t="s">
        <v>34</v>
      </c>
      <c r="C50">
        <v>1</v>
      </c>
      <c r="D50" s="1">
        <v>250</v>
      </c>
      <c r="F50" s="1">
        <f>C50*D50</f>
        <v>250</v>
      </c>
      <c r="G50" s="55">
        <v>33</v>
      </c>
      <c r="H50" s="55">
        <v>33</v>
      </c>
      <c r="I50" s="57">
        <f t="shared" si="0"/>
        <v>-250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v>0</v>
      </c>
      <c r="AH50" s="58">
        <v>0</v>
      </c>
      <c r="AI50" s="58">
        <v>0</v>
      </c>
      <c r="AJ50" s="58">
        <v>0</v>
      </c>
      <c r="AK50" s="58">
        <v>0</v>
      </c>
      <c r="AL50" s="58">
        <v>0</v>
      </c>
      <c r="AM50" s="58">
        <v>0</v>
      </c>
      <c r="AN50" s="58">
        <v>0</v>
      </c>
      <c r="AO50" s="58">
        <v>0</v>
      </c>
      <c r="AP50" s="58">
        <f t="shared" si="14"/>
        <v>-250</v>
      </c>
      <c r="AQ50" s="58">
        <v>0</v>
      </c>
      <c r="AR50" s="58">
        <v>0</v>
      </c>
      <c r="AS50" s="58">
        <v>0</v>
      </c>
      <c r="AT50" s="58">
        <v>0</v>
      </c>
      <c r="AU50" s="58">
        <v>0</v>
      </c>
      <c r="AV50" s="58">
        <v>0</v>
      </c>
      <c r="AW50" s="58">
        <v>0</v>
      </c>
      <c r="AX50" s="58">
        <v>0</v>
      </c>
      <c r="AY50" s="58">
        <v>0</v>
      </c>
      <c r="AZ50" s="58">
        <v>0</v>
      </c>
      <c r="BA50" s="58">
        <v>0</v>
      </c>
      <c r="BB50" s="58">
        <v>0</v>
      </c>
      <c r="BC50" s="58">
        <v>0</v>
      </c>
      <c r="BD50" s="58">
        <v>0</v>
      </c>
      <c r="BE50" s="58">
        <v>0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0</v>
      </c>
      <c r="BM50" s="58">
        <v>0</v>
      </c>
      <c r="BN50" s="58">
        <v>0</v>
      </c>
      <c r="BO50" s="58">
        <v>0</v>
      </c>
      <c r="BP50" s="58">
        <v>0</v>
      </c>
      <c r="BQ50" s="58">
        <v>0</v>
      </c>
      <c r="BR50" s="58">
        <v>0</v>
      </c>
      <c r="BS50" s="58">
        <v>0</v>
      </c>
      <c r="BT50" s="58">
        <v>0</v>
      </c>
      <c r="BU50" s="58">
        <v>0</v>
      </c>
      <c r="BV50" s="58">
        <v>0</v>
      </c>
      <c r="BW50" s="58">
        <v>0</v>
      </c>
      <c r="BX50" s="58">
        <v>0</v>
      </c>
      <c r="BY50" s="58">
        <v>0</v>
      </c>
      <c r="BZ50" s="58">
        <v>0</v>
      </c>
      <c r="CA50" s="58">
        <v>0</v>
      </c>
      <c r="CB50" s="58">
        <v>0</v>
      </c>
      <c r="CC50" s="58">
        <v>0</v>
      </c>
      <c r="CD50" s="58">
        <v>0</v>
      </c>
      <c r="CE50" s="58">
        <v>0</v>
      </c>
      <c r="CF50" s="58">
        <v>0</v>
      </c>
      <c r="CG50" s="58">
        <v>0</v>
      </c>
      <c r="CH50" s="58">
        <v>0</v>
      </c>
      <c r="CI50" s="58">
        <v>0</v>
      </c>
      <c r="CJ50" s="58">
        <v>0</v>
      </c>
      <c r="CK50" s="58">
        <v>0</v>
      </c>
      <c r="CL50" s="58">
        <v>0</v>
      </c>
      <c r="CM50" s="58">
        <v>0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115"/>
    </row>
    <row r="51" spans="2:102" x14ac:dyDescent="0.25">
      <c r="B51" s="7" t="s">
        <v>36</v>
      </c>
      <c r="C51" s="6">
        <v>8.9999999999999993E-3</v>
      </c>
      <c r="D51" s="1">
        <f>F33</f>
        <v>113210.41680000001</v>
      </c>
      <c r="F51" s="1">
        <f>C51*D51</f>
        <v>1018.8937512</v>
      </c>
      <c r="G51" s="55">
        <v>17</v>
      </c>
      <c r="H51" s="55">
        <v>32</v>
      </c>
      <c r="I51" s="57">
        <f t="shared" si="0"/>
        <v>-1018.8937512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f>$I$51/16</f>
        <v>-63.68085945</v>
      </c>
      <c r="AA51" s="58">
        <f t="shared" ref="AA51:AO51" si="15">$I$51/16</f>
        <v>-63.68085945</v>
      </c>
      <c r="AB51" s="58">
        <f t="shared" si="15"/>
        <v>-63.68085945</v>
      </c>
      <c r="AC51" s="58">
        <f t="shared" si="15"/>
        <v>-63.68085945</v>
      </c>
      <c r="AD51" s="58">
        <f t="shared" si="15"/>
        <v>-63.68085945</v>
      </c>
      <c r="AE51" s="58">
        <f t="shared" si="15"/>
        <v>-63.68085945</v>
      </c>
      <c r="AF51" s="58">
        <f t="shared" si="15"/>
        <v>-63.68085945</v>
      </c>
      <c r="AG51" s="58">
        <f t="shared" si="15"/>
        <v>-63.68085945</v>
      </c>
      <c r="AH51" s="58">
        <f t="shared" si="15"/>
        <v>-63.68085945</v>
      </c>
      <c r="AI51" s="58">
        <f t="shared" si="15"/>
        <v>-63.68085945</v>
      </c>
      <c r="AJ51" s="58">
        <f t="shared" si="15"/>
        <v>-63.68085945</v>
      </c>
      <c r="AK51" s="58">
        <f t="shared" si="15"/>
        <v>-63.68085945</v>
      </c>
      <c r="AL51" s="58">
        <f t="shared" si="15"/>
        <v>-63.68085945</v>
      </c>
      <c r="AM51" s="58">
        <f t="shared" si="15"/>
        <v>-63.68085945</v>
      </c>
      <c r="AN51" s="58">
        <f t="shared" si="15"/>
        <v>-63.68085945</v>
      </c>
      <c r="AO51" s="58">
        <f t="shared" si="15"/>
        <v>-63.68085945</v>
      </c>
      <c r="AP51" s="58">
        <v>0</v>
      </c>
      <c r="AQ51" s="58">
        <v>0</v>
      </c>
      <c r="AR51" s="58">
        <v>0</v>
      </c>
      <c r="AS51" s="58">
        <v>0</v>
      </c>
      <c r="AT51" s="58">
        <v>0</v>
      </c>
      <c r="AU51" s="58">
        <v>0</v>
      </c>
      <c r="AV51" s="58">
        <v>0</v>
      </c>
      <c r="AW51" s="58">
        <v>0</v>
      </c>
      <c r="AX51" s="58">
        <v>0</v>
      </c>
      <c r="AY51" s="58">
        <v>0</v>
      </c>
      <c r="AZ51" s="58">
        <v>0</v>
      </c>
      <c r="BA51" s="58">
        <v>0</v>
      </c>
      <c r="BB51" s="58">
        <v>0</v>
      </c>
      <c r="BC51" s="58">
        <v>0</v>
      </c>
      <c r="BD51" s="58">
        <v>0</v>
      </c>
      <c r="BE51" s="58">
        <v>0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0</v>
      </c>
      <c r="BO51" s="58">
        <v>0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0</v>
      </c>
      <c r="CA51" s="58">
        <v>0</v>
      </c>
      <c r="CB51" s="58">
        <v>0</v>
      </c>
      <c r="CC51" s="58">
        <v>0</v>
      </c>
      <c r="CD51" s="58">
        <v>0</v>
      </c>
      <c r="CE51" s="58">
        <v>0</v>
      </c>
      <c r="CF51" s="58">
        <v>0</v>
      </c>
      <c r="CG51" s="58">
        <v>0</v>
      </c>
      <c r="CH51" s="58">
        <v>0</v>
      </c>
      <c r="CI51" s="58">
        <v>0</v>
      </c>
      <c r="CJ51" s="58">
        <v>0</v>
      </c>
      <c r="CK51" s="58">
        <v>0</v>
      </c>
      <c r="CL51" s="58">
        <v>0</v>
      </c>
      <c r="CM51" s="58">
        <v>0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115"/>
    </row>
    <row r="52" spans="2:102" x14ac:dyDescent="0.25">
      <c r="B52" s="7" t="s">
        <v>198</v>
      </c>
      <c r="C52" s="6">
        <v>2.5000000000000001E-3</v>
      </c>
      <c r="D52" s="1">
        <f>2*65*1.2*725.71</f>
        <v>113210.76000000001</v>
      </c>
      <c r="F52" s="1">
        <f>C52*D52</f>
        <v>283.02690000000001</v>
      </c>
      <c r="G52" s="55">
        <v>33</v>
      </c>
      <c r="H52" s="55">
        <v>33</v>
      </c>
      <c r="I52" s="57">
        <f>-F52</f>
        <v>-283.02690000000001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58">
        <v>0</v>
      </c>
      <c r="AC52" s="58">
        <v>0</v>
      </c>
      <c r="AD52" s="58">
        <v>0</v>
      </c>
      <c r="AE52" s="58">
        <v>0</v>
      </c>
      <c r="AF52" s="58">
        <v>0</v>
      </c>
      <c r="AG52" s="58">
        <v>0</v>
      </c>
      <c r="AH52" s="58">
        <v>0</v>
      </c>
      <c r="AI52" s="58">
        <v>0</v>
      </c>
      <c r="AJ52" s="58">
        <v>0</v>
      </c>
      <c r="AK52" s="58">
        <v>0</v>
      </c>
      <c r="AL52" s="58">
        <v>0</v>
      </c>
      <c r="AM52" s="58">
        <v>0</v>
      </c>
      <c r="AN52" s="58">
        <v>0</v>
      </c>
      <c r="AO52" s="58">
        <v>0</v>
      </c>
      <c r="AP52" s="58">
        <f t="shared" si="14"/>
        <v>-283.02690000000001</v>
      </c>
      <c r="AQ52" s="58">
        <v>0</v>
      </c>
      <c r="AR52" s="58">
        <v>0</v>
      </c>
      <c r="AS52" s="58">
        <v>0</v>
      </c>
      <c r="AT52" s="58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8">
        <v>0</v>
      </c>
      <c r="BA52" s="58">
        <v>0</v>
      </c>
      <c r="BB52" s="58">
        <v>0</v>
      </c>
      <c r="BC52" s="58">
        <v>0</v>
      </c>
      <c r="BD52" s="58">
        <v>0</v>
      </c>
      <c r="BE52" s="58">
        <v>0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0</v>
      </c>
      <c r="CA52" s="58">
        <v>0</v>
      </c>
      <c r="CB52" s="58">
        <v>0</v>
      </c>
      <c r="CC52" s="58">
        <v>0</v>
      </c>
      <c r="CD52" s="58">
        <v>0</v>
      </c>
      <c r="CE52" s="58">
        <v>0</v>
      </c>
      <c r="CF52" s="58">
        <v>0</v>
      </c>
      <c r="CG52" s="58">
        <v>0</v>
      </c>
      <c r="CH52" s="58">
        <v>0</v>
      </c>
      <c r="CI52" s="58">
        <v>0</v>
      </c>
      <c r="CJ52" s="58">
        <v>0</v>
      </c>
      <c r="CK52" s="58">
        <v>0</v>
      </c>
      <c r="CL52" s="58">
        <v>0</v>
      </c>
      <c r="CM52" s="58">
        <v>0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115"/>
    </row>
    <row r="53" spans="2:102" x14ac:dyDescent="0.25">
      <c r="G53" s="61"/>
      <c r="H53" s="61"/>
      <c r="I53" s="62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CX53" s="115"/>
    </row>
    <row r="54" spans="2:102" x14ac:dyDescent="0.25">
      <c r="B54" s="15" t="s">
        <v>37</v>
      </c>
      <c r="C54" s="15"/>
      <c r="D54" s="16"/>
      <c r="E54" s="16"/>
      <c r="F54" s="16"/>
      <c r="G54" s="73"/>
      <c r="H54" s="73"/>
      <c r="I54" s="74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CX54" s="115"/>
    </row>
    <row r="55" spans="2:102" x14ac:dyDescent="0.25">
      <c r="B55" s="17" t="s">
        <v>40</v>
      </c>
      <c r="C55" s="17">
        <v>1</v>
      </c>
      <c r="D55" s="19">
        <v>2500</v>
      </c>
      <c r="E55" s="19"/>
      <c r="F55" s="19">
        <f>C55*D55</f>
        <v>2500</v>
      </c>
      <c r="G55" s="67">
        <v>16</v>
      </c>
      <c r="H55" s="67">
        <v>16</v>
      </c>
      <c r="I55" s="68">
        <f t="shared" si="0"/>
        <v>-2500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  <c r="O55" s="69">
        <v>0</v>
      </c>
      <c r="P55" s="69">
        <v>0</v>
      </c>
      <c r="Q55" s="69">
        <v>0</v>
      </c>
      <c r="R55" s="69">
        <v>0</v>
      </c>
      <c r="S55" s="69">
        <v>0</v>
      </c>
      <c r="T55" s="69">
        <v>0</v>
      </c>
      <c r="U55" s="69">
        <v>0</v>
      </c>
      <c r="V55" s="69">
        <v>0</v>
      </c>
      <c r="W55" s="69">
        <v>0</v>
      </c>
      <c r="X55" s="114">
        <v>0</v>
      </c>
      <c r="Y55" s="114">
        <f>I55</f>
        <v>-2500</v>
      </c>
      <c r="Z55" s="114">
        <v>0</v>
      </c>
      <c r="AA55" s="114">
        <v>0</v>
      </c>
      <c r="AB55" s="114">
        <v>0</v>
      </c>
      <c r="AC55" s="114">
        <v>0</v>
      </c>
      <c r="AD55" s="114">
        <v>0</v>
      </c>
      <c r="AE55" s="114">
        <v>0</v>
      </c>
      <c r="AF55" s="114">
        <v>0</v>
      </c>
      <c r="AG55" s="114">
        <v>0</v>
      </c>
      <c r="AH55" s="114">
        <v>0</v>
      </c>
      <c r="AI55" s="114">
        <v>0</v>
      </c>
      <c r="AJ55" s="114">
        <v>0</v>
      </c>
      <c r="AK55" s="114">
        <v>0</v>
      </c>
      <c r="AL55" s="114">
        <v>0</v>
      </c>
      <c r="AM55" s="114">
        <v>0</v>
      </c>
      <c r="AN55" s="114">
        <v>0</v>
      </c>
      <c r="AO55" s="114">
        <v>0</v>
      </c>
      <c r="AP55" s="114">
        <v>0</v>
      </c>
      <c r="AQ55" s="114">
        <v>0</v>
      </c>
      <c r="AR55" s="114">
        <v>0</v>
      </c>
      <c r="AS55" s="114">
        <v>0</v>
      </c>
      <c r="AT55" s="114">
        <v>0</v>
      </c>
      <c r="AU55" s="114">
        <v>0</v>
      </c>
      <c r="AV55" s="114">
        <v>0</v>
      </c>
      <c r="AW55" s="114">
        <v>0</v>
      </c>
      <c r="AX55" s="114">
        <v>0</v>
      </c>
      <c r="AY55" s="114">
        <v>0</v>
      </c>
      <c r="AZ55" s="114">
        <v>0</v>
      </c>
      <c r="BA55" s="114">
        <v>0</v>
      </c>
      <c r="BB55" s="114">
        <v>0</v>
      </c>
      <c r="BC55" s="114">
        <v>0</v>
      </c>
      <c r="BD55" s="114">
        <v>0</v>
      </c>
      <c r="BE55" s="114">
        <v>0</v>
      </c>
      <c r="BF55" s="114">
        <v>0</v>
      </c>
      <c r="BG55" s="114">
        <v>0</v>
      </c>
      <c r="BH55" s="114">
        <v>0</v>
      </c>
      <c r="BI55" s="114">
        <v>0</v>
      </c>
      <c r="BJ55" s="114">
        <v>0</v>
      </c>
      <c r="BK55" s="114">
        <v>0</v>
      </c>
      <c r="BL55" s="114">
        <v>0</v>
      </c>
      <c r="BM55" s="114">
        <v>0</v>
      </c>
      <c r="BN55" s="114">
        <v>0</v>
      </c>
      <c r="BO55" s="114">
        <v>0</v>
      </c>
      <c r="BP55" s="114">
        <v>0</v>
      </c>
      <c r="BQ55" s="114">
        <v>0</v>
      </c>
      <c r="BR55" s="114">
        <v>0</v>
      </c>
      <c r="BS55" s="114">
        <v>0</v>
      </c>
      <c r="BT55" s="114">
        <v>0</v>
      </c>
      <c r="BU55" s="114">
        <v>0</v>
      </c>
      <c r="BV55" s="114">
        <v>0</v>
      </c>
      <c r="BW55" s="114">
        <v>0</v>
      </c>
      <c r="BX55" s="114">
        <v>0</v>
      </c>
      <c r="BY55" s="114">
        <v>0</v>
      </c>
      <c r="BZ55" s="114">
        <v>0</v>
      </c>
      <c r="CA55" s="114">
        <v>0</v>
      </c>
      <c r="CB55" s="114">
        <v>0</v>
      </c>
      <c r="CC55" s="114">
        <v>0</v>
      </c>
      <c r="CD55" s="114">
        <v>0</v>
      </c>
      <c r="CE55" s="114">
        <v>0</v>
      </c>
      <c r="CF55" s="114">
        <v>0</v>
      </c>
      <c r="CG55" s="114">
        <v>0</v>
      </c>
      <c r="CH55" s="114">
        <v>0</v>
      </c>
      <c r="CI55" s="114">
        <v>0</v>
      </c>
      <c r="CJ55" s="114">
        <v>0</v>
      </c>
      <c r="CK55" s="114">
        <v>0</v>
      </c>
      <c r="CL55" s="114">
        <v>0</v>
      </c>
      <c r="CM55" s="114">
        <v>0</v>
      </c>
      <c r="CN55" s="114">
        <v>0</v>
      </c>
      <c r="CO55" s="114">
        <v>0</v>
      </c>
      <c r="CP55" s="114">
        <v>0</v>
      </c>
      <c r="CQ55" s="114">
        <v>0</v>
      </c>
      <c r="CR55" s="114">
        <v>0</v>
      </c>
      <c r="CS55" s="114">
        <v>0</v>
      </c>
      <c r="CT55" s="114">
        <v>0</v>
      </c>
      <c r="CU55" s="114">
        <v>0</v>
      </c>
      <c r="CV55" s="114">
        <v>0</v>
      </c>
      <c r="CW55" s="114">
        <v>0</v>
      </c>
      <c r="CX55" s="115"/>
    </row>
    <row r="56" spans="2:102" x14ac:dyDescent="0.25">
      <c r="B56" s="17" t="s">
        <v>34</v>
      </c>
      <c r="C56" s="20">
        <v>2.5000000000000001E-3</v>
      </c>
      <c r="D56" s="19">
        <f>-0.8*SUM(I10:I52,I65:I66)</f>
        <v>561801.84787560208</v>
      </c>
      <c r="E56" s="19"/>
      <c r="F56" s="19">
        <f>C56*D56</f>
        <v>1404.5046196890053</v>
      </c>
      <c r="G56" s="55">
        <v>16</v>
      </c>
      <c r="H56" s="55">
        <v>16</v>
      </c>
      <c r="I56" s="57">
        <f t="shared" si="0"/>
        <v>-1404.5046196890053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f>I56</f>
        <v>-1404.5046196890053</v>
      </c>
      <c r="Z56" s="58">
        <v>0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  <c r="AG56" s="58">
        <v>0</v>
      </c>
      <c r="AH56" s="58">
        <v>0</v>
      </c>
      <c r="AI56" s="58">
        <v>0</v>
      </c>
      <c r="AJ56" s="58">
        <v>0</v>
      </c>
      <c r="AK56" s="58">
        <v>0</v>
      </c>
      <c r="AL56" s="58">
        <v>0</v>
      </c>
      <c r="AM56" s="58">
        <v>0</v>
      </c>
      <c r="AN56" s="58">
        <v>0</v>
      </c>
      <c r="AO56" s="58">
        <v>0</v>
      </c>
      <c r="AP56" s="58">
        <v>0</v>
      </c>
      <c r="AQ56" s="58">
        <v>0</v>
      </c>
      <c r="AR56" s="58">
        <v>0</v>
      </c>
      <c r="AS56" s="58">
        <v>0</v>
      </c>
      <c r="AT56" s="58">
        <v>0</v>
      </c>
      <c r="AU56" s="58">
        <v>0</v>
      </c>
      <c r="AV56" s="58">
        <v>0</v>
      </c>
      <c r="AW56" s="58">
        <v>0</v>
      </c>
      <c r="AX56" s="58">
        <v>0</v>
      </c>
      <c r="AY56" s="58">
        <v>0</v>
      </c>
      <c r="AZ56" s="58">
        <v>0</v>
      </c>
      <c r="BA56" s="58">
        <v>0</v>
      </c>
      <c r="BB56" s="58">
        <v>0</v>
      </c>
      <c r="BC56" s="58">
        <v>0</v>
      </c>
      <c r="BD56" s="58">
        <v>0</v>
      </c>
      <c r="BE56" s="58">
        <v>0</v>
      </c>
      <c r="BF56" s="58">
        <v>0</v>
      </c>
      <c r="BG56" s="58">
        <v>0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0</v>
      </c>
      <c r="BW56" s="58">
        <v>0</v>
      </c>
      <c r="BX56" s="58">
        <v>0</v>
      </c>
      <c r="BY56" s="58">
        <v>0</v>
      </c>
      <c r="BZ56" s="58">
        <v>0</v>
      </c>
      <c r="CA56" s="58">
        <v>0</v>
      </c>
      <c r="CB56" s="58">
        <v>0</v>
      </c>
      <c r="CC56" s="58">
        <v>0</v>
      </c>
      <c r="CD56" s="58">
        <v>0</v>
      </c>
      <c r="CE56" s="58">
        <v>0</v>
      </c>
      <c r="CF56" s="58">
        <v>0</v>
      </c>
      <c r="CG56" s="58">
        <v>0</v>
      </c>
      <c r="CH56" s="58">
        <v>0</v>
      </c>
      <c r="CI56" s="58">
        <v>0</v>
      </c>
      <c r="CJ56" s="58">
        <v>0</v>
      </c>
      <c r="CK56" s="58">
        <v>0</v>
      </c>
      <c r="CL56" s="58">
        <v>0</v>
      </c>
      <c r="CM56" s="58">
        <v>0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115"/>
    </row>
    <row r="57" spans="2:102" x14ac:dyDescent="0.25">
      <c r="B57" s="17" t="s">
        <v>41</v>
      </c>
      <c r="C57" s="17">
        <v>1</v>
      </c>
      <c r="D57" s="19">
        <v>250</v>
      </c>
      <c r="E57" s="19"/>
      <c r="F57" s="19">
        <f>C57*D57</f>
        <v>250</v>
      </c>
      <c r="G57" s="55">
        <v>16</v>
      </c>
      <c r="H57" s="55">
        <v>16</v>
      </c>
      <c r="I57" s="57">
        <f t="shared" si="0"/>
        <v>-250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f>I57</f>
        <v>-250</v>
      </c>
      <c r="Z57" s="58">
        <v>0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0</v>
      </c>
      <c r="AG57" s="58">
        <v>0</v>
      </c>
      <c r="AH57" s="58">
        <v>0</v>
      </c>
      <c r="AI57" s="58">
        <v>0</v>
      </c>
      <c r="AJ57" s="58">
        <v>0</v>
      </c>
      <c r="AK57" s="58">
        <v>0</v>
      </c>
      <c r="AL57" s="58">
        <v>0</v>
      </c>
      <c r="AM57" s="58">
        <v>0</v>
      </c>
      <c r="AN57" s="58">
        <v>0</v>
      </c>
      <c r="AO57" s="58">
        <v>0</v>
      </c>
      <c r="AP57" s="58">
        <v>0</v>
      </c>
      <c r="AQ57" s="58">
        <v>0</v>
      </c>
      <c r="AR57" s="58">
        <v>0</v>
      </c>
      <c r="AS57" s="58">
        <v>0</v>
      </c>
      <c r="AT57" s="58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8">
        <v>0</v>
      </c>
      <c r="BA57" s="58">
        <v>0</v>
      </c>
      <c r="BB57" s="58">
        <v>0</v>
      </c>
      <c r="BC57" s="58">
        <v>0</v>
      </c>
      <c r="BD57" s="58">
        <v>0</v>
      </c>
      <c r="BE57" s="58">
        <v>0</v>
      </c>
      <c r="BF57" s="58">
        <v>0</v>
      </c>
      <c r="BG57" s="58">
        <v>0</v>
      </c>
      <c r="BH57" s="58">
        <v>0</v>
      </c>
      <c r="BI57" s="58">
        <v>0</v>
      </c>
      <c r="BJ57" s="58">
        <v>0</v>
      </c>
      <c r="BK57" s="58">
        <v>0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0</v>
      </c>
      <c r="BW57" s="58">
        <v>0</v>
      </c>
      <c r="BX57" s="58">
        <v>0</v>
      </c>
      <c r="BY57" s="58">
        <v>0</v>
      </c>
      <c r="BZ57" s="58">
        <v>0</v>
      </c>
      <c r="CA57" s="58">
        <v>0</v>
      </c>
      <c r="CB57" s="58">
        <v>0</v>
      </c>
      <c r="CC57" s="58">
        <v>0</v>
      </c>
      <c r="CD57" s="58">
        <v>0</v>
      </c>
      <c r="CE57" s="58">
        <v>0</v>
      </c>
      <c r="CF57" s="58">
        <v>0</v>
      </c>
      <c r="CG57" s="58">
        <v>0</v>
      </c>
      <c r="CH57" s="58">
        <v>0</v>
      </c>
      <c r="CI57" s="58">
        <v>0</v>
      </c>
      <c r="CJ57" s="58">
        <v>0</v>
      </c>
      <c r="CK57" s="58">
        <v>0</v>
      </c>
      <c r="CL57" s="58">
        <v>0</v>
      </c>
      <c r="CM57" s="58">
        <v>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115"/>
    </row>
    <row r="58" spans="2:102" x14ac:dyDescent="0.25">
      <c r="B58" s="17" t="s">
        <v>42</v>
      </c>
      <c r="C58" s="20">
        <v>2.5000000000000001E-3</v>
      </c>
      <c r="D58" s="19">
        <f>-0.8*SUM(I10:I52,I65:I66)</f>
        <v>561801.84787560208</v>
      </c>
      <c r="E58" s="19"/>
      <c r="F58" s="19">
        <f>C58*D58</f>
        <v>1404.5046196890053</v>
      </c>
      <c r="G58" s="55">
        <v>16</v>
      </c>
      <c r="H58" s="55">
        <v>16</v>
      </c>
      <c r="I58" s="57">
        <f t="shared" si="0"/>
        <v>-1404.5046196890053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0</v>
      </c>
      <c r="Y58" s="58">
        <f>I58</f>
        <v>-1404.5046196890053</v>
      </c>
      <c r="Z58" s="58">
        <v>0</v>
      </c>
      <c r="AA58" s="58">
        <v>0</v>
      </c>
      <c r="AB58" s="58">
        <v>0</v>
      </c>
      <c r="AC58" s="58">
        <v>0</v>
      </c>
      <c r="AD58" s="58">
        <v>0</v>
      </c>
      <c r="AE58" s="58">
        <v>0</v>
      </c>
      <c r="AF58" s="58">
        <v>0</v>
      </c>
      <c r="AG58" s="58">
        <v>0</v>
      </c>
      <c r="AH58" s="58">
        <v>0</v>
      </c>
      <c r="AI58" s="58">
        <v>0</v>
      </c>
      <c r="AJ58" s="58">
        <v>0</v>
      </c>
      <c r="AK58" s="58">
        <v>0</v>
      </c>
      <c r="AL58" s="58">
        <v>0</v>
      </c>
      <c r="AM58" s="58">
        <v>0</v>
      </c>
      <c r="AN58" s="58">
        <v>0</v>
      </c>
      <c r="AO58" s="58">
        <v>0</v>
      </c>
      <c r="AP58" s="58">
        <v>0</v>
      </c>
      <c r="AQ58" s="58">
        <v>0</v>
      </c>
      <c r="AR58" s="58">
        <v>0</v>
      </c>
      <c r="AS58" s="58">
        <v>0</v>
      </c>
      <c r="AT58" s="58">
        <v>0</v>
      </c>
      <c r="AU58" s="58">
        <v>0</v>
      </c>
      <c r="AV58" s="58">
        <v>0</v>
      </c>
      <c r="AW58" s="58">
        <v>0</v>
      </c>
      <c r="AX58" s="58">
        <v>0</v>
      </c>
      <c r="AY58" s="58">
        <v>0</v>
      </c>
      <c r="AZ58" s="58">
        <v>0</v>
      </c>
      <c r="BA58" s="58">
        <v>0</v>
      </c>
      <c r="BB58" s="58">
        <v>0</v>
      </c>
      <c r="BC58" s="58">
        <v>0</v>
      </c>
      <c r="BD58" s="58">
        <v>0</v>
      </c>
      <c r="BE58" s="58">
        <v>0</v>
      </c>
      <c r="BF58" s="58">
        <v>0</v>
      </c>
      <c r="BG58" s="58">
        <v>0</v>
      </c>
      <c r="BH58" s="58">
        <v>0</v>
      </c>
      <c r="BI58" s="58">
        <v>0</v>
      </c>
      <c r="BJ58" s="58">
        <v>0</v>
      </c>
      <c r="BK58" s="58">
        <v>0</v>
      </c>
      <c r="BL58" s="58">
        <v>0</v>
      </c>
      <c r="BM58" s="58">
        <v>0</v>
      </c>
      <c r="BN58" s="58">
        <v>0</v>
      </c>
      <c r="BO58" s="58">
        <v>0</v>
      </c>
      <c r="BP58" s="58">
        <v>0</v>
      </c>
      <c r="BQ58" s="58">
        <v>0</v>
      </c>
      <c r="BR58" s="58">
        <v>0</v>
      </c>
      <c r="BS58" s="58">
        <v>0</v>
      </c>
      <c r="BT58" s="58">
        <v>0</v>
      </c>
      <c r="BU58" s="58">
        <v>0</v>
      </c>
      <c r="BV58" s="58">
        <v>0</v>
      </c>
      <c r="BW58" s="58">
        <v>0</v>
      </c>
      <c r="BX58" s="58">
        <v>0</v>
      </c>
      <c r="BY58" s="58">
        <v>0</v>
      </c>
      <c r="BZ58" s="58">
        <v>0</v>
      </c>
      <c r="CA58" s="58">
        <v>0</v>
      </c>
      <c r="CB58" s="58">
        <v>0</v>
      </c>
      <c r="CC58" s="58">
        <v>0</v>
      </c>
      <c r="CD58" s="58">
        <v>0</v>
      </c>
      <c r="CE58" s="58">
        <v>0</v>
      </c>
      <c r="CF58" s="58">
        <v>0</v>
      </c>
      <c r="CG58" s="58">
        <v>0</v>
      </c>
      <c r="CH58" s="58">
        <v>0</v>
      </c>
      <c r="CI58" s="58">
        <v>0</v>
      </c>
      <c r="CJ58" s="58">
        <v>0</v>
      </c>
      <c r="CK58" s="58">
        <v>0</v>
      </c>
      <c r="CL58" s="58">
        <v>0</v>
      </c>
      <c r="CM58" s="58">
        <v>0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115"/>
    </row>
    <row r="59" spans="2:102" x14ac:dyDescent="0.25">
      <c r="B59" s="17" t="s">
        <v>38</v>
      </c>
      <c r="C59" s="20">
        <v>1E-3</v>
      </c>
      <c r="D59" s="19">
        <f>-0.8*SUM(I10:I52,I65:I66)</f>
        <v>561801.84787560208</v>
      </c>
      <c r="E59" s="19"/>
      <c r="F59" s="19">
        <f>C59*D59</f>
        <v>561.80184787560211</v>
      </c>
      <c r="G59" s="55">
        <v>16</v>
      </c>
      <c r="H59" s="55">
        <v>16</v>
      </c>
      <c r="I59" s="57">
        <f t="shared" si="0"/>
        <v>-561.80184787560211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0</v>
      </c>
      <c r="X59" s="58">
        <v>0</v>
      </c>
      <c r="Y59" s="58">
        <f>I59</f>
        <v>-561.80184787560211</v>
      </c>
      <c r="Z59" s="58">
        <v>0</v>
      </c>
      <c r="AA59" s="58">
        <v>0</v>
      </c>
      <c r="AB59" s="58">
        <v>0</v>
      </c>
      <c r="AC59" s="58">
        <v>0</v>
      </c>
      <c r="AD59" s="58">
        <v>0</v>
      </c>
      <c r="AE59" s="58">
        <v>0</v>
      </c>
      <c r="AF59" s="58">
        <v>0</v>
      </c>
      <c r="AG59" s="58">
        <v>0</v>
      </c>
      <c r="AH59" s="58">
        <v>0</v>
      </c>
      <c r="AI59" s="58">
        <v>0</v>
      </c>
      <c r="AJ59" s="58">
        <v>0</v>
      </c>
      <c r="AK59" s="58">
        <v>0</v>
      </c>
      <c r="AL59" s="58">
        <v>0</v>
      </c>
      <c r="AM59" s="58">
        <v>0</v>
      </c>
      <c r="AN59" s="58">
        <v>0</v>
      </c>
      <c r="AO59" s="58">
        <v>0</v>
      </c>
      <c r="AP59" s="58">
        <v>0</v>
      </c>
      <c r="AQ59" s="58">
        <v>0</v>
      </c>
      <c r="AR59" s="58">
        <v>0</v>
      </c>
      <c r="AS59" s="58">
        <v>0</v>
      </c>
      <c r="AT59" s="58">
        <v>0</v>
      </c>
      <c r="AU59" s="58">
        <v>0</v>
      </c>
      <c r="AV59" s="58">
        <v>0</v>
      </c>
      <c r="AW59" s="58">
        <v>0</v>
      </c>
      <c r="AX59" s="58">
        <v>0</v>
      </c>
      <c r="AY59" s="58">
        <v>0</v>
      </c>
      <c r="AZ59" s="58">
        <v>0</v>
      </c>
      <c r="BA59" s="58">
        <v>0</v>
      </c>
      <c r="BB59" s="58">
        <v>0</v>
      </c>
      <c r="BC59" s="58">
        <v>0</v>
      </c>
      <c r="BD59" s="58">
        <v>0</v>
      </c>
      <c r="BE59" s="58">
        <v>0</v>
      </c>
      <c r="BF59" s="58">
        <v>0</v>
      </c>
      <c r="BG59" s="58">
        <v>0</v>
      </c>
      <c r="BH59" s="58">
        <v>0</v>
      </c>
      <c r="BI59" s="58">
        <v>0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0</v>
      </c>
      <c r="BW59" s="58">
        <v>0</v>
      </c>
      <c r="BX59" s="58">
        <v>0</v>
      </c>
      <c r="BY59" s="58">
        <v>0</v>
      </c>
      <c r="BZ59" s="58">
        <v>0</v>
      </c>
      <c r="CA59" s="58">
        <v>0</v>
      </c>
      <c r="CB59" s="58">
        <v>0</v>
      </c>
      <c r="CC59" s="58">
        <v>0</v>
      </c>
      <c r="CD59" s="58">
        <v>0</v>
      </c>
      <c r="CE59" s="58">
        <v>0</v>
      </c>
      <c r="CF59" s="58">
        <v>0</v>
      </c>
      <c r="CG59" s="58">
        <v>0</v>
      </c>
      <c r="CH59" s="58">
        <v>0</v>
      </c>
      <c r="CI59" s="58">
        <v>0</v>
      </c>
      <c r="CJ59" s="58">
        <v>0</v>
      </c>
      <c r="CK59" s="58">
        <v>0</v>
      </c>
      <c r="CL59" s="58">
        <v>0</v>
      </c>
      <c r="CM59" s="58">
        <v>0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115"/>
    </row>
    <row r="60" spans="2:102" x14ac:dyDescent="0.25">
      <c r="B60" s="17" t="s">
        <v>122</v>
      </c>
      <c r="C60" s="20">
        <f>intereses!C5</f>
        <v>3.5000000000000003E-2</v>
      </c>
      <c r="D60" s="19">
        <f>0.8*(F8-F70-F71)</f>
        <v>380943.11644115607</v>
      </c>
      <c r="E60" s="19"/>
      <c r="F60" s="19">
        <v>34858</v>
      </c>
      <c r="G60" s="55">
        <v>33</v>
      </c>
      <c r="H60" s="55">
        <v>92</v>
      </c>
      <c r="I60" s="57"/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0</v>
      </c>
      <c r="AB60" s="58">
        <v>0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0</v>
      </c>
      <c r="AK60" s="58">
        <v>0</v>
      </c>
      <c r="AL60" s="58">
        <v>0</v>
      </c>
      <c r="AM60" s="58">
        <v>0</v>
      </c>
      <c r="AN60" s="58">
        <v>0</v>
      </c>
      <c r="AO60" s="58">
        <v>0</v>
      </c>
      <c r="AP60" s="58">
        <v>-1111.0841</v>
      </c>
      <c r="AQ60" s="58">
        <v>-1094.1122033706265</v>
      </c>
      <c r="AR60" s="58">
        <v>-1077.0908053760841</v>
      </c>
      <c r="AS60" s="58">
        <v>-1060.019761637391</v>
      </c>
      <c r="AT60" s="58">
        <v>-1042.8989273544596</v>
      </c>
      <c r="AU60" s="58">
        <v>-1025.7281573048699</v>
      </c>
      <c r="AV60" s="58">
        <v>-1008.5073058426356</v>
      </c>
      <c r="AW60" s="58">
        <v>-991.23622689696958</v>
      </c>
      <c r="AX60" s="58">
        <v>-973.91477397104563</v>
      </c>
      <c r="AY60" s="58">
        <v>-956.54280014075459</v>
      </c>
      <c r="AZ60" s="58">
        <v>-939.12015805345811</v>
      </c>
      <c r="BA60" s="58">
        <v>-921.64669992674044</v>
      </c>
      <c r="BB60" s="58">
        <v>-904.1222775471532</v>
      </c>
      <c r="BC60" s="58">
        <v>-886.54674226895895</v>
      </c>
      <c r="BD60" s="58">
        <v>-868.9199450128699</v>
      </c>
      <c r="BE60" s="58">
        <v>-851.24173626478387</v>
      </c>
      <c r="BF60" s="113">
        <v>-833.51196607451595</v>
      </c>
      <c r="BG60" s="113">
        <v>-815.73048405452664</v>
      </c>
      <c r="BH60" s="113">
        <v>-797.89713937864531</v>
      </c>
      <c r="BI60" s="113">
        <v>-780.01178078079283</v>
      </c>
      <c r="BJ60" s="113">
        <v>-762.0742565536965</v>
      </c>
      <c r="BK60" s="113">
        <v>-744.08441454760452</v>
      </c>
      <c r="BL60" s="113">
        <v>-726.04210216899492</v>
      </c>
      <c r="BM60" s="113">
        <v>-707.94716637928093</v>
      </c>
      <c r="BN60" s="113">
        <v>-689.79945369351367</v>
      </c>
      <c r="BO60" s="113">
        <v>-671.59881017907958</v>
      </c>
      <c r="BP60" s="113">
        <v>-653.34508145439509</v>
      </c>
      <c r="BQ60" s="113">
        <v>-635.03811268759682</v>
      </c>
      <c r="BR60" s="113">
        <v>-616.67774859522899</v>
      </c>
      <c r="BS60" s="113">
        <v>-598.26383344092471</v>
      </c>
      <c r="BT60" s="113">
        <v>-579.79621103408715</v>
      </c>
      <c r="BU60" s="113">
        <v>-561.27472472856311</v>
      </c>
      <c r="BV60" s="113">
        <v>-542.69921742131453</v>
      </c>
      <c r="BW60" s="113">
        <v>-524.06953155108658</v>
      </c>
      <c r="BX60" s="113">
        <v>-505.38550909707044</v>
      </c>
      <c r="BY60" s="113">
        <v>-486.64699157756326</v>
      </c>
      <c r="BZ60" s="113">
        <v>-467.8538200486243</v>
      </c>
      <c r="CA60" s="113">
        <v>-449.005835102726</v>
      </c>
      <c r="CB60" s="113">
        <v>-430.10287686740202</v>
      </c>
      <c r="CC60" s="113">
        <v>-411.14478500389174</v>
      </c>
      <c r="CD60" s="113">
        <v>-392.13139870577953</v>
      </c>
      <c r="CE60" s="113">
        <v>-373.06255669763124</v>
      </c>
      <c r="CF60" s="113">
        <v>-353.9380972336258</v>
      </c>
      <c r="CG60" s="113">
        <v>-334.75785809618367</v>
      </c>
      <c r="CH60" s="113">
        <v>-315.52167659459064</v>
      </c>
      <c r="CI60" s="113">
        <v>-296.22938956361799</v>
      </c>
      <c r="CJ60" s="113">
        <v>-276.88083336213839</v>
      </c>
      <c r="CK60" s="113">
        <v>-257.47584387173771</v>
      </c>
      <c r="CL60" s="113">
        <v>-238.01425649532348</v>
      </c>
      <c r="CM60" s="113">
        <v>-218.49590615572797</v>
      </c>
      <c r="CN60" s="113">
        <v>-198.92062729430864</v>
      </c>
      <c r="CO60" s="113">
        <v>-179.2882538695435</v>
      </c>
      <c r="CP60" s="113">
        <v>-159.59861935562282</v>
      </c>
      <c r="CQ60" s="113">
        <v>-139.85155674103655</v>
      </c>
      <c r="CR60" s="113">
        <v>-120.04689852715769</v>
      </c>
      <c r="CS60" s="113">
        <v>-100.1844767268217</v>
      </c>
      <c r="CT60" s="113">
        <v>-80.264122862901402</v>
      </c>
      <c r="CU60" s="113">
        <v>-60.285667966878009</v>
      </c>
      <c r="CV60" s="113">
        <v>-40.248942577407874</v>
      </c>
      <c r="CW60" s="113">
        <v>-20.153776738885114</v>
      </c>
      <c r="CX60" s="115"/>
    </row>
    <row r="61" spans="2:102" x14ac:dyDescent="0.25">
      <c r="B61" s="17" t="s">
        <v>54</v>
      </c>
      <c r="C61" s="21">
        <f>intereses!E5</f>
        <v>0.05</v>
      </c>
      <c r="D61" s="19">
        <f>-0.8*SUM(I10:I52,I65:I66)</f>
        <v>561801.84787560208</v>
      </c>
      <c r="E61" s="19"/>
      <c r="F61" s="19">
        <v>20343.27</v>
      </c>
      <c r="G61" s="55">
        <v>17</v>
      </c>
      <c r="H61" s="55">
        <v>32</v>
      </c>
      <c r="I61" s="57"/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58">
        <v>-2340.8410416666666</v>
      </c>
      <c r="AA61" s="58">
        <v>-2200.8658624328823</v>
      </c>
      <c r="AB61" s="58">
        <v>-2060.307453285624</v>
      </c>
      <c r="AC61" s="58">
        <v>-1919.1633841002517</v>
      </c>
      <c r="AD61" s="58">
        <v>-1777.4312146266068</v>
      </c>
      <c r="AE61" s="58">
        <v>-1635.1084944468221</v>
      </c>
      <c r="AF61" s="58">
        <v>-1492.1927629329548</v>
      </c>
      <c r="AG61" s="58">
        <v>-1348.6815492044466</v>
      </c>
      <c r="AH61" s="58">
        <v>-1204.5723720854028</v>
      </c>
      <c r="AI61" s="58">
        <v>-1059.8627400616958</v>
      </c>
      <c r="AJ61" s="58">
        <v>-914.55015123789076</v>
      </c>
      <c r="AK61" s="58">
        <v>-768.63209329398614</v>
      </c>
      <c r="AL61" s="58">
        <v>-622.10604344198214</v>
      </c>
      <c r="AM61" s="58">
        <v>-474.96946838226125</v>
      </c>
      <c r="AN61" s="58">
        <v>-327.21982425979166</v>
      </c>
      <c r="AO61" s="58">
        <v>-178.85455662014508</v>
      </c>
      <c r="AP61" s="58">
        <v>0</v>
      </c>
      <c r="AQ61" s="58">
        <v>0</v>
      </c>
      <c r="AR61" s="58">
        <v>0</v>
      </c>
      <c r="AS61" s="58">
        <v>0</v>
      </c>
      <c r="AT61" s="58">
        <v>0</v>
      </c>
      <c r="AU61" s="58">
        <v>0</v>
      </c>
      <c r="AV61" s="58">
        <v>0</v>
      </c>
      <c r="AW61" s="58">
        <v>0</v>
      </c>
      <c r="AX61" s="58">
        <v>0</v>
      </c>
      <c r="AY61" s="58">
        <v>0</v>
      </c>
      <c r="AZ61" s="58">
        <v>0</v>
      </c>
      <c r="BA61" s="58">
        <v>0</v>
      </c>
      <c r="BB61" s="58">
        <v>0</v>
      </c>
      <c r="BC61" s="58">
        <v>0</v>
      </c>
      <c r="BD61" s="58">
        <v>0</v>
      </c>
      <c r="BE61" s="58">
        <v>0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0</v>
      </c>
      <c r="BW61" s="58">
        <v>0</v>
      </c>
      <c r="BX61" s="58">
        <v>0</v>
      </c>
      <c r="BY61" s="58">
        <v>0</v>
      </c>
      <c r="BZ61" s="58">
        <v>0</v>
      </c>
      <c r="CA61" s="58">
        <v>0</v>
      </c>
      <c r="CB61" s="58">
        <v>0</v>
      </c>
      <c r="CC61" s="58">
        <v>0</v>
      </c>
      <c r="CD61" s="58">
        <v>0</v>
      </c>
      <c r="CE61" s="58">
        <v>0</v>
      </c>
      <c r="CF61" s="58">
        <v>0</v>
      </c>
      <c r="CG61" s="58">
        <v>0</v>
      </c>
      <c r="CH61" s="58">
        <v>0</v>
      </c>
      <c r="CI61" s="58">
        <v>0</v>
      </c>
      <c r="CJ61" s="58">
        <v>0</v>
      </c>
      <c r="CK61" s="58">
        <v>0</v>
      </c>
      <c r="CL61" s="58">
        <v>0</v>
      </c>
      <c r="CM61" s="58">
        <v>0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115"/>
    </row>
    <row r="62" spans="2:102" x14ac:dyDescent="0.25">
      <c r="B62" s="17" t="s">
        <v>39</v>
      </c>
      <c r="C62" s="20">
        <v>2.5000000000000001E-3</v>
      </c>
      <c r="D62" s="19">
        <f>-0.8*SUM(I10:I52,I65:I66)</f>
        <v>561801.84787560208</v>
      </c>
      <c r="E62" s="19"/>
      <c r="F62" s="19">
        <f>C62*D62</f>
        <v>1404.5046196890053</v>
      </c>
      <c r="G62" s="55">
        <v>32</v>
      </c>
      <c r="H62" s="55">
        <v>33</v>
      </c>
      <c r="I62" s="57">
        <f t="shared" si="0"/>
        <v>-1404.5046196890053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  <c r="O62" s="58">
        <v>0</v>
      </c>
      <c r="P62" s="58">
        <v>0</v>
      </c>
      <c r="Q62" s="58">
        <v>0</v>
      </c>
      <c r="R62" s="58">
        <v>0</v>
      </c>
      <c r="S62" s="58">
        <v>0</v>
      </c>
      <c r="T62" s="58">
        <v>0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58">
        <v>0</v>
      </c>
      <c r="AB62" s="58">
        <v>0</v>
      </c>
      <c r="AC62" s="58">
        <v>0</v>
      </c>
      <c r="AD62" s="58">
        <v>0</v>
      </c>
      <c r="AE62" s="58">
        <v>0</v>
      </c>
      <c r="AF62" s="58">
        <v>0</v>
      </c>
      <c r="AG62" s="58">
        <v>0</v>
      </c>
      <c r="AH62" s="58">
        <v>0</v>
      </c>
      <c r="AI62" s="58">
        <v>0</v>
      </c>
      <c r="AJ62" s="58">
        <v>0</v>
      </c>
      <c r="AK62" s="58">
        <v>0</v>
      </c>
      <c r="AL62" s="58">
        <v>0</v>
      </c>
      <c r="AM62" s="58">
        <v>0</v>
      </c>
      <c r="AN62" s="58">
        <v>0</v>
      </c>
      <c r="AO62" s="58">
        <v>0</v>
      </c>
      <c r="AP62" s="58">
        <v>0</v>
      </c>
      <c r="AQ62" s="58">
        <v>0</v>
      </c>
      <c r="AR62" s="58">
        <v>0</v>
      </c>
      <c r="AS62" s="58">
        <v>0</v>
      </c>
      <c r="AT62" s="58">
        <v>0</v>
      </c>
      <c r="AU62" s="58">
        <v>0</v>
      </c>
      <c r="AV62" s="58">
        <v>0</v>
      </c>
      <c r="AW62" s="58">
        <v>0</v>
      </c>
      <c r="AX62" s="58">
        <v>0</v>
      </c>
      <c r="AY62" s="58">
        <v>0</v>
      </c>
      <c r="AZ62" s="58">
        <v>0</v>
      </c>
      <c r="BA62" s="58">
        <v>0</v>
      </c>
      <c r="BB62" s="58">
        <v>0</v>
      </c>
      <c r="BC62" s="58">
        <v>0</v>
      </c>
      <c r="BD62" s="58">
        <v>0</v>
      </c>
      <c r="BE62" s="58">
        <v>0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0</v>
      </c>
      <c r="CA62" s="58">
        <v>0</v>
      </c>
      <c r="CB62" s="58">
        <v>0</v>
      </c>
      <c r="CC62" s="58">
        <v>0</v>
      </c>
      <c r="CD62" s="58">
        <v>0</v>
      </c>
      <c r="CE62" s="58">
        <v>0</v>
      </c>
      <c r="CF62" s="58">
        <v>0</v>
      </c>
      <c r="CG62" s="58">
        <v>0</v>
      </c>
      <c r="CH62" s="58">
        <v>0</v>
      </c>
      <c r="CI62" s="58">
        <v>0</v>
      </c>
      <c r="CJ62" s="58">
        <v>0</v>
      </c>
      <c r="CK62" s="58">
        <v>0</v>
      </c>
      <c r="CL62" s="58">
        <v>0</v>
      </c>
      <c r="CM62" s="58">
        <v>0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f>I62</f>
        <v>-1404.5046196890053</v>
      </c>
      <c r="CX62" s="115"/>
    </row>
    <row r="63" spans="2:102" x14ac:dyDescent="0.25">
      <c r="G63" s="61"/>
      <c r="H63" s="61"/>
      <c r="I63" s="62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CX63" s="115"/>
    </row>
    <row r="64" spans="2:102" x14ac:dyDescent="0.25">
      <c r="B64" s="15" t="s">
        <v>3</v>
      </c>
      <c r="C64" s="15"/>
      <c r="D64" s="16"/>
      <c r="E64" s="16"/>
      <c r="F64" s="16"/>
      <c r="G64" s="64"/>
      <c r="H64" s="64"/>
      <c r="I64" s="65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CX64" s="115"/>
    </row>
    <row r="65" spans="2:102" x14ac:dyDescent="0.25">
      <c r="B65" s="17" t="s">
        <v>30</v>
      </c>
      <c r="C65">
        <v>2</v>
      </c>
      <c r="D65" s="1">
        <v>8</v>
      </c>
      <c r="E65" s="1">
        <v>700</v>
      </c>
      <c r="F65" s="1">
        <f>C65*D65*E65</f>
        <v>11200</v>
      </c>
      <c r="G65" s="70">
        <v>17</v>
      </c>
      <c r="H65" s="70">
        <v>32</v>
      </c>
      <c r="I65" s="71">
        <f t="shared" si="0"/>
        <v>-11200</v>
      </c>
      <c r="J65" s="72">
        <v>0</v>
      </c>
      <c r="K65" s="72">
        <v>0</v>
      </c>
      <c r="L65" s="72">
        <v>0</v>
      </c>
      <c r="M65" s="72">
        <v>0</v>
      </c>
      <c r="N65" s="72">
        <v>0</v>
      </c>
      <c r="O65" s="72">
        <v>0</v>
      </c>
      <c r="P65" s="72">
        <v>0</v>
      </c>
      <c r="Q65" s="72">
        <v>0</v>
      </c>
      <c r="R65" s="72">
        <v>0</v>
      </c>
      <c r="S65" s="72">
        <v>0</v>
      </c>
      <c r="T65" s="72">
        <v>0</v>
      </c>
      <c r="U65" s="72">
        <v>0</v>
      </c>
      <c r="V65" s="72">
        <v>0</v>
      </c>
      <c r="W65" s="72">
        <v>0</v>
      </c>
      <c r="X65" s="72">
        <v>0</v>
      </c>
      <c r="Y65" s="72">
        <v>0</v>
      </c>
      <c r="Z65" s="72">
        <f>$I$65/16</f>
        <v>-700</v>
      </c>
      <c r="AA65" s="72">
        <f t="shared" ref="AA65:AO65" si="16">$I$65/16</f>
        <v>-700</v>
      </c>
      <c r="AB65" s="72">
        <f t="shared" si="16"/>
        <v>-700</v>
      </c>
      <c r="AC65" s="72">
        <f t="shared" si="16"/>
        <v>-700</v>
      </c>
      <c r="AD65" s="72">
        <f t="shared" si="16"/>
        <v>-700</v>
      </c>
      <c r="AE65" s="72">
        <f t="shared" si="16"/>
        <v>-700</v>
      </c>
      <c r="AF65" s="72">
        <f t="shared" si="16"/>
        <v>-700</v>
      </c>
      <c r="AG65" s="72">
        <f t="shared" si="16"/>
        <v>-700</v>
      </c>
      <c r="AH65" s="72">
        <f t="shared" si="16"/>
        <v>-700</v>
      </c>
      <c r="AI65" s="72">
        <f t="shared" si="16"/>
        <v>-700</v>
      </c>
      <c r="AJ65" s="72">
        <f t="shared" si="16"/>
        <v>-700</v>
      </c>
      <c r="AK65" s="72">
        <f t="shared" si="16"/>
        <v>-700</v>
      </c>
      <c r="AL65" s="72">
        <f t="shared" si="16"/>
        <v>-700</v>
      </c>
      <c r="AM65" s="72">
        <f t="shared" si="16"/>
        <v>-700</v>
      </c>
      <c r="AN65" s="72">
        <f t="shared" si="16"/>
        <v>-700</v>
      </c>
      <c r="AO65" s="72">
        <f t="shared" si="16"/>
        <v>-700</v>
      </c>
      <c r="AP65" s="72">
        <v>0</v>
      </c>
      <c r="AQ65" s="72">
        <v>0</v>
      </c>
      <c r="AR65" s="72">
        <v>0</v>
      </c>
      <c r="AS65" s="72">
        <v>0</v>
      </c>
      <c r="AT65" s="72">
        <v>0</v>
      </c>
      <c r="AU65" s="72">
        <v>0</v>
      </c>
      <c r="AV65" s="72">
        <v>0</v>
      </c>
      <c r="AW65" s="72">
        <v>0</v>
      </c>
      <c r="AX65" s="72">
        <v>0</v>
      </c>
      <c r="AY65" s="72">
        <v>0</v>
      </c>
      <c r="AZ65" s="72">
        <v>0</v>
      </c>
      <c r="BA65" s="72">
        <v>0</v>
      </c>
      <c r="BB65" s="72">
        <v>0</v>
      </c>
      <c r="BC65" s="72">
        <v>0</v>
      </c>
      <c r="BD65" s="72">
        <v>0</v>
      </c>
      <c r="BE65" s="72">
        <v>0</v>
      </c>
      <c r="BF65" s="72">
        <v>0</v>
      </c>
      <c r="BG65" s="72">
        <v>0</v>
      </c>
      <c r="BH65" s="72">
        <v>0</v>
      </c>
      <c r="BI65" s="72">
        <v>0</v>
      </c>
      <c r="BJ65" s="72">
        <v>0</v>
      </c>
      <c r="BK65" s="72">
        <v>0</v>
      </c>
      <c r="BL65" s="72">
        <v>0</v>
      </c>
      <c r="BM65" s="72">
        <v>0</v>
      </c>
      <c r="BN65" s="72">
        <v>0</v>
      </c>
      <c r="BO65" s="72">
        <v>0</v>
      </c>
      <c r="BP65" s="72">
        <v>0</v>
      </c>
      <c r="BQ65" s="72">
        <v>0</v>
      </c>
      <c r="BR65" s="72">
        <v>0</v>
      </c>
      <c r="BS65" s="72">
        <v>0</v>
      </c>
      <c r="BT65" s="72">
        <v>0</v>
      </c>
      <c r="BU65" s="72">
        <v>0</v>
      </c>
      <c r="BV65" s="72">
        <v>0</v>
      </c>
      <c r="BW65" s="72">
        <v>0</v>
      </c>
      <c r="BX65" s="72">
        <v>0</v>
      </c>
      <c r="BY65" s="72">
        <v>0</v>
      </c>
      <c r="BZ65" s="72">
        <v>0</v>
      </c>
      <c r="CA65" s="72">
        <v>0</v>
      </c>
      <c r="CB65" s="72">
        <v>0</v>
      </c>
      <c r="CC65" s="72">
        <v>0</v>
      </c>
      <c r="CD65" s="72">
        <v>0</v>
      </c>
      <c r="CE65" s="72">
        <v>0</v>
      </c>
      <c r="CF65" s="72">
        <v>0</v>
      </c>
      <c r="CG65" s="72">
        <v>0</v>
      </c>
      <c r="CH65" s="72">
        <v>0</v>
      </c>
      <c r="CI65" s="72">
        <v>0</v>
      </c>
      <c r="CJ65" s="72">
        <v>0</v>
      </c>
      <c r="CK65" s="72">
        <v>0</v>
      </c>
      <c r="CL65" s="72">
        <v>0</v>
      </c>
      <c r="CM65" s="72">
        <v>0</v>
      </c>
      <c r="CN65" s="72">
        <v>0</v>
      </c>
      <c r="CO65" s="72">
        <v>0</v>
      </c>
      <c r="CP65" s="72">
        <v>0</v>
      </c>
      <c r="CQ65" s="72">
        <v>0</v>
      </c>
      <c r="CR65" s="72">
        <v>0</v>
      </c>
      <c r="CS65" s="72">
        <v>0</v>
      </c>
      <c r="CT65" s="72">
        <v>0</v>
      </c>
      <c r="CU65" s="72">
        <v>0</v>
      </c>
      <c r="CV65" s="72">
        <v>0</v>
      </c>
      <c r="CW65" s="72">
        <v>0</v>
      </c>
      <c r="CX65" s="115"/>
    </row>
    <row r="66" spans="2:102" x14ac:dyDescent="0.25">
      <c r="B66" t="s">
        <v>23</v>
      </c>
      <c r="C66">
        <v>2</v>
      </c>
      <c r="D66" s="1">
        <v>8</v>
      </c>
      <c r="E66" s="1">
        <v>200</v>
      </c>
      <c r="F66" s="1">
        <f>C66*D66*E66</f>
        <v>3200</v>
      </c>
      <c r="G66" s="55">
        <v>17</v>
      </c>
      <c r="H66" s="55">
        <v>32</v>
      </c>
      <c r="I66" s="57">
        <f>-$F$66</f>
        <v>-3200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f>$I$66/16</f>
        <v>-200</v>
      </c>
      <c r="AA66" s="58">
        <f t="shared" ref="AA66:AO66" si="17">$I$66/16</f>
        <v>-200</v>
      </c>
      <c r="AB66" s="58">
        <f t="shared" si="17"/>
        <v>-200</v>
      </c>
      <c r="AC66" s="58">
        <f t="shared" si="17"/>
        <v>-200</v>
      </c>
      <c r="AD66" s="58">
        <f t="shared" si="17"/>
        <v>-200</v>
      </c>
      <c r="AE66" s="58">
        <f t="shared" si="17"/>
        <v>-200</v>
      </c>
      <c r="AF66" s="58">
        <f t="shared" si="17"/>
        <v>-200</v>
      </c>
      <c r="AG66" s="58">
        <f t="shared" si="17"/>
        <v>-200</v>
      </c>
      <c r="AH66" s="58">
        <f t="shared" si="17"/>
        <v>-200</v>
      </c>
      <c r="AI66" s="58">
        <f t="shared" si="17"/>
        <v>-200</v>
      </c>
      <c r="AJ66" s="58">
        <f t="shared" si="17"/>
        <v>-200</v>
      </c>
      <c r="AK66" s="58">
        <f t="shared" si="17"/>
        <v>-200</v>
      </c>
      <c r="AL66" s="58">
        <f t="shared" si="17"/>
        <v>-200</v>
      </c>
      <c r="AM66" s="58">
        <f t="shared" si="17"/>
        <v>-200</v>
      </c>
      <c r="AN66" s="58">
        <f t="shared" si="17"/>
        <v>-200</v>
      </c>
      <c r="AO66" s="58">
        <f t="shared" si="17"/>
        <v>-200</v>
      </c>
      <c r="AP66" s="58">
        <v>0</v>
      </c>
      <c r="AQ66" s="58">
        <v>0</v>
      </c>
      <c r="AR66" s="58">
        <v>0</v>
      </c>
      <c r="AS66" s="58">
        <v>0</v>
      </c>
      <c r="AT66" s="58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8">
        <v>0</v>
      </c>
      <c r="BA66" s="58">
        <v>0</v>
      </c>
      <c r="BB66" s="58">
        <v>0</v>
      </c>
      <c r="BC66" s="58">
        <v>0</v>
      </c>
      <c r="BD66" s="58">
        <v>0</v>
      </c>
      <c r="BE66" s="58">
        <v>0</v>
      </c>
      <c r="BF66" s="58">
        <v>0</v>
      </c>
      <c r="BG66" s="58">
        <v>0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0</v>
      </c>
      <c r="CA66" s="58">
        <v>0</v>
      </c>
      <c r="CB66" s="58">
        <v>0</v>
      </c>
      <c r="CC66" s="58">
        <v>0</v>
      </c>
      <c r="CD66" s="58">
        <v>0</v>
      </c>
      <c r="CE66" s="58">
        <v>0</v>
      </c>
      <c r="CF66" s="58">
        <v>0</v>
      </c>
      <c r="CG66" s="58">
        <v>0</v>
      </c>
      <c r="CH66" s="58">
        <v>0</v>
      </c>
      <c r="CI66" s="58">
        <v>0</v>
      </c>
      <c r="CJ66" s="58">
        <v>0</v>
      </c>
      <c r="CK66" s="58">
        <v>0</v>
      </c>
      <c r="CL66" s="58">
        <v>0</v>
      </c>
      <c r="CM66" s="58">
        <v>0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115"/>
    </row>
    <row r="67" spans="2:102" x14ac:dyDescent="0.25">
      <c r="G67" s="61"/>
      <c r="H67" s="61"/>
      <c r="I67" s="62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CX67" s="115"/>
    </row>
    <row r="68" spans="2:102" x14ac:dyDescent="0.25">
      <c r="B68" s="27" t="s">
        <v>9</v>
      </c>
      <c r="C68" s="24"/>
      <c r="D68" s="25"/>
      <c r="E68" s="25"/>
      <c r="F68" s="25">
        <f>SUM(F69:F73)</f>
        <v>656595.19999999995</v>
      </c>
      <c r="G68" s="81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2"/>
      <c r="CN68" s="82"/>
      <c r="CO68" s="82"/>
      <c r="CP68" s="82"/>
      <c r="CQ68" s="82"/>
      <c r="CR68" s="82"/>
      <c r="CS68" s="82"/>
      <c r="CT68" s="82"/>
      <c r="CU68" s="82"/>
      <c r="CV68" s="82"/>
      <c r="CW68" s="82"/>
      <c r="CX68" s="115"/>
    </row>
    <row r="69" spans="2:102" x14ac:dyDescent="0.25">
      <c r="B69" t="s">
        <v>44</v>
      </c>
      <c r="C69">
        <v>2</v>
      </c>
      <c r="D69" s="1">
        <f>65*2183.04</f>
        <v>141897.60000000001</v>
      </c>
      <c r="F69" s="1">
        <f>C69*D69</f>
        <v>283795.20000000001</v>
      </c>
      <c r="G69" s="55">
        <v>92</v>
      </c>
      <c r="H69" s="55">
        <v>92</v>
      </c>
      <c r="I69" s="57">
        <f>F69</f>
        <v>283795.20000000001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8">
        <v>0</v>
      </c>
      <c r="AA69" s="58">
        <v>0</v>
      </c>
      <c r="AB69" s="58">
        <v>0</v>
      </c>
      <c r="AC69" s="58">
        <v>0</v>
      </c>
      <c r="AD69" s="58">
        <v>0</v>
      </c>
      <c r="AE69" s="58">
        <v>0</v>
      </c>
      <c r="AF69" s="58">
        <v>0</v>
      </c>
      <c r="AG69" s="58">
        <v>0</v>
      </c>
      <c r="AH69" s="58">
        <v>0</v>
      </c>
      <c r="AI69" s="58">
        <v>0</v>
      </c>
      <c r="AJ69" s="58">
        <v>0</v>
      </c>
      <c r="AK69" s="58">
        <v>0</v>
      </c>
      <c r="AL69" s="58">
        <v>0</v>
      </c>
      <c r="AM69" s="58">
        <v>0</v>
      </c>
      <c r="AN69" s="58">
        <v>0</v>
      </c>
      <c r="AO69" s="58">
        <v>0</v>
      </c>
      <c r="AP69" s="58">
        <v>0</v>
      </c>
      <c r="AQ69" s="58">
        <v>0</v>
      </c>
      <c r="AR69" s="58">
        <v>0</v>
      </c>
      <c r="AS69" s="58">
        <v>0</v>
      </c>
      <c r="AT69" s="58">
        <v>0</v>
      </c>
      <c r="AU69" s="58">
        <v>0</v>
      </c>
      <c r="AV69" s="58">
        <v>0</v>
      </c>
      <c r="AW69" s="58">
        <v>0</v>
      </c>
      <c r="AX69" s="58">
        <v>0</v>
      </c>
      <c r="AY69" s="58">
        <v>0</v>
      </c>
      <c r="AZ69" s="58">
        <v>0</v>
      </c>
      <c r="BA69" s="58">
        <v>0</v>
      </c>
      <c r="BB69" s="58">
        <v>0</v>
      </c>
      <c r="BC69" s="58">
        <v>0</v>
      </c>
      <c r="BD69" s="58">
        <v>0</v>
      </c>
      <c r="BE69" s="58">
        <v>0</v>
      </c>
      <c r="BF69" s="58">
        <v>0</v>
      </c>
      <c r="BG69" s="58">
        <v>0</v>
      </c>
      <c r="BH69" s="58">
        <v>0</v>
      </c>
      <c r="BI69" s="58">
        <v>0</v>
      </c>
      <c r="BJ69" s="58">
        <v>0</v>
      </c>
      <c r="BK69" s="58">
        <v>0</v>
      </c>
      <c r="BL69" s="58">
        <v>0</v>
      </c>
      <c r="BM69" s="58">
        <v>0</v>
      </c>
      <c r="BN69" s="58">
        <v>0</v>
      </c>
      <c r="BO69" s="58">
        <v>0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0</v>
      </c>
      <c r="BW69" s="58">
        <v>0</v>
      </c>
      <c r="BX69" s="58">
        <v>0</v>
      </c>
      <c r="BY69" s="58">
        <v>0</v>
      </c>
      <c r="BZ69" s="58">
        <v>0</v>
      </c>
      <c r="CA69" s="58">
        <v>0</v>
      </c>
      <c r="CB69" s="58">
        <v>0</v>
      </c>
      <c r="CC69" s="58">
        <v>0</v>
      </c>
      <c r="CD69" s="58">
        <v>0</v>
      </c>
      <c r="CE69" s="58">
        <v>0</v>
      </c>
      <c r="CF69" s="58">
        <v>0</v>
      </c>
      <c r="CG69" s="58">
        <v>0</v>
      </c>
      <c r="CH69" s="58">
        <v>0</v>
      </c>
      <c r="CI69" s="58">
        <v>0</v>
      </c>
      <c r="CJ69" s="58">
        <v>0</v>
      </c>
      <c r="CK69" s="58">
        <v>0</v>
      </c>
      <c r="CL69" s="58">
        <v>0</v>
      </c>
      <c r="CM69" s="58">
        <v>0</v>
      </c>
      <c r="CN69" s="58">
        <v>0</v>
      </c>
      <c r="CO69" s="58">
        <v>0</v>
      </c>
      <c r="CP69" s="58">
        <v>0</v>
      </c>
      <c r="CQ69" s="58">
        <v>0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f>I69</f>
        <v>283795.20000000001</v>
      </c>
      <c r="CX69" s="115"/>
    </row>
    <row r="70" spans="2:102" x14ac:dyDescent="0.25">
      <c r="B70" t="s">
        <v>221</v>
      </c>
      <c r="C70">
        <v>8</v>
      </c>
      <c r="D70" s="11">
        <v>25100</v>
      </c>
      <c r="F70" s="1">
        <f>C70*D70</f>
        <v>200800</v>
      </c>
      <c r="G70" s="55">
        <v>33</v>
      </c>
      <c r="H70" s="55">
        <v>33</v>
      </c>
      <c r="I70" s="57">
        <f>F70</f>
        <v>200800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 s="58">
        <v>0</v>
      </c>
      <c r="AA70" s="58">
        <v>0</v>
      </c>
      <c r="AB70" s="58">
        <v>0</v>
      </c>
      <c r="AC70" s="58">
        <v>0</v>
      </c>
      <c r="AD70" s="58">
        <v>0</v>
      </c>
      <c r="AE70" s="58">
        <v>0</v>
      </c>
      <c r="AF70" s="58">
        <v>0</v>
      </c>
      <c r="AG70" s="58">
        <v>0</v>
      </c>
      <c r="AH70" s="58">
        <v>0</v>
      </c>
      <c r="AI70" s="58">
        <v>0</v>
      </c>
      <c r="AJ70" s="58">
        <v>0</v>
      </c>
      <c r="AK70" s="58">
        <v>0</v>
      </c>
      <c r="AL70" s="58">
        <v>0</v>
      </c>
      <c r="AM70" s="58">
        <v>0</v>
      </c>
      <c r="AN70" s="58">
        <v>0</v>
      </c>
      <c r="AO70" s="58">
        <v>0</v>
      </c>
      <c r="AP70" s="58">
        <f>I70</f>
        <v>200800</v>
      </c>
      <c r="AQ70" s="58">
        <v>0</v>
      </c>
      <c r="AR70" s="58">
        <v>0</v>
      </c>
      <c r="AS70" s="58">
        <v>0</v>
      </c>
      <c r="AT70" s="58">
        <v>0</v>
      </c>
      <c r="AU70" s="58">
        <v>0</v>
      </c>
      <c r="AV70" s="58">
        <v>0</v>
      </c>
      <c r="AW70" s="58">
        <v>0</v>
      </c>
      <c r="AX70" s="58">
        <v>0</v>
      </c>
      <c r="AY70" s="58">
        <v>0</v>
      </c>
      <c r="AZ70" s="58">
        <v>0</v>
      </c>
      <c r="BA70" s="58">
        <v>0</v>
      </c>
      <c r="BB70" s="58">
        <v>0</v>
      </c>
      <c r="BC70" s="58">
        <v>0</v>
      </c>
      <c r="BD70" s="58">
        <v>0</v>
      </c>
      <c r="BE70" s="58">
        <v>0</v>
      </c>
      <c r="BF70" s="58">
        <v>0</v>
      </c>
      <c r="BG70" s="58">
        <v>0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0</v>
      </c>
      <c r="CA70" s="58">
        <v>0</v>
      </c>
      <c r="CB70" s="58">
        <v>0</v>
      </c>
      <c r="CC70" s="58">
        <v>0</v>
      </c>
      <c r="CD70" s="58">
        <v>0</v>
      </c>
      <c r="CE70" s="58">
        <v>0</v>
      </c>
      <c r="CF70" s="58">
        <v>0</v>
      </c>
      <c r="CG70" s="58">
        <v>0</v>
      </c>
      <c r="CH70" s="58">
        <v>0</v>
      </c>
      <c r="CI70" s="58">
        <v>0</v>
      </c>
      <c r="CJ70" s="58">
        <v>0</v>
      </c>
      <c r="CK70" s="58">
        <v>0</v>
      </c>
      <c r="CL70" s="58">
        <v>0</v>
      </c>
      <c r="CM70" s="58">
        <v>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115"/>
    </row>
    <row r="71" spans="2:102" x14ac:dyDescent="0.25">
      <c r="B71" t="s">
        <v>223</v>
      </c>
      <c r="C71">
        <v>8</v>
      </c>
      <c r="D71" s="1">
        <v>11000</v>
      </c>
      <c r="F71" s="1">
        <f>C71*D71</f>
        <v>88000</v>
      </c>
      <c r="G71" s="55">
        <v>33</v>
      </c>
      <c r="H71" s="55">
        <v>33</v>
      </c>
      <c r="I71" s="57">
        <f>F71</f>
        <v>88000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 s="58">
        <v>0</v>
      </c>
      <c r="AA71" s="58">
        <v>0</v>
      </c>
      <c r="AB71" s="58">
        <v>0</v>
      </c>
      <c r="AC71" s="58">
        <v>0</v>
      </c>
      <c r="AD71" s="58">
        <v>0</v>
      </c>
      <c r="AE71" s="58">
        <v>0</v>
      </c>
      <c r="AF71" s="58">
        <v>0</v>
      </c>
      <c r="AG71" s="58">
        <v>0</v>
      </c>
      <c r="AH71" s="58">
        <v>0</v>
      </c>
      <c r="AI71" s="58">
        <v>0</v>
      </c>
      <c r="AJ71" s="58">
        <v>0</v>
      </c>
      <c r="AK71" s="58">
        <v>0</v>
      </c>
      <c r="AL71" s="58">
        <v>0</v>
      </c>
      <c r="AM71" s="58">
        <v>0</v>
      </c>
      <c r="AN71" s="58">
        <v>0</v>
      </c>
      <c r="AO71" s="58">
        <v>0</v>
      </c>
      <c r="AP71" s="58">
        <f>I71</f>
        <v>88000</v>
      </c>
      <c r="AQ71" s="58">
        <v>0</v>
      </c>
      <c r="AR71" s="58">
        <v>0</v>
      </c>
      <c r="AS71" s="58">
        <v>0</v>
      </c>
      <c r="AT71" s="58">
        <v>0</v>
      </c>
      <c r="AU71" s="58">
        <v>0</v>
      </c>
      <c r="AV71" s="58">
        <v>0</v>
      </c>
      <c r="AW71" s="58">
        <v>0</v>
      </c>
      <c r="AX71" s="58">
        <v>0</v>
      </c>
      <c r="AY71" s="58">
        <v>0</v>
      </c>
      <c r="AZ71" s="58">
        <v>0</v>
      </c>
      <c r="BA71" s="58">
        <v>0</v>
      </c>
      <c r="BB71" s="58">
        <v>0</v>
      </c>
      <c r="BC71" s="58">
        <v>0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0</v>
      </c>
      <c r="CA71" s="58">
        <v>0</v>
      </c>
      <c r="CB71" s="58">
        <v>0</v>
      </c>
      <c r="CC71" s="58">
        <v>0</v>
      </c>
      <c r="CD71" s="58">
        <v>0</v>
      </c>
      <c r="CE71" s="58">
        <v>0</v>
      </c>
      <c r="CF71" s="58">
        <v>0</v>
      </c>
      <c r="CG71" s="58">
        <v>0</v>
      </c>
      <c r="CH71" s="58">
        <v>0</v>
      </c>
      <c r="CI71" s="58">
        <v>0</v>
      </c>
      <c r="CJ71" s="58">
        <v>0</v>
      </c>
      <c r="CK71" s="58">
        <v>0</v>
      </c>
      <c r="CL71" s="58">
        <v>0</v>
      </c>
      <c r="CM71" s="58">
        <v>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115"/>
    </row>
    <row r="72" spans="2:102" x14ac:dyDescent="0.25">
      <c r="B72" t="s">
        <v>208</v>
      </c>
      <c r="C72">
        <v>2</v>
      </c>
      <c r="D72" s="1">
        <f>5*12</f>
        <v>60</v>
      </c>
      <c r="E72" s="1">
        <v>450</v>
      </c>
      <c r="F72" s="1">
        <f>C72*D72*E72</f>
        <v>54000</v>
      </c>
      <c r="G72" s="55">
        <v>33</v>
      </c>
      <c r="H72" s="55">
        <v>92</v>
      </c>
      <c r="I72" s="57">
        <f>F72</f>
        <v>54000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v>0</v>
      </c>
      <c r="R72" s="58">
        <v>0</v>
      </c>
      <c r="S72" s="58">
        <v>0</v>
      </c>
      <c r="T72" s="58">
        <v>0</v>
      </c>
      <c r="U72" s="58">
        <v>0</v>
      </c>
      <c r="V72" s="58">
        <v>0</v>
      </c>
      <c r="W72" s="58">
        <v>0</v>
      </c>
      <c r="X72" s="58">
        <v>0</v>
      </c>
      <c r="Y72" s="58">
        <v>0</v>
      </c>
      <c r="Z72" s="58">
        <v>0</v>
      </c>
      <c r="AA72" s="58">
        <v>0</v>
      </c>
      <c r="AB72" s="58">
        <v>0</v>
      </c>
      <c r="AC72" s="58">
        <v>0</v>
      </c>
      <c r="AD72" s="58">
        <v>0</v>
      </c>
      <c r="AE72" s="58">
        <v>0</v>
      </c>
      <c r="AF72" s="58">
        <v>0</v>
      </c>
      <c r="AG72" s="58">
        <v>0</v>
      </c>
      <c r="AH72" s="58">
        <v>0</v>
      </c>
      <c r="AI72" s="58">
        <v>0</v>
      </c>
      <c r="AJ72" s="58">
        <v>0</v>
      </c>
      <c r="AK72" s="58">
        <v>0</v>
      </c>
      <c r="AL72" s="58">
        <v>0</v>
      </c>
      <c r="AM72" s="58">
        <v>0</v>
      </c>
      <c r="AN72" s="58">
        <v>0</v>
      </c>
      <c r="AO72" s="58">
        <v>0</v>
      </c>
      <c r="AP72" s="58">
        <f>$C$72*$E$72</f>
        <v>900</v>
      </c>
      <c r="AQ72" s="58">
        <f t="shared" ref="AQ72:CV72" si="18">$C$72*$E$72</f>
        <v>900</v>
      </c>
      <c r="AR72" s="58">
        <f t="shared" si="18"/>
        <v>900</v>
      </c>
      <c r="AS72" s="58">
        <f t="shared" si="18"/>
        <v>900</v>
      </c>
      <c r="AT72" s="58">
        <f t="shared" si="18"/>
        <v>900</v>
      </c>
      <c r="AU72" s="58">
        <f t="shared" si="18"/>
        <v>900</v>
      </c>
      <c r="AV72" s="58">
        <f t="shared" si="18"/>
        <v>900</v>
      </c>
      <c r="AW72" s="58">
        <f t="shared" si="18"/>
        <v>900</v>
      </c>
      <c r="AX72" s="58">
        <f t="shared" si="18"/>
        <v>900</v>
      </c>
      <c r="AY72" s="58">
        <f t="shared" si="18"/>
        <v>900</v>
      </c>
      <c r="AZ72" s="58">
        <f t="shared" si="18"/>
        <v>900</v>
      </c>
      <c r="BA72" s="58">
        <f t="shared" si="18"/>
        <v>900</v>
      </c>
      <c r="BB72" s="58">
        <f t="shared" si="18"/>
        <v>900</v>
      </c>
      <c r="BC72" s="58">
        <f t="shared" si="18"/>
        <v>900</v>
      </c>
      <c r="BD72" s="58">
        <f t="shared" si="18"/>
        <v>900</v>
      </c>
      <c r="BE72" s="58">
        <f t="shared" si="18"/>
        <v>900</v>
      </c>
      <c r="BF72" s="58">
        <f t="shared" si="18"/>
        <v>900</v>
      </c>
      <c r="BG72" s="58">
        <f t="shared" si="18"/>
        <v>900</v>
      </c>
      <c r="BH72" s="58">
        <f t="shared" si="18"/>
        <v>900</v>
      </c>
      <c r="BI72" s="58">
        <f t="shared" si="18"/>
        <v>900</v>
      </c>
      <c r="BJ72" s="58">
        <f t="shared" si="18"/>
        <v>900</v>
      </c>
      <c r="BK72" s="58">
        <f t="shared" si="18"/>
        <v>900</v>
      </c>
      <c r="BL72" s="58">
        <f t="shared" si="18"/>
        <v>900</v>
      </c>
      <c r="BM72" s="58">
        <f t="shared" si="18"/>
        <v>900</v>
      </c>
      <c r="BN72" s="58">
        <f t="shared" si="18"/>
        <v>900</v>
      </c>
      <c r="BO72" s="58">
        <f t="shared" si="18"/>
        <v>900</v>
      </c>
      <c r="BP72" s="58">
        <f t="shared" si="18"/>
        <v>900</v>
      </c>
      <c r="BQ72" s="58">
        <f t="shared" si="18"/>
        <v>900</v>
      </c>
      <c r="BR72" s="58">
        <f t="shared" si="18"/>
        <v>900</v>
      </c>
      <c r="BS72" s="58">
        <f t="shared" si="18"/>
        <v>900</v>
      </c>
      <c r="BT72" s="58">
        <f t="shared" si="18"/>
        <v>900</v>
      </c>
      <c r="BU72" s="58">
        <f t="shared" si="18"/>
        <v>900</v>
      </c>
      <c r="BV72" s="58">
        <f t="shared" si="18"/>
        <v>900</v>
      </c>
      <c r="BW72" s="58">
        <f t="shared" si="18"/>
        <v>900</v>
      </c>
      <c r="BX72" s="58">
        <f t="shared" si="18"/>
        <v>900</v>
      </c>
      <c r="BY72" s="58">
        <f t="shared" si="18"/>
        <v>900</v>
      </c>
      <c r="BZ72" s="58">
        <f t="shared" si="18"/>
        <v>900</v>
      </c>
      <c r="CA72" s="58">
        <f t="shared" si="18"/>
        <v>900</v>
      </c>
      <c r="CB72" s="58">
        <f t="shared" si="18"/>
        <v>900</v>
      </c>
      <c r="CC72" s="58">
        <f t="shared" si="18"/>
        <v>900</v>
      </c>
      <c r="CD72" s="58">
        <f t="shared" si="18"/>
        <v>900</v>
      </c>
      <c r="CE72" s="58">
        <f t="shared" si="18"/>
        <v>900</v>
      </c>
      <c r="CF72" s="58">
        <f t="shared" si="18"/>
        <v>900</v>
      </c>
      <c r="CG72" s="58">
        <f t="shared" si="18"/>
        <v>900</v>
      </c>
      <c r="CH72" s="58">
        <f t="shared" si="18"/>
        <v>900</v>
      </c>
      <c r="CI72" s="58">
        <f t="shared" si="18"/>
        <v>900</v>
      </c>
      <c r="CJ72" s="58">
        <f t="shared" si="18"/>
        <v>900</v>
      </c>
      <c r="CK72" s="58">
        <f t="shared" si="18"/>
        <v>900</v>
      </c>
      <c r="CL72" s="58">
        <f t="shared" si="18"/>
        <v>900</v>
      </c>
      <c r="CM72" s="58">
        <f t="shared" si="18"/>
        <v>900</v>
      </c>
      <c r="CN72" s="58">
        <f t="shared" si="18"/>
        <v>900</v>
      </c>
      <c r="CO72" s="58">
        <f t="shared" si="18"/>
        <v>900</v>
      </c>
      <c r="CP72" s="58">
        <f t="shared" si="18"/>
        <v>900</v>
      </c>
      <c r="CQ72" s="58">
        <f t="shared" si="18"/>
        <v>900</v>
      </c>
      <c r="CR72" s="58">
        <f t="shared" si="18"/>
        <v>900</v>
      </c>
      <c r="CS72" s="58">
        <f t="shared" si="18"/>
        <v>900</v>
      </c>
      <c r="CT72" s="58">
        <f t="shared" si="18"/>
        <v>900</v>
      </c>
      <c r="CU72" s="58">
        <f t="shared" si="18"/>
        <v>900</v>
      </c>
      <c r="CV72" s="58">
        <f t="shared" si="18"/>
        <v>900</v>
      </c>
      <c r="CW72" s="58">
        <f>$C$72*$E$72</f>
        <v>900</v>
      </c>
    </row>
    <row r="73" spans="2:102" x14ac:dyDescent="0.25">
      <c r="B73" t="s">
        <v>187</v>
      </c>
      <c r="C73">
        <v>10</v>
      </c>
      <c r="D73" s="1">
        <v>60</v>
      </c>
      <c r="E73" s="1">
        <v>50</v>
      </c>
      <c r="F73" s="1">
        <f>C73*D73*E73</f>
        <v>30000</v>
      </c>
      <c r="G73" s="55">
        <v>33</v>
      </c>
      <c r="H73" s="55">
        <v>92</v>
      </c>
      <c r="I73" s="57">
        <f>F73</f>
        <v>30000</v>
      </c>
      <c r="J73" s="58">
        <v>0</v>
      </c>
      <c r="K73" s="58">
        <v>0</v>
      </c>
      <c r="L73" s="58">
        <v>0</v>
      </c>
      <c r="M73" s="58">
        <v>0</v>
      </c>
      <c r="N73" s="58">
        <v>0</v>
      </c>
      <c r="O73" s="58">
        <v>0</v>
      </c>
      <c r="P73" s="58">
        <v>0</v>
      </c>
      <c r="Q73" s="58">
        <v>0</v>
      </c>
      <c r="R73" s="58">
        <v>0</v>
      </c>
      <c r="S73" s="58">
        <v>0</v>
      </c>
      <c r="T73" s="58">
        <v>0</v>
      </c>
      <c r="U73" s="58">
        <v>0</v>
      </c>
      <c r="V73" s="58">
        <v>0</v>
      </c>
      <c r="W73" s="58">
        <v>0</v>
      </c>
      <c r="X73" s="58">
        <v>0</v>
      </c>
      <c r="Y73" s="58">
        <v>0</v>
      </c>
      <c r="Z73" s="58">
        <v>0</v>
      </c>
      <c r="AA73" s="58">
        <v>0</v>
      </c>
      <c r="AB73" s="58">
        <v>0</v>
      </c>
      <c r="AC73" s="58">
        <v>0</v>
      </c>
      <c r="AD73" s="58">
        <v>0</v>
      </c>
      <c r="AE73" s="58">
        <v>0</v>
      </c>
      <c r="AF73" s="58">
        <v>0</v>
      </c>
      <c r="AG73" s="58">
        <v>0</v>
      </c>
      <c r="AH73" s="58">
        <v>0</v>
      </c>
      <c r="AI73" s="58">
        <v>0</v>
      </c>
      <c r="AJ73" s="58">
        <v>0</v>
      </c>
      <c r="AK73" s="58">
        <v>0</v>
      </c>
      <c r="AL73" s="58">
        <v>0</v>
      </c>
      <c r="AM73" s="58">
        <v>0</v>
      </c>
      <c r="AN73" s="58">
        <v>0</v>
      </c>
      <c r="AO73" s="58">
        <v>0</v>
      </c>
      <c r="AP73" s="58">
        <f>$C$73*$E$73</f>
        <v>500</v>
      </c>
      <c r="AQ73" s="58">
        <f t="shared" ref="AQ73:CW73" si="19">$C$73*$E$73</f>
        <v>500</v>
      </c>
      <c r="AR73" s="58">
        <f t="shared" si="19"/>
        <v>500</v>
      </c>
      <c r="AS73" s="58">
        <f t="shared" si="19"/>
        <v>500</v>
      </c>
      <c r="AT73" s="58">
        <f t="shared" si="19"/>
        <v>500</v>
      </c>
      <c r="AU73" s="58">
        <f t="shared" si="19"/>
        <v>500</v>
      </c>
      <c r="AV73" s="58">
        <f t="shared" si="19"/>
        <v>500</v>
      </c>
      <c r="AW73" s="58">
        <f t="shared" si="19"/>
        <v>500</v>
      </c>
      <c r="AX73" s="58">
        <f t="shared" si="19"/>
        <v>500</v>
      </c>
      <c r="AY73" s="58">
        <f t="shared" si="19"/>
        <v>500</v>
      </c>
      <c r="AZ73" s="58">
        <f t="shared" si="19"/>
        <v>500</v>
      </c>
      <c r="BA73" s="58">
        <f t="shared" si="19"/>
        <v>500</v>
      </c>
      <c r="BB73" s="58">
        <f t="shared" si="19"/>
        <v>500</v>
      </c>
      <c r="BC73" s="58">
        <f t="shared" si="19"/>
        <v>500</v>
      </c>
      <c r="BD73" s="58">
        <f t="shared" si="19"/>
        <v>500</v>
      </c>
      <c r="BE73" s="58">
        <f t="shared" si="19"/>
        <v>500</v>
      </c>
      <c r="BF73" s="58">
        <f t="shared" si="19"/>
        <v>500</v>
      </c>
      <c r="BG73" s="58">
        <f t="shared" si="19"/>
        <v>500</v>
      </c>
      <c r="BH73" s="58">
        <f t="shared" si="19"/>
        <v>500</v>
      </c>
      <c r="BI73" s="58">
        <f t="shared" si="19"/>
        <v>500</v>
      </c>
      <c r="BJ73" s="58">
        <f t="shared" si="19"/>
        <v>500</v>
      </c>
      <c r="BK73" s="58">
        <f t="shared" si="19"/>
        <v>500</v>
      </c>
      <c r="BL73" s="58">
        <f t="shared" si="19"/>
        <v>500</v>
      </c>
      <c r="BM73" s="58">
        <f t="shared" si="19"/>
        <v>500</v>
      </c>
      <c r="BN73" s="58">
        <f t="shared" si="19"/>
        <v>500</v>
      </c>
      <c r="BO73" s="58">
        <f t="shared" si="19"/>
        <v>500</v>
      </c>
      <c r="BP73" s="58">
        <f t="shared" si="19"/>
        <v>500</v>
      </c>
      <c r="BQ73" s="58">
        <f t="shared" si="19"/>
        <v>500</v>
      </c>
      <c r="BR73" s="58">
        <f t="shared" si="19"/>
        <v>500</v>
      </c>
      <c r="BS73" s="58">
        <f t="shared" si="19"/>
        <v>500</v>
      </c>
      <c r="BT73" s="58">
        <f t="shared" si="19"/>
        <v>500</v>
      </c>
      <c r="BU73" s="58">
        <f t="shared" si="19"/>
        <v>500</v>
      </c>
      <c r="BV73" s="58">
        <f t="shared" si="19"/>
        <v>500</v>
      </c>
      <c r="BW73" s="58">
        <f t="shared" si="19"/>
        <v>500</v>
      </c>
      <c r="BX73" s="58">
        <f t="shared" si="19"/>
        <v>500</v>
      </c>
      <c r="BY73" s="58">
        <f t="shared" si="19"/>
        <v>500</v>
      </c>
      <c r="BZ73" s="58">
        <f t="shared" si="19"/>
        <v>500</v>
      </c>
      <c r="CA73" s="58">
        <f t="shared" si="19"/>
        <v>500</v>
      </c>
      <c r="CB73" s="58">
        <f t="shared" si="19"/>
        <v>500</v>
      </c>
      <c r="CC73" s="58">
        <f t="shared" si="19"/>
        <v>500</v>
      </c>
      <c r="CD73" s="58">
        <f t="shared" si="19"/>
        <v>500</v>
      </c>
      <c r="CE73" s="58">
        <f t="shared" si="19"/>
        <v>500</v>
      </c>
      <c r="CF73" s="58">
        <f t="shared" si="19"/>
        <v>500</v>
      </c>
      <c r="CG73" s="58">
        <f t="shared" si="19"/>
        <v>500</v>
      </c>
      <c r="CH73" s="58">
        <f t="shared" si="19"/>
        <v>500</v>
      </c>
      <c r="CI73" s="58">
        <f t="shared" si="19"/>
        <v>500</v>
      </c>
      <c r="CJ73" s="58">
        <f t="shared" si="19"/>
        <v>500</v>
      </c>
      <c r="CK73" s="58">
        <f t="shared" si="19"/>
        <v>500</v>
      </c>
      <c r="CL73" s="58">
        <f t="shared" si="19"/>
        <v>500</v>
      </c>
      <c r="CM73" s="58">
        <f t="shared" si="19"/>
        <v>500</v>
      </c>
      <c r="CN73" s="58">
        <f t="shared" si="19"/>
        <v>500</v>
      </c>
      <c r="CO73" s="58">
        <f t="shared" si="19"/>
        <v>500</v>
      </c>
      <c r="CP73" s="58">
        <f t="shared" si="19"/>
        <v>500</v>
      </c>
      <c r="CQ73" s="58">
        <f t="shared" si="19"/>
        <v>500</v>
      </c>
      <c r="CR73" s="58">
        <f t="shared" si="19"/>
        <v>500</v>
      </c>
      <c r="CS73" s="58">
        <f t="shared" si="19"/>
        <v>500</v>
      </c>
      <c r="CT73" s="58">
        <f t="shared" si="19"/>
        <v>500</v>
      </c>
      <c r="CU73" s="58">
        <f t="shared" si="19"/>
        <v>500</v>
      </c>
      <c r="CV73" s="58">
        <f t="shared" si="19"/>
        <v>500</v>
      </c>
      <c r="CW73" s="58">
        <f t="shared" si="19"/>
        <v>500</v>
      </c>
    </row>
    <row r="74" spans="2:102" x14ac:dyDescent="0.25">
      <c r="B74" s="26" t="s">
        <v>10</v>
      </c>
      <c r="C74" s="2"/>
      <c r="D74" s="3"/>
      <c r="E74" s="3"/>
      <c r="F74" s="3">
        <f>F68-F8</f>
        <v>-108383.69555144513</v>
      </c>
      <c r="G74" s="64"/>
      <c r="H74" s="64"/>
      <c r="I74" s="65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</row>
    <row r="75" spans="2:102" x14ac:dyDescent="0.25">
      <c r="G75" s="64"/>
      <c r="H75" s="64"/>
      <c r="I75" s="65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</row>
    <row r="76" spans="2:102" x14ac:dyDescent="0.25">
      <c r="B76" t="s">
        <v>170</v>
      </c>
      <c r="F76" s="1">
        <f>F74/8</f>
        <v>-13547.961943930641</v>
      </c>
      <c r="G76" s="64"/>
      <c r="H76" s="64"/>
      <c r="I76" s="65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</row>
    <row r="77" spans="2:102" x14ac:dyDescent="0.25">
      <c r="B77" t="s">
        <v>171</v>
      </c>
      <c r="F77" s="1">
        <f>(-F8+F69)/8</f>
        <v>-60147.961943930633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</row>
    <row r="79" spans="2:102" x14ac:dyDescent="0.25">
      <c r="G79" s="40"/>
      <c r="H79" s="40"/>
      <c r="I79" s="59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</row>
    <row r="80" spans="2:102" x14ac:dyDescent="0.25">
      <c r="G80" s="36"/>
      <c r="H80" s="36"/>
      <c r="I80" s="60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</row>
    <row r="81" spans="5:101" x14ac:dyDescent="0.25">
      <c r="E81" s="131" t="s">
        <v>9</v>
      </c>
      <c r="F81" s="132"/>
      <c r="G81" s="116"/>
      <c r="H81" s="117"/>
      <c r="I81" s="106">
        <f>F68</f>
        <v>656595.19999999995</v>
      </c>
      <c r="J81" s="43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</row>
    <row r="82" spans="5:101" x14ac:dyDescent="0.25">
      <c r="E82" s="131" t="s">
        <v>112</v>
      </c>
      <c r="F82" s="132"/>
      <c r="G82" s="116"/>
      <c r="H82" s="117"/>
      <c r="I82" s="106">
        <f>-F8</f>
        <v>-764978.89555144508</v>
      </c>
      <c r="J82" s="43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</row>
    <row r="83" spans="5:101" x14ac:dyDescent="0.25">
      <c r="E83" s="131" t="s">
        <v>113</v>
      </c>
      <c r="F83" s="132"/>
      <c r="G83" s="116"/>
      <c r="H83" s="117"/>
      <c r="I83" s="106">
        <f>SUM(I81:I82)</f>
        <v>-108383.69555144513</v>
      </c>
      <c r="J83" s="43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</row>
    <row r="84" spans="5:101" x14ac:dyDescent="0.25">
      <c r="E84" s="110"/>
      <c r="F84" s="111"/>
      <c r="G84"/>
      <c r="H84"/>
      <c r="I84" s="112">
        <f>I83/-I82</f>
        <v>-0.1416819420532057</v>
      </c>
      <c r="J84" s="43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</row>
    <row r="85" spans="5:101" x14ac:dyDescent="0.25">
      <c r="E85" s="45"/>
      <c r="F85" s="45"/>
      <c r="G85" s="45"/>
      <c r="H85" s="46"/>
      <c r="I85" s="45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</row>
    <row r="86" spans="5:101" x14ac:dyDescent="0.25">
      <c r="E86" s="107" t="s">
        <v>114</v>
      </c>
      <c r="F86" s="108"/>
      <c r="G86" s="116"/>
      <c r="H86" s="116"/>
      <c r="I86" s="118"/>
      <c r="J86" s="49">
        <f>SUM(J10:J76)</f>
        <v>0</v>
      </c>
      <c r="K86" s="49">
        <f t="shared" ref="K86:BV86" si="20">SUM(K10:K76)</f>
        <v>-7018</v>
      </c>
      <c r="L86" s="49">
        <f t="shared" si="20"/>
        <v>0</v>
      </c>
      <c r="M86" s="49">
        <f t="shared" si="20"/>
        <v>-7514.9233043280001</v>
      </c>
      <c r="N86" s="49">
        <f>SUM(N10:N76)</f>
        <v>0</v>
      </c>
      <c r="O86" s="49">
        <f t="shared" si="20"/>
        <v>-14353.72029112032</v>
      </c>
      <c r="P86" s="49">
        <f t="shared" si="20"/>
        <v>-119.7</v>
      </c>
      <c r="Q86" s="49">
        <f t="shared" si="20"/>
        <v>0</v>
      </c>
      <c r="R86" s="49">
        <f t="shared" si="20"/>
        <v>-22644.346994664476</v>
      </c>
      <c r="S86" s="49">
        <f t="shared" si="20"/>
        <v>-4987.1041680000008</v>
      </c>
      <c r="T86" s="49">
        <f t="shared" si="20"/>
        <v>-617.92330432800009</v>
      </c>
      <c r="U86" s="49">
        <f t="shared" si="20"/>
        <v>0</v>
      </c>
      <c r="V86" s="49">
        <f t="shared" si="20"/>
        <v>-19948.416672000003</v>
      </c>
      <c r="W86" s="49">
        <f t="shared" si="20"/>
        <v>0</v>
      </c>
      <c r="X86" s="49">
        <f t="shared" si="20"/>
        <v>0</v>
      </c>
      <c r="Y86" s="49">
        <f t="shared" si="20"/>
        <v>-6120.8110872536126</v>
      </c>
      <c r="Z86" s="49">
        <f t="shared" si="20"/>
        <v>-10011.295241579066</v>
      </c>
      <c r="AA86" s="49">
        <f t="shared" si="20"/>
        <v>-13124.909058345282</v>
      </c>
      <c r="AB86" s="49">
        <f t="shared" si="20"/>
        <v>-8527.2182138509961</v>
      </c>
      <c r="AC86" s="49">
        <f t="shared" si="20"/>
        <v>-12626.574144665621</v>
      </c>
      <c r="AD86" s="49">
        <f t="shared" si="20"/>
        <v>-22662.041975191976</v>
      </c>
      <c r="AE86" s="49">
        <f t="shared" si="20"/>
        <v>-21459.594255012191</v>
      </c>
      <c r="AF86" s="49">
        <f t="shared" si="20"/>
        <v>-24497.053523498325</v>
      </c>
      <c r="AG86" s="49">
        <f t="shared" si="20"/>
        <v>-49079.961064169824</v>
      </c>
      <c r="AH86" s="49">
        <f t="shared" si="20"/>
        <v>-59934.316471850776</v>
      </c>
      <c r="AI86" s="49">
        <f t="shared" si="20"/>
        <v>-50487.89913926708</v>
      </c>
      <c r="AJ86" s="49">
        <f t="shared" si="20"/>
        <v>-74311.614052203266</v>
      </c>
      <c r="AK86" s="49">
        <f t="shared" si="20"/>
        <v>-75700.883503059362</v>
      </c>
      <c r="AL86" s="49">
        <f t="shared" si="20"/>
        <v>-93045.090792407354</v>
      </c>
      <c r="AM86" s="49">
        <f t="shared" si="20"/>
        <v>-55107.048592787636</v>
      </c>
      <c r="AN86" s="49">
        <f t="shared" si="20"/>
        <v>-58774.635180185178</v>
      </c>
      <c r="AO86" s="49">
        <f t="shared" si="20"/>
        <v>-13767.730327745518</v>
      </c>
      <c r="AP86" s="49">
        <f>SUM(AP10:AP76)</f>
        <v>286833.24731367838</v>
      </c>
      <c r="AQ86" s="49">
        <f t="shared" si="20"/>
        <v>305.8877966293735</v>
      </c>
      <c r="AR86" s="49">
        <f t="shared" si="20"/>
        <v>322.90919462391594</v>
      </c>
      <c r="AS86" s="49">
        <f t="shared" si="20"/>
        <v>339.98023836260904</v>
      </c>
      <c r="AT86" s="49">
        <f t="shared" si="20"/>
        <v>357.1010726455404</v>
      </c>
      <c r="AU86" s="49">
        <f t="shared" si="20"/>
        <v>374.27184269513009</v>
      </c>
      <c r="AV86" s="49">
        <f t="shared" si="20"/>
        <v>391.49269415736444</v>
      </c>
      <c r="AW86" s="49">
        <f t="shared" si="20"/>
        <v>408.76377310303042</v>
      </c>
      <c r="AX86" s="49">
        <f t="shared" si="20"/>
        <v>426.08522602895437</v>
      </c>
      <c r="AY86" s="49">
        <f t="shared" si="20"/>
        <v>443.45719985924541</v>
      </c>
      <c r="AZ86" s="49">
        <f t="shared" si="20"/>
        <v>460.87984194654189</v>
      </c>
      <c r="BA86" s="49">
        <f t="shared" si="20"/>
        <v>478.35330007325956</v>
      </c>
      <c r="BB86" s="49">
        <f t="shared" si="20"/>
        <v>495.8777224528468</v>
      </c>
      <c r="BC86" s="49">
        <f t="shared" si="20"/>
        <v>513.45325773104105</v>
      </c>
      <c r="BD86" s="49">
        <f t="shared" si="20"/>
        <v>531.0800549871301</v>
      </c>
      <c r="BE86" s="49">
        <f t="shared" si="20"/>
        <v>548.75826373521613</v>
      </c>
      <c r="BF86" s="49">
        <f t="shared" si="20"/>
        <v>566.48803392548405</v>
      </c>
      <c r="BG86" s="49">
        <f t="shared" si="20"/>
        <v>584.26951594547336</v>
      </c>
      <c r="BH86" s="49">
        <f t="shared" si="20"/>
        <v>602.10286062135469</v>
      </c>
      <c r="BI86" s="49">
        <f t="shared" si="20"/>
        <v>619.98821921920717</v>
      </c>
      <c r="BJ86" s="49">
        <f t="shared" si="20"/>
        <v>637.9257434463035</v>
      </c>
      <c r="BK86" s="49">
        <f t="shared" si="20"/>
        <v>655.91558545239548</v>
      </c>
      <c r="BL86" s="49">
        <f t="shared" si="20"/>
        <v>673.95789783100508</v>
      </c>
      <c r="BM86" s="49">
        <f t="shared" si="20"/>
        <v>692.05283362071907</v>
      </c>
      <c r="BN86" s="49">
        <f t="shared" si="20"/>
        <v>710.20054630648633</v>
      </c>
      <c r="BO86" s="49">
        <f t="shared" si="20"/>
        <v>728.40118982092042</v>
      </c>
      <c r="BP86" s="49">
        <f t="shared" si="20"/>
        <v>746.65491854560491</v>
      </c>
      <c r="BQ86" s="49">
        <f t="shared" si="20"/>
        <v>764.96188731240318</v>
      </c>
      <c r="BR86" s="49">
        <f t="shared" si="20"/>
        <v>783.32225140477101</v>
      </c>
      <c r="BS86" s="49">
        <f t="shared" si="20"/>
        <v>801.73616655907529</v>
      </c>
      <c r="BT86" s="49">
        <f t="shared" si="20"/>
        <v>820.20378896591285</v>
      </c>
      <c r="BU86" s="49">
        <f t="shared" si="20"/>
        <v>838.72527527143689</v>
      </c>
      <c r="BV86" s="49">
        <f t="shared" si="20"/>
        <v>857.30078257868547</v>
      </c>
      <c r="BW86" s="49">
        <f t="shared" ref="BW86:CW86" si="21">SUM(BW10:BW76)</f>
        <v>875.93046844891342</v>
      </c>
      <c r="BX86" s="49">
        <f t="shared" si="21"/>
        <v>894.61449090292956</v>
      </c>
      <c r="BY86" s="49">
        <f t="shared" si="21"/>
        <v>913.35300842243669</v>
      </c>
      <c r="BZ86" s="49">
        <f t="shared" si="21"/>
        <v>932.14617995137564</v>
      </c>
      <c r="CA86" s="49">
        <f t="shared" si="21"/>
        <v>950.994164897274</v>
      </c>
      <c r="CB86" s="49">
        <f t="shared" si="21"/>
        <v>969.89712313259793</v>
      </c>
      <c r="CC86" s="49">
        <f t="shared" si="21"/>
        <v>988.85521499610832</v>
      </c>
      <c r="CD86" s="49">
        <f t="shared" si="21"/>
        <v>1007.8686012942205</v>
      </c>
      <c r="CE86" s="49">
        <f t="shared" si="21"/>
        <v>1026.9374433023688</v>
      </c>
      <c r="CF86" s="49">
        <f t="shared" si="21"/>
        <v>1046.0619027663743</v>
      </c>
      <c r="CG86" s="49">
        <f t="shared" si="21"/>
        <v>1065.2421419038164</v>
      </c>
      <c r="CH86" s="49">
        <f t="shared" si="21"/>
        <v>1084.4783234054094</v>
      </c>
      <c r="CI86" s="49">
        <f t="shared" si="21"/>
        <v>1103.770610436382</v>
      </c>
      <c r="CJ86" s="49">
        <f t="shared" si="21"/>
        <v>1123.1191666378616</v>
      </c>
      <c r="CK86" s="49">
        <f t="shared" si="21"/>
        <v>1142.5241561282623</v>
      </c>
      <c r="CL86" s="49">
        <f t="shared" si="21"/>
        <v>1161.9857435046765</v>
      </c>
      <c r="CM86" s="49">
        <f t="shared" si="21"/>
        <v>1181.5040938442721</v>
      </c>
      <c r="CN86" s="49">
        <f t="shared" si="21"/>
        <v>1201.0793727056914</v>
      </c>
      <c r="CO86" s="49">
        <f t="shared" si="21"/>
        <v>1220.7117461304565</v>
      </c>
      <c r="CP86" s="49">
        <f t="shared" si="21"/>
        <v>1240.4013806443772</v>
      </c>
      <c r="CQ86" s="49">
        <f t="shared" si="21"/>
        <v>1260.1484432589634</v>
      </c>
      <c r="CR86" s="49">
        <f t="shared" si="21"/>
        <v>1279.9531014728423</v>
      </c>
      <c r="CS86" s="49">
        <f t="shared" si="21"/>
        <v>1299.8155232731783</v>
      </c>
      <c r="CT86" s="49">
        <f t="shared" si="21"/>
        <v>1319.7358771370987</v>
      </c>
      <c r="CU86" s="49">
        <f t="shared" si="21"/>
        <v>1339.714332033122</v>
      </c>
      <c r="CV86" s="49">
        <f t="shared" si="21"/>
        <v>1359.7510574225921</v>
      </c>
      <c r="CW86" s="49">
        <f t="shared" si="21"/>
        <v>283770.54160357214</v>
      </c>
    </row>
    <row r="87" spans="5:101" x14ac:dyDescent="0.25">
      <c r="E87" s="131" t="s">
        <v>115</v>
      </c>
      <c r="F87" s="132"/>
      <c r="G87" s="116"/>
      <c r="H87" s="116"/>
      <c r="I87" s="109">
        <f>SUM(J86:CW86)</f>
        <v>-108365.8697963513</v>
      </c>
      <c r="J87" s="145">
        <f>SUM(J86:U86)</f>
        <v>-57255.718062440792</v>
      </c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5">
        <f>SUM(V86:AG86)</f>
        <v>-188057.8752355669</v>
      </c>
      <c r="W87" s="146"/>
      <c r="X87" s="146"/>
      <c r="Y87" s="146"/>
      <c r="Z87" s="146"/>
      <c r="AA87" s="146"/>
      <c r="AB87" s="146"/>
      <c r="AC87" s="146"/>
      <c r="AD87" s="146"/>
      <c r="AE87" s="146"/>
      <c r="AF87" s="146"/>
      <c r="AG87" s="146"/>
      <c r="AH87" s="145">
        <f>SUM(AH86:AS86)</f>
        <v>-193327.19351621193</v>
      </c>
      <c r="AI87" s="146"/>
      <c r="AJ87" s="146"/>
      <c r="AK87" s="146"/>
      <c r="AL87" s="146"/>
      <c r="AM87" s="146"/>
      <c r="AN87" s="146"/>
      <c r="AO87" s="146"/>
      <c r="AP87" s="146"/>
      <c r="AQ87" s="146"/>
      <c r="AR87" s="146"/>
      <c r="AS87" s="146"/>
      <c r="AT87" s="145">
        <f>SUM(AT86:BE86)</f>
        <v>5429.5742494153001</v>
      </c>
      <c r="AU87" s="146"/>
      <c r="AV87" s="146"/>
      <c r="AW87" s="146"/>
      <c r="AX87" s="146"/>
      <c r="AY87" s="146"/>
      <c r="AZ87" s="146"/>
      <c r="BA87" s="146"/>
      <c r="BB87" s="146"/>
      <c r="BC87" s="146"/>
      <c r="BD87" s="146"/>
      <c r="BE87" s="146"/>
      <c r="BF87" s="145">
        <f>SUM(BF86:BQ86)</f>
        <v>7982.9192320473576</v>
      </c>
      <c r="BG87" s="146"/>
      <c r="BH87" s="146"/>
      <c r="BI87" s="146"/>
      <c r="BJ87" s="146"/>
      <c r="BK87" s="146"/>
      <c r="BL87" s="146"/>
      <c r="BM87" s="146"/>
      <c r="BN87" s="146"/>
      <c r="BO87" s="146"/>
      <c r="BP87" s="146"/>
      <c r="BQ87" s="146"/>
      <c r="BR87" s="145">
        <f>SUM(BR86:CC86)</f>
        <v>10627.078915531518</v>
      </c>
      <c r="BS87" s="146"/>
      <c r="BT87" s="146"/>
      <c r="BU87" s="146"/>
      <c r="BV87" s="146"/>
      <c r="BW87" s="146"/>
      <c r="BX87" s="146"/>
      <c r="BY87" s="146"/>
      <c r="BZ87" s="146"/>
      <c r="CA87" s="146"/>
      <c r="CB87" s="146"/>
      <c r="CC87" s="146"/>
      <c r="CD87" s="145">
        <f>SUM(CD86:CO86)</f>
        <v>13365.283302059792</v>
      </c>
      <c r="CE87" s="146"/>
      <c r="CF87" s="146"/>
      <c r="CG87" s="146"/>
      <c r="CH87" s="146"/>
      <c r="CI87" s="146"/>
      <c r="CJ87" s="146"/>
      <c r="CK87" s="146"/>
      <c r="CL87" s="146"/>
      <c r="CM87" s="146"/>
      <c r="CN87" s="146"/>
      <c r="CO87" s="146"/>
      <c r="CP87" s="146">
        <f>SUM(CP86:CW86)</f>
        <v>292870.06131881429</v>
      </c>
      <c r="CQ87" s="147"/>
      <c r="CR87" s="147"/>
      <c r="CS87" s="147"/>
      <c r="CT87" s="147"/>
      <c r="CU87" s="147"/>
      <c r="CV87" s="147"/>
      <c r="CW87" s="148"/>
    </row>
    <row r="88" spans="5:101" x14ac:dyDescent="0.25">
      <c r="E88" s="35"/>
      <c r="F88" s="35"/>
      <c r="G88" s="39"/>
      <c r="H88" s="38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</row>
    <row r="89" spans="5:101" x14ac:dyDescent="0.25">
      <c r="E89" s="35"/>
      <c r="F89" s="35"/>
      <c r="G89" s="119"/>
      <c r="H89" s="120"/>
      <c r="I89" s="37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</row>
    <row r="90" spans="5:101" x14ac:dyDescent="0.25">
      <c r="E90" s="131" t="s">
        <v>116</v>
      </c>
      <c r="F90" s="132"/>
      <c r="G90" s="121"/>
      <c r="H90" s="122"/>
      <c r="I90" s="105">
        <v>0.06</v>
      </c>
      <c r="J90" s="43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</row>
    <row r="91" spans="5:101" x14ac:dyDescent="0.25">
      <c r="E91" s="131" t="s">
        <v>117</v>
      </c>
      <c r="F91" s="132"/>
      <c r="G91" s="121"/>
      <c r="H91" s="122"/>
      <c r="I91" s="105">
        <f xml:space="preserve"> (1+I90)^(1/12)-1</f>
        <v>4.8675505653430484E-3</v>
      </c>
      <c r="J91" s="43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</row>
    <row r="92" spans="5:101" x14ac:dyDescent="0.25">
      <c r="E92" s="131" t="s">
        <v>118</v>
      </c>
      <c r="F92" s="132"/>
      <c r="G92" s="121"/>
      <c r="H92" s="122"/>
      <c r="I92" s="105">
        <v>5.0000000000000001E-4</v>
      </c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</row>
    <row r="93" spans="5:101" x14ac:dyDescent="0.25">
      <c r="E93" s="131" t="s">
        <v>119</v>
      </c>
      <c r="F93" s="132"/>
      <c r="G93" s="121"/>
      <c r="H93" s="122"/>
      <c r="I93" s="106">
        <f>NPV(I91,S86:CW86)+SUM(J86:R86)</f>
        <v>-192903.21530038735</v>
      </c>
      <c r="J93" s="123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5:101" x14ac:dyDescent="0.25">
      <c r="E94" s="135" t="s">
        <v>120</v>
      </c>
      <c r="F94" s="136"/>
      <c r="G94" s="121"/>
      <c r="H94" s="122"/>
      <c r="I94" s="105">
        <f>CW94</f>
        <v>1.6553423384690902E-5</v>
      </c>
      <c r="J94" s="125"/>
      <c r="K94" s="125">
        <f>MIRR(J86:K86,I92,I91)</f>
        <v>-1</v>
      </c>
      <c r="L94" s="125">
        <f>MIRR($J$86:L86,$I$92,$I$91)</f>
        <v>-1</v>
      </c>
      <c r="M94" s="125">
        <f>MIRR($J$86:M86,$I$92,$I$91)</f>
        <v>-1</v>
      </c>
      <c r="N94" s="125">
        <f>MIRR($J$86:N86,$I$92,$I$91)</f>
        <v>-1</v>
      </c>
      <c r="O94" s="125">
        <f>MIRR($J$86:O86,$I$92,$I$91)</f>
        <v>-1</v>
      </c>
      <c r="P94" s="125">
        <f>MIRR($J$86:P86,$I$92,$I$91)</f>
        <v>-1</v>
      </c>
      <c r="Q94" s="125">
        <f>MIRR($J$86:Q86,$I$92,$I$91)</f>
        <v>-1</v>
      </c>
      <c r="R94" s="125">
        <f>MIRR($J$86:R86,$I$92,$I$91)</f>
        <v>-1</v>
      </c>
      <c r="S94" s="125">
        <f>MIRR($J$86:S86,$I$92,$I$91)</f>
        <v>-1</v>
      </c>
      <c r="T94" s="125">
        <f>MIRR($J$86:T86,$I$92,$I$91)</f>
        <v>-1</v>
      </c>
      <c r="U94" s="125">
        <f>MIRR($J$86:U86,$I$92,$I$91)</f>
        <v>-1</v>
      </c>
      <c r="V94" s="125">
        <f>MIRR($J$86:V86,$I$92,$I$91)</f>
        <v>-1</v>
      </c>
      <c r="W94" s="125">
        <f>MIRR($J$86:W86,$I$92,$I$91)</f>
        <v>-1</v>
      </c>
      <c r="X94" s="125">
        <f>MIRR($J$86:X86,$I$92,$I$91)</f>
        <v>-1</v>
      </c>
      <c r="Y94" s="125">
        <f>MIRR($J$86:Y86,$I$92,$I$91)</f>
        <v>-1</v>
      </c>
      <c r="Z94" s="125">
        <f>MIRR($J$86:Z86,$I$92,$I$91)</f>
        <v>-1</v>
      </c>
      <c r="AA94" s="125">
        <f>MIRR($J$86:AA86,$I$92,$I$91)</f>
        <v>-1</v>
      </c>
      <c r="AB94" s="125">
        <f>MIRR($J$86:AB86,$I$92,$I$91)</f>
        <v>-1</v>
      </c>
      <c r="AC94" s="125">
        <f>MIRR($J$86:AC86,$I$92,$I$91)</f>
        <v>-1</v>
      </c>
      <c r="AD94" s="125">
        <f>MIRR($J$86:AD86,$I$92,$I$91)</f>
        <v>-1</v>
      </c>
      <c r="AE94" s="125">
        <f>MIRR($J$86:AE86,$I$92,$I$91)</f>
        <v>-1</v>
      </c>
      <c r="AF94" s="125">
        <f>MIRR($J$86:AF86,$I$92,$I$91)</f>
        <v>-1</v>
      </c>
      <c r="AG94" s="125">
        <f>MIRR($J$86:AG86,$I$92,$I$91)</f>
        <v>-1</v>
      </c>
      <c r="AH94" s="125">
        <f>MIRR($J$86:AH86,$I$92,$I$91)</f>
        <v>-1</v>
      </c>
      <c r="AI94" s="125">
        <f>MIRR($J$86:AI86,$I$92,$I$91)</f>
        <v>-1</v>
      </c>
      <c r="AJ94" s="125">
        <f>MIRR($J$86:AJ86,$I$92,$I$91)</f>
        <v>-1</v>
      </c>
      <c r="AK94" s="125">
        <f>MIRR($J$86:AK86,$I$92,$I$91)</f>
        <v>-1</v>
      </c>
      <c r="AL94" s="125">
        <f>MIRR($J$86:AL86,$I$92,$I$91)</f>
        <v>-1</v>
      </c>
      <c r="AM94" s="125">
        <f>MIRR($J$86:AM86,$I$92,$I$91)</f>
        <v>-1</v>
      </c>
      <c r="AN94" s="125">
        <f>MIRR($J$86:AN86,$I$92,$I$91)</f>
        <v>-1</v>
      </c>
      <c r="AO94" s="125">
        <f>MIRR($J$86:AO86,$I$92,$I$91)</f>
        <v>-1</v>
      </c>
      <c r="AP94" s="125">
        <f>MIRR($J$86:AP86,$I$92,$I$91)</f>
        <v>-2.8264997277554715E-2</v>
      </c>
      <c r="AQ94" s="125">
        <f>MIRR($J$86:AQ86,$I$92,$I$91)</f>
        <v>-2.7245949958410898E-2</v>
      </c>
      <c r="AR94" s="125">
        <f>MIRR($J$86:AR86,$I$92,$I$91)</f>
        <v>-2.6284370040452587E-2</v>
      </c>
      <c r="AS94" s="125">
        <f>MIRR($J$86:AS86,$I$92,$I$91)</f>
        <v>-2.5375423375215922E-2</v>
      </c>
      <c r="AT94" s="125">
        <f>MIRR($J$86:AT86,$I$92,$I$91)</f>
        <v>-2.4514804929395617E-2</v>
      </c>
      <c r="AU94" s="125">
        <f>MIRR($J$86:AU86,$I$92,$I$91)</f>
        <v>-2.3698668333748674E-2</v>
      </c>
      <c r="AV94" s="125">
        <f>MIRR($J$86:AV86,$I$92,$I$91)</f>
        <v>-2.292356639481008E-2</v>
      </c>
      <c r="AW94" s="125">
        <f>MIRR($J$86:AW86,$I$92,$I$91)</f>
        <v>-2.2186400629653602E-2</v>
      </c>
      <c r="AX94" s="125">
        <f>MIRR($J$86:AX86,$I$92,$I$91)</f>
        <v>-2.1484378266488746E-2</v>
      </c>
      <c r="AY94" s="125">
        <f>MIRR($J$86:AY86,$I$92,$I$91)</f>
        <v>-2.0814975453616325E-2</v>
      </c>
      <c r="AZ94" s="125">
        <f>MIRR($J$86:AZ86,$I$92,$I$91)</f>
        <v>-2.0175905655615223E-2</v>
      </c>
      <c r="BA94" s="125">
        <f>MIRR($J$86:BA86,$I$92,$I$91)</f>
        <v>-1.9565092403164619E-2</v>
      </c>
      <c r="BB94" s="125">
        <f>MIRR($J$86:BB86,$I$92,$I$91)</f>
        <v>-1.8980645712555755E-2</v>
      </c>
      <c r="BC94" s="125">
        <f>MIRR($J$86:BC86,$I$92,$I$91)</f>
        <v>-1.8420841611044403E-2</v>
      </c>
      <c r="BD94" s="125">
        <f>MIRR($J$86:BD86,$I$92,$I$91)</f>
        <v>-1.7884104301074455E-2</v>
      </c>
      <c r="BE94" s="125">
        <f>MIRR($J$86:BE86,$I$92,$I$91)</f>
        <v>-1.7368990574954335E-2</v>
      </c>
      <c r="BF94" s="125">
        <f>MIRR($J$86:BF86,$I$92,$I$91)</f>
        <v>-1.6874176155555531E-2</v>
      </c>
      <c r="BG94" s="125">
        <f>MIRR($J$86:BG86,$I$92,$I$91)</f>
        <v>-1.6398443690977205E-2</v>
      </c>
      <c r="BH94" s="125">
        <f>MIRR($J$86:BH86,$I$92,$I$91)</f>
        <v>-1.594067217416828E-2</v>
      </c>
      <c r="BI94" s="125">
        <f>MIRR($J$86:BI86,$I$92,$I$91)</f>
        <v>-1.5499827594030235E-2</v>
      </c>
      <c r="BJ94" s="125">
        <f>MIRR($J$86:BJ86,$I$92,$I$91)</f>
        <v>-1.5074954653978678E-2</v>
      </c>
      <c r="BK94" s="125">
        <f>MIRR($J$86:BK86,$I$92,$I$91)</f>
        <v>-1.4665169418436985E-2</v>
      </c>
      <c r="BL94" s="125">
        <f>MIRR($J$86:BL86,$I$92,$I$91)</f>
        <v>-1.4269652768199137E-2</v>
      </c>
      <c r="BM94" s="125">
        <f>MIRR($J$86:BM86,$I$92,$I$91)</f>
        <v>-1.3887644562741275E-2</v>
      </c>
      <c r="BN94" s="125">
        <f>MIRR($J$86:BN86,$I$92,$I$91)</f>
        <v>-1.3518438421980528E-2</v>
      </c>
      <c r="BO94" s="125">
        <f>MIRR($J$86:BO86,$I$92,$I$91)</f>
        <v>-1.3161377052137824E-2</v>
      </c>
      <c r="BP94" s="125">
        <f>MIRR($J$86:BP86,$I$92,$I$91)</f>
        <v>-1.2815848050661938E-2</v>
      </c>
      <c r="BQ94" s="125">
        <f>MIRR($J$86:BQ86,$I$92,$I$91)</f>
        <v>-1.2481280133900818E-2</v>
      </c>
      <c r="BR94" s="125">
        <f>MIRR($J$86:BR86,$I$92,$I$91)</f>
        <v>-1.2157139738653622E-2</v>
      </c>
      <c r="BS94" s="125">
        <f>MIRR($J$86:BS86,$I$92,$I$91)</f>
        <v>-1.1842927955081572E-2</v>
      </c>
      <c r="BT94" s="125">
        <f>MIRR($J$86:BT86,$I$92,$I$91)</f>
        <v>-1.1538177753899093E-2</v>
      </c>
      <c r="BU94" s="125">
        <f>MIRR($J$86:BU86,$I$92,$I$91)</f>
        <v>-1.1242451475429016E-2</v>
      </c>
      <c r="BV94" s="125">
        <f>MIRR($J$86:BV86,$I$92,$I$91)</f>
        <v>-1.0955338552127269E-2</v>
      </c>
      <c r="BW94" s="125">
        <f>MIRR($J$86:BW86,$I$92,$I$91)</f>
        <v>-1.0676453439644296E-2</v>
      </c>
      <c r="BX94" s="125">
        <f>MIRR($J$86:BX86,$I$92,$I$91)</f>
        <v>-1.0405433734489988E-2</v>
      </c>
      <c r="BY94" s="125">
        <f>MIRR($J$86:BY86,$I$92,$I$91)</f>
        <v>-1.0141938458963273E-2</v>
      </c>
      <c r="BZ94" s="125">
        <f>MIRR($J$86:BZ86,$I$92,$I$91)</f>
        <v>-9.8856464962683299E-3</v>
      </c>
      <c r="CA94" s="125">
        <f>MIRR($J$86:CA86,$I$92,$I$91)</f>
        <v>-9.6362551606997693E-3</v>
      </c>
      <c r="CB94" s="125">
        <f>MIRR($J$86:CB86,$I$92,$I$91)</f>
        <v>-9.3934788894950438E-3</v>
      </c>
      <c r="CC94" s="125">
        <f>MIRR($J$86:CC86,$I$92,$I$91)</f>
        <v>-9.1570480444520541E-3</v>
      </c>
      <c r="CD94" s="125">
        <f>MIRR($J$86:CD86,$I$92,$I$91)</f>
        <v>-8.9267078127185373E-3</v>
      </c>
      <c r="CE94" s="125">
        <f>MIRR($J$86:CE86,$I$92,$I$91)</f>
        <v>-8.702217197316231E-3</v>
      </c>
      <c r="CF94" s="125">
        <f>MIRR($J$86:CF86,$I$92,$I$91)</f>
        <v>-8.4833480889726642E-3</v>
      </c>
      <c r="CG94" s="125">
        <f>MIRR($J$86:CG86,$I$92,$I$91)</f>
        <v>-8.2698844117256032E-3</v>
      </c>
      <c r="CH94" s="125">
        <f>MIRR($J$86:CH86,$I$92,$I$91)</f>
        <v>-8.0616213355557687E-3</v>
      </c>
      <c r="CI94" s="125">
        <f>MIRR($J$86:CI86,$I$92,$I$91)</f>
        <v>-7.8583645499942234E-3</v>
      </c>
      <c r="CJ94" s="125">
        <f>MIRR($J$86:CJ86,$I$92,$I$91)</f>
        <v>-7.6599295932719969E-3</v>
      </c>
      <c r="CK94" s="125">
        <f>MIRR($J$86:CK86,$I$92,$I$91)</f>
        <v>-7.4661412321221921E-3</v>
      </c>
      <c r="CL94" s="125">
        <f>MIRR($J$86:CL86,$I$92,$I$91)</f>
        <v>-7.2768328878337618E-3</v>
      </c>
      <c r="CM94" s="125">
        <f>MIRR($J$86:CM86,$I$92,$I$91)</f>
        <v>-7.0918461045843539E-3</v>
      </c>
      <c r="CN94" s="125">
        <f>MIRR($J$86:CN86,$I$92,$I$91)</f>
        <v>-6.9110300564666494E-3</v>
      </c>
      <c r="CO94" s="125">
        <f>MIRR($J$86:CO86,$I$92,$I$91)</f>
        <v>-6.734241089966897E-3</v>
      </c>
      <c r="CP94" s="125">
        <f>MIRR($J$86:CP86,$I$92,$I$91)</f>
        <v>-6.561342298957773E-3</v>
      </c>
      <c r="CQ94" s="125">
        <f>MIRR($J$86:CQ86,$I$92,$I$91)</f>
        <v>-6.3922031295455817E-3</v>
      </c>
      <c r="CR94" s="125">
        <f>MIRR($J$86:CR86,$I$92,$I$91)</f>
        <v>-6.2266990123553967E-3</v>
      </c>
      <c r="CS94" s="125">
        <f>MIRR($J$86:CS86,$I$92,$I$91)</f>
        <v>-6.0647110200612309E-3</v>
      </c>
      <c r="CT94" s="125">
        <f>MIRR($J$86:CT86,$I$92,$I$91)</f>
        <v>-5.9061255481623887E-3</v>
      </c>
      <c r="CU94" s="125">
        <f>MIRR($J$86:CU86,$I$92,$I$91)</f>
        <v>-5.7508340171894545E-3</v>
      </c>
      <c r="CV94" s="125">
        <f>MIRR($J$86:CV86,$I$92,$I$91)</f>
        <v>-5.5987325946832422E-3</v>
      </c>
      <c r="CW94" s="125">
        <f>MIRR($J$86:CW86,$I$92,$I$91)</f>
        <v>1.6553423384690902E-5</v>
      </c>
    </row>
    <row r="95" spans="5:101" x14ac:dyDescent="0.25">
      <c r="E95" s="137"/>
      <c r="F95" s="138"/>
      <c r="G95" s="121"/>
      <c r="H95" s="122"/>
      <c r="I95" s="105"/>
      <c r="J95" s="51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</row>
  </sheetData>
  <sheetProtection algorithmName="SHA-512" hashValue="pO9kkfUzzKNapFlJypIVUvytyJ7Dqsmd1YzONlzoOE+81QwdpYWv/nyIK3MeSmvu4pBaffh1AEgwgSzx1KZxaw==" saltValue="FxNZ0lnugZP0XfRib5/HjQ==" spinCount="100000" sheet="1" objects="1" scenarios="1"/>
  <mergeCells count="18">
    <mergeCell ref="CP6:CW6"/>
    <mergeCell ref="J87:U87"/>
    <mergeCell ref="V87:AG87"/>
    <mergeCell ref="AH87:AS87"/>
    <mergeCell ref="AT87:BE87"/>
    <mergeCell ref="BF87:BQ87"/>
    <mergeCell ref="BR87:CC87"/>
    <mergeCell ref="CD87:CO87"/>
    <mergeCell ref="CP87:CW87"/>
    <mergeCell ref="J6:U6"/>
    <mergeCell ref="V6:AG6"/>
    <mergeCell ref="AH6:AS6"/>
    <mergeCell ref="CD6:CO6"/>
    <mergeCell ref="E94:F94"/>
    <mergeCell ref="E95:F95"/>
    <mergeCell ref="AT6:BE6"/>
    <mergeCell ref="BF6:BQ6"/>
    <mergeCell ref="BR6:CC6"/>
  </mergeCells>
  <conditionalFormatting sqref="AI34 AI38 AL34 AL38 AO34 AO38 AR34 AR38 AI54 AL54 AO54 AR54 AI63 AI67 AL63 AL67 AO63 AO67 AR63 AR67 AI76 AL76 AO76 AR76">
    <cfRule type="cellIs" dxfId="28" priority="1" stopIfTrue="1" operator="equal">
      <formula>#REF!</formula>
    </cfRule>
  </conditionalFormatting>
  <conditionalFormatting sqref="AA34:AH34 AA38:AH38 J32:AR33 J39:AR40 AJ34:AK34 AJ38:AK38 AM34:AN34 AM38:AN38 AP34:AQ34 AP38:AQ38 J34:T34 J38:T38 AA54:AH54 J53:AR53 AJ54:AK54 AM54:AN54 AP54:AQ54 J54:T54 AA63:AH63 AA67:AH67 AJ63:AK63 AJ67:AK67 AM63:AN63 AM67:AN67 AP63:AQ63 AP67:AQ67 J63:T63 J67:T67 J68:AR68 AA76:AH76 J74:AR75 AJ76:AK76 AM76:AN76 AP76:AQ76 J76:T76 J35:AR37 BF36:CW38 BF29:CW29 BF68:CW68 AS74:BE76 J64:AR64 AS67:BE68 J65:CW66 J55:X61 Y55:CW58 Y60:BE60 AS63:BE64 Y61:CW61 J62:CW62 AS53:BE54 P42:T42 J41:O42 J43:CW52 P41:CW41 J30:Y31 BF32:CW34 AS32:BE40 AA30:CW30 Z31:CW31 J16:Y22 AA17:AO17 Z18:AO18 Z16:AO16 AB19:AO19 AP16:CW19 J27:BE29 Z19:AA22 AB20:CW22 J23:CW26 J69:CW73 J10:CW15">
    <cfRule type="cellIs" dxfId="27" priority="3" stopIfTrue="1" operator="equal">
      <formula>#REF!</formula>
    </cfRule>
  </conditionalFormatting>
  <conditionalFormatting sqref="Z17 Z30 U34:Z34 U38:Z38 U54:Z54 U63:Z63 U67:Z67 U76:Z76 Y59:CW59 U42:CW42">
    <cfRule type="cellIs" dxfId="26" priority="2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12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3638-AA42-4B08-9A93-1522293A428F}">
  <sheetPr codeName="Hoja8"/>
  <dimension ref="A2:CX95"/>
  <sheetViews>
    <sheetView showGridLines="0" zoomScaleNormal="100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A72" sqref="A72:XFD72"/>
    </sheetView>
  </sheetViews>
  <sheetFormatPr baseColWidth="10" defaultColWidth="10.7109375" defaultRowHeight="15" x14ac:dyDescent="0.25"/>
  <cols>
    <col min="2" max="2" width="57.85546875" bestFit="1" customWidth="1"/>
    <col min="4" max="4" width="14" style="1" customWidth="1"/>
    <col min="5" max="5" width="10.7109375" style="1"/>
    <col min="6" max="6" width="18" style="1" customWidth="1"/>
    <col min="7" max="8" width="10.7109375" style="8"/>
    <col min="9" max="9" width="18.28515625" style="8" bestFit="1" customWidth="1"/>
    <col min="10" max="12" width="10.7109375" style="8"/>
    <col min="13" max="13" width="11.42578125" style="8" bestFit="1" customWidth="1"/>
    <col min="14" max="17" width="10.7109375" style="8"/>
    <col min="18" max="18" width="11.42578125" style="8" bestFit="1" customWidth="1"/>
    <col min="19" max="19" width="10.7109375" style="8"/>
    <col min="20" max="20" width="11.42578125" style="8" bestFit="1" customWidth="1"/>
    <col min="21" max="21" width="10.7109375" style="8"/>
    <col min="22" max="22" width="11.42578125" style="8" bestFit="1" customWidth="1"/>
    <col min="23" max="29" width="10.7109375" style="8"/>
    <col min="30" max="37" width="11.42578125" style="8" bestFit="1" customWidth="1"/>
    <col min="38" max="38" width="12" style="8" bestFit="1" customWidth="1"/>
    <col min="39" max="41" width="11.42578125" style="8" bestFit="1" customWidth="1"/>
    <col min="42" max="42" width="12.28515625" style="8" bestFit="1" customWidth="1"/>
    <col min="43" max="57" width="10.7109375" style="8"/>
    <col min="101" max="101" width="12.28515625" bestFit="1" customWidth="1"/>
    <col min="102" max="102" width="12.85546875" bestFit="1" customWidth="1"/>
  </cols>
  <sheetData>
    <row r="2" spans="2:102" ht="21" x14ac:dyDescent="0.35">
      <c r="B2" s="4" t="s">
        <v>210</v>
      </c>
    </row>
    <row r="4" spans="2:102" x14ac:dyDescent="0.25">
      <c r="B4" t="s">
        <v>183</v>
      </c>
    </row>
    <row r="5" spans="2:102" x14ac:dyDescent="0.25">
      <c r="F5" s="9"/>
    </row>
    <row r="6" spans="2:102" x14ac:dyDescent="0.25">
      <c r="F6" s="9"/>
      <c r="G6" s="53"/>
      <c r="H6" s="53"/>
      <c r="I6" s="54"/>
      <c r="J6" s="158" t="s">
        <v>56</v>
      </c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60"/>
      <c r="V6" s="152" t="s">
        <v>57</v>
      </c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4"/>
      <c r="AH6" s="155" t="s">
        <v>58</v>
      </c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7"/>
      <c r="AT6" s="139" t="s">
        <v>59</v>
      </c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1"/>
      <c r="BF6" s="142" t="s">
        <v>60</v>
      </c>
      <c r="BG6" s="143"/>
      <c r="BH6" s="143"/>
      <c r="BI6" s="143"/>
      <c r="BJ6" s="143"/>
      <c r="BK6" s="143"/>
      <c r="BL6" s="143"/>
      <c r="BM6" s="143"/>
      <c r="BN6" s="143"/>
      <c r="BO6" s="143"/>
      <c r="BP6" s="143"/>
      <c r="BQ6" s="143"/>
      <c r="BR6" s="144" t="s">
        <v>167</v>
      </c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3" t="s">
        <v>168</v>
      </c>
      <c r="CE6" s="143"/>
      <c r="CF6" s="143"/>
      <c r="CG6" s="143"/>
      <c r="CH6" s="143"/>
      <c r="CI6" s="143"/>
      <c r="CJ6" s="143"/>
      <c r="CK6" s="143"/>
      <c r="CL6" s="143"/>
      <c r="CM6" s="143"/>
      <c r="CN6" s="143"/>
      <c r="CO6" s="143"/>
      <c r="CP6" s="144" t="s">
        <v>169</v>
      </c>
      <c r="CQ6" s="144"/>
      <c r="CR6" s="144"/>
      <c r="CS6" s="144"/>
      <c r="CT6" s="144"/>
      <c r="CU6" s="144"/>
      <c r="CV6" s="144"/>
      <c r="CW6" s="144"/>
    </row>
    <row r="7" spans="2:102" x14ac:dyDescent="0.25">
      <c r="F7" s="9"/>
      <c r="G7" s="79" t="s">
        <v>61</v>
      </c>
      <c r="H7" s="79" t="s">
        <v>62</v>
      </c>
      <c r="I7" s="79" t="s">
        <v>63</v>
      </c>
      <c r="J7" s="79" t="s">
        <v>64</v>
      </c>
      <c r="K7" s="79" t="s">
        <v>65</v>
      </c>
      <c r="L7" s="79" t="s">
        <v>66</v>
      </c>
      <c r="M7" s="79" t="s">
        <v>67</v>
      </c>
      <c r="N7" s="79" t="s">
        <v>68</v>
      </c>
      <c r="O7" s="79" t="s">
        <v>69</v>
      </c>
      <c r="P7" s="79" t="s">
        <v>70</v>
      </c>
      <c r="Q7" s="79" t="s">
        <v>71</v>
      </c>
      <c r="R7" s="79" t="s">
        <v>72</v>
      </c>
      <c r="S7" s="79" t="s">
        <v>73</v>
      </c>
      <c r="T7" s="79" t="s">
        <v>74</v>
      </c>
      <c r="U7" s="79" t="s">
        <v>75</v>
      </c>
      <c r="V7" s="79" t="s">
        <v>76</v>
      </c>
      <c r="W7" s="79" t="s">
        <v>77</v>
      </c>
      <c r="X7" s="79" t="s">
        <v>78</v>
      </c>
      <c r="Y7" s="79" t="s">
        <v>79</v>
      </c>
      <c r="Z7" s="79" t="s">
        <v>80</v>
      </c>
      <c r="AA7" s="79" t="s">
        <v>81</v>
      </c>
      <c r="AB7" s="79" t="s">
        <v>82</v>
      </c>
      <c r="AC7" s="79" t="s">
        <v>83</v>
      </c>
      <c r="AD7" s="79" t="s">
        <v>84</v>
      </c>
      <c r="AE7" s="79" t="s">
        <v>85</v>
      </c>
      <c r="AF7" s="79" t="s">
        <v>86</v>
      </c>
      <c r="AG7" s="79" t="s">
        <v>87</v>
      </c>
      <c r="AH7" s="79" t="s">
        <v>88</v>
      </c>
      <c r="AI7" s="79" t="s">
        <v>89</v>
      </c>
      <c r="AJ7" s="79" t="s">
        <v>90</v>
      </c>
      <c r="AK7" s="79" t="s">
        <v>91</v>
      </c>
      <c r="AL7" s="79" t="s">
        <v>92</v>
      </c>
      <c r="AM7" s="79" t="s">
        <v>93</v>
      </c>
      <c r="AN7" s="79" t="s">
        <v>94</v>
      </c>
      <c r="AO7" s="79" t="s">
        <v>95</v>
      </c>
      <c r="AP7" s="79" t="s">
        <v>96</v>
      </c>
      <c r="AQ7" s="79" t="s">
        <v>97</v>
      </c>
      <c r="AR7" s="79" t="s">
        <v>98</v>
      </c>
      <c r="AS7" s="79" t="s">
        <v>99</v>
      </c>
      <c r="AT7" s="79" t="s">
        <v>100</v>
      </c>
      <c r="AU7" s="79" t="s">
        <v>101</v>
      </c>
      <c r="AV7" s="79" t="s">
        <v>102</v>
      </c>
      <c r="AW7" s="79" t="s">
        <v>103</v>
      </c>
      <c r="AX7" s="79" t="s">
        <v>104</v>
      </c>
      <c r="AY7" s="79" t="s">
        <v>105</v>
      </c>
      <c r="AZ7" s="79" t="s">
        <v>106</v>
      </c>
      <c r="BA7" s="79" t="s">
        <v>107</v>
      </c>
      <c r="BB7" s="79" t="s">
        <v>108</v>
      </c>
      <c r="BC7" s="79" t="s">
        <v>109</v>
      </c>
      <c r="BD7" s="79" t="s">
        <v>110</v>
      </c>
      <c r="BE7" s="79" t="s">
        <v>111</v>
      </c>
      <c r="BF7" s="79" t="s">
        <v>123</v>
      </c>
      <c r="BG7" s="79" t="s">
        <v>124</v>
      </c>
      <c r="BH7" s="79" t="s">
        <v>125</v>
      </c>
      <c r="BI7" s="79" t="s">
        <v>126</v>
      </c>
      <c r="BJ7" s="79" t="s">
        <v>127</v>
      </c>
      <c r="BK7" s="79" t="s">
        <v>128</v>
      </c>
      <c r="BL7" s="79" t="s">
        <v>129</v>
      </c>
      <c r="BM7" s="79" t="s">
        <v>130</v>
      </c>
      <c r="BN7" s="79" t="s">
        <v>131</v>
      </c>
      <c r="BO7" s="79" t="s">
        <v>132</v>
      </c>
      <c r="BP7" s="79" t="s">
        <v>133</v>
      </c>
      <c r="BQ7" s="79" t="s">
        <v>134</v>
      </c>
      <c r="BR7" s="79" t="s">
        <v>135</v>
      </c>
      <c r="BS7" s="79" t="s">
        <v>136</v>
      </c>
      <c r="BT7" s="79" t="s">
        <v>137</v>
      </c>
      <c r="BU7" s="79" t="s">
        <v>138</v>
      </c>
      <c r="BV7" s="79" t="s">
        <v>139</v>
      </c>
      <c r="BW7" s="79" t="s">
        <v>140</v>
      </c>
      <c r="BX7" s="79" t="s">
        <v>141</v>
      </c>
      <c r="BY7" s="79" t="s">
        <v>142</v>
      </c>
      <c r="BZ7" s="79" t="s">
        <v>143</v>
      </c>
      <c r="CA7" s="79" t="s">
        <v>144</v>
      </c>
      <c r="CB7" s="79" t="s">
        <v>145</v>
      </c>
      <c r="CC7" s="79" t="s">
        <v>146</v>
      </c>
      <c r="CD7" s="79" t="s">
        <v>147</v>
      </c>
      <c r="CE7" s="79" t="s">
        <v>148</v>
      </c>
      <c r="CF7" s="79" t="s">
        <v>149</v>
      </c>
      <c r="CG7" s="79" t="s">
        <v>150</v>
      </c>
      <c r="CH7" s="79" t="s">
        <v>151</v>
      </c>
      <c r="CI7" s="79" t="s">
        <v>152</v>
      </c>
      <c r="CJ7" s="79" t="s">
        <v>153</v>
      </c>
      <c r="CK7" s="79" t="s">
        <v>154</v>
      </c>
      <c r="CL7" s="79" t="s">
        <v>155</v>
      </c>
      <c r="CM7" s="79" t="s">
        <v>156</v>
      </c>
      <c r="CN7" s="79" t="s">
        <v>157</v>
      </c>
      <c r="CO7" s="79" t="s">
        <v>158</v>
      </c>
      <c r="CP7" s="79" t="s">
        <v>159</v>
      </c>
      <c r="CQ7" s="79" t="s">
        <v>160</v>
      </c>
      <c r="CR7" s="79" t="s">
        <v>161</v>
      </c>
      <c r="CS7" s="79" t="s">
        <v>162</v>
      </c>
      <c r="CT7" s="79" t="s">
        <v>163</v>
      </c>
      <c r="CU7" s="79" t="s">
        <v>164</v>
      </c>
      <c r="CV7" s="79" t="s">
        <v>165</v>
      </c>
      <c r="CW7" s="79" t="s">
        <v>166</v>
      </c>
    </row>
    <row r="8" spans="2:102" x14ac:dyDescent="0.25">
      <c r="B8" s="22" t="s">
        <v>8</v>
      </c>
      <c r="C8" s="22"/>
      <c r="D8" s="23"/>
      <c r="E8" s="23"/>
      <c r="F8" s="23">
        <f>(SUM(F10:F66))</f>
        <v>932463.66086556204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</row>
    <row r="9" spans="2:102" x14ac:dyDescent="0.25">
      <c r="B9" s="13" t="s">
        <v>25</v>
      </c>
      <c r="C9" s="13"/>
      <c r="D9" s="14"/>
      <c r="E9" s="14"/>
      <c r="F9" s="14"/>
      <c r="G9" s="76"/>
      <c r="H9" s="76"/>
      <c r="I9" s="77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</row>
    <row r="10" spans="2:102" x14ac:dyDescent="0.25">
      <c r="B10" s="17" t="s">
        <v>46</v>
      </c>
      <c r="C10" s="17">
        <v>1</v>
      </c>
      <c r="D10" s="29">
        <v>5800</v>
      </c>
      <c r="E10" s="29"/>
      <c r="F10" s="11">
        <f>C10*D10</f>
        <v>5800</v>
      </c>
      <c r="G10" s="70">
        <v>1</v>
      </c>
      <c r="H10" s="70">
        <v>2</v>
      </c>
      <c r="I10" s="71">
        <v>-5800</v>
      </c>
      <c r="J10" s="72">
        <v>0</v>
      </c>
      <c r="K10" s="72">
        <f>I10</f>
        <v>-5800</v>
      </c>
      <c r="L10" s="72">
        <v>0</v>
      </c>
      <c r="M10" s="72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72">
        <v>0</v>
      </c>
      <c r="T10" s="72">
        <v>0</v>
      </c>
      <c r="U10" s="72">
        <v>0</v>
      </c>
      <c r="V10" s="72">
        <v>0</v>
      </c>
      <c r="W10" s="72">
        <v>0</v>
      </c>
      <c r="X10" s="72">
        <v>0</v>
      </c>
      <c r="Y10" s="72">
        <v>0</v>
      </c>
      <c r="Z10" s="72">
        <v>0</v>
      </c>
      <c r="AA10" s="72">
        <v>0</v>
      </c>
      <c r="AB10" s="72">
        <v>0</v>
      </c>
      <c r="AC10" s="72">
        <v>0</v>
      </c>
      <c r="AD10" s="72">
        <v>0</v>
      </c>
      <c r="AE10" s="72">
        <v>0</v>
      </c>
      <c r="AF10" s="72">
        <v>0</v>
      </c>
      <c r="AG10" s="72">
        <v>0</v>
      </c>
      <c r="AH10" s="72">
        <v>0</v>
      </c>
      <c r="AI10" s="72">
        <v>0</v>
      </c>
      <c r="AJ10" s="72">
        <v>0</v>
      </c>
      <c r="AK10" s="72">
        <v>0</v>
      </c>
      <c r="AL10" s="72">
        <v>0</v>
      </c>
      <c r="AM10" s="72">
        <v>0</v>
      </c>
      <c r="AN10" s="72">
        <v>0</v>
      </c>
      <c r="AO10" s="72">
        <v>0</v>
      </c>
      <c r="AP10" s="72">
        <v>0</v>
      </c>
      <c r="AQ10" s="72">
        <v>0</v>
      </c>
      <c r="AR10" s="72">
        <v>0</v>
      </c>
      <c r="AS10" s="72">
        <v>0</v>
      </c>
      <c r="AT10" s="72">
        <v>0</v>
      </c>
      <c r="AU10" s="72">
        <v>0</v>
      </c>
      <c r="AV10" s="72">
        <v>0</v>
      </c>
      <c r="AW10" s="72">
        <v>0</v>
      </c>
      <c r="AX10" s="72">
        <v>0</v>
      </c>
      <c r="AY10" s="72">
        <v>0</v>
      </c>
      <c r="AZ10" s="72">
        <v>0</v>
      </c>
      <c r="BA10" s="72">
        <v>0</v>
      </c>
      <c r="BB10" s="72">
        <v>0</v>
      </c>
      <c r="BC10" s="72">
        <v>0</v>
      </c>
      <c r="BD10" s="72">
        <v>0</v>
      </c>
      <c r="BE10" s="72">
        <v>0</v>
      </c>
      <c r="BF10" s="72">
        <v>0</v>
      </c>
      <c r="BG10" s="72">
        <v>0</v>
      </c>
      <c r="BH10" s="72">
        <v>0</v>
      </c>
      <c r="BI10" s="72">
        <v>0</v>
      </c>
      <c r="BJ10" s="72">
        <v>0</v>
      </c>
      <c r="BK10" s="72">
        <v>0</v>
      </c>
      <c r="BL10" s="72">
        <v>0</v>
      </c>
      <c r="BM10" s="72">
        <v>0</v>
      </c>
      <c r="BN10" s="72">
        <v>0</v>
      </c>
      <c r="BO10" s="72">
        <v>0</v>
      </c>
      <c r="BP10" s="72">
        <v>0</v>
      </c>
      <c r="BQ10" s="72">
        <v>0</v>
      </c>
      <c r="BR10" s="72">
        <v>0</v>
      </c>
      <c r="BS10" s="72">
        <v>0</v>
      </c>
      <c r="BT10" s="72">
        <v>0</v>
      </c>
      <c r="BU10" s="72">
        <v>0</v>
      </c>
      <c r="BV10" s="72">
        <v>0</v>
      </c>
      <c r="BW10" s="72">
        <v>0</v>
      </c>
      <c r="BX10" s="72">
        <v>0</v>
      </c>
      <c r="BY10" s="72">
        <v>0</v>
      </c>
      <c r="BZ10" s="72">
        <v>0</v>
      </c>
      <c r="CA10" s="72">
        <v>0</v>
      </c>
      <c r="CB10" s="72">
        <v>0</v>
      </c>
      <c r="CC10" s="72">
        <v>0</v>
      </c>
      <c r="CD10" s="72">
        <v>0</v>
      </c>
      <c r="CE10" s="72">
        <v>0</v>
      </c>
      <c r="CF10" s="72">
        <v>0</v>
      </c>
      <c r="CG10" s="72">
        <v>0</v>
      </c>
      <c r="CH10" s="72">
        <v>0</v>
      </c>
      <c r="CI10" s="72">
        <v>0</v>
      </c>
      <c r="CJ10" s="72">
        <v>0</v>
      </c>
      <c r="CK10" s="72">
        <v>0</v>
      </c>
      <c r="CL10" s="72">
        <v>0</v>
      </c>
      <c r="CM10" s="72">
        <v>0</v>
      </c>
      <c r="CN10" s="72">
        <v>0</v>
      </c>
      <c r="CO10" s="72">
        <v>0</v>
      </c>
      <c r="CP10" s="72">
        <v>0</v>
      </c>
      <c r="CQ10" s="72">
        <v>0</v>
      </c>
      <c r="CR10" s="72">
        <v>0</v>
      </c>
      <c r="CS10" s="72">
        <v>0</v>
      </c>
      <c r="CT10" s="72">
        <v>0</v>
      </c>
      <c r="CU10" s="72">
        <v>0</v>
      </c>
      <c r="CV10" s="72">
        <v>0</v>
      </c>
      <c r="CW10" s="72">
        <v>0</v>
      </c>
      <c r="CX10" s="115"/>
    </row>
    <row r="11" spans="2:102" x14ac:dyDescent="0.25">
      <c r="B11" s="10" t="s">
        <v>26</v>
      </c>
      <c r="C11" s="10">
        <v>1</v>
      </c>
      <c r="D11" s="11">
        <v>1200</v>
      </c>
      <c r="E11" s="11"/>
      <c r="F11" s="11">
        <f>C11*D11</f>
        <v>1200</v>
      </c>
      <c r="G11" s="55">
        <v>4</v>
      </c>
      <c r="H11" s="55">
        <v>4</v>
      </c>
      <c r="I11" s="57">
        <v>-1200</v>
      </c>
      <c r="J11" s="58">
        <v>0</v>
      </c>
      <c r="K11" s="58">
        <v>0</v>
      </c>
      <c r="L11" s="58">
        <v>0</v>
      </c>
      <c r="M11" s="58">
        <f>I11</f>
        <v>-1200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  <c r="AJ11" s="58">
        <v>0</v>
      </c>
      <c r="AK11" s="58">
        <v>0</v>
      </c>
      <c r="AL11" s="58">
        <v>0</v>
      </c>
      <c r="AM11" s="58">
        <v>0</v>
      </c>
      <c r="AN11" s="58">
        <v>0</v>
      </c>
      <c r="AO11" s="58">
        <v>0</v>
      </c>
      <c r="AP11" s="58">
        <v>0</v>
      </c>
      <c r="AQ11" s="58">
        <v>0</v>
      </c>
      <c r="AR11" s="58">
        <v>0</v>
      </c>
      <c r="AS11" s="58">
        <v>0</v>
      </c>
      <c r="AT11" s="58">
        <v>0</v>
      </c>
      <c r="AU11" s="58">
        <v>0</v>
      </c>
      <c r="AV11" s="58">
        <v>0</v>
      </c>
      <c r="AW11" s="58">
        <v>0</v>
      </c>
      <c r="AX11" s="58">
        <v>0</v>
      </c>
      <c r="AY11" s="58">
        <v>0</v>
      </c>
      <c r="AZ11" s="58">
        <v>0</v>
      </c>
      <c r="BA11" s="58">
        <v>0</v>
      </c>
      <c r="BB11" s="58">
        <v>0</v>
      </c>
      <c r="BC11" s="58">
        <v>0</v>
      </c>
      <c r="BD11" s="58">
        <v>0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0</v>
      </c>
      <c r="BW11" s="58">
        <v>0</v>
      </c>
      <c r="BX11" s="58">
        <v>0</v>
      </c>
      <c r="BY11" s="58">
        <v>0</v>
      </c>
      <c r="BZ11" s="58">
        <v>0</v>
      </c>
      <c r="CA11" s="58">
        <v>0</v>
      </c>
      <c r="CB11" s="58">
        <v>0</v>
      </c>
      <c r="CC11" s="58">
        <v>0</v>
      </c>
      <c r="CD11" s="58">
        <v>0</v>
      </c>
      <c r="CE11" s="58">
        <v>0</v>
      </c>
      <c r="CF11" s="58">
        <v>0</v>
      </c>
      <c r="CG11" s="58">
        <v>0</v>
      </c>
      <c r="CH11" s="58">
        <v>0</v>
      </c>
      <c r="CI11" s="58">
        <v>0</v>
      </c>
      <c r="CJ11" s="58">
        <v>0</v>
      </c>
      <c r="CK11" s="58">
        <v>0</v>
      </c>
      <c r="CL11" s="58">
        <v>0</v>
      </c>
      <c r="CM11" s="58">
        <v>0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115"/>
    </row>
    <row r="12" spans="2:102" x14ac:dyDescent="0.25">
      <c r="B12" s="10" t="s">
        <v>27</v>
      </c>
      <c r="C12" s="10">
        <v>1</v>
      </c>
      <c r="D12" s="11">
        <v>4500</v>
      </c>
      <c r="E12" s="11"/>
      <c r="F12" s="11">
        <f>D12*C12</f>
        <v>4500</v>
      </c>
      <c r="G12" s="55">
        <v>4</v>
      </c>
      <c r="H12" s="55">
        <v>4</v>
      </c>
      <c r="I12" s="57">
        <v>-4500</v>
      </c>
      <c r="J12" s="58">
        <v>0</v>
      </c>
      <c r="K12" s="58">
        <v>0</v>
      </c>
      <c r="L12" s="58">
        <v>0</v>
      </c>
      <c r="M12" s="58">
        <f>I12</f>
        <v>-4500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v>0</v>
      </c>
      <c r="AK12" s="58">
        <v>0</v>
      </c>
      <c r="AL12" s="58">
        <v>0</v>
      </c>
      <c r="AM12" s="58">
        <v>0</v>
      </c>
      <c r="AN12" s="58">
        <v>0</v>
      </c>
      <c r="AO12" s="58">
        <v>0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0</v>
      </c>
      <c r="CA12" s="58">
        <v>0</v>
      </c>
      <c r="CB12" s="58">
        <v>0</v>
      </c>
      <c r="CC12" s="58">
        <v>0</v>
      </c>
      <c r="CD12" s="58">
        <v>0</v>
      </c>
      <c r="CE12" s="58">
        <v>0</v>
      </c>
      <c r="CF12" s="58">
        <v>0</v>
      </c>
      <c r="CG12" s="58">
        <v>0</v>
      </c>
      <c r="CH12" s="58">
        <v>0</v>
      </c>
      <c r="CI12" s="58">
        <v>0</v>
      </c>
      <c r="CJ12" s="58">
        <v>0</v>
      </c>
      <c r="CK12" s="58">
        <v>0</v>
      </c>
      <c r="CL12" s="58">
        <v>0</v>
      </c>
      <c r="CM12" s="58">
        <v>0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115"/>
    </row>
    <row r="13" spans="2:102" x14ac:dyDescent="0.25">
      <c r="B13" s="10" t="s">
        <v>14</v>
      </c>
      <c r="C13" s="12">
        <v>0.21</v>
      </c>
      <c r="D13" s="11">
        <f>F11+F12+F10</f>
        <v>11500</v>
      </c>
      <c r="E13" s="11"/>
      <c r="F13" s="11">
        <f>C13*D13</f>
        <v>2415</v>
      </c>
      <c r="G13" s="55">
        <v>1</v>
      </c>
      <c r="H13" s="55">
        <v>4</v>
      </c>
      <c r="I13" s="57">
        <f>(I10+I11+I12)*0.21</f>
        <v>-2415</v>
      </c>
      <c r="J13" s="58">
        <f>(J10+J11+J12)*0.21</f>
        <v>0</v>
      </c>
      <c r="K13" s="58">
        <f>(K10+K11+K12)*0.21</f>
        <v>-1218</v>
      </c>
      <c r="L13" s="58">
        <v>0</v>
      </c>
      <c r="M13" s="58">
        <f>(M10+M11+M12)*0.21</f>
        <v>-1197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  <c r="AJ13" s="58">
        <v>0</v>
      </c>
      <c r="AK13" s="58">
        <v>0</v>
      </c>
      <c r="AL13" s="58">
        <v>0</v>
      </c>
      <c r="AM13" s="58">
        <v>0</v>
      </c>
      <c r="AN13" s="58">
        <v>0</v>
      </c>
      <c r="AO13" s="58">
        <v>0</v>
      </c>
      <c r="AP13" s="58">
        <v>0</v>
      </c>
      <c r="AQ13" s="58">
        <v>0</v>
      </c>
      <c r="AR13" s="58">
        <v>0</v>
      </c>
      <c r="AS13" s="58">
        <v>0</v>
      </c>
      <c r="AT13" s="58">
        <v>0</v>
      </c>
      <c r="AU13" s="58">
        <v>0</v>
      </c>
      <c r="AV13" s="58">
        <v>0</v>
      </c>
      <c r="AW13" s="58">
        <v>0</v>
      </c>
      <c r="AX13" s="58">
        <v>0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0</v>
      </c>
      <c r="BW13" s="58">
        <v>0</v>
      </c>
      <c r="BX13" s="58">
        <v>0</v>
      </c>
      <c r="BY13" s="58">
        <v>0</v>
      </c>
      <c r="BZ13" s="58">
        <v>0</v>
      </c>
      <c r="CA13" s="58">
        <v>0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0</v>
      </c>
      <c r="CI13" s="58">
        <v>0</v>
      </c>
      <c r="CJ13" s="58">
        <v>0</v>
      </c>
      <c r="CK13" s="58">
        <v>0</v>
      </c>
      <c r="CL13" s="58">
        <v>0</v>
      </c>
      <c r="CM13" s="58">
        <v>0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115"/>
    </row>
    <row r="14" spans="2:102" x14ac:dyDescent="0.25">
      <c r="B14" s="10"/>
      <c r="C14" s="12"/>
      <c r="D14" s="11"/>
      <c r="E14" s="11"/>
      <c r="F14" s="11"/>
      <c r="G14" s="61"/>
      <c r="H14" s="61"/>
      <c r="I14" s="62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115"/>
    </row>
    <row r="15" spans="2:102" x14ac:dyDescent="0.25">
      <c r="B15" s="15" t="s">
        <v>1</v>
      </c>
      <c r="C15" s="15"/>
      <c r="D15" s="16"/>
      <c r="E15" s="16"/>
      <c r="F15" s="16"/>
      <c r="G15" s="64"/>
      <c r="H15" s="64"/>
      <c r="I15" s="65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115"/>
    </row>
    <row r="16" spans="2:102" x14ac:dyDescent="0.25">
      <c r="B16" t="s">
        <v>21</v>
      </c>
      <c r="C16" s="6">
        <v>5.6099999999999997E-2</v>
      </c>
      <c r="D16" s="1">
        <f>F30</f>
        <v>11970</v>
      </c>
      <c r="F16" s="1">
        <f>D16*C16</f>
        <v>671.51699999999994</v>
      </c>
      <c r="G16" s="70">
        <v>6</v>
      </c>
      <c r="H16" s="70">
        <v>6</v>
      </c>
      <c r="I16" s="71">
        <f t="shared" ref="I16:I65" si="0">-F16</f>
        <v>-671.51699999999994</v>
      </c>
      <c r="J16" s="72">
        <v>0</v>
      </c>
      <c r="K16" s="72">
        <v>0</v>
      </c>
      <c r="L16" s="72">
        <v>0</v>
      </c>
      <c r="M16" s="72">
        <v>0</v>
      </c>
      <c r="N16" s="72">
        <v>0</v>
      </c>
      <c r="O16" s="72">
        <f>I16</f>
        <v>-671.51699999999994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>
        <v>0</v>
      </c>
      <c r="Y16" s="72">
        <v>0</v>
      </c>
      <c r="Z16" s="72">
        <v>0</v>
      </c>
      <c r="AA16" s="72">
        <v>0</v>
      </c>
      <c r="AB16" s="72">
        <v>0</v>
      </c>
      <c r="AC16" s="72">
        <v>0</v>
      </c>
      <c r="AD16" s="72">
        <v>0</v>
      </c>
      <c r="AE16" s="72">
        <v>0</v>
      </c>
      <c r="AF16" s="72">
        <v>0</v>
      </c>
      <c r="AG16" s="72">
        <v>0</v>
      </c>
      <c r="AH16" s="72">
        <v>0</v>
      </c>
      <c r="AI16" s="72">
        <v>0</v>
      </c>
      <c r="AJ16" s="72">
        <v>0</v>
      </c>
      <c r="AK16" s="72">
        <v>0</v>
      </c>
      <c r="AL16" s="72">
        <v>0</v>
      </c>
      <c r="AM16" s="72">
        <v>0</v>
      </c>
      <c r="AN16" s="72">
        <v>0</v>
      </c>
      <c r="AO16" s="72">
        <v>0</v>
      </c>
      <c r="AP16" s="72">
        <v>0</v>
      </c>
      <c r="AQ16" s="72">
        <v>0</v>
      </c>
      <c r="AR16" s="72">
        <v>0</v>
      </c>
      <c r="AS16" s="72">
        <v>0</v>
      </c>
      <c r="AT16" s="72">
        <v>0</v>
      </c>
      <c r="AU16" s="72">
        <v>0</v>
      </c>
      <c r="AV16" s="72">
        <v>0</v>
      </c>
      <c r="AW16" s="72">
        <v>0</v>
      </c>
      <c r="AX16" s="72">
        <v>0</v>
      </c>
      <c r="AY16" s="72">
        <v>0</v>
      </c>
      <c r="AZ16" s="72">
        <v>0</v>
      </c>
      <c r="BA16" s="72">
        <v>0</v>
      </c>
      <c r="BB16" s="72">
        <v>0</v>
      </c>
      <c r="BC16" s="72">
        <v>0</v>
      </c>
      <c r="BD16" s="72">
        <v>0</v>
      </c>
      <c r="BE16" s="72">
        <v>0</v>
      </c>
      <c r="BF16" s="72">
        <v>0</v>
      </c>
      <c r="BG16" s="72">
        <v>0</v>
      </c>
      <c r="BH16" s="72">
        <v>0</v>
      </c>
      <c r="BI16" s="72">
        <v>0</v>
      </c>
      <c r="BJ16" s="72">
        <v>0</v>
      </c>
      <c r="BK16" s="72">
        <v>0</v>
      </c>
      <c r="BL16" s="72">
        <v>0</v>
      </c>
      <c r="BM16" s="72">
        <v>0</v>
      </c>
      <c r="BN16" s="72">
        <v>0</v>
      </c>
      <c r="BO16" s="72">
        <v>0</v>
      </c>
      <c r="BP16" s="72">
        <v>0</v>
      </c>
      <c r="BQ16" s="72">
        <v>0</v>
      </c>
      <c r="BR16" s="72">
        <v>0</v>
      </c>
      <c r="BS16" s="72">
        <v>0</v>
      </c>
      <c r="BT16" s="72">
        <v>0</v>
      </c>
      <c r="BU16" s="72">
        <v>0</v>
      </c>
      <c r="BV16" s="72">
        <v>0</v>
      </c>
      <c r="BW16" s="72">
        <v>0</v>
      </c>
      <c r="BX16" s="72">
        <v>0</v>
      </c>
      <c r="BY16" s="72">
        <v>0</v>
      </c>
      <c r="BZ16" s="72">
        <v>0</v>
      </c>
      <c r="CA16" s="72">
        <v>0</v>
      </c>
      <c r="CB16" s="72">
        <v>0</v>
      </c>
      <c r="CC16" s="72">
        <v>0</v>
      </c>
      <c r="CD16" s="72">
        <v>0</v>
      </c>
      <c r="CE16" s="72">
        <v>0</v>
      </c>
      <c r="CF16" s="72">
        <v>0</v>
      </c>
      <c r="CG16" s="72">
        <v>0</v>
      </c>
      <c r="CH16" s="72">
        <v>0</v>
      </c>
      <c r="CI16" s="72">
        <v>0</v>
      </c>
      <c r="CJ16" s="72">
        <v>0</v>
      </c>
      <c r="CK16" s="72">
        <v>0</v>
      </c>
      <c r="CL16" s="72">
        <v>0</v>
      </c>
      <c r="CM16" s="72">
        <v>0</v>
      </c>
      <c r="CN16" s="72">
        <v>0</v>
      </c>
      <c r="CO16" s="72">
        <v>0</v>
      </c>
      <c r="CP16" s="72">
        <v>0</v>
      </c>
      <c r="CQ16" s="72">
        <v>0</v>
      </c>
      <c r="CR16" s="72">
        <v>0</v>
      </c>
      <c r="CS16" s="72">
        <v>0</v>
      </c>
      <c r="CT16" s="72">
        <v>0</v>
      </c>
      <c r="CU16" s="72">
        <v>0</v>
      </c>
      <c r="CV16" s="72">
        <v>0</v>
      </c>
      <c r="CW16" s="72">
        <v>0</v>
      </c>
      <c r="CX16" s="115"/>
    </row>
    <row r="17" spans="2:102" x14ac:dyDescent="0.25">
      <c r="B17" t="s">
        <v>22</v>
      </c>
      <c r="C17" s="6">
        <v>4.7699999999999999E-2</v>
      </c>
      <c r="D17" s="1">
        <f>F30</f>
        <v>11970</v>
      </c>
      <c r="F17" s="1">
        <f>D17*C17</f>
        <v>570.96899999999994</v>
      </c>
      <c r="G17" s="55">
        <v>17</v>
      </c>
      <c r="H17" s="55">
        <v>18</v>
      </c>
      <c r="I17" s="57">
        <f t="shared" si="0"/>
        <v>-570.96899999999994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f>I17*0.3</f>
        <v>-171.29069999999999</v>
      </c>
      <c r="AA17" s="58">
        <f>0.7*I17</f>
        <v>-399.67829999999992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v>0</v>
      </c>
      <c r="AK17" s="58">
        <v>0</v>
      </c>
      <c r="AL17" s="58">
        <v>0</v>
      </c>
      <c r="AM17" s="58">
        <v>0</v>
      </c>
      <c r="AN17" s="58">
        <v>0</v>
      </c>
      <c r="AO17" s="58">
        <v>0</v>
      </c>
      <c r="AP17" s="58">
        <v>0</v>
      </c>
      <c r="AQ17" s="58">
        <v>0</v>
      </c>
      <c r="AR17" s="58">
        <v>0</v>
      </c>
      <c r="AS17" s="58">
        <v>0</v>
      </c>
      <c r="AT17" s="58">
        <v>0</v>
      </c>
      <c r="AU17" s="58">
        <v>0</v>
      </c>
      <c r="AV17" s="58">
        <v>0</v>
      </c>
      <c r="AW17" s="58">
        <v>0</v>
      </c>
      <c r="AX17" s="58">
        <v>0</v>
      </c>
      <c r="AY17" s="58">
        <v>0</v>
      </c>
      <c r="AZ17" s="58">
        <v>0</v>
      </c>
      <c r="BA17" s="58">
        <v>0</v>
      </c>
      <c r="BB17" s="58">
        <v>0</v>
      </c>
      <c r="BC17" s="58">
        <v>0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0</v>
      </c>
      <c r="CA17" s="58">
        <v>0</v>
      </c>
      <c r="CB17" s="58">
        <v>0</v>
      </c>
      <c r="CC17" s="58">
        <v>0</v>
      </c>
      <c r="CD17" s="58">
        <v>0</v>
      </c>
      <c r="CE17" s="58">
        <v>0</v>
      </c>
      <c r="CF17" s="58">
        <v>0</v>
      </c>
      <c r="CG17" s="58">
        <v>0</v>
      </c>
      <c r="CH17" s="58">
        <v>0</v>
      </c>
      <c r="CI17" s="58">
        <v>0</v>
      </c>
      <c r="CJ17" s="58">
        <v>0</v>
      </c>
      <c r="CK17" s="58">
        <v>0</v>
      </c>
      <c r="CL17" s="58">
        <v>0</v>
      </c>
      <c r="CM17" s="58">
        <v>0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115"/>
    </row>
    <row r="18" spans="2:102" x14ac:dyDescent="0.25">
      <c r="B18" t="s">
        <v>24</v>
      </c>
      <c r="C18" s="6">
        <v>7.0000000000000001E-3</v>
      </c>
      <c r="D18" s="1">
        <f>F30</f>
        <v>11970</v>
      </c>
      <c r="F18" s="1">
        <f>C18*D18</f>
        <v>83.79</v>
      </c>
      <c r="G18" s="55">
        <v>17</v>
      </c>
      <c r="H18" s="55">
        <v>18</v>
      </c>
      <c r="I18" s="57">
        <f t="shared" si="0"/>
        <v>-83.79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f>I18*0.5</f>
        <v>-41.895000000000003</v>
      </c>
      <c r="AA18" s="58">
        <f>I18*0.5</f>
        <v>-41.895000000000003</v>
      </c>
      <c r="AB18" s="58">
        <v>0</v>
      </c>
      <c r="AC18" s="58">
        <v>0</v>
      </c>
      <c r="AD18" s="58">
        <v>0</v>
      </c>
      <c r="AE18" s="58">
        <v>0</v>
      </c>
      <c r="AF18" s="58">
        <v>0</v>
      </c>
      <c r="AG18" s="58">
        <v>0</v>
      </c>
      <c r="AH18" s="58">
        <v>0</v>
      </c>
      <c r="AI18" s="58">
        <v>0</v>
      </c>
      <c r="AJ18" s="58">
        <v>0</v>
      </c>
      <c r="AK18" s="58">
        <v>0</v>
      </c>
      <c r="AL18" s="58">
        <v>0</v>
      </c>
      <c r="AM18" s="58">
        <v>0</v>
      </c>
      <c r="AN18" s="58">
        <v>0</v>
      </c>
      <c r="AO18" s="58">
        <v>0</v>
      </c>
      <c r="AP18" s="58">
        <v>0</v>
      </c>
      <c r="AQ18" s="58">
        <v>0</v>
      </c>
      <c r="AR18" s="58">
        <v>0</v>
      </c>
      <c r="AS18" s="58">
        <v>0</v>
      </c>
      <c r="AT18" s="58">
        <v>0</v>
      </c>
      <c r="AU18" s="58">
        <v>0</v>
      </c>
      <c r="AV18" s="58">
        <v>0</v>
      </c>
      <c r="AW18" s="58">
        <v>0</v>
      </c>
      <c r="AX18" s="58">
        <v>0</v>
      </c>
      <c r="AY18" s="58">
        <v>0</v>
      </c>
      <c r="AZ18" s="58">
        <v>0</v>
      </c>
      <c r="BA18" s="58">
        <v>0</v>
      </c>
      <c r="BB18" s="58">
        <v>0</v>
      </c>
      <c r="BC18" s="58">
        <v>0</v>
      </c>
      <c r="BD18" s="58">
        <v>0</v>
      </c>
      <c r="BE18" s="58">
        <v>0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0</v>
      </c>
      <c r="CA18" s="58">
        <v>0</v>
      </c>
      <c r="CB18" s="58">
        <v>0</v>
      </c>
      <c r="CC18" s="58">
        <v>0</v>
      </c>
      <c r="CD18" s="58">
        <v>0</v>
      </c>
      <c r="CE18" s="58">
        <v>0</v>
      </c>
      <c r="CF18" s="58">
        <v>0</v>
      </c>
      <c r="CG18" s="58">
        <v>0</v>
      </c>
      <c r="CH18" s="58">
        <v>0</v>
      </c>
      <c r="CI18" s="58">
        <v>0</v>
      </c>
      <c r="CJ18" s="58">
        <v>0</v>
      </c>
      <c r="CK18" s="58">
        <v>0</v>
      </c>
      <c r="CL18" s="58">
        <v>0</v>
      </c>
      <c r="CM18" s="58">
        <v>0</v>
      </c>
      <c r="CN18" s="58">
        <v>0</v>
      </c>
      <c r="CO18" s="58">
        <v>0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115"/>
    </row>
    <row r="19" spans="2:102" x14ac:dyDescent="0.25">
      <c r="B19" s="6" t="s">
        <v>19</v>
      </c>
      <c r="C19" s="6">
        <v>5.6099999999999997E-2</v>
      </c>
      <c r="D19" s="1">
        <f>F33+F34</f>
        <v>611920.83360000001</v>
      </c>
      <c r="F19" s="1">
        <f>C19*D19</f>
        <v>34328.758764959995</v>
      </c>
      <c r="G19" s="55">
        <v>6</v>
      </c>
      <c r="H19" s="55">
        <v>9</v>
      </c>
      <c r="I19" s="57">
        <f t="shared" si="0"/>
        <v>-34328.758764959995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f>I19*0.4</f>
        <v>-13731.503505983999</v>
      </c>
      <c r="P19" s="58">
        <v>0</v>
      </c>
      <c r="Q19" s="58">
        <v>0</v>
      </c>
      <c r="R19" s="58">
        <f>I19*0.6</f>
        <v>-20597.255258975998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  <c r="AJ19" s="58">
        <v>0</v>
      </c>
      <c r="AK19" s="58">
        <v>0</v>
      </c>
      <c r="AL19" s="58">
        <v>0</v>
      </c>
      <c r="AM19" s="58">
        <v>0</v>
      </c>
      <c r="AN19" s="58">
        <v>0</v>
      </c>
      <c r="AO19" s="58">
        <v>0</v>
      </c>
      <c r="AP19" s="58">
        <v>0</v>
      </c>
      <c r="AQ19" s="58">
        <v>0</v>
      </c>
      <c r="AR19" s="58">
        <v>0</v>
      </c>
      <c r="AS19" s="58">
        <v>0</v>
      </c>
      <c r="AT19" s="58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8">
        <v>0</v>
      </c>
      <c r="BA19" s="58">
        <v>0</v>
      </c>
      <c r="BB19" s="58">
        <v>0</v>
      </c>
      <c r="BC19" s="58">
        <v>0</v>
      </c>
      <c r="BD19" s="58">
        <v>0</v>
      </c>
      <c r="BE19" s="58">
        <v>0</v>
      </c>
      <c r="BF19" s="58">
        <v>0</v>
      </c>
      <c r="BG19" s="58">
        <v>0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0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0</v>
      </c>
      <c r="CA19" s="58">
        <v>0</v>
      </c>
      <c r="CB19" s="58">
        <v>0</v>
      </c>
      <c r="CC19" s="58">
        <v>0</v>
      </c>
      <c r="CD19" s="58">
        <v>0</v>
      </c>
      <c r="CE19" s="58">
        <v>0</v>
      </c>
      <c r="CF19" s="58">
        <v>0</v>
      </c>
      <c r="CG19" s="58">
        <v>0</v>
      </c>
      <c r="CH19" s="58">
        <v>0</v>
      </c>
      <c r="CI19" s="58">
        <v>0</v>
      </c>
      <c r="CJ19" s="58">
        <v>0</v>
      </c>
      <c r="CK19" s="58">
        <v>0</v>
      </c>
      <c r="CL19" s="58">
        <v>0</v>
      </c>
      <c r="CM19" s="58">
        <v>0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115"/>
    </row>
    <row r="20" spans="2:102" x14ac:dyDescent="0.25">
      <c r="B20" s="6" t="s">
        <v>20</v>
      </c>
      <c r="C20" s="6">
        <v>4.7699999999999999E-2</v>
      </c>
      <c r="D20" s="1">
        <f>F33+F34</f>
        <v>611920.83360000001</v>
      </c>
      <c r="F20" s="1">
        <f>C20*D20</f>
        <v>29188.623762719999</v>
      </c>
      <c r="G20" s="55">
        <v>19</v>
      </c>
      <c r="H20" s="55">
        <v>32</v>
      </c>
      <c r="I20" s="57">
        <f t="shared" si="0"/>
        <v>-29188.623762719999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f>$I20/14</f>
        <v>-2084.9016973371427</v>
      </c>
      <c r="AC20" s="58">
        <f t="shared" ref="AC20:AO20" si="1">$I20/14</f>
        <v>-2084.9016973371427</v>
      </c>
      <c r="AD20" s="58">
        <f t="shared" si="1"/>
        <v>-2084.9016973371427</v>
      </c>
      <c r="AE20" s="58">
        <f t="shared" si="1"/>
        <v>-2084.9016973371427</v>
      </c>
      <c r="AF20" s="58">
        <f t="shared" si="1"/>
        <v>-2084.9016973371427</v>
      </c>
      <c r="AG20" s="58">
        <f t="shared" si="1"/>
        <v>-2084.9016973371427</v>
      </c>
      <c r="AH20" s="58">
        <f t="shared" si="1"/>
        <v>-2084.9016973371427</v>
      </c>
      <c r="AI20" s="58">
        <f t="shared" si="1"/>
        <v>-2084.9016973371427</v>
      </c>
      <c r="AJ20" s="58">
        <f t="shared" si="1"/>
        <v>-2084.9016973371427</v>
      </c>
      <c r="AK20" s="58">
        <f t="shared" si="1"/>
        <v>-2084.9016973371427</v>
      </c>
      <c r="AL20" s="58">
        <f t="shared" si="1"/>
        <v>-2084.9016973371427</v>
      </c>
      <c r="AM20" s="58">
        <f t="shared" si="1"/>
        <v>-2084.9016973371427</v>
      </c>
      <c r="AN20" s="58">
        <f t="shared" si="1"/>
        <v>-2084.9016973371427</v>
      </c>
      <c r="AO20" s="58">
        <f t="shared" si="1"/>
        <v>-2084.9016973371427</v>
      </c>
      <c r="AP20" s="58">
        <v>0</v>
      </c>
      <c r="AQ20" s="58">
        <v>0</v>
      </c>
      <c r="AR20" s="58">
        <v>0</v>
      </c>
      <c r="AS20" s="58">
        <v>0</v>
      </c>
      <c r="AT20" s="58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8">
        <v>0</v>
      </c>
      <c r="BA20" s="58">
        <v>0</v>
      </c>
      <c r="BB20" s="58">
        <v>0</v>
      </c>
      <c r="BC20" s="58">
        <v>0</v>
      </c>
      <c r="BD20" s="58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0</v>
      </c>
      <c r="BW20" s="58">
        <v>0</v>
      </c>
      <c r="BX20" s="58">
        <v>0</v>
      </c>
      <c r="BY20" s="58">
        <v>0</v>
      </c>
      <c r="BZ20" s="58">
        <v>0</v>
      </c>
      <c r="CA20" s="58">
        <v>0</v>
      </c>
      <c r="CB20" s="58">
        <v>0</v>
      </c>
      <c r="CC20" s="58">
        <v>0</v>
      </c>
      <c r="CD20" s="58">
        <v>0</v>
      </c>
      <c r="CE20" s="58">
        <v>0</v>
      </c>
      <c r="CF20" s="58">
        <v>0</v>
      </c>
      <c r="CG20" s="58">
        <v>0</v>
      </c>
      <c r="CH20" s="58">
        <v>0</v>
      </c>
      <c r="CI20" s="58">
        <v>0</v>
      </c>
      <c r="CJ20" s="58">
        <v>0</v>
      </c>
      <c r="CK20" s="58">
        <v>0</v>
      </c>
      <c r="CL20" s="58">
        <v>0</v>
      </c>
      <c r="CM20" s="58">
        <v>0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115"/>
    </row>
    <row r="21" spans="2:102" x14ac:dyDescent="0.25">
      <c r="B21" s="6" t="s">
        <v>24</v>
      </c>
      <c r="C21" s="6">
        <v>7.0000000000000001E-3</v>
      </c>
      <c r="D21" s="1">
        <f>F33+F34</f>
        <v>611920.83360000001</v>
      </c>
      <c r="F21" s="1">
        <f>C21*D21</f>
        <v>4283.4458352000001</v>
      </c>
      <c r="G21" s="55">
        <v>19</v>
      </c>
      <c r="H21" s="55">
        <v>32</v>
      </c>
      <c r="I21" s="57">
        <f t="shared" si="0"/>
        <v>-4283.4458352000001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8">
        <v>0</v>
      </c>
      <c r="AA21" s="58">
        <v>0</v>
      </c>
      <c r="AB21" s="58">
        <f>$I$21/14</f>
        <v>-305.96041680000002</v>
      </c>
      <c r="AC21" s="58">
        <f t="shared" ref="AC21:AO21" si="2">$I$21/14</f>
        <v>-305.96041680000002</v>
      </c>
      <c r="AD21" s="58">
        <f t="shared" si="2"/>
        <v>-305.96041680000002</v>
      </c>
      <c r="AE21" s="58">
        <f t="shared" si="2"/>
        <v>-305.96041680000002</v>
      </c>
      <c r="AF21" s="58">
        <f t="shared" si="2"/>
        <v>-305.96041680000002</v>
      </c>
      <c r="AG21" s="58">
        <f t="shared" si="2"/>
        <v>-305.96041680000002</v>
      </c>
      <c r="AH21" s="58">
        <f t="shared" si="2"/>
        <v>-305.96041680000002</v>
      </c>
      <c r="AI21" s="58">
        <f t="shared" si="2"/>
        <v>-305.96041680000002</v>
      </c>
      <c r="AJ21" s="58">
        <f t="shared" si="2"/>
        <v>-305.96041680000002</v>
      </c>
      <c r="AK21" s="58">
        <f t="shared" si="2"/>
        <v>-305.96041680000002</v>
      </c>
      <c r="AL21" s="58">
        <f t="shared" si="2"/>
        <v>-305.96041680000002</v>
      </c>
      <c r="AM21" s="58">
        <f t="shared" si="2"/>
        <v>-305.96041680000002</v>
      </c>
      <c r="AN21" s="58">
        <f t="shared" si="2"/>
        <v>-305.96041680000002</v>
      </c>
      <c r="AO21" s="58">
        <f t="shared" si="2"/>
        <v>-305.96041680000002</v>
      </c>
      <c r="AP21" s="58">
        <v>0</v>
      </c>
      <c r="AQ21" s="58">
        <v>0</v>
      </c>
      <c r="AR21" s="58">
        <v>0</v>
      </c>
      <c r="AS21" s="58">
        <v>0</v>
      </c>
      <c r="AT21" s="58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8">
        <v>0</v>
      </c>
      <c r="BA21" s="58">
        <v>0</v>
      </c>
      <c r="BB21" s="58">
        <v>0</v>
      </c>
      <c r="BC21" s="58">
        <v>0</v>
      </c>
      <c r="BD21" s="58">
        <v>0</v>
      </c>
      <c r="BE21" s="58">
        <v>0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0</v>
      </c>
      <c r="CA21" s="58">
        <v>0</v>
      </c>
      <c r="CB21" s="58">
        <v>0</v>
      </c>
      <c r="CC21" s="58">
        <v>0</v>
      </c>
      <c r="CD21" s="58">
        <v>0</v>
      </c>
      <c r="CE21" s="58">
        <v>0</v>
      </c>
      <c r="CF21" s="58">
        <v>0</v>
      </c>
      <c r="CG21" s="58">
        <v>0</v>
      </c>
      <c r="CH21" s="58">
        <v>0</v>
      </c>
      <c r="CI21" s="58">
        <v>0</v>
      </c>
      <c r="CJ21" s="58">
        <v>0</v>
      </c>
      <c r="CK21" s="58">
        <v>0</v>
      </c>
      <c r="CL21" s="58">
        <v>0</v>
      </c>
      <c r="CM21" s="58">
        <v>0</v>
      </c>
      <c r="CN21" s="58">
        <v>0</v>
      </c>
      <c r="CO21" s="58">
        <v>0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115"/>
    </row>
    <row r="22" spans="2:102" x14ac:dyDescent="0.25">
      <c r="B22" s="6" t="s">
        <v>172</v>
      </c>
      <c r="C22" s="6">
        <v>0.02</v>
      </c>
      <c r="D22" s="1">
        <f>F34+F33+F30</f>
        <v>623890.83360000001</v>
      </c>
      <c r="F22" s="1">
        <f>C22*D22</f>
        <v>12477.816672000001</v>
      </c>
      <c r="G22" s="55">
        <v>1</v>
      </c>
      <c r="H22" s="55">
        <v>33</v>
      </c>
      <c r="I22" s="57">
        <f>-F22</f>
        <v>-12477.816672000001</v>
      </c>
      <c r="J22" s="58">
        <v>0</v>
      </c>
      <c r="K22" s="58">
        <v>0</v>
      </c>
      <c r="L22" s="58">
        <v>0</v>
      </c>
      <c r="M22" s="58">
        <f>I22*0.05</f>
        <v>-623.89083360000006</v>
      </c>
      <c r="N22" s="58">
        <v>0</v>
      </c>
      <c r="O22" s="58">
        <v>0</v>
      </c>
      <c r="P22" s="58">
        <v>0</v>
      </c>
      <c r="Q22" s="58">
        <v>0</v>
      </c>
      <c r="R22" s="58">
        <f>I22*0.15</f>
        <v>-1871.6725008000001</v>
      </c>
      <c r="S22" s="58">
        <v>0</v>
      </c>
      <c r="T22" s="58">
        <f>I22*0.05</f>
        <v>-623.89083360000006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f t="shared" ref="Z22:AN22" si="3">$I$22*0.04</f>
        <v>-499.11266688000006</v>
      </c>
      <c r="AA22" s="58">
        <f t="shared" si="3"/>
        <v>-499.11266688000006</v>
      </c>
      <c r="AB22" s="58">
        <f t="shared" si="3"/>
        <v>-499.11266688000006</v>
      </c>
      <c r="AC22" s="58">
        <f t="shared" si="3"/>
        <v>-499.11266688000006</v>
      </c>
      <c r="AD22" s="58">
        <f t="shared" si="3"/>
        <v>-499.11266688000006</v>
      </c>
      <c r="AE22" s="58">
        <f t="shared" si="3"/>
        <v>-499.11266688000006</v>
      </c>
      <c r="AF22" s="58">
        <f t="shared" si="3"/>
        <v>-499.11266688000006</v>
      </c>
      <c r="AG22" s="58">
        <f t="shared" si="3"/>
        <v>-499.11266688000006</v>
      </c>
      <c r="AH22" s="58">
        <f t="shared" si="3"/>
        <v>-499.11266688000006</v>
      </c>
      <c r="AI22" s="58">
        <f t="shared" si="3"/>
        <v>-499.11266688000006</v>
      </c>
      <c r="AJ22" s="58">
        <f t="shared" si="3"/>
        <v>-499.11266688000006</v>
      </c>
      <c r="AK22" s="58">
        <f t="shared" si="3"/>
        <v>-499.11266688000006</v>
      </c>
      <c r="AL22" s="58">
        <f t="shared" si="3"/>
        <v>-499.11266688000006</v>
      </c>
      <c r="AM22" s="58">
        <f t="shared" si="3"/>
        <v>-499.11266688000006</v>
      </c>
      <c r="AN22" s="58">
        <f t="shared" si="3"/>
        <v>-499.11266688000006</v>
      </c>
      <c r="AO22" s="58">
        <f>$I$22*0.04</f>
        <v>-499.11266688000006</v>
      </c>
      <c r="AP22" s="58">
        <f>I22*0.11</f>
        <v>-1372.5598339200001</v>
      </c>
      <c r="AQ22" s="58">
        <v>0</v>
      </c>
      <c r="AR22" s="58">
        <v>0</v>
      </c>
      <c r="AS22" s="58">
        <v>0</v>
      </c>
      <c r="AT22" s="58">
        <v>0</v>
      </c>
      <c r="AU22" s="58">
        <v>0</v>
      </c>
      <c r="AV22" s="58">
        <v>0</v>
      </c>
      <c r="AW22" s="58">
        <v>0</v>
      </c>
      <c r="AX22" s="58">
        <v>0</v>
      </c>
      <c r="AY22" s="58">
        <v>0</v>
      </c>
      <c r="AZ22" s="58">
        <v>0</v>
      </c>
      <c r="BA22" s="58">
        <v>0</v>
      </c>
      <c r="BB22" s="58">
        <v>0</v>
      </c>
      <c r="BC22" s="58">
        <v>0</v>
      </c>
      <c r="BD22" s="58">
        <v>0</v>
      </c>
      <c r="BE22" s="58">
        <v>0</v>
      </c>
      <c r="BF22" s="58">
        <v>0</v>
      </c>
      <c r="BG22" s="58">
        <v>0</v>
      </c>
      <c r="BH22" s="58">
        <v>0</v>
      </c>
      <c r="BI22" s="58">
        <v>0</v>
      </c>
      <c r="BJ22" s="58">
        <v>0</v>
      </c>
      <c r="BK22" s="58">
        <v>0</v>
      </c>
      <c r="BL22" s="58">
        <v>0</v>
      </c>
      <c r="BM22" s="58">
        <v>0</v>
      </c>
      <c r="BN22" s="58">
        <v>0</v>
      </c>
      <c r="BO22" s="58">
        <v>0</v>
      </c>
      <c r="BP22" s="58">
        <v>0</v>
      </c>
      <c r="BQ22" s="58">
        <v>0</v>
      </c>
      <c r="BR22" s="58">
        <v>0</v>
      </c>
      <c r="BS22" s="58">
        <v>0</v>
      </c>
      <c r="BT22" s="58">
        <v>0</v>
      </c>
      <c r="BU22" s="58">
        <v>0</v>
      </c>
      <c r="BV22" s="58">
        <v>0</v>
      </c>
      <c r="BW22" s="58">
        <v>0</v>
      </c>
      <c r="BX22" s="58">
        <v>0</v>
      </c>
      <c r="BY22" s="58">
        <v>0</v>
      </c>
      <c r="BZ22" s="58">
        <v>0</v>
      </c>
      <c r="CA22" s="58">
        <v>0</v>
      </c>
      <c r="CB22" s="58">
        <v>0</v>
      </c>
      <c r="CC22" s="58">
        <v>0</v>
      </c>
      <c r="CD22" s="58">
        <v>0</v>
      </c>
      <c r="CE22" s="58">
        <v>0</v>
      </c>
      <c r="CF22" s="58">
        <v>0</v>
      </c>
      <c r="CG22" s="58">
        <v>0</v>
      </c>
      <c r="CH22" s="58">
        <v>0</v>
      </c>
      <c r="CI22" s="58">
        <v>0</v>
      </c>
      <c r="CJ22" s="58">
        <v>0</v>
      </c>
      <c r="CK22" s="58">
        <v>0</v>
      </c>
      <c r="CL22" s="58">
        <v>0</v>
      </c>
      <c r="CM22" s="58">
        <v>0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0</v>
      </c>
      <c r="CU22" s="58">
        <v>0</v>
      </c>
      <c r="CV22" s="58">
        <v>0</v>
      </c>
      <c r="CW22" s="58">
        <v>0</v>
      </c>
      <c r="CX22" s="115"/>
    </row>
    <row r="23" spans="2:102" x14ac:dyDescent="0.25">
      <c r="B23" s="28" t="s">
        <v>17</v>
      </c>
      <c r="G23" s="90"/>
      <c r="H23" s="90"/>
      <c r="I23" s="91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5"/>
    </row>
    <row r="24" spans="2:102" x14ac:dyDescent="0.25">
      <c r="B24" s="5" t="s">
        <v>43</v>
      </c>
      <c r="C24" s="5">
        <v>0.21</v>
      </c>
      <c r="D24" s="1">
        <f>F16+F17+F18</f>
        <v>1326.2759999999998</v>
      </c>
      <c r="F24" s="1">
        <f>C24*D24</f>
        <v>278.51795999999996</v>
      </c>
      <c r="G24" s="55">
        <v>6</v>
      </c>
      <c r="H24" s="55">
        <v>18</v>
      </c>
      <c r="I24" s="57">
        <f t="shared" si="0"/>
        <v>-278.51795999999996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f>SUM(O16:O18)*0.21</f>
        <v>-141.01856999999998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f>(Z17+Z18)*0.21</f>
        <v>-44.768996999999999</v>
      </c>
      <c r="AA24" s="58">
        <f>(AA17+AA18)*0.21</f>
        <v>-92.730392999999978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>
        <v>0</v>
      </c>
      <c r="AS24" s="58">
        <v>0</v>
      </c>
      <c r="AT24" s="58">
        <v>0</v>
      </c>
      <c r="AU24" s="58">
        <v>0</v>
      </c>
      <c r="AV24" s="58">
        <v>0</v>
      </c>
      <c r="AW24" s="58">
        <v>0</v>
      </c>
      <c r="AX24" s="58">
        <v>0</v>
      </c>
      <c r="AY24" s="58">
        <v>0</v>
      </c>
      <c r="AZ24" s="58">
        <v>0</v>
      </c>
      <c r="BA24" s="58">
        <v>0</v>
      </c>
      <c r="BB24" s="58">
        <v>0</v>
      </c>
      <c r="BC24" s="58">
        <v>0</v>
      </c>
      <c r="BD24" s="58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0</v>
      </c>
      <c r="BW24" s="58">
        <v>0</v>
      </c>
      <c r="BX24" s="58">
        <v>0</v>
      </c>
      <c r="BY24" s="58">
        <v>0</v>
      </c>
      <c r="BZ24" s="58">
        <v>0</v>
      </c>
      <c r="CA24" s="58">
        <v>0</v>
      </c>
      <c r="CB24" s="58">
        <v>0</v>
      </c>
      <c r="CC24" s="58">
        <v>0</v>
      </c>
      <c r="CD24" s="58">
        <v>0</v>
      </c>
      <c r="CE24" s="58">
        <v>0</v>
      </c>
      <c r="CF24" s="58">
        <v>0</v>
      </c>
      <c r="CG24" s="58">
        <v>0</v>
      </c>
      <c r="CH24" s="58">
        <v>0</v>
      </c>
      <c r="CI24" s="58">
        <v>0</v>
      </c>
      <c r="CJ24" s="58">
        <v>0</v>
      </c>
      <c r="CK24" s="58">
        <v>0</v>
      </c>
      <c r="CL24" s="58">
        <v>0</v>
      </c>
      <c r="CM24" s="58">
        <v>0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115"/>
    </row>
    <row r="25" spans="2:102" x14ac:dyDescent="0.25">
      <c r="B25" s="5" t="s">
        <v>173</v>
      </c>
      <c r="C25" s="5">
        <v>0.21</v>
      </c>
      <c r="D25" s="1">
        <f>F19+F20+F21+F22</f>
        <v>80278.645034879984</v>
      </c>
      <c r="F25" s="1">
        <f>C25*D25</f>
        <v>16858.515457324796</v>
      </c>
      <c r="G25" s="55">
        <v>6</v>
      </c>
      <c r="H25" s="55">
        <v>32</v>
      </c>
      <c r="I25" s="57">
        <f t="shared" si="0"/>
        <v>-16858.515457324796</v>
      </c>
      <c r="J25" s="58">
        <v>0</v>
      </c>
      <c r="K25" s="58">
        <v>0</v>
      </c>
      <c r="L25" s="58">
        <v>0</v>
      </c>
      <c r="M25" s="58">
        <f>SUM(M19:M22)*0.21</f>
        <v>-131.01707505600001</v>
      </c>
      <c r="N25" s="58">
        <v>0</v>
      </c>
      <c r="O25" s="58">
        <f>SUM(O19:O22)*0.21</f>
        <v>-2883.6157362566396</v>
      </c>
      <c r="P25" s="58">
        <v>0</v>
      </c>
      <c r="Q25" s="58">
        <v>0</v>
      </c>
      <c r="R25" s="58">
        <f>SUM(R19:R22)*0.21</f>
        <v>-4718.4748295529589</v>
      </c>
      <c r="S25" s="58">
        <v>0</v>
      </c>
      <c r="T25" s="58">
        <f>SUM(T19:T22)*0.21</f>
        <v>-131.01707505600001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f t="shared" ref="Z25:AP25" si="4">SUM(Z19:Z22)*0.21</f>
        <v>-104.8136600448</v>
      </c>
      <c r="AA25" s="58">
        <f t="shared" si="4"/>
        <v>-104.8136600448</v>
      </c>
      <c r="AB25" s="58">
        <f t="shared" si="4"/>
        <v>-606.89470401359995</v>
      </c>
      <c r="AC25" s="58">
        <f t="shared" si="4"/>
        <v>-606.89470401359995</v>
      </c>
      <c r="AD25" s="58">
        <f t="shared" si="4"/>
        <v>-606.89470401359995</v>
      </c>
      <c r="AE25" s="58">
        <f t="shared" si="4"/>
        <v>-606.89470401359995</v>
      </c>
      <c r="AF25" s="58">
        <f t="shared" si="4"/>
        <v>-606.89470401359995</v>
      </c>
      <c r="AG25" s="58">
        <f t="shared" si="4"/>
        <v>-606.89470401359995</v>
      </c>
      <c r="AH25" s="58">
        <f t="shared" si="4"/>
        <v>-606.89470401359995</v>
      </c>
      <c r="AI25" s="58">
        <f t="shared" si="4"/>
        <v>-606.89470401359995</v>
      </c>
      <c r="AJ25" s="58">
        <f t="shared" si="4"/>
        <v>-606.89470401359995</v>
      </c>
      <c r="AK25" s="58">
        <f t="shared" si="4"/>
        <v>-606.89470401359995</v>
      </c>
      <c r="AL25" s="58">
        <f t="shared" si="4"/>
        <v>-606.89470401359995</v>
      </c>
      <c r="AM25" s="58">
        <f t="shared" si="4"/>
        <v>-606.89470401359995</v>
      </c>
      <c r="AN25" s="58">
        <f t="shared" si="4"/>
        <v>-606.89470401359995</v>
      </c>
      <c r="AO25" s="58">
        <f t="shared" si="4"/>
        <v>-606.89470401359995</v>
      </c>
      <c r="AP25" s="58">
        <f t="shared" si="4"/>
        <v>-288.2375651232</v>
      </c>
      <c r="AQ25" s="58">
        <v>0</v>
      </c>
      <c r="AR25" s="58">
        <v>0</v>
      </c>
      <c r="AS25" s="58">
        <v>0</v>
      </c>
      <c r="AT25" s="58">
        <v>0</v>
      </c>
      <c r="AU25" s="58">
        <v>0</v>
      </c>
      <c r="AV25" s="58">
        <v>0</v>
      </c>
      <c r="AW25" s="58">
        <v>0</v>
      </c>
      <c r="AX25" s="58">
        <v>0</v>
      </c>
      <c r="AY25" s="58">
        <v>0</v>
      </c>
      <c r="AZ25" s="58">
        <v>0</v>
      </c>
      <c r="BA25" s="58">
        <v>0</v>
      </c>
      <c r="BB25" s="58">
        <v>0</v>
      </c>
      <c r="BC25" s="58">
        <v>0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0</v>
      </c>
      <c r="CA25" s="58">
        <v>0</v>
      </c>
      <c r="CB25" s="58">
        <v>0</v>
      </c>
      <c r="CC25" s="58">
        <v>0</v>
      </c>
      <c r="CD25" s="58">
        <v>0</v>
      </c>
      <c r="CE25" s="58">
        <v>0</v>
      </c>
      <c r="CF25" s="58">
        <v>0</v>
      </c>
      <c r="CG25" s="58">
        <v>0</v>
      </c>
      <c r="CH25" s="58">
        <v>0</v>
      </c>
      <c r="CI25" s="58">
        <v>0</v>
      </c>
      <c r="CJ25" s="58">
        <v>0</v>
      </c>
      <c r="CK25" s="58">
        <v>0</v>
      </c>
      <c r="CL25" s="58">
        <v>0</v>
      </c>
      <c r="CM25" s="58">
        <v>0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115"/>
    </row>
    <row r="26" spans="2:102" x14ac:dyDescent="0.25">
      <c r="B26" s="5" t="s">
        <v>28</v>
      </c>
      <c r="C26" s="6">
        <v>3.0000000000000001E-3</v>
      </c>
      <c r="D26" s="1">
        <f>F33+F34</f>
        <v>611920.83360000001</v>
      </c>
      <c r="F26" s="1">
        <f>C26*D26</f>
        <v>1835.7625008</v>
      </c>
      <c r="G26" s="55">
        <v>19</v>
      </c>
      <c r="H26" s="55">
        <v>32</v>
      </c>
      <c r="I26" s="57">
        <f t="shared" si="0"/>
        <v>-1835.7625008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f>$I$26/14</f>
        <v>-131.12589291428571</v>
      </c>
      <c r="AC26" s="58">
        <f t="shared" ref="AC26:AO26" si="5">$I$26/14</f>
        <v>-131.12589291428571</v>
      </c>
      <c r="AD26" s="58">
        <f t="shared" si="5"/>
        <v>-131.12589291428571</v>
      </c>
      <c r="AE26" s="58">
        <f t="shared" si="5"/>
        <v>-131.12589291428571</v>
      </c>
      <c r="AF26" s="58">
        <f t="shared" si="5"/>
        <v>-131.12589291428571</v>
      </c>
      <c r="AG26" s="58">
        <f t="shared" si="5"/>
        <v>-131.12589291428571</v>
      </c>
      <c r="AH26" s="58">
        <f t="shared" si="5"/>
        <v>-131.12589291428571</v>
      </c>
      <c r="AI26" s="58">
        <f t="shared" si="5"/>
        <v>-131.12589291428571</v>
      </c>
      <c r="AJ26" s="58">
        <f t="shared" si="5"/>
        <v>-131.12589291428571</v>
      </c>
      <c r="AK26" s="58">
        <f t="shared" si="5"/>
        <v>-131.12589291428571</v>
      </c>
      <c r="AL26" s="58">
        <f t="shared" si="5"/>
        <v>-131.12589291428571</v>
      </c>
      <c r="AM26" s="58">
        <f t="shared" si="5"/>
        <v>-131.12589291428571</v>
      </c>
      <c r="AN26" s="58">
        <f t="shared" si="5"/>
        <v>-131.12589291428571</v>
      </c>
      <c r="AO26" s="58">
        <f t="shared" si="5"/>
        <v>-131.12589291428571</v>
      </c>
      <c r="AP26" s="58">
        <v>0</v>
      </c>
      <c r="AQ26" s="58">
        <v>0</v>
      </c>
      <c r="AR26" s="58">
        <v>0</v>
      </c>
      <c r="AS26" s="58">
        <v>0</v>
      </c>
      <c r="AT26" s="58">
        <v>0</v>
      </c>
      <c r="AU26" s="58">
        <v>0</v>
      </c>
      <c r="AV26" s="58">
        <v>0</v>
      </c>
      <c r="AW26" s="58">
        <v>0</v>
      </c>
      <c r="AX26" s="58">
        <v>0</v>
      </c>
      <c r="AY26" s="58">
        <v>0</v>
      </c>
      <c r="AZ26" s="58">
        <v>0</v>
      </c>
      <c r="BA26" s="58">
        <v>0</v>
      </c>
      <c r="BB26" s="58">
        <v>0</v>
      </c>
      <c r="BC26" s="58">
        <v>0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0</v>
      </c>
      <c r="CA26" s="58">
        <v>0</v>
      </c>
      <c r="CB26" s="58">
        <v>0</v>
      </c>
      <c r="CC26" s="58">
        <v>0</v>
      </c>
      <c r="CD26" s="58">
        <v>0</v>
      </c>
      <c r="CE26" s="58">
        <v>0</v>
      </c>
      <c r="CF26" s="58">
        <v>0</v>
      </c>
      <c r="CG26" s="58">
        <v>0</v>
      </c>
      <c r="CH26" s="58">
        <v>0</v>
      </c>
      <c r="CI26" s="58">
        <v>0</v>
      </c>
      <c r="CJ26" s="58">
        <v>0</v>
      </c>
      <c r="CK26" s="58">
        <v>0</v>
      </c>
      <c r="CL26" s="58">
        <v>0</v>
      </c>
      <c r="CM26" s="58">
        <v>0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115"/>
    </row>
    <row r="27" spans="2:102" x14ac:dyDescent="0.25">
      <c r="B27" s="5"/>
      <c r="C27" s="6"/>
      <c r="G27" s="61"/>
      <c r="H27" s="61"/>
      <c r="I27" s="62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CX27" s="115"/>
    </row>
    <row r="28" spans="2:102" x14ac:dyDescent="0.25">
      <c r="B28" s="15" t="s">
        <v>0</v>
      </c>
      <c r="C28" s="15" t="s">
        <v>201</v>
      </c>
      <c r="D28" s="16"/>
      <c r="E28" s="16"/>
      <c r="F28" s="16"/>
      <c r="G28" s="73"/>
      <c r="H28" s="73"/>
      <c r="I28" s="74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66"/>
      <c r="AX28" s="66"/>
      <c r="AY28" s="66"/>
      <c r="AZ28" s="66"/>
      <c r="BA28" s="66"/>
      <c r="BB28" s="66"/>
      <c r="BC28" s="66"/>
      <c r="BD28" s="66"/>
      <c r="BE28" s="66"/>
      <c r="CX28" s="115"/>
    </row>
    <row r="29" spans="2:102" x14ac:dyDescent="0.25">
      <c r="B29" s="7" t="s">
        <v>4</v>
      </c>
      <c r="F29" s="128"/>
      <c r="G29" s="129"/>
      <c r="H29" s="129"/>
      <c r="I29" s="130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6"/>
      <c r="CI29" s="126"/>
      <c r="CJ29" s="126"/>
      <c r="CK29" s="126"/>
      <c r="CL29" s="126"/>
      <c r="CM29" s="126"/>
      <c r="CN29" s="126"/>
      <c r="CO29" s="126"/>
      <c r="CP29" s="126"/>
      <c r="CQ29" s="126"/>
      <c r="CR29" s="126"/>
      <c r="CS29" s="126"/>
      <c r="CT29" s="126"/>
      <c r="CU29" s="126"/>
      <c r="CV29" s="126"/>
      <c r="CW29" s="127"/>
      <c r="CX29" s="115"/>
    </row>
    <row r="30" spans="2:102" x14ac:dyDescent="0.25">
      <c r="B30" s="8" t="s">
        <v>13</v>
      </c>
      <c r="C30" s="1">
        <f>190*3</f>
        <v>570</v>
      </c>
      <c r="D30" s="1">
        <v>21</v>
      </c>
      <c r="F30" s="1">
        <f>C30*D30</f>
        <v>11970</v>
      </c>
      <c r="G30" s="55">
        <v>17</v>
      </c>
      <c r="H30" s="55">
        <v>18</v>
      </c>
      <c r="I30" s="57">
        <f t="shared" si="0"/>
        <v>-11970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f>I30*0.4</f>
        <v>-4788</v>
      </c>
      <c r="AA30" s="58">
        <f>I30*0.6</f>
        <v>-7182</v>
      </c>
      <c r="AB30" s="58">
        <v>0</v>
      </c>
      <c r="AC30" s="58">
        <v>0</v>
      </c>
      <c r="AD30" s="58">
        <v>0</v>
      </c>
      <c r="AE30" s="58">
        <v>0</v>
      </c>
      <c r="AF30" s="58">
        <v>0</v>
      </c>
      <c r="AG30" s="58">
        <v>0</v>
      </c>
      <c r="AH30" s="58">
        <v>0</v>
      </c>
      <c r="AI30" s="58">
        <v>0</v>
      </c>
      <c r="AJ30" s="58">
        <v>0</v>
      </c>
      <c r="AK30" s="58">
        <v>0</v>
      </c>
      <c r="AL30" s="58">
        <v>0</v>
      </c>
      <c r="AM30" s="58">
        <v>0</v>
      </c>
      <c r="AN30" s="58">
        <v>0</v>
      </c>
      <c r="AO30" s="58">
        <v>0</v>
      </c>
      <c r="AP30" s="58">
        <v>0</v>
      </c>
      <c r="AQ30" s="58">
        <v>0</v>
      </c>
      <c r="AR30" s="58">
        <v>0</v>
      </c>
      <c r="AS30" s="58">
        <v>0</v>
      </c>
      <c r="AT30" s="58">
        <v>0</v>
      </c>
      <c r="AU30" s="58">
        <v>0</v>
      </c>
      <c r="AV30" s="58">
        <v>0</v>
      </c>
      <c r="AW30" s="58">
        <v>0</v>
      </c>
      <c r="AX30" s="58">
        <v>0</v>
      </c>
      <c r="AY30" s="58">
        <v>0</v>
      </c>
      <c r="AZ30" s="58">
        <v>0</v>
      </c>
      <c r="BA30" s="58">
        <v>0</v>
      </c>
      <c r="BB30" s="58">
        <v>0</v>
      </c>
      <c r="BC30" s="58">
        <v>0</v>
      </c>
      <c r="BD30" s="58">
        <v>0</v>
      </c>
      <c r="BE30" s="58">
        <v>0</v>
      </c>
      <c r="BF30" s="58">
        <v>0</v>
      </c>
      <c r="BG30" s="58">
        <v>0</v>
      </c>
      <c r="BH30" s="58">
        <v>0</v>
      </c>
      <c r="BI30" s="58">
        <v>0</v>
      </c>
      <c r="BJ30" s="58">
        <v>0</v>
      </c>
      <c r="BK30" s="58">
        <v>0</v>
      </c>
      <c r="BL30" s="58">
        <v>0</v>
      </c>
      <c r="BM30" s="58">
        <v>0</v>
      </c>
      <c r="BN30" s="58">
        <v>0</v>
      </c>
      <c r="BO30" s="58">
        <v>0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0</v>
      </c>
      <c r="CA30" s="58">
        <v>0</v>
      </c>
      <c r="CB30" s="58">
        <v>0</v>
      </c>
      <c r="CC30" s="58">
        <v>0</v>
      </c>
      <c r="CD30" s="58">
        <v>0</v>
      </c>
      <c r="CE30" s="58">
        <v>0</v>
      </c>
      <c r="CF30" s="58">
        <v>0</v>
      </c>
      <c r="CG30" s="58">
        <v>0</v>
      </c>
      <c r="CH30" s="58">
        <v>0</v>
      </c>
      <c r="CI30" s="58">
        <v>0</v>
      </c>
      <c r="CJ30" s="58">
        <v>0</v>
      </c>
      <c r="CK30" s="58">
        <v>0</v>
      </c>
      <c r="CL30" s="58">
        <v>0</v>
      </c>
      <c r="CM30" s="58">
        <v>0</v>
      </c>
      <c r="CN30" s="58">
        <v>0</v>
      </c>
      <c r="CO30" s="58">
        <v>0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115"/>
    </row>
    <row r="31" spans="2:102" x14ac:dyDescent="0.25">
      <c r="B31" s="8" t="s">
        <v>18</v>
      </c>
      <c r="C31" s="11">
        <v>70</v>
      </c>
      <c r="D31" s="1">
        <v>5.75</v>
      </c>
      <c r="F31" s="1">
        <f>C31*D31</f>
        <v>402.5</v>
      </c>
      <c r="G31" s="55">
        <v>17</v>
      </c>
      <c r="H31" s="55">
        <v>18</v>
      </c>
      <c r="I31" s="57">
        <f t="shared" si="0"/>
        <v>-402.5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f>I31*0.4</f>
        <v>-161</v>
      </c>
      <c r="AA31" s="58">
        <f>I31*0.6</f>
        <v>-241.5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  <c r="AG31" s="58">
        <v>0</v>
      </c>
      <c r="AH31" s="58">
        <v>0</v>
      </c>
      <c r="AI31" s="58">
        <v>0</v>
      </c>
      <c r="AJ31" s="58">
        <v>0</v>
      </c>
      <c r="AK31" s="58">
        <v>0</v>
      </c>
      <c r="AL31" s="58">
        <v>0</v>
      </c>
      <c r="AM31" s="58">
        <v>0</v>
      </c>
      <c r="AN31" s="58">
        <v>0</v>
      </c>
      <c r="AO31" s="58">
        <v>0</v>
      </c>
      <c r="AP31" s="58">
        <v>0</v>
      </c>
      <c r="AQ31" s="58">
        <v>0</v>
      </c>
      <c r="AR31" s="58">
        <v>0</v>
      </c>
      <c r="AS31" s="58">
        <v>0</v>
      </c>
      <c r="AT31" s="58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8">
        <v>0</v>
      </c>
      <c r="BA31" s="58">
        <v>0</v>
      </c>
      <c r="BB31" s="58">
        <v>0</v>
      </c>
      <c r="BC31" s="58">
        <v>0</v>
      </c>
      <c r="BD31" s="58">
        <v>0</v>
      </c>
      <c r="BE31" s="58">
        <v>0</v>
      </c>
      <c r="BF31" s="58">
        <v>0</v>
      </c>
      <c r="BG31" s="58">
        <v>0</v>
      </c>
      <c r="BH31" s="58">
        <v>0</v>
      </c>
      <c r="BI31" s="58">
        <v>0</v>
      </c>
      <c r="BJ31" s="58">
        <v>0</v>
      </c>
      <c r="BK31" s="58">
        <v>0</v>
      </c>
      <c r="BL31" s="58">
        <v>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0</v>
      </c>
      <c r="CA31" s="58">
        <v>0</v>
      </c>
      <c r="CB31" s="58">
        <v>0</v>
      </c>
      <c r="CC31" s="58">
        <v>0</v>
      </c>
      <c r="CD31" s="58">
        <v>0</v>
      </c>
      <c r="CE31" s="58">
        <v>0</v>
      </c>
      <c r="CF31" s="58">
        <v>0</v>
      </c>
      <c r="CG31" s="58">
        <v>0</v>
      </c>
      <c r="CH31" s="58">
        <v>0</v>
      </c>
      <c r="CI31" s="58">
        <v>0</v>
      </c>
      <c r="CJ31" s="58">
        <v>0</v>
      </c>
      <c r="CK31" s="58">
        <v>0</v>
      </c>
      <c r="CL31" s="58">
        <v>0</v>
      </c>
      <c r="CM31" s="58">
        <v>0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115"/>
    </row>
    <row r="32" spans="2:102" x14ac:dyDescent="0.25">
      <c r="B32" s="7" t="s">
        <v>5</v>
      </c>
      <c r="C32" s="1"/>
      <c r="G32" s="90"/>
      <c r="H32" s="90"/>
      <c r="I32" s="91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5"/>
    </row>
    <row r="33" spans="1:102" x14ac:dyDescent="0.25">
      <c r="B33" t="s">
        <v>6</v>
      </c>
      <c r="C33" s="1">
        <f>4*65*1.2</f>
        <v>312</v>
      </c>
      <c r="D33" s="1">
        <f>684.63*1.06</f>
        <v>725.70780000000002</v>
      </c>
      <c r="F33" s="1">
        <f>C33*D33</f>
        <v>226420.83360000001</v>
      </c>
      <c r="G33" s="55">
        <v>19</v>
      </c>
      <c r="H33" s="55">
        <v>32</v>
      </c>
      <c r="I33" s="57">
        <f t="shared" si="0"/>
        <v>-226420.83360000001</v>
      </c>
      <c r="J33" s="58">
        <v>0</v>
      </c>
      <c r="K33" s="58">
        <f>IF(K$1&lt;$C33,0,IF(K$1&lt;=$D33,$F33,0))</f>
        <v>0</v>
      </c>
      <c r="L33" s="58">
        <f>IF(L$1&lt;$C33,0,IF(L$1&lt;=$D33,$F33,0))</f>
        <v>0</v>
      </c>
      <c r="M33" s="58">
        <v>0</v>
      </c>
      <c r="N33" s="58">
        <f t="shared" ref="N33:AA33" si="6">IF(N$1&lt;$C33,0,IF(N$1&lt;=$D33,$F33,0))</f>
        <v>0</v>
      </c>
      <c r="O33" s="58">
        <f t="shared" si="6"/>
        <v>0</v>
      </c>
      <c r="P33" s="58">
        <f t="shared" si="6"/>
        <v>0</v>
      </c>
      <c r="Q33" s="58">
        <f t="shared" si="6"/>
        <v>0</v>
      </c>
      <c r="R33" s="58">
        <f t="shared" si="6"/>
        <v>0</v>
      </c>
      <c r="S33" s="58">
        <f t="shared" si="6"/>
        <v>0</v>
      </c>
      <c r="T33" s="58">
        <f t="shared" si="6"/>
        <v>0</v>
      </c>
      <c r="U33" s="58">
        <f t="shared" si="6"/>
        <v>0</v>
      </c>
      <c r="V33" s="58">
        <f t="shared" si="6"/>
        <v>0</v>
      </c>
      <c r="W33" s="58">
        <f t="shared" si="6"/>
        <v>0</v>
      </c>
      <c r="X33" s="58">
        <f t="shared" si="6"/>
        <v>0</v>
      </c>
      <c r="Y33" s="58">
        <f t="shared" si="6"/>
        <v>0</v>
      </c>
      <c r="Z33" s="58">
        <f t="shared" si="6"/>
        <v>0</v>
      </c>
      <c r="AA33" s="58">
        <f t="shared" si="6"/>
        <v>0</v>
      </c>
      <c r="AB33" s="58">
        <v>0</v>
      </c>
      <c r="AC33" s="58">
        <v>0</v>
      </c>
      <c r="AD33" s="58">
        <v>0</v>
      </c>
      <c r="AE33" s="58">
        <v>0</v>
      </c>
      <c r="AF33" s="58">
        <v>0</v>
      </c>
      <c r="AG33" s="58">
        <f>'evolucion certificaciones nuevo'!J33</f>
        <v>-6792.625008</v>
      </c>
      <c r="AH33" s="58">
        <f>'evolucion certificaciones nuevo'!K33</f>
        <v>-9056.8333440000006</v>
      </c>
      <c r="AI33" s="58">
        <f>'evolucion certificaciones nuevo'!L33</f>
        <v>-21057.1375248</v>
      </c>
      <c r="AJ33" s="58">
        <f>'evolucion certificaciones nuevo'!M33</f>
        <v>-23774.187528000002</v>
      </c>
      <c r="AK33" s="58">
        <f>'evolucion certificaciones nuevo'!N33</f>
        <v>-37359.437544</v>
      </c>
      <c r="AL33" s="58">
        <f>'evolucion certificaciones nuevo'!O33</f>
        <v>-46416.270887999999</v>
      </c>
      <c r="AM33" s="58">
        <f>'evolucion certificaciones nuevo'!P33</f>
        <v>-47095.533388800002</v>
      </c>
      <c r="AN33" s="58">
        <f>'evolucion certificaciones nuevo'!Q33</f>
        <v>-18566.508355200003</v>
      </c>
      <c r="AO33" s="58">
        <f>'evolucion certificaciones nuevo'!R33</f>
        <v>-16302.3000192</v>
      </c>
      <c r="AP33" s="58">
        <v>0</v>
      </c>
      <c r="AQ33" s="58">
        <f t="shared" ref="AQ33:BD33" si="7">IF(AQ$1&lt;$C33,0,IF(AQ$1&lt;=$D33,$F33,0))</f>
        <v>0</v>
      </c>
      <c r="AR33" s="58">
        <f t="shared" si="7"/>
        <v>0</v>
      </c>
      <c r="AS33" s="58">
        <f t="shared" si="7"/>
        <v>0</v>
      </c>
      <c r="AT33" s="58">
        <f t="shared" si="7"/>
        <v>0</v>
      </c>
      <c r="AU33" s="58">
        <f t="shared" si="7"/>
        <v>0</v>
      </c>
      <c r="AV33" s="58">
        <f t="shared" si="7"/>
        <v>0</v>
      </c>
      <c r="AW33" s="58">
        <f t="shared" si="7"/>
        <v>0</v>
      </c>
      <c r="AX33" s="58">
        <f t="shared" si="7"/>
        <v>0</v>
      </c>
      <c r="AY33" s="58">
        <f t="shared" si="7"/>
        <v>0</v>
      </c>
      <c r="AZ33" s="58">
        <f t="shared" si="7"/>
        <v>0</v>
      </c>
      <c r="BA33" s="58">
        <f t="shared" si="7"/>
        <v>0</v>
      </c>
      <c r="BB33" s="58">
        <f t="shared" si="7"/>
        <v>0</v>
      </c>
      <c r="BC33" s="58">
        <f t="shared" si="7"/>
        <v>0</v>
      </c>
      <c r="BD33" s="58">
        <f t="shared" si="7"/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0</v>
      </c>
      <c r="BL33" s="58">
        <v>0</v>
      </c>
      <c r="BM33" s="58">
        <v>0</v>
      </c>
      <c r="BN33" s="58">
        <v>0</v>
      </c>
      <c r="BO33" s="58">
        <v>0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0</v>
      </c>
      <c r="CA33" s="58">
        <v>0</v>
      </c>
      <c r="CB33" s="58">
        <v>0</v>
      </c>
      <c r="CC33" s="58">
        <v>0</v>
      </c>
      <c r="CD33" s="58">
        <v>0</v>
      </c>
      <c r="CE33" s="58">
        <v>0</v>
      </c>
      <c r="CF33" s="58">
        <v>0</v>
      </c>
      <c r="CG33" s="58">
        <v>0</v>
      </c>
      <c r="CH33" s="58">
        <v>0</v>
      </c>
      <c r="CI33" s="58">
        <v>0</v>
      </c>
      <c r="CJ33" s="58">
        <v>0</v>
      </c>
      <c r="CK33" s="58">
        <v>0</v>
      </c>
      <c r="CL33" s="58">
        <v>0</v>
      </c>
      <c r="CM33" s="58">
        <v>0</v>
      </c>
      <c r="CN33" s="58">
        <v>0</v>
      </c>
      <c r="CO33" s="58">
        <v>0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115"/>
    </row>
    <row r="34" spans="1:102" x14ac:dyDescent="0.25">
      <c r="A34" s="1"/>
      <c r="B34" t="s">
        <v>55</v>
      </c>
      <c r="C34" s="1">
        <v>1</v>
      </c>
      <c r="D34" s="1">
        <v>385500</v>
      </c>
      <c r="F34" s="1">
        <f>C34*D34</f>
        <v>385500</v>
      </c>
      <c r="G34" s="55">
        <v>19</v>
      </c>
      <c r="H34" s="55">
        <v>31</v>
      </c>
      <c r="I34" s="57">
        <f>-F34</f>
        <v>-385500</v>
      </c>
      <c r="J34" s="58">
        <v>0</v>
      </c>
      <c r="K34" s="58">
        <f t="shared" ref="K34:L34" si="8">(K31+K32+K33)*0.16</f>
        <v>0</v>
      </c>
      <c r="L34" s="58">
        <f t="shared" si="8"/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0</v>
      </c>
      <c r="AA34" s="58">
        <v>0</v>
      </c>
      <c r="AB34" s="58">
        <f>'evolucion certificaciones nuevo'!E35</f>
        <v>-2313</v>
      </c>
      <c r="AC34" s="58">
        <f>'evolucion certificaciones nuevo'!F35</f>
        <v>-6168</v>
      </c>
      <c r="AD34" s="58">
        <f>'evolucion certificaciones nuevo'!G35</f>
        <v>-15420</v>
      </c>
      <c r="AE34" s="58">
        <f>'evolucion certificaciones nuevo'!H35</f>
        <v>-14456.25</v>
      </c>
      <c r="AF34" s="58">
        <f>'evolucion certificaciones nuevo'!I35</f>
        <v>-17347.5</v>
      </c>
      <c r="AG34" s="58">
        <f>'evolucion certificaciones nuevo'!J35</f>
        <v>-36429.75</v>
      </c>
      <c r="AH34" s="58">
        <f>'evolucion certificaciones nuevo'!K35</f>
        <v>-45296.25</v>
      </c>
      <c r="AI34" s="58">
        <f>'evolucion certificaciones nuevo'!L35</f>
        <v>-30840</v>
      </c>
      <c r="AJ34" s="58">
        <f>'evolucion certificaciones nuevo'!M35</f>
        <v>-51271.5</v>
      </c>
      <c r="AK34" s="58">
        <f>'evolucion certificaciones nuevo'!N35</f>
        <v>-45874.5</v>
      </c>
      <c r="AL34" s="58">
        <f>'evolucion certificaciones nuevo'!O35</f>
        <v>-57246.75</v>
      </c>
      <c r="AM34" s="58">
        <f>'evolucion certificaciones nuevo'!P35</f>
        <v>-22551.75</v>
      </c>
      <c r="AN34" s="58">
        <f>'evolucion certificaciones nuevo'!Q35</f>
        <v>-40284.75</v>
      </c>
      <c r="AO34" s="58">
        <v>0</v>
      </c>
      <c r="AP34" s="58">
        <v>0</v>
      </c>
      <c r="AQ34" s="58">
        <v>0</v>
      </c>
      <c r="AR34" s="58">
        <v>0</v>
      </c>
      <c r="AS34" s="58">
        <v>0</v>
      </c>
      <c r="AT34" s="58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8">
        <v>0</v>
      </c>
      <c r="BA34" s="58">
        <v>0</v>
      </c>
      <c r="BB34" s="58">
        <v>0</v>
      </c>
      <c r="BC34" s="58">
        <v>0</v>
      </c>
      <c r="BD34" s="58">
        <v>0</v>
      </c>
      <c r="BE34" s="58">
        <v>0</v>
      </c>
      <c r="BF34" s="58">
        <v>0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0</v>
      </c>
      <c r="BW34" s="58">
        <v>0</v>
      </c>
      <c r="BX34" s="58">
        <v>0</v>
      </c>
      <c r="BY34" s="58">
        <v>0</v>
      </c>
      <c r="BZ34" s="58">
        <v>0</v>
      </c>
      <c r="CA34" s="58">
        <v>0</v>
      </c>
      <c r="CB34" s="58">
        <v>0</v>
      </c>
      <c r="CC34" s="58">
        <v>0</v>
      </c>
      <c r="CD34" s="58">
        <v>0</v>
      </c>
      <c r="CE34" s="58">
        <v>0</v>
      </c>
      <c r="CF34" s="58">
        <v>0</v>
      </c>
      <c r="CG34" s="58">
        <v>0</v>
      </c>
      <c r="CH34" s="58">
        <v>0</v>
      </c>
      <c r="CI34" s="58">
        <v>0</v>
      </c>
      <c r="CJ34" s="58">
        <v>0</v>
      </c>
      <c r="CK34" s="58">
        <v>0</v>
      </c>
      <c r="CL34" s="58">
        <v>0</v>
      </c>
      <c r="CM34" s="58">
        <v>0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115"/>
    </row>
    <row r="35" spans="1:102" x14ac:dyDescent="0.25">
      <c r="B35" s="7" t="s">
        <v>17</v>
      </c>
      <c r="G35" s="90"/>
      <c r="H35" s="90"/>
      <c r="I35" s="91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18"/>
      <c r="CX35" s="115"/>
    </row>
    <row r="36" spans="1:102" x14ac:dyDescent="0.25">
      <c r="B36" t="s">
        <v>16</v>
      </c>
      <c r="C36" s="5">
        <v>0.21</v>
      </c>
      <c r="D36" s="1">
        <f>F30</f>
        <v>11970</v>
      </c>
      <c r="F36" s="1">
        <f>D36*C36</f>
        <v>2513.6999999999998</v>
      </c>
      <c r="G36" s="55">
        <v>16</v>
      </c>
      <c r="H36" s="55">
        <v>18</v>
      </c>
      <c r="I36" s="57">
        <f t="shared" si="0"/>
        <v>-2513.6999999999998</v>
      </c>
      <c r="J36" s="58">
        <v>0</v>
      </c>
      <c r="K36" s="58">
        <f t="shared" ref="K36:L37" si="9">IF(K$1&lt;$C36,0,IF(K$1&lt;=$D36,$F36,0))</f>
        <v>0</v>
      </c>
      <c r="L36" s="58">
        <f t="shared" si="9"/>
        <v>0</v>
      </c>
      <c r="M36" s="58">
        <v>0</v>
      </c>
      <c r="N36" s="58">
        <f t="shared" ref="N36:X37" si="10">IF(N$1&lt;$C36,0,IF(N$1&lt;=$D36,$F36,0))</f>
        <v>0</v>
      </c>
      <c r="O36" s="58">
        <f t="shared" si="10"/>
        <v>0</v>
      </c>
      <c r="P36" s="58">
        <f t="shared" si="10"/>
        <v>0</v>
      </c>
      <c r="Q36" s="58">
        <f t="shared" si="10"/>
        <v>0</v>
      </c>
      <c r="R36" s="58">
        <f t="shared" si="10"/>
        <v>0</v>
      </c>
      <c r="S36" s="58">
        <f t="shared" si="10"/>
        <v>0</v>
      </c>
      <c r="T36" s="58">
        <f t="shared" si="10"/>
        <v>0</v>
      </c>
      <c r="U36" s="58">
        <f t="shared" si="10"/>
        <v>0</v>
      </c>
      <c r="V36" s="58">
        <f t="shared" si="10"/>
        <v>0</v>
      </c>
      <c r="W36" s="58">
        <f t="shared" si="10"/>
        <v>0</v>
      </c>
      <c r="X36" s="58">
        <f t="shared" si="10"/>
        <v>0</v>
      </c>
      <c r="Y36" s="58">
        <f>Y30*0.21</f>
        <v>0</v>
      </c>
      <c r="Z36" s="58">
        <f>Z30*0.21</f>
        <v>-1005.48</v>
      </c>
      <c r="AA36" s="58">
        <f>AA30*0.21</f>
        <v>-1508.22</v>
      </c>
      <c r="AB36" s="58">
        <f t="shared" ref="AB36:BD37" si="11">IF(AB$1&lt;$C36,0,IF(AB$1&lt;=$D36,$F36,0))</f>
        <v>0</v>
      </c>
      <c r="AC36" s="58">
        <f t="shared" si="11"/>
        <v>0</v>
      </c>
      <c r="AD36" s="58">
        <f t="shared" si="11"/>
        <v>0</v>
      </c>
      <c r="AE36" s="58">
        <f t="shared" si="11"/>
        <v>0</v>
      </c>
      <c r="AF36" s="58">
        <f t="shared" si="11"/>
        <v>0</v>
      </c>
      <c r="AG36" s="58">
        <f t="shared" si="11"/>
        <v>0</v>
      </c>
      <c r="AH36" s="58">
        <f t="shared" si="11"/>
        <v>0</v>
      </c>
      <c r="AI36" s="58">
        <f t="shared" si="11"/>
        <v>0</v>
      </c>
      <c r="AJ36" s="58">
        <f t="shared" si="11"/>
        <v>0</v>
      </c>
      <c r="AK36" s="58">
        <f t="shared" si="11"/>
        <v>0</v>
      </c>
      <c r="AL36" s="58">
        <f t="shared" si="11"/>
        <v>0</v>
      </c>
      <c r="AM36" s="58">
        <f t="shared" si="11"/>
        <v>0</v>
      </c>
      <c r="AN36" s="58">
        <f t="shared" si="11"/>
        <v>0</v>
      </c>
      <c r="AO36" s="58">
        <f t="shared" si="11"/>
        <v>0</v>
      </c>
      <c r="AP36" s="58">
        <f t="shared" si="11"/>
        <v>0</v>
      </c>
      <c r="AQ36" s="58">
        <f t="shared" si="11"/>
        <v>0</v>
      </c>
      <c r="AR36" s="58">
        <f t="shared" si="11"/>
        <v>0</v>
      </c>
      <c r="AS36" s="58">
        <f t="shared" si="11"/>
        <v>0</v>
      </c>
      <c r="AT36" s="58">
        <f t="shared" si="11"/>
        <v>0</v>
      </c>
      <c r="AU36" s="58">
        <f t="shared" si="11"/>
        <v>0</v>
      </c>
      <c r="AV36" s="58">
        <f t="shared" si="11"/>
        <v>0</v>
      </c>
      <c r="AW36" s="58">
        <f t="shared" si="11"/>
        <v>0</v>
      </c>
      <c r="AX36" s="58">
        <f t="shared" si="11"/>
        <v>0</v>
      </c>
      <c r="AY36" s="58">
        <f t="shared" si="11"/>
        <v>0</v>
      </c>
      <c r="AZ36" s="58">
        <f t="shared" si="11"/>
        <v>0</v>
      </c>
      <c r="BA36" s="58">
        <f t="shared" si="11"/>
        <v>0</v>
      </c>
      <c r="BB36" s="58">
        <f t="shared" si="11"/>
        <v>0</v>
      </c>
      <c r="BC36" s="58">
        <f t="shared" si="11"/>
        <v>0</v>
      </c>
      <c r="BD36" s="58">
        <f t="shared" si="11"/>
        <v>0</v>
      </c>
      <c r="BE36" s="58">
        <v>0</v>
      </c>
      <c r="BF36" s="58">
        <v>0</v>
      </c>
      <c r="BG36" s="58">
        <v>0</v>
      </c>
      <c r="BH36" s="58">
        <v>0</v>
      </c>
      <c r="BI36" s="58">
        <v>0</v>
      </c>
      <c r="BJ36" s="58">
        <v>0</v>
      </c>
      <c r="BK36" s="58">
        <v>0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0</v>
      </c>
      <c r="BR36" s="58">
        <v>0</v>
      </c>
      <c r="BS36" s="58">
        <v>0</v>
      </c>
      <c r="BT36" s="58">
        <v>0</v>
      </c>
      <c r="BU36" s="58">
        <v>0</v>
      </c>
      <c r="BV36" s="58">
        <v>0</v>
      </c>
      <c r="BW36" s="58">
        <v>0</v>
      </c>
      <c r="BX36" s="58">
        <v>0</v>
      </c>
      <c r="BY36" s="58">
        <v>0</v>
      </c>
      <c r="BZ36" s="58">
        <v>0</v>
      </c>
      <c r="CA36" s="58">
        <v>0</v>
      </c>
      <c r="CB36" s="58">
        <v>0</v>
      </c>
      <c r="CC36" s="58">
        <v>0</v>
      </c>
      <c r="CD36" s="58">
        <v>0</v>
      </c>
      <c r="CE36" s="58">
        <v>0</v>
      </c>
      <c r="CF36" s="58">
        <v>0</v>
      </c>
      <c r="CG36" s="58">
        <v>0</v>
      </c>
      <c r="CH36" s="58">
        <v>0</v>
      </c>
      <c r="CI36" s="58">
        <v>0</v>
      </c>
      <c r="CJ36" s="58">
        <v>0</v>
      </c>
      <c r="CK36" s="58">
        <v>0</v>
      </c>
      <c r="CL36" s="58">
        <v>0</v>
      </c>
      <c r="CM36" s="58">
        <v>0</v>
      </c>
      <c r="CN36" s="58">
        <v>0</v>
      </c>
      <c r="CO36" s="58">
        <v>0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115"/>
    </row>
    <row r="37" spans="1:102" x14ac:dyDescent="0.25">
      <c r="B37" t="s">
        <v>15</v>
      </c>
      <c r="C37" s="5">
        <v>0.1</v>
      </c>
      <c r="D37" s="1">
        <f>F33+F34</f>
        <v>611920.83360000001</v>
      </c>
      <c r="F37" s="1">
        <f>D37*C37</f>
        <v>61192.083360000004</v>
      </c>
      <c r="G37" s="55">
        <v>19</v>
      </c>
      <c r="H37" s="55">
        <v>32</v>
      </c>
      <c r="I37" s="57">
        <f t="shared" si="0"/>
        <v>-61192.083360000004</v>
      </c>
      <c r="J37" s="58">
        <v>0</v>
      </c>
      <c r="K37" s="58">
        <f t="shared" si="9"/>
        <v>0</v>
      </c>
      <c r="L37" s="58">
        <f t="shared" si="9"/>
        <v>0</v>
      </c>
      <c r="M37" s="58">
        <v>0</v>
      </c>
      <c r="N37" s="58">
        <f t="shared" si="10"/>
        <v>0</v>
      </c>
      <c r="O37" s="58">
        <f t="shared" si="10"/>
        <v>0</v>
      </c>
      <c r="P37" s="58">
        <f t="shared" si="10"/>
        <v>0</v>
      </c>
      <c r="Q37" s="58">
        <f t="shared" si="10"/>
        <v>0</v>
      </c>
      <c r="R37" s="58">
        <f t="shared" si="10"/>
        <v>0</v>
      </c>
      <c r="S37" s="58">
        <f t="shared" si="10"/>
        <v>0</v>
      </c>
      <c r="T37" s="58">
        <f t="shared" si="10"/>
        <v>0</v>
      </c>
      <c r="U37" s="58">
        <f t="shared" si="10"/>
        <v>0</v>
      </c>
      <c r="V37" s="58">
        <f t="shared" si="10"/>
        <v>0</v>
      </c>
      <c r="W37" s="58">
        <f t="shared" si="10"/>
        <v>0</v>
      </c>
      <c r="X37" s="58">
        <f t="shared" si="10"/>
        <v>0</v>
      </c>
      <c r="Y37" s="58">
        <f>IF(Y$1&lt;$C37,0,IF(Y$1&lt;=$D37,$F37,0))</f>
        <v>0</v>
      </c>
      <c r="Z37" s="58">
        <f>IF(Z$1&lt;$C37,0,IF(Z$1&lt;=$D37,$F37,0))</f>
        <v>0</v>
      </c>
      <c r="AA37" s="58">
        <f>IF(AA$1&lt;$C37,0,IF(AA$1&lt;=$D37,$F37,0))</f>
        <v>0</v>
      </c>
      <c r="AB37" s="58">
        <f t="shared" ref="AB37:AO37" si="12">(AB33+AB34)*0.1</f>
        <v>-231.3</v>
      </c>
      <c r="AC37" s="58">
        <f t="shared" si="12"/>
        <v>-616.80000000000007</v>
      </c>
      <c r="AD37" s="58">
        <f t="shared" si="12"/>
        <v>-1542</v>
      </c>
      <c r="AE37" s="58">
        <f t="shared" si="12"/>
        <v>-1445.625</v>
      </c>
      <c r="AF37" s="58">
        <f t="shared" si="12"/>
        <v>-1734.75</v>
      </c>
      <c r="AG37" s="58">
        <f t="shared" si="12"/>
        <v>-4322.2375008000008</v>
      </c>
      <c r="AH37" s="58">
        <f t="shared" si="12"/>
        <v>-5435.3083344000006</v>
      </c>
      <c r="AI37" s="58">
        <f t="shared" si="12"/>
        <v>-5189.71375248</v>
      </c>
      <c r="AJ37" s="58">
        <f t="shared" si="12"/>
        <v>-7504.5687528000017</v>
      </c>
      <c r="AK37" s="58">
        <f>(AK33+AK34)*0.1</f>
        <v>-8323.3937544</v>
      </c>
      <c r="AL37" s="58">
        <f t="shared" si="12"/>
        <v>-10366.302088800001</v>
      </c>
      <c r="AM37" s="58">
        <f t="shared" si="12"/>
        <v>-6964.7283388800006</v>
      </c>
      <c r="AN37" s="58">
        <f t="shared" si="12"/>
        <v>-5885.1258355200007</v>
      </c>
      <c r="AO37" s="58">
        <f t="shared" si="12"/>
        <v>-1630.2300019200002</v>
      </c>
      <c r="AP37" s="58">
        <f t="shared" si="11"/>
        <v>0</v>
      </c>
      <c r="AQ37" s="58">
        <f t="shared" si="11"/>
        <v>0</v>
      </c>
      <c r="AR37" s="58">
        <f t="shared" si="11"/>
        <v>0</v>
      </c>
      <c r="AS37" s="58">
        <f t="shared" si="11"/>
        <v>0</v>
      </c>
      <c r="AT37" s="58">
        <f t="shared" si="11"/>
        <v>0</v>
      </c>
      <c r="AU37" s="58">
        <f t="shared" si="11"/>
        <v>0</v>
      </c>
      <c r="AV37" s="58">
        <f t="shared" si="11"/>
        <v>0</v>
      </c>
      <c r="AW37" s="58">
        <f t="shared" si="11"/>
        <v>0</v>
      </c>
      <c r="AX37" s="58">
        <f t="shared" si="11"/>
        <v>0</v>
      </c>
      <c r="AY37" s="58">
        <f t="shared" si="11"/>
        <v>0</v>
      </c>
      <c r="AZ37" s="58">
        <f t="shared" si="11"/>
        <v>0</v>
      </c>
      <c r="BA37" s="58">
        <f t="shared" si="11"/>
        <v>0</v>
      </c>
      <c r="BB37" s="58">
        <f t="shared" si="11"/>
        <v>0</v>
      </c>
      <c r="BC37" s="58">
        <f t="shared" si="11"/>
        <v>0</v>
      </c>
      <c r="BD37" s="58">
        <f t="shared" si="11"/>
        <v>0</v>
      </c>
      <c r="BE37" s="58">
        <v>0</v>
      </c>
      <c r="BF37" s="58">
        <v>0</v>
      </c>
      <c r="BG37" s="58">
        <v>0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0</v>
      </c>
      <c r="BW37" s="58">
        <v>0</v>
      </c>
      <c r="BX37" s="58">
        <v>0</v>
      </c>
      <c r="BY37" s="58">
        <v>0</v>
      </c>
      <c r="BZ37" s="58">
        <v>0</v>
      </c>
      <c r="CA37" s="58">
        <v>0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0</v>
      </c>
      <c r="CI37" s="58">
        <v>0</v>
      </c>
      <c r="CJ37" s="58">
        <v>0</v>
      </c>
      <c r="CK37" s="58">
        <v>0</v>
      </c>
      <c r="CL37" s="58">
        <v>0</v>
      </c>
      <c r="CM37" s="58">
        <v>0</v>
      </c>
      <c r="CN37" s="58">
        <v>0</v>
      </c>
      <c r="CO37" s="58">
        <v>0</v>
      </c>
      <c r="CP37" s="58">
        <v>0</v>
      </c>
      <c r="CQ37" s="58">
        <v>0</v>
      </c>
      <c r="CR37" s="58">
        <v>0</v>
      </c>
      <c r="CS37" s="58">
        <v>0</v>
      </c>
      <c r="CT37" s="58">
        <v>0</v>
      </c>
      <c r="CU37" s="58">
        <v>0</v>
      </c>
      <c r="CV37" s="58">
        <v>0</v>
      </c>
      <c r="CW37" s="58">
        <v>0</v>
      </c>
      <c r="CX37" s="115"/>
    </row>
    <row r="38" spans="1:102" x14ac:dyDescent="0.25">
      <c r="B38" t="s">
        <v>29</v>
      </c>
      <c r="C38">
        <v>1</v>
      </c>
      <c r="D38" s="1">
        <v>700</v>
      </c>
      <c r="F38" s="1">
        <f>C38*D38</f>
        <v>700</v>
      </c>
      <c r="G38" s="55"/>
      <c r="H38" s="55"/>
      <c r="I38" s="57">
        <f t="shared" si="0"/>
        <v>-700</v>
      </c>
      <c r="J38" s="58">
        <v>0</v>
      </c>
      <c r="K38" s="58">
        <f t="shared" ref="K38:L38" si="13">(K35+K36+K37)*0.16</f>
        <v>0</v>
      </c>
      <c r="L38" s="58">
        <f t="shared" si="13"/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8">
        <v>0</v>
      </c>
      <c r="AH38" s="58">
        <v>0</v>
      </c>
      <c r="AI38" s="58">
        <v>0</v>
      </c>
      <c r="AJ38" s="58">
        <v>0</v>
      </c>
      <c r="AK38" s="58">
        <v>0</v>
      </c>
      <c r="AL38" s="58">
        <v>0</v>
      </c>
      <c r="AM38" s="58">
        <v>0</v>
      </c>
      <c r="AN38" s="58">
        <v>0</v>
      </c>
      <c r="AO38" s="58">
        <f>I38</f>
        <v>-700</v>
      </c>
      <c r="AP38" s="58">
        <v>0</v>
      </c>
      <c r="AQ38" s="58">
        <v>0</v>
      </c>
      <c r="AR38" s="58">
        <v>0</v>
      </c>
      <c r="AS38" s="58">
        <v>0</v>
      </c>
      <c r="AT38" s="58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0</v>
      </c>
      <c r="AZ38" s="58">
        <v>0</v>
      </c>
      <c r="BA38" s="58">
        <v>0</v>
      </c>
      <c r="BB38" s="58">
        <v>0</v>
      </c>
      <c r="BC38" s="58">
        <v>0</v>
      </c>
      <c r="BD38" s="58">
        <v>0</v>
      </c>
      <c r="BE38" s="58">
        <v>0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0</v>
      </c>
      <c r="CA38" s="58">
        <v>0</v>
      </c>
      <c r="CB38" s="58">
        <v>0</v>
      </c>
      <c r="CC38" s="58">
        <v>0</v>
      </c>
      <c r="CD38" s="58">
        <v>0</v>
      </c>
      <c r="CE38" s="58">
        <v>0</v>
      </c>
      <c r="CF38" s="58">
        <v>0</v>
      </c>
      <c r="CG38" s="58">
        <v>0</v>
      </c>
      <c r="CH38" s="58">
        <v>0</v>
      </c>
      <c r="CI38" s="58">
        <v>0</v>
      </c>
      <c r="CJ38" s="58">
        <v>0</v>
      </c>
      <c r="CK38" s="58">
        <v>0</v>
      </c>
      <c r="CL38" s="58">
        <v>0</v>
      </c>
      <c r="CM38" s="58">
        <v>0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115"/>
    </row>
    <row r="39" spans="1:102" x14ac:dyDescent="0.25">
      <c r="G39" s="61"/>
      <c r="H39" s="61"/>
      <c r="I39" s="62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CX39" s="115"/>
    </row>
    <row r="40" spans="1:102" x14ac:dyDescent="0.25">
      <c r="B40" s="15" t="s">
        <v>2</v>
      </c>
      <c r="C40" s="15"/>
      <c r="D40" s="16"/>
      <c r="E40" s="16"/>
      <c r="F40" s="16"/>
      <c r="G40" s="64"/>
      <c r="H40" s="64"/>
      <c r="I40" s="65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CX40" s="115"/>
    </row>
    <row r="41" spans="1:102" x14ac:dyDescent="0.25">
      <c r="B41" s="7" t="s">
        <v>12</v>
      </c>
      <c r="C41">
        <f>5%</f>
        <v>0.05</v>
      </c>
      <c r="D41" s="1">
        <f>(F33+F34)</f>
        <v>611920.83360000001</v>
      </c>
      <c r="F41" s="1">
        <f>C41*D41</f>
        <v>30596.041680000002</v>
      </c>
      <c r="G41" s="70">
        <v>10</v>
      </c>
      <c r="H41" s="70">
        <v>14</v>
      </c>
      <c r="I41" s="71">
        <f t="shared" si="0"/>
        <v>-30596.041680000002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  <c r="Q41" s="72">
        <v>0</v>
      </c>
      <c r="R41" s="72">
        <v>0</v>
      </c>
      <c r="S41" s="72">
        <f>I41*0.2</f>
        <v>-6119.2083360000006</v>
      </c>
      <c r="T41" s="72">
        <v>0</v>
      </c>
      <c r="U41" s="72">
        <v>0</v>
      </c>
      <c r="V41" s="72">
        <f>I41*0.8</f>
        <v>-24476.833344000002</v>
      </c>
      <c r="W41" s="72">
        <v>0</v>
      </c>
      <c r="X41" s="72">
        <v>0</v>
      </c>
      <c r="Y41" s="72">
        <v>0</v>
      </c>
      <c r="Z41" s="72">
        <v>0</v>
      </c>
      <c r="AA41" s="72">
        <v>0</v>
      </c>
      <c r="AB41" s="72">
        <v>0</v>
      </c>
      <c r="AC41" s="72">
        <v>0</v>
      </c>
      <c r="AD41" s="72">
        <v>0</v>
      </c>
      <c r="AE41" s="72">
        <v>0</v>
      </c>
      <c r="AF41" s="72">
        <v>0</v>
      </c>
      <c r="AG41" s="72">
        <v>0</v>
      </c>
      <c r="AH41" s="72">
        <v>0</v>
      </c>
      <c r="AI41" s="72">
        <v>0</v>
      </c>
      <c r="AJ41" s="72">
        <v>0</v>
      </c>
      <c r="AK41" s="72">
        <v>0</v>
      </c>
      <c r="AL41" s="72">
        <v>0</v>
      </c>
      <c r="AM41" s="72">
        <v>0</v>
      </c>
      <c r="AN41" s="72">
        <v>0</v>
      </c>
      <c r="AO41" s="72">
        <v>0</v>
      </c>
      <c r="AP41" s="72">
        <v>0</v>
      </c>
      <c r="AQ41" s="72">
        <v>0</v>
      </c>
      <c r="AR41" s="72">
        <v>0</v>
      </c>
      <c r="AS41" s="72">
        <v>0</v>
      </c>
      <c r="AT41" s="72">
        <v>0</v>
      </c>
      <c r="AU41" s="72">
        <v>0</v>
      </c>
      <c r="AV41" s="72">
        <v>0</v>
      </c>
      <c r="AW41" s="72">
        <v>0</v>
      </c>
      <c r="AX41" s="72">
        <v>0</v>
      </c>
      <c r="AY41" s="72">
        <v>0</v>
      </c>
      <c r="AZ41" s="72">
        <v>0</v>
      </c>
      <c r="BA41" s="72">
        <v>0</v>
      </c>
      <c r="BB41" s="72">
        <v>0</v>
      </c>
      <c r="BC41" s="72">
        <v>0</v>
      </c>
      <c r="BD41" s="72">
        <v>0</v>
      </c>
      <c r="BE41" s="72">
        <v>0</v>
      </c>
      <c r="BF41" s="72">
        <v>0</v>
      </c>
      <c r="BG41" s="72">
        <v>0</v>
      </c>
      <c r="BH41" s="72">
        <v>0</v>
      </c>
      <c r="BI41" s="72">
        <v>0</v>
      </c>
      <c r="BJ41" s="72">
        <v>0</v>
      </c>
      <c r="BK41" s="72">
        <v>0</v>
      </c>
      <c r="BL41" s="72">
        <v>0</v>
      </c>
      <c r="BM41" s="72">
        <v>0</v>
      </c>
      <c r="BN41" s="72">
        <v>0</v>
      </c>
      <c r="BO41" s="72">
        <v>0</v>
      </c>
      <c r="BP41" s="72">
        <v>0</v>
      </c>
      <c r="BQ41" s="72">
        <v>0</v>
      </c>
      <c r="BR41" s="72">
        <v>0</v>
      </c>
      <c r="BS41" s="72">
        <v>0</v>
      </c>
      <c r="BT41" s="72">
        <v>0</v>
      </c>
      <c r="BU41" s="72">
        <v>0</v>
      </c>
      <c r="BV41" s="72">
        <v>0</v>
      </c>
      <c r="BW41" s="72">
        <v>0</v>
      </c>
      <c r="BX41" s="72">
        <v>0</v>
      </c>
      <c r="BY41" s="72">
        <v>0</v>
      </c>
      <c r="BZ41" s="72">
        <v>0</v>
      </c>
      <c r="CA41" s="72">
        <v>0</v>
      </c>
      <c r="CB41" s="72">
        <v>0</v>
      </c>
      <c r="CC41" s="72">
        <v>0</v>
      </c>
      <c r="CD41" s="72">
        <v>0</v>
      </c>
      <c r="CE41" s="72">
        <v>0</v>
      </c>
      <c r="CF41" s="72">
        <v>0</v>
      </c>
      <c r="CG41" s="72">
        <v>0</v>
      </c>
      <c r="CH41" s="72">
        <v>0</v>
      </c>
      <c r="CI41" s="72">
        <v>0</v>
      </c>
      <c r="CJ41" s="72">
        <v>0</v>
      </c>
      <c r="CK41" s="72">
        <v>0</v>
      </c>
      <c r="CL41" s="72">
        <v>0</v>
      </c>
      <c r="CM41" s="72">
        <v>0</v>
      </c>
      <c r="CN41" s="72">
        <v>0</v>
      </c>
      <c r="CO41" s="72">
        <v>0</v>
      </c>
      <c r="CP41" s="72">
        <v>0</v>
      </c>
      <c r="CQ41" s="72">
        <v>0</v>
      </c>
      <c r="CR41" s="72">
        <v>0</v>
      </c>
      <c r="CS41" s="72">
        <v>0</v>
      </c>
      <c r="CT41" s="72">
        <v>0</v>
      </c>
      <c r="CU41" s="72">
        <v>0</v>
      </c>
      <c r="CV41" s="72">
        <v>0</v>
      </c>
      <c r="CW41" s="72">
        <v>0</v>
      </c>
      <c r="CX41" s="115"/>
    </row>
    <row r="42" spans="1:102" x14ac:dyDescent="0.25">
      <c r="B42" s="7" t="s">
        <v>11</v>
      </c>
      <c r="C42">
        <f>5%</f>
        <v>0.05</v>
      </c>
      <c r="D42" s="1">
        <f>F30</f>
        <v>11970</v>
      </c>
      <c r="F42" s="1">
        <f>C42*D42</f>
        <v>598.5</v>
      </c>
      <c r="G42" s="55">
        <v>7</v>
      </c>
      <c r="H42" s="55">
        <v>9</v>
      </c>
      <c r="I42" s="57">
        <f t="shared" si="0"/>
        <v>-598.5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f>I42*0.2</f>
        <v>-119.7</v>
      </c>
      <c r="Q42" s="58">
        <v>0</v>
      </c>
      <c r="R42" s="58">
        <f>I42*0.8</f>
        <v>-478.8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v>0</v>
      </c>
      <c r="AH42" s="58">
        <v>0</v>
      </c>
      <c r="AI42" s="58">
        <v>0</v>
      </c>
      <c r="AJ42" s="58">
        <v>0</v>
      </c>
      <c r="AK42" s="58">
        <v>0</v>
      </c>
      <c r="AL42" s="58">
        <v>0</v>
      </c>
      <c r="AM42" s="58">
        <v>0</v>
      </c>
      <c r="AN42" s="58">
        <v>0</v>
      </c>
      <c r="AO42" s="58">
        <v>0</v>
      </c>
      <c r="AP42" s="58">
        <v>0</v>
      </c>
      <c r="AQ42" s="58">
        <v>0</v>
      </c>
      <c r="AR42" s="58">
        <v>0</v>
      </c>
      <c r="AS42" s="58">
        <v>0</v>
      </c>
      <c r="AT42" s="58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8">
        <v>0</v>
      </c>
      <c r="BA42" s="58">
        <v>0</v>
      </c>
      <c r="BB42" s="58">
        <v>0</v>
      </c>
      <c r="BC42" s="58">
        <v>0</v>
      </c>
      <c r="BD42" s="58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0</v>
      </c>
      <c r="CA42" s="58">
        <v>0</v>
      </c>
      <c r="CB42" s="58">
        <v>0</v>
      </c>
      <c r="CC42" s="58">
        <v>0</v>
      </c>
      <c r="CD42" s="58">
        <v>0</v>
      </c>
      <c r="CE42" s="58">
        <v>0</v>
      </c>
      <c r="CF42" s="58">
        <v>0</v>
      </c>
      <c r="CG42" s="58">
        <v>0</v>
      </c>
      <c r="CH42" s="58">
        <v>0</v>
      </c>
      <c r="CI42" s="58">
        <v>0</v>
      </c>
      <c r="CJ42" s="58">
        <v>0</v>
      </c>
      <c r="CK42" s="58">
        <v>0</v>
      </c>
      <c r="CL42" s="58">
        <v>0</v>
      </c>
      <c r="CM42" s="58">
        <v>0</v>
      </c>
      <c r="CN42" s="58">
        <v>0</v>
      </c>
      <c r="CO42" s="58">
        <v>0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115"/>
    </row>
    <row r="43" spans="1:102" x14ac:dyDescent="0.25">
      <c r="B43" s="7" t="s">
        <v>31</v>
      </c>
      <c r="G43" s="90"/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115"/>
    </row>
    <row r="44" spans="1:102" x14ac:dyDescent="0.25">
      <c r="B44" t="s">
        <v>32</v>
      </c>
      <c r="C44" s="6">
        <v>2.9999999999999997E-4</v>
      </c>
      <c r="D44" s="1">
        <f>F33</f>
        <v>226420.83360000001</v>
      </c>
      <c r="F44" s="1">
        <f>C44*D44</f>
        <v>67.926250080000003</v>
      </c>
      <c r="G44" s="55">
        <v>33</v>
      </c>
      <c r="H44" s="55">
        <v>33</v>
      </c>
      <c r="I44" s="57">
        <f t="shared" si="0"/>
        <v>-67.926250080000003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  <c r="AJ44" s="58">
        <v>0</v>
      </c>
      <c r="AK44" s="58">
        <v>0</v>
      </c>
      <c r="AL44" s="58">
        <v>0</v>
      </c>
      <c r="AM44" s="58">
        <v>0</v>
      </c>
      <c r="AN44" s="58">
        <v>0</v>
      </c>
      <c r="AO44" s="58">
        <v>0</v>
      </c>
      <c r="AP44" s="58">
        <f>I44</f>
        <v>-67.926250080000003</v>
      </c>
      <c r="AQ44" s="58">
        <v>0</v>
      </c>
      <c r="AR44" s="58">
        <v>0</v>
      </c>
      <c r="AS44" s="58">
        <v>0</v>
      </c>
      <c r="AT44" s="58">
        <v>0</v>
      </c>
      <c r="AU44" s="58">
        <v>0</v>
      </c>
      <c r="AV44" s="58">
        <v>0</v>
      </c>
      <c r="AW44" s="58">
        <v>0</v>
      </c>
      <c r="AX44" s="58">
        <v>0</v>
      </c>
      <c r="AY44" s="58">
        <v>0</v>
      </c>
      <c r="AZ44" s="58">
        <v>0</v>
      </c>
      <c r="BA44" s="58">
        <v>0</v>
      </c>
      <c r="BB44" s="58">
        <v>0</v>
      </c>
      <c r="BC44" s="58">
        <v>0</v>
      </c>
      <c r="BD44" s="58">
        <v>0</v>
      </c>
      <c r="BE44" s="58">
        <v>0</v>
      </c>
      <c r="BF44" s="58">
        <v>0</v>
      </c>
      <c r="BG44" s="58">
        <v>0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0</v>
      </c>
      <c r="CA44" s="58">
        <v>0</v>
      </c>
      <c r="CB44" s="58">
        <v>0</v>
      </c>
      <c r="CC44" s="58">
        <v>0</v>
      </c>
      <c r="CD44" s="58">
        <v>0</v>
      </c>
      <c r="CE44" s="58">
        <v>0</v>
      </c>
      <c r="CF44" s="58">
        <v>0</v>
      </c>
      <c r="CG44" s="58">
        <v>0</v>
      </c>
      <c r="CH44" s="58">
        <v>0</v>
      </c>
      <c r="CI44" s="58">
        <v>0</v>
      </c>
      <c r="CJ44" s="58">
        <v>0</v>
      </c>
      <c r="CK44" s="58">
        <v>0</v>
      </c>
      <c r="CL44" s="58">
        <v>0</v>
      </c>
      <c r="CM44" s="58">
        <v>0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115"/>
    </row>
    <row r="45" spans="1:102" x14ac:dyDescent="0.25">
      <c r="B45" t="s">
        <v>33</v>
      </c>
      <c r="C45" s="6">
        <v>2.0000000000000001E-4</v>
      </c>
      <c r="D45" s="1">
        <f>F33</f>
        <v>226420.83360000001</v>
      </c>
      <c r="F45" s="1">
        <f>C45*D45</f>
        <v>45.284166720000002</v>
      </c>
      <c r="G45" s="55">
        <v>33</v>
      </c>
      <c r="H45" s="55">
        <v>33</v>
      </c>
      <c r="I45" s="57">
        <f t="shared" si="0"/>
        <v>-45.284166720000002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  <c r="AG45" s="58">
        <v>0</v>
      </c>
      <c r="AH45" s="58">
        <v>0</v>
      </c>
      <c r="AI45" s="58">
        <v>0</v>
      </c>
      <c r="AJ45" s="58">
        <v>0</v>
      </c>
      <c r="AK45" s="58">
        <v>0</v>
      </c>
      <c r="AL45" s="58">
        <v>0</v>
      </c>
      <c r="AM45" s="58">
        <v>0</v>
      </c>
      <c r="AN45" s="58">
        <v>0</v>
      </c>
      <c r="AO45" s="58">
        <v>0</v>
      </c>
      <c r="AP45" s="58">
        <f>I45</f>
        <v>-45.284166720000002</v>
      </c>
      <c r="AQ45" s="58">
        <v>0</v>
      </c>
      <c r="AR45" s="58">
        <v>0</v>
      </c>
      <c r="AS45" s="58">
        <v>0</v>
      </c>
      <c r="AT45" s="58">
        <v>0</v>
      </c>
      <c r="AU45" s="58">
        <v>0</v>
      </c>
      <c r="AV45" s="58">
        <v>0</v>
      </c>
      <c r="AW45" s="58">
        <v>0</v>
      </c>
      <c r="AX45" s="58">
        <v>0</v>
      </c>
      <c r="AY45" s="58">
        <v>0</v>
      </c>
      <c r="AZ45" s="58">
        <v>0</v>
      </c>
      <c r="BA45" s="58">
        <v>0</v>
      </c>
      <c r="BB45" s="58">
        <v>0</v>
      </c>
      <c r="BC45" s="58">
        <v>0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0</v>
      </c>
      <c r="CA45" s="58">
        <v>0</v>
      </c>
      <c r="CB45" s="58">
        <v>0</v>
      </c>
      <c r="CC45" s="58">
        <v>0</v>
      </c>
      <c r="CD45" s="58">
        <v>0</v>
      </c>
      <c r="CE45" s="58">
        <v>0</v>
      </c>
      <c r="CF45" s="58">
        <v>0</v>
      </c>
      <c r="CG45" s="58">
        <v>0</v>
      </c>
      <c r="CH45" s="58">
        <v>0</v>
      </c>
      <c r="CI45" s="58">
        <v>0</v>
      </c>
      <c r="CJ45" s="58">
        <v>0</v>
      </c>
      <c r="CK45" s="58">
        <v>0</v>
      </c>
      <c r="CL45" s="58">
        <v>0</v>
      </c>
      <c r="CM45" s="58">
        <v>0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0</v>
      </c>
      <c r="CU45" s="58">
        <v>0</v>
      </c>
      <c r="CV45" s="58">
        <v>0</v>
      </c>
      <c r="CW45" s="58">
        <v>0</v>
      </c>
      <c r="CX45" s="115"/>
    </row>
    <row r="46" spans="1:102" x14ac:dyDescent="0.25">
      <c r="B46" t="s">
        <v>34</v>
      </c>
      <c r="C46">
        <v>1</v>
      </c>
      <c r="D46" s="1">
        <v>250</v>
      </c>
      <c r="F46" s="1">
        <f>C46*D46</f>
        <v>250</v>
      </c>
      <c r="G46" s="55">
        <v>33</v>
      </c>
      <c r="H46" s="55">
        <v>33</v>
      </c>
      <c r="I46" s="57">
        <f t="shared" si="0"/>
        <v>-250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8">
        <v>0</v>
      </c>
      <c r="AI46" s="58">
        <v>0</v>
      </c>
      <c r="AJ46" s="58">
        <v>0</v>
      </c>
      <c r="AK46" s="58">
        <v>0</v>
      </c>
      <c r="AL46" s="58">
        <v>0</v>
      </c>
      <c r="AM46" s="58">
        <v>0</v>
      </c>
      <c r="AN46" s="58">
        <v>0</v>
      </c>
      <c r="AO46" s="58">
        <v>0</v>
      </c>
      <c r="AP46" s="58">
        <f>I46</f>
        <v>-250</v>
      </c>
      <c r="AQ46" s="58">
        <v>0</v>
      </c>
      <c r="AR46" s="58">
        <v>0</v>
      </c>
      <c r="AS46" s="58">
        <v>0</v>
      </c>
      <c r="AT46" s="58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8">
        <v>0</v>
      </c>
      <c r="BA46" s="58">
        <v>0</v>
      </c>
      <c r="BB46" s="58">
        <v>0</v>
      </c>
      <c r="BC46" s="58">
        <v>0</v>
      </c>
      <c r="BD46" s="58">
        <v>0</v>
      </c>
      <c r="BE46" s="58">
        <v>0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0</v>
      </c>
      <c r="BW46" s="58">
        <v>0</v>
      </c>
      <c r="BX46" s="58">
        <v>0</v>
      </c>
      <c r="BY46" s="58">
        <v>0</v>
      </c>
      <c r="BZ46" s="58">
        <v>0</v>
      </c>
      <c r="CA46" s="58">
        <v>0</v>
      </c>
      <c r="CB46" s="58">
        <v>0</v>
      </c>
      <c r="CC46" s="58">
        <v>0</v>
      </c>
      <c r="CD46" s="58">
        <v>0</v>
      </c>
      <c r="CE46" s="58">
        <v>0</v>
      </c>
      <c r="CF46" s="58">
        <v>0</v>
      </c>
      <c r="CG46" s="58">
        <v>0</v>
      </c>
      <c r="CH46" s="58">
        <v>0</v>
      </c>
      <c r="CI46" s="58">
        <v>0</v>
      </c>
      <c r="CJ46" s="58">
        <v>0</v>
      </c>
      <c r="CK46" s="58">
        <v>0</v>
      </c>
      <c r="CL46" s="58">
        <v>0</v>
      </c>
      <c r="CM46" s="58">
        <v>0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115"/>
    </row>
    <row r="47" spans="1:102" x14ac:dyDescent="0.25">
      <c r="B47" s="7" t="s">
        <v>35</v>
      </c>
      <c r="G47" s="90"/>
      <c r="H47" s="90"/>
      <c r="I47" s="91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115"/>
    </row>
    <row r="48" spans="1:102" x14ac:dyDescent="0.25">
      <c r="B48" t="s">
        <v>32</v>
      </c>
      <c r="C48" s="6">
        <v>2.9999999999999997E-4</v>
      </c>
      <c r="D48" s="1">
        <f>F33</f>
        <v>226420.83360000001</v>
      </c>
      <c r="F48" s="1">
        <f>C48*D48</f>
        <v>67.926250080000003</v>
      </c>
      <c r="G48" s="55">
        <v>33</v>
      </c>
      <c r="H48" s="55">
        <v>33</v>
      </c>
      <c r="I48" s="57">
        <f t="shared" si="0"/>
        <v>-67.926250080000003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v>0</v>
      </c>
      <c r="AH48" s="58">
        <v>0</v>
      </c>
      <c r="AI48" s="58">
        <v>0</v>
      </c>
      <c r="AJ48" s="58">
        <v>0</v>
      </c>
      <c r="AK48" s="58">
        <v>0</v>
      </c>
      <c r="AL48" s="58">
        <v>0</v>
      </c>
      <c r="AM48" s="58">
        <v>0</v>
      </c>
      <c r="AN48" s="58">
        <v>0</v>
      </c>
      <c r="AO48" s="58">
        <v>0</v>
      </c>
      <c r="AP48" s="58">
        <f>I48</f>
        <v>-67.926250080000003</v>
      </c>
      <c r="AQ48" s="58">
        <v>0</v>
      </c>
      <c r="AR48" s="58">
        <v>0</v>
      </c>
      <c r="AS48" s="58">
        <v>0</v>
      </c>
      <c r="AT48" s="58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8">
        <v>0</v>
      </c>
      <c r="BA48" s="58">
        <v>0</v>
      </c>
      <c r="BB48" s="58">
        <v>0</v>
      </c>
      <c r="BC48" s="58">
        <v>0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58">
        <v>0</v>
      </c>
      <c r="BK48" s="58">
        <v>0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0</v>
      </c>
      <c r="CA48" s="58">
        <v>0</v>
      </c>
      <c r="CB48" s="58">
        <v>0</v>
      </c>
      <c r="CC48" s="58">
        <v>0</v>
      </c>
      <c r="CD48" s="58">
        <v>0</v>
      </c>
      <c r="CE48" s="58">
        <v>0</v>
      </c>
      <c r="CF48" s="58">
        <v>0</v>
      </c>
      <c r="CG48" s="58">
        <v>0</v>
      </c>
      <c r="CH48" s="58">
        <v>0</v>
      </c>
      <c r="CI48" s="58">
        <v>0</v>
      </c>
      <c r="CJ48" s="58">
        <v>0</v>
      </c>
      <c r="CK48" s="58">
        <v>0</v>
      </c>
      <c r="CL48" s="58">
        <v>0</v>
      </c>
      <c r="CM48" s="58">
        <v>0</v>
      </c>
      <c r="CN48" s="58">
        <v>0</v>
      </c>
      <c r="CO48" s="58">
        <v>0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115"/>
    </row>
    <row r="49" spans="2:102" x14ac:dyDescent="0.25">
      <c r="B49" t="s">
        <v>33</v>
      </c>
      <c r="C49" s="6">
        <v>2.0000000000000001E-4</v>
      </c>
      <c r="D49" s="1">
        <f>F33</f>
        <v>226420.83360000001</v>
      </c>
      <c r="F49" s="1">
        <f>C49*D49</f>
        <v>45.284166720000002</v>
      </c>
      <c r="G49" s="55">
        <v>33</v>
      </c>
      <c r="H49" s="55">
        <v>33</v>
      </c>
      <c r="I49" s="57">
        <f t="shared" si="0"/>
        <v>-45.284166720000002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0</v>
      </c>
      <c r="AN49" s="58">
        <v>0</v>
      </c>
      <c r="AO49" s="58">
        <v>0</v>
      </c>
      <c r="AP49" s="58">
        <f t="shared" ref="AP49:AP52" si="14">I49</f>
        <v>-45.284166720000002</v>
      </c>
      <c r="AQ49" s="58">
        <v>0</v>
      </c>
      <c r="AR49" s="58">
        <v>0</v>
      </c>
      <c r="AS49" s="58">
        <v>0</v>
      </c>
      <c r="AT49" s="58">
        <v>0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8">
        <v>0</v>
      </c>
      <c r="BA49" s="58">
        <v>0</v>
      </c>
      <c r="BB49" s="58">
        <v>0</v>
      </c>
      <c r="BC49" s="58">
        <v>0</v>
      </c>
      <c r="BD49" s="58">
        <v>0</v>
      </c>
      <c r="BE49" s="58">
        <v>0</v>
      </c>
      <c r="BF49" s="58">
        <v>0</v>
      </c>
      <c r="BG49" s="58">
        <v>0</v>
      </c>
      <c r="BH49" s="58">
        <v>0</v>
      </c>
      <c r="BI49" s="58">
        <v>0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0</v>
      </c>
      <c r="CA49" s="58">
        <v>0</v>
      </c>
      <c r="CB49" s="58">
        <v>0</v>
      </c>
      <c r="CC49" s="58">
        <v>0</v>
      </c>
      <c r="CD49" s="58">
        <v>0</v>
      </c>
      <c r="CE49" s="58">
        <v>0</v>
      </c>
      <c r="CF49" s="58">
        <v>0</v>
      </c>
      <c r="CG49" s="58">
        <v>0</v>
      </c>
      <c r="CH49" s="58">
        <v>0</v>
      </c>
      <c r="CI49" s="58">
        <v>0</v>
      </c>
      <c r="CJ49" s="58">
        <v>0</v>
      </c>
      <c r="CK49" s="58">
        <v>0</v>
      </c>
      <c r="CL49" s="58">
        <v>0</v>
      </c>
      <c r="CM49" s="58">
        <v>0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115"/>
    </row>
    <row r="50" spans="2:102" x14ac:dyDescent="0.25">
      <c r="B50" t="s">
        <v>34</v>
      </c>
      <c r="C50">
        <v>1</v>
      </c>
      <c r="D50" s="1">
        <v>250</v>
      </c>
      <c r="F50" s="1">
        <f>C50*D50</f>
        <v>250</v>
      </c>
      <c r="G50" s="55">
        <v>33</v>
      </c>
      <c r="H50" s="55">
        <v>33</v>
      </c>
      <c r="I50" s="57">
        <f t="shared" si="0"/>
        <v>-250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v>0</v>
      </c>
      <c r="AH50" s="58">
        <v>0</v>
      </c>
      <c r="AI50" s="58">
        <v>0</v>
      </c>
      <c r="AJ50" s="58">
        <v>0</v>
      </c>
      <c r="AK50" s="58">
        <v>0</v>
      </c>
      <c r="AL50" s="58">
        <v>0</v>
      </c>
      <c r="AM50" s="58">
        <v>0</v>
      </c>
      <c r="AN50" s="58">
        <v>0</v>
      </c>
      <c r="AO50" s="58">
        <v>0</v>
      </c>
      <c r="AP50" s="58">
        <f t="shared" si="14"/>
        <v>-250</v>
      </c>
      <c r="AQ50" s="58">
        <v>0</v>
      </c>
      <c r="AR50" s="58">
        <v>0</v>
      </c>
      <c r="AS50" s="58">
        <v>0</v>
      </c>
      <c r="AT50" s="58">
        <v>0</v>
      </c>
      <c r="AU50" s="58">
        <v>0</v>
      </c>
      <c r="AV50" s="58">
        <v>0</v>
      </c>
      <c r="AW50" s="58">
        <v>0</v>
      </c>
      <c r="AX50" s="58">
        <v>0</v>
      </c>
      <c r="AY50" s="58">
        <v>0</v>
      </c>
      <c r="AZ50" s="58">
        <v>0</v>
      </c>
      <c r="BA50" s="58">
        <v>0</v>
      </c>
      <c r="BB50" s="58">
        <v>0</v>
      </c>
      <c r="BC50" s="58">
        <v>0</v>
      </c>
      <c r="BD50" s="58">
        <v>0</v>
      </c>
      <c r="BE50" s="58">
        <v>0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0</v>
      </c>
      <c r="BM50" s="58">
        <v>0</v>
      </c>
      <c r="BN50" s="58">
        <v>0</v>
      </c>
      <c r="BO50" s="58">
        <v>0</v>
      </c>
      <c r="BP50" s="58">
        <v>0</v>
      </c>
      <c r="BQ50" s="58">
        <v>0</v>
      </c>
      <c r="BR50" s="58">
        <v>0</v>
      </c>
      <c r="BS50" s="58">
        <v>0</v>
      </c>
      <c r="BT50" s="58">
        <v>0</v>
      </c>
      <c r="BU50" s="58">
        <v>0</v>
      </c>
      <c r="BV50" s="58">
        <v>0</v>
      </c>
      <c r="BW50" s="58">
        <v>0</v>
      </c>
      <c r="BX50" s="58">
        <v>0</v>
      </c>
      <c r="BY50" s="58">
        <v>0</v>
      </c>
      <c r="BZ50" s="58">
        <v>0</v>
      </c>
      <c r="CA50" s="58">
        <v>0</v>
      </c>
      <c r="CB50" s="58">
        <v>0</v>
      </c>
      <c r="CC50" s="58">
        <v>0</v>
      </c>
      <c r="CD50" s="58">
        <v>0</v>
      </c>
      <c r="CE50" s="58">
        <v>0</v>
      </c>
      <c r="CF50" s="58">
        <v>0</v>
      </c>
      <c r="CG50" s="58">
        <v>0</v>
      </c>
      <c r="CH50" s="58">
        <v>0</v>
      </c>
      <c r="CI50" s="58">
        <v>0</v>
      </c>
      <c r="CJ50" s="58">
        <v>0</v>
      </c>
      <c r="CK50" s="58">
        <v>0</v>
      </c>
      <c r="CL50" s="58">
        <v>0</v>
      </c>
      <c r="CM50" s="58">
        <v>0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115"/>
    </row>
    <row r="51" spans="2:102" x14ac:dyDescent="0.25">
      <c r="B51" s="7" t="s">
        <v>36</v>
      </c>
      <c r="C51" s="6">
        <v>8.9999999999999993E-3</v>
      </c>
      <c r="D51" s="1">
        <f>F33</f>
        <v>226420.83360000001</v>
      </c>
      <c r="F51" s="1">
        <f>C51*D51</f>
        <v>2037.7875024</v>
      </c>
      <c r="G51" s="55">
        <v>17</v>
      </c>
      <c r="H51" s="55">
        <v>32</v>
      </c>
      <c r="I51" s="57">
        <f t="shared" si="0"/>
        <v>-2037.7875024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f>$I$51/16</f>
        <v>-127.3617189</v>
      </c>
      <c r="AA51" s="58">
        <f t="shared" ref="AA51:AO51" si="15">$I$51/16</f>
        <v>-127.3617189</v>
      </c>
      <c r="AB51" s="58">
        <f t="shared" si="15"/>
        <v>-127.3617189</v>
      </c>
      <c r="AC51" s="58">
        <f t="shared" si="15"/>
        <v>-127.3617189</v>
      </c>
      <c r="AD51" s="58">
        <f t="shared" si="15"/>
        <v>-127.3617189</v>
      </c>
      <c r="AE51" s="58">
        <f t="shared" si="15"/>
        <v>-127.3617189</v>
      </c>
      <c r="AF51" s="58">
        <f t="shared" si="15"/>
        <v>-127.3617189</v>
      </c>
      <c r="AG51" s="58">
        <f t="shared" si="15"/>
        <v>-127.3617189</v>
      </c>
      <c r="AH51" s="58">
        <f t="shared" si="15"/>
        <v>-127.3617189</v>
      </c>
      <c r="AI51" s="58">
        <f t="shared" si="15"/>
        <v>-127.3617189</v>
      </c>
      <c r="AJ51" s="58">
        <f t="shared" si="15"/>
        <v>-127.3617189</v>
      </c>
      <c r="AK51" s="58">
        <f t="shared" si="15"/>
        <v>-127.3617189</v>
      </c>
      <c r="AL51" s="58">
        <f t="shared" si="15"/>
        <v>-127.3617189</v>
      </c>
      <c r="AM51" s="58">
        <f t="shared" si="15"/>
        <v>-127.3617189</v>
      </c>
      <c r="AN51" s="58">
        <f t="shared" si="15"/>
        <v>-127.3617189</v>
      </c>
      <c r="AO51" s="58">
        <f t="shared" si="15"/>
        <v>-127.3617189</v>
      </c>
      <c r="AP51" s="58">
        <v>0</v>
      </c>
      <c r="AQ51" s="58">
        <v>0</v>
      </c>
      <c r="AR51" s="58">
        <v>0</v>
      </c>
      <c r="AS51" s="58">
        <v>0</v>
      </c>
      <c r="AT51" s="58">
        <v>0</v>
      </c>
      <c r="AU51" s="58">
        <v>0</v>
      </c>
      <c r="AV51" s="58">
        <v>0</v>
      </c>
      <c r="AW51" s="58">
        <v>0</v>
      </c>
      <c r="AX51" s="58">
        <v>0</v>
      </c>
      <c r="AY51" s="58">
        <v>0</v>
      </c>
      <c r="AZ51" s="58">
        <v>0</v>
      </c>
      <c r="BA51" s="58">
        <v>0</v>
      </c>
      <c r="BB51" s="58">
        <v>0</v>
      </c>
      <c r="BC51" s="58">
        <v>0</v>
      </c>
      <c r="BD51" s="58">
        <v>0</v>
      </c>
      <c r="BE51" s="58">
        <v>0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0</v>
      </c>
      <c r="BO51" s="58">
        <v>0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0</v>
      </c>
      <c r="CA51" s="58">
        <v>0</v>
      </c>
      <c r="CB51" s="58">
        <v>0</v>
      </c>
      <c r="CC51" s="58">
        <v>0</v>
      </c>
      <c r="CD51" s="58">
        <v>0</v>
      </c>
      <c r="CE51" s="58">
        <v>0</v>
      </c>
      <c r="CF51" s="58">
        <v>0</v>
      </c>
      <c r="CG51" s="58">
        <v>0</v>
      </c>
      <c r="CH51" s="58">
        <v>0</v>
      </c>
      <c r="CI51" s="58">
        <v>0</v>
      </c>
      <c r="CJ51" s="58">
        <v>0</v>
      </c>
      <c r="CK51" s="58">
        <v>0</v>
      </c>
      <c r="CL51" s="58">
        <v>0</v>
      </c>
      <c r="CM51" s="58">
        <v>0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115"/>
    </row>
    <row r="52" spans="2:102" x14ac:dyDescent="0.25">
      <c r="B52" s="7" t="s">
        <v>202</v>
      </c>
      <c r="C52" s="6">
        <v>2.5000000000000001E-3</v>
      </c>
      <c r="D52" s="1">
        <f>4*65*1.2*725.71</f>
        <v>226421.52000000002</v>
      </c>
      <c r="F52" s="1">
        <f>C52*D52</f>
        <v>566.05380000000002</v>
      </c>
      <c r="G52" s="55">
        <v>33</v>
      </c>
      <c r="H52" s="55">
        <v>33</v>
      </c>
      <c r="I52" s="57">
        <f>-F52</f>
        <v>-566.05380000000002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58">
        <v>0</v>
      </c>
      <c r="AC52" s="58">
        <v>0</v>
      </c>
      <c r="AD52" s="58">
        <v>0</v>
      </c>
      <c r="AE52" s="58">
        <v>0</v>
      </c>
      <c r="AF52" s="58">
        <v>0</v>
      </c>
      <c r="AG52" s="58">
        <v>0</v>
      </c>
      <c r="AH52" s="58">
        <v>0</v>
      </c>
      <c r="AI52" s="58">
        <v>0</v>
      </c>
      <c r="AJ52" s="58">
        <v>0</v>
      </c>
      <c r="AK52" s="58">
        <v>0</v>
      </c>
      <c r="AL52" s="58">
        <v>0</v>
      </c>
      <c r="AM52" s="58">
        <v>0</v>
      </c>
      <c r="AN52" s="58">
        <v>0</v>
      </c>
      <c r="AO52" s="58">
        <v>0</v>
      </c>
      <c r="AP52" s="58">
        <f t="shared" si="14"/>
        <v>-566.05380000000002</v>
      </c>
      <c r="AQ52" s="58">
        <v>0</v>
      </c>
      <c r="AR52" s="58">
        <v>0</v>
      </c>
      <c r="AS52" s="58">
        <v>0</v>
      </c>
      <c r="AT52" s="58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8">
        <v>0</v>
      </c>
      <c r="BA52" s="58">
        <v>0</v>
      </c>
      <c r="BB52" s="58">
        <v>0</v>
      </c>
      <c r="BC52" s="58">
        <v>0</v>
      </c>
      <c r="BD52" s="58">
        <v>0</v>
      </c>
      <c r="BE52" s="58">
        <v>0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0</v>
      </c>
      <c r="CA52" s="58">
        <v>0</v>
      </c>
      <c r="CB52" s="58">
        <v>0</v>
      </c>
      <c r="CC52" s="58">
        <v>0</v>
      </c>
      <c r="CD52" s="58">
        <v>0</v>
      </c>
      <c r="CE52" s="58">
        <v>0</v>
      </c>
      <c r="CF52" s="58">
        <v>0</v>
      </c>
      <c r="CG52" s="58">
        <v>0</v>
      </c>
      <c r="CH52" s="58">
        <v>0</v>
      </c>
      <c r="CI52" s="58">
        <v>0</v>
      </c>
      <c r="CJ52" s="58">
        <v>0</v>
      </c>
      <c r="CK52" s="58">
        <v>0</v>
      </c>
      <c r="CL52" s="58">
        <v>0</v>
      </c>
      <c r="CM52" s="58">
        <v>0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115"/>
    </row>
    <row r="53" spans="2:102" x14ac:dyDescent="0.25">
      <c r="G53" s="61"/>
      <c r="H53" s="61"/>
      <c r="I53" s="62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CX53" s="115"/>
    </row>
    <row r="54" spans="2:102" x14ac:dyDescent="0.25">
      <c r="B54" s="15" t="s">
        <v>37</v>
      </c>
      <c r="C54" s="15"/>
      <c r="D54" s="16"/>
      <c r="E54" s="16"/>
      <c r="F54" s="16"/>
      <c r="G54" s="73"/>
      <c r="H54" s="73"/>
      <c r="I54" s="74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CX54" s="115"/>
    </row>
    <row r="55" spans="2:102" x14ac:dyDescent="0.25">
      <c r="B55" s="17" t="s">
        <v>40</v>
      </c>
      <c r="C55" s="17">
        <v>1</v>
      </c>
      <c r="D55" s="19">
        <v>2500</v>
      </c>
      <c r="E55" s="19"/>
      <c r="F55" s="19">
        <f>C55*D55</f>
        <v>2500</v>
      </c>
      <c r="G55" s="67">
        <v>16</v>
      </c>
      <c r="H55" s="67">
        <v>16</v>
      </c>
      <c r="I55" s="68">
        <f t="shared" si="0"/>
        <v>-2500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  <c r="O55" s="69">
        <v>0</v>
      </c>
      <c r="P55" s="69">
        <v>0</v>
      </c>
      <c r="Q55" s="69">
        <v>0</v>
      </c>
      <c r="R55" s="69">
        <v>0</v>
      </c>
      <c r="S55" s="69">
        <v>0</v>
      </c>
      <c r="T55" s="69">
        <v>0</v>
      </c>
      <c r="U55" s="69">
        <v>0</v>
      </c>
      <c r="V55" s="69">
        <v>0</v>
      </c>
      <c r="W55" s="69">
        <v>0</v>
      </c>
      <c r="X55" s="114">
        <v>0</v>
      </c>
      <c r="Y55" s="114">
        <f>I55</f>
        <v>-2500</v>
      </c>
      <c r="Z55" s="114">
        <v>0</v>
      </c>
      <c r="AA55" s="114">
        <v>0</v>
      </c>
      <c r="AB55" s="114">
        <v>0</v>
      </c>
      <c r="AC55" s="114">
        <v>0</v>
      </c>
      <c r="AD55" s="114">
        <v>0</v>
      </c>
      <c r="AE55" s="114">
        <v>0</v>
      </c>
      <c r="AF55" s="114">
        <v>0</v>
      </c>
      <c r="AG55" s="114">
        <v>0</v>
      </c>
      <c r="AH55" s="114">
        <v>0</v>
      </c>
      <c r="AI55" s="114">
        <v>0</v>
      </c>
      <c r="AJ55" s="114">
        <v>0</v>
      </c>
      <c r="AK55" s="114">
        <v>0</v>
      </c>
      <c r="AL55" s="114">
        <v>0</v>
      </c>
      <c r="AM55" s="114">
        <v>0</v>
      </c>
      <c r="AN55" s="114">
        <v>0</v>
      </c>
      <c r="AO55" s="114">
        <v>0</v>
      </c>
      <c r="AP55" s="114">
        <v>0</v>
      </c>
      <c r="AQ55" s="114">
        <v>0</v>
      </c>
      <c r="AR55" s="114">
        <v>0</v>
      </c>
      <c r="AS55" s="114">
        <v>0</v>
      </c>
      <c r="AT55" s="114">
        <v>0</v>
      </c>
      <c r="AU55" s="114">
        <v>0</v>
      </c>
      <c r="AV55" s="114">
        <v>0</v>
      </c>
      <c r="AW55" s="114">
        <v>0</v>
      </c>
      <c r="AX55" s="114">
        <v>0</v>
      </c>
      <c r="AY55" s="114">
        <v>0</v>
      </c>
      <c r="AZ55" s="114">
        <v>0</v>
      </c>
      <c r="BA55" s="114">
        <v>0</v>
      </c>
      <c r="BB55" s="114">
        <v>0</v>
      </c>
      <c r="BC55" s="114">
        <v>0</v>
      </c>
      <c r="BD55" s="114">
        <v>0</v>
      </c>
      <c r="BE55" s="114">
        <v>0</v>
      </c>
      <c r="BF55" s="114">
        <v>0</v>
      </c>
      <c r="BG55" s="114">
        <v>0</v>
      </c>
      <c r="BH55" s="114">
        <v>0</v>
      </c>
      <c r="BI55" s="114">
        <v>0</v>
      </c>
      <c r="BJ55" s="114">
        <v>0</v>
      </c>
      <c r="BK55" s="114">
        <v>0</v>
      </c>
      <c r="BL55" s="114">
        <v>0</v>
      </c>
      <c r="BM55" s="114">
        <v>0</v>
      </c>
      <c r="BN55" s="114">
        <v>0</v>
      </c>
      <c r="BO55" s="114">
        <v>0</v>
      </c>
      <c r="BP55" s="114">
        <v>0</v>
      </c>
      <c r="BQ55" s="114">
        <v>0</v>
      </c>
      <c r="BR55" s="114">
        <v>0</v>
      </c>
      <c r="BS55" s="114">
        <v>0</v>
      </c>
      <c r="BT55" s="114">
        <v>0</v>
      </c>
      <c r="BU55" s="114">
        <v>0</v>
      </c>
      <c r="BV55" s="114">
        <v>0</v>
      </c>
      <c r="BW55" s="114">
        <v>0</v>
      </c>
      <c r="BX55" s="114">
        <v>0</v>
      </c>
      <c r="BY55" s="114">
        <v>0</v>
      </c>
      <c r="BZ55" s="114">
        <v>0</v>
      </c>
      <c r="CA55" s="114">
        <v>0</v>
      </c>
      <c r="CB55" s="114">
        <v>0</v>
      </c>
      <c r="CC55" s="114">
        <v>0</v>
      </c>
      <c r="CD55" s="114">
        <v>0</v>
      </c>
      <c r="CE55" s="114">
        <v>0</v>
      </c>
      <c r="CF55" s="114">
        <v>0</v>
      </c>
      <c r="CG55" s="114">
        <v>0</v>
      </c>
      <c r="CH55" s="114">
        <v>0</v>
      </c>
      <c r="CI55" s="114">
        <v>0</v>
      </c>
      <c r="CJ55" s="114">
        <v>0</v>
      </c>
      <c r="CK55" s="114">
        <v>0</v>
      </c>
      <c r="CL55" s="114">
        <v>0</v>
      </c>
      <c r="CM55" s="114">
        <v>0</v>
      </c>
      <c r="CN55" s="114">
        <v>0</v>
      </c>
      <c r="CO55" s="114">
        <v>0</v>
      </c>
      <c r="CP55" s="114">
        <v>0</v>
      </c>
      <c r="CQ55" s="114">
        <v>0</v>
      </c>
      <c r="CR55" s="114">
        <v>0</v>
      </c>
      <c r="CS55" s="114">
        <v>0</v>
      </c>
      <c r="CT55" s="114">
        <v>0</v>
      </c>
      <c r="CU55" s="114">
        <v>0</v>
      </c>
      <c r="CV55" s="114">
        <v>0</v>
      </c>
      <c r="CW55" s="114">
        <v>0</v>
      </c>
      <c r="CX55" s="115"/>
    </row>
    <row r="56" spans="2:102" x14ac:dyDescent="0.25">
      <c r="B56" s="17" t="s">
        <v>34</v>
      </c>
      <c r="C56" s="20">
        <v>2.5000000000000001E-3</v>
      </c>
      <c r="D56" s="19">
        <f>-0.8*SUM(I10:I52,I65:I66)</f>
        <v>681693.3101832039</v>
      </c>
      <c r="E56" s="19"/>
      <c r="F56" s="19">
        <f>C56*D56</f>
        <v>1704.2332754580098</v>
      </c>
      <c r="G56" s="55">
        <v>16</v>
      </c>
      <c r="H56" s="55">
        <v>16</v>
      </c>
      <c r="I56" s="57">
        <f t="shared" si="0"/>
        <v>-1704.2332754580098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f>I56</f>
        <v>-1704.2332754580098</v>
      </c>
      <c r="Z56" s="58">
        <v>0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  <c r="AG56" s="58">
        <v>0</v>
      </c>
      <c r="AH56" s="58">
        <v>0</v>
      </c>
      <c r="AI56" s="58">
        <v>0</v>
      </c>
      <c r="AJ56" s="58">
        <v>0</v>
      </c>
      <c r="AK56" s="58">
        <v>0</v>
      </c>
      <c r="AL56" s="58">
        <v>0</v>
      </c>
      <c r="AM56" s="58">
        <v>0</v>
      </c>
      <c r="AN56" s="58">
        <v>0</v>
      </c>
      <c r="AO56" s="58">
        <v>0</v>
      </c>
      <c r="AP56" s="58">
        <v>0</v>
      </c>
      <c r="AQ56" s="58">
        <v>0</v>
      </c>
      <c r="AR56" s="58">
        <v>0</v>
      </c>
      <c r="AS56" s="58">
        <v>0</v>
      </c>
      <c r="AT56" s="58">
        <v>0</v>
      </c>
      <c r="AU56" s="58">
        <v>0</v>
      </c>
      <c r="AV56" s="58">
        <v>0</v>
      </c>
      <c r="AW56" s="58">
        <v>0</v>
      </c>
      <c r="AX56" s="58">
        <v>0</v>
      </c>
      <c r="AY56" s="58">
        <v>0</v>
      </c>
      <c r="AZ56" s="58">
        <v>0</v>
      </c>
      <c r="BA56" s="58">
        <v>0</v>
      </c>
      <c r="BB56" s="58">
        <v>0</v>
      </c>
      <c r="BC56" s="58">
        <v>0</v>
      </c>
      <c r="BD56" s="58">
        <v>0</v>
      </c>
      <c r="BE56" s="58">
        <v>0</v>
      </c>
      <c r="BF56" s="58">
        <v>0</v>
      </c>
      <c r="BG56" s="58">
        <v>0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0</v>
      </c>
      <c r="BW56" s="58">
        <v>0</v>
      </c>
      <c r="BX56" s="58">
        <v>0</v>
      </c>
      <c r="BY56" s="58">
        <v>0</v>
      </c>
      <c r="BZ56" s="58">
        <v>0</v>
      </c>
      <c r="CA56" s="58">
        <v>0</v>
      </c>
      <c r="CB56" s="58">
        <v>0</v>
      </c>
      <c r="CC56" s="58">
        <v>0</v>
      </c>
      <c r="CD56" s="58">
        <v>0</v>
      </c>
      <c r="CE56" s="58">
        <v>0</v>
      </c>
      <c r="CF56" s="58">
        <v>0</v>
      </c>
      <c r="CG56" s="58">
        <v>0</v>
      </c>
      <c r="CH56" s="58">
        <v>0</v>
      </c>
      <c r="CI56" s="58">
        <v>0</v>
      </c>
      <c r="CJ56" s="58">
        <v>0</v>
      </c>
      <c r="CK56" s="58">
        <v>0</v>
      </c>
      <c r="CL56" s="58">
        <v>0</v>
      </c>
      <c r="CM56" s="58">
        <v>0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115"/>
    </row>
    <row r="57" spans="2:102" x14ac:dyDescent="0.25">
      <c r="B57" s="17" t="s">
        <v>41</v>
      </c>
      <c r="C57" s="17">
        <v>1</v>
      </c>
      <c r="D57" s="19">
        <v>250</v>
      </c>
      <c r="E57" s="19"/>
      <c r="F57" s="19">
        <f>C57*D57</f>
        <v>250</v>
      </c>
      <c r="G57" s="55">
        <v>16</v>
      </c>
      <c r="H57" s="55">
        <v>16</v>
      </c>
      <c r="I57" s="57">
        <f t="shared" si="0"/>
        <v>-250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f>I57</f>
        <v>-250</v>
      </c>
      <c r="Z57" s="58">
        <v>0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0</v>
      </c>
      <c r="AG57" s="58">
        <v>0</v>
      </c>
      <c r="AH57" s="58">
        <v>0</v>
      </c>
      <c r="AI57" s="58">
        <v>0</v>
      </c>
      <c r="AJ57" s="58">
        <v>0</v>
      </c>
      <c r="AK57" s="58">
        <v>0</v>
      </c>
      <c r="AL57" s="58">
        <v>0</v>
      </c>
      <c r="AM57" s="58">
        <v>0</v>
      </c>
      <c r="AN57" s="58">
        <v>0</v>
      </c>
      <c r="AO57" s="58">
        <v>0</v>
      </c>
      <c r="AP57" s="58">
        <v>0</v>
      </c>
      <c r="AQ57" s="58">
        <v>0</v>
      </c>
      <c r="AR57" s="58">
        <v>0</v>
      </c>
      <c r="AS57" s="58">
        <v>0</v>
      </c>
      <c r="AT57" s="58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8">
        <v>0</v>
      </c>
      <c r="BA57" s="58">
        <v>0</v>
      </c>
      <c r="BB57" s="58">
        <v>0</v>
      </c>
      <c r="BC57" s="58">
        <v>0</v>
      </c>
      <c r="BD57" s="58">
        <v>0</v>
      </c>
      <c r="BE57" s="58">
        <v>0</v>
      </c>
      <c r="BF57" s="58">
        <v>0</v>
      </c>
      <c r="BG57" s="58">
        <v>0</v>
      </c>
      <c r="BH57" s="58">
        <v>0</v>
      </c>
      <c r="BI57" s="58">
        <v>0</v>
      </c>
      <c r="BJ57" s="58">
        <v>0</v>
      </c>
      <c r="BK57" s="58">
        <v>0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0</v>
      </c>
      <c r="BW57" s="58">
        <v>0</v>
      </c>
      <c r="BX57" s="58">
        <v>0</v>
      </c>
      <c r="BY57" s="58">
        <v>0</v>
      </c>
      <c r="BZ57" s="58">
        <v>0</v>
      </c>
      <c r="CA57" s="58">
        <v>0</v>
      </c>
      <c r="CB57" s="58">
        <v>0</v>
      </c>
      <c r="CC57" s="58">
        <v>0</v>
      </c>
      <c r="CD57" s="58">
        <v>0</v>
      </c>
      <c r="CE57" s="58">
        <v>0</v>
      </c>
      <c r="CF57" s="58">
        <v>0</v>
      </c>
      <c r="CG57" s="58">
        <v>0</v>
      </c>
      <c r="CH57" s="58">
        <v>0</v>
      </c>
      <c r="CI57" s="58">
        <v>0</v>
      </c>
      <c r="CJ57" s="58">
        <v>0</v>
      </c>
      <c r="CK57" s="58">
        <v>0</v>
      </c>
      <c r="CL57" s="58">
        <v>0</v>
      </c>
      <c r="CM57" s="58">
        <v>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115"/>
    </row>
    <row r="58" spans="2:102" x14ac:dyDescent="0.25">
      <c r="B58" s="17" t="s">
        <v>42</v>
      </c>
      <c r="C58" s="20">
        <v>2.5000000000000001E-3</v>
      </c>
      <c r="D58" s="19">
        <f>-0.8*SUM(I10:I52,I65:I66)</f>
        <v>681693.3101832039</v>
      </c>
      <c r="E58" s="19"/>
      <c r="F58" s="19">
        <f>C58*D58</f>
        <v>1704.2332754580098</v>
      </c>
      <c r="G58" s="55">
        <v>16</v>
      </c>
      <c r="H58" s="55">
        <v>16</v>
      </c>
      <c r="I58" s="57">
        <f t="shared" si="0"/>
        <v>-1704.2332754580098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0</v>
      </c>
      <c r="Y58" s="58">
        <f>I58</f>
        <v>-1704.2332754580098</v>
      </c>
      <c r="Z58" s="58">
        <v>0</v>
      </c>
      <c r="AA58" s="58">
        <v>0</v>
      </c>
      <c r="AB58" s="58">
        <v>0</v>
      </c>
      <c r="AC58" s="58">
        <v>0</v>
      </c>
      <c r="AD58" s="58">
        <v>0</v>
      </c>
      <c r="AE58" s="58">
        <v>0</v>
      </c>
      <c r="AF58" s="58">
        <v>0</v>
      </c>
      <c r="AG58" s="58">
        <v>0</v>
      </c>
      <c r="AH58" s="58">
        <v>0</v>
      </c>
      <c r="AI58" s="58">
        <v>0</v>
      </c>
      <c r="AJ58" s="58">
        <v>0</v>
      </c>
      <c r="AK58" s="58">
        <v>0</v>
      </c>
      <c r="AL58" s="58">
        <v>0</v>
      </c>
      <c r="AM58" s="58">
        <v>0</v>
      </c>
      <c r="AN58" s="58">
        <v>0</v>
      </c>
      <c r="AO58" s="58">
        <v>0</v>
      </c>
      <c r="AP58" s="58">
        <v>0</v>
      </c>
      <c r="AQ58" s="58">
        <v>0</v>
      </c>
      <c r="AR58" s="58">
        <v>0</v>
      </c>
      <c r="AS58" s="58">
        <v>0</v>
      </c>
      <c r="AT58" s="58">
        <v>0</v>
      </c>
      <c r="AU58" s="58">
        <v>0</v>
      </c>
      <c r="AV58" s="58">
        <v>0</v>
      </c>
      <c r="AW58" s="58">
        <v>0</v>
      </c>
      <c r="AX58" s="58">
        <v>0</v>
      </c>
      <c r="AY58" s="58">
        <v>0</v>
      </c>
      <c r="AZ58" s="58">
        <v>0</v>
      </c>
      <c r="BA58" s="58">
        <v>0</v>
      </c>
      <c r="BB58" s="58">
        <v>0</v>
      </c>
      <c r="BC58" s="58">
        <v>0</v>
      </c>
      <c r="BD58" s="58">
        <v>0</v>
      </c>
      <c r="BE58" s="58">
        <v>0</v>
      </c>
      <c r="BF58" s="58">
        <v>0</v>
      </c>
      <c r="BG58" s="58">
        <v>0</v>
      </c>
      <c r="BH58" s="58">
        <v>0</v>
      </c>
      <c r="BI58" s="58">
        <v>0</v>
      </c>
      <c r="BJ58" s="58">
        <v>0</v>
      </c>
      <c r="BK58" s="58">
        <v>0</v>
      </c>
      <c r="BL58" s="58">
        <v>0</v>
      </c>
      <c r="BM58" s="58">
        <v>0</v>
      </c>
      <c r="BN58" s="58">
        <v>0</v>
      </c>
      <c r="BO58" s="58">
        <v>0</v>
      </c>
      <c r="BP58" s="58">
        <v>0</v>
      </c>
      <c r="BQ58" s="58">
        <v>0</v>
      </c>
      <c r="BR58" s="58">
        <v>0</v>
      </c>
      <c r="BS58" s="58">
        <v>0</v>
      </c>
      <c r="BT58" s="58">
        <v>0</v>
      </c>
      <c r="BU58" s="58">
        <v>0</v>
      </c>
      <c r="BV58" s="58">
        <v>0</v>
      </c>
      <c r="BW58" s="58">
        <v>0</v>
      </c>
      <c r="BX58" s="58">
        <v>0</v>
      </c>
      <c r="BY58" s="58">
        <v>0</v>
      </c>
      <c r="BZ58" s="58">
        <v>0</v>
      </c>
      <c r="CA58" s="58">
        <v>0</v>
      </c>
      <c r="CB58" s="58">
        <v>0</v>
      </c>
      <c r="CC58" s="58">
        <v>0</v>
      </c>
      <c r="CD58" s="58">
        <v>0</v>
      </c>
      <c r="CE58" s="58">
        <v>0</v>
      </c>
      <c r="CF58" s="58">
        <v>0</v>
      </c>
      <c r="CG58" s="58">
        <v>0</v>
      </c>
      <c r="CH58" s="58">
        <v>0</v>
      </c>
      <c r="CI58" s="58">
        <v>0</v>
      </c>
      <c r="CJ58" s="58">
        <v>0</v>
      </c>
      <c r="CK58" s="58">
        <v>0</v>
      </c>
      <c r="CL58" s="58">
        <v>0</v>
      </c>
      <c r="CM58" s="58">
        <v>0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115"/>
    </row>
    <row r="59" spans="2:102" x14ac:dyDescent="0.25">
      <c r="B59" s="17" t="s">
        <v>38</v>
      </c>
      <c r="C59" s="20">
        <v>1E-3</v>
      </c>
      <c r="D59" s="19">
        <f>-0.8*SUM(I10:I52,I65:I66)</f>
        <v>681693.3101832039</v>
      </c>
      <c r="E59" s="19"/>
      <c r="F59" s="19">
        <f>C59*D59</f>
        <v>681.69331018320395</v>
      </c>
      <c r="G59" s="55">
        <v>16</v>
      </c>
      <c r="H59" s="55">
        <v>16</v>
      </c>
      <c r="I59" s="57">
        <f t="shared" si="0"/>
        <v>-681.69331018320395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0</v>
      </c>
      <c r="X59" s="58">
        <v>0</v>
      </c>
      <c r="Y59" s="58">
        <f>I59</f>
        <v>-681.69331018320395</v>
      </c>
      <c r="Z59" s="58">
        <v>0</v>
      </c>
      <c r="AA59" s="58">
        <v>0</v>
      </c>
      <c r="AB59" s="58">
        <v>0</v>
      </c>
      <c r="AC59" s="58">
        <v>0</v>
      </c>
      <c r="AD59" s="58">
        <v>0</v>
      </c>
      <c r="AE59" s="58">
        <v>0</v>
      </c>
      <c r="AF59" s="58">
        <v>0</v>
      </c>
      <c r="AG59" s="58">
        <v>0</v>
      </c>
      <c r="AH59" s="58">
        <v>0</v>
      </c>
      <c r="AI59" s="58">
        <v>0</v>
      </c>
      <c r="AJ59" s="58">
        <v>0</v>
      </c>
      <c r="AK59" s="58">
        <v>0</v>
      </c>
      <c r="AL59" s="58">
        <v>0</v>
      </c>
      <c r="AM59" s="58">
        <v>0</v>
      </c>
      <c r="AN59" s="58">
        <v>0</v>
      </c>
      <c r="AO59" s="58">
        <v>0</v>
      </c>
      <c r="AP59" s="58">
        <v>0</v>
      </c>
      <c r="AQ59" s="58">
        <v>0</v>
      </c>
      <c r="AR59" s="58">
        <v>0</v>
      </c>
      <c r="AS59" s="58">
        <v>0</v>
      </c>
      <c r="AT59" s="58">
        <v>0</v>
      </c>
      <c r="AU59" s="58">
        <v>0</v>
      </c>
      <c r="AV59" s="58">
        <v>0</v>
      </c>
      <c r="AW59" s="58">
        <v>0</v>
      </c>
      <c r="AX59" s="58">
        <v>0</v>
      </c>
      <c r="AY59" s="58">
        <v>0</v>
      </c>
      <c r="AZ59" s="58">
        <v>0</v>
      </c>
      <c r="BA59" s="58">
        <v>0</v>
      </c>
      <c r="BB59" s="58">
        <v>0</v>
      </c>
      <c r="BC59" s="58">
        <v>0</v>
      </c>
      <c r="BD59" s="58">
        <v>0</v>
      </c>
      <c r="BE59" s="58">
        <v>0</v>
      </c>
      <c r="BF59" s="58">
        <v>0</v>
      </c>
      <c r="BG59" s="58">
        <v>0</v>
      </c>
      <c r="BH59" s="58">
        <v>0</v>
      </c>
      <c r="BI59" s="58">
        <v>0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0</v>
      </c>
      <c r="BW59" s="58">
        <v>0</v>
      </c>
      <c r="BX59" s="58">
        <v>0</v>
      </c>
      <c r="BY59" s="58">
        <v>0</v>
      </c>
      <c r="BZ59" s="58">
        <v>0</v>
      </c>
      <c r="CA59" s="58">
        <v>0</v>
      </c>
      <c r="CB59" s="58">
        <v>0</v>
      </c>
      <c r="CC59" s="58">
        <v>0</v>
      </c>
      <c r="CD59" s="58">
        <v>0</v>
      </c>
      <c r="CE59" s="58">
        <v>0</v>
      </c>
      <c r="CF59" s="58">
        <v>0</v>
      </c>
      <c r="CG59" s="58">
        <v>0</v>
      </c>
      <c r="CH59" s="58">
        <v>0</v>
      </c>
      <c r="CI59" s="58">
        <v>0</v>
      </c>
      <c r="CJ59" s="58">
        <v>0</v>
      </c>
      <c r="CK59" s="58">
        <v>0</v>
      </c>
      <c r="CL59" s="58">
        <v>0</v>
      </c>
      <c r="CM59" s="58">
        <v>0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115"/>
    </row>
    <row r="60" spans="2:102" x14ac:dyDescent="0.25">
      <c r="B60" s="17" t="s">
        <v>122</v>
      </c>
      <c r="C60" s="20">
        <f>intereses!C5</f>
        <v>3.5000000000000003E-2</v>
      </c>
      <c r="D60" s="19">
        <f>0.8*(F8-F70-F71)</f>
        <v>514930.92869244964</v>
      </c>
      <c r="E60" s="19"/>
      <c r="F60" s="19">
        <v>47118</v>
      </c>
      <c r="G60" s="55">
        <v>33</v>
      </c>
      <c r="H60" s="55">
        <v>92</v>
      </c>
      <c r="I60" s="57"/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0</v>
      </c>
      <c r="AB60" s="58">
        <v>0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0</v>
      </c>
      <c r="AK60" s="58">
        <v>0</v>
      </c>
      <c r="AL60" s="58">
        <v>0</v>
      </c>
      <c r="AM60" s="58">
        <v>0</v>
      </c>
      <c r="AN60" s="58">
        <v>0</v>
      </c>
      <c r="AO60" s="58">
        <v>0</v>
      </c>
      <c r="AP60" s="58">
        <v>-1501.8818791666667</v>
      </c>
      <c r="AQ60" s="58">
        <v>-1478.9405158596533</v>
      </c>
      <c r="AR60" s="58">
        <v>-1455.9322402429946</v>
      </c>
      <c r="AS60" s="58">
        <v>-1432.8568571557873</v>
      </c>
      <c r="AT60" s="58">
        <v>-1409.7141708679089</v>
      </c>
      <c r="AU60" s="58">
        <v>-1386.5039850783576</v>
      </c>
      <c r="AV60" s="58">
        <v>-1363.2261029135866</v>
      </c>
      <c r="AW60" s="58">
        <v>-1339.8803269258351</v>
      </c>
      <c r="AX60" s="58">
        <v>-1316.4664590914526</v>
      </c>
      <c r="AY60" s="58">
        <v>-1292.98430080922</v>
      </c>
      <c r="AZ60" s="58">
        <v>-1269.4336528986639</v>
      </c>
      <c r="BA60" s="58">
        <v>-1245.8143155983691</v>
      </c>
      <c r="BB60" s="58">
        <v>-1222.1260885642814</v>
      </c>
      <c r="BC60" s="58">
        <v>-1198.3687708680113</v>
      </c>
      <c r="BD60" s="58">
        <v>-1174.542160995127</v>
      </c>
      <c r="BE60" s="58">
        <v>-1150.6460568434466</v>
      </c>
      <c r="BF60" s="113">
        <v>-1126.6802557213236</v>
      </c>
      <c r="BG60" s="113">
        <v>-1102.6445543459283</v>
      </c>
      <c r="BH60" s="113">
        <v>-1078.5387488415211</v>
      </c>
      <c r="BI60" s="113">
        <v>-1054.362634737726</v>
      </c>
      <c r="BJ60" s="113">
        <v>-1030.1160069677949</v>
      </c>
      <c r="BK60" s="113">
        <v>-1005.7986598668682</v>
      </c>
      <c r="BL60" s="113">
        <v>-981.41038717023048</v>
      </c>
      <c r="BM60" s="113">
        <v>-956.95098201156088</v>
      </c>
      <c r="BN60" s="113">
        <v>-932.42023692117846</v>
      </c>
      <c r="BO60" s="113">
        <v>-907.81794382428245</v>
      </c>
      <c r="BP60" s="113">
        <v>-883.1438940391871</v>
      </c>
      <c r="BQ60" s="113">
        <v>-858.3978782755521</v>
      </c>
      <c r="BR60" s="113">
        <v>-833.57968663260647</v>
      </c>
      <c r="BS60" s="113">
        <v>-808.68910859736854</v>
      </c>
      <c r="BT60" s="113">
        <v>-783.72593304286147</v>
      </c>
      <c r="BU60" s="113">
        <v>-758.68994822632044</v>
      </c>
      <c r="BV60" s="113">
        <v>-733.58094178739782</v>
      </c>
      <c r="BW60" s="113">
        <v>-708.39870074636167</v>
      </c>
      <c r="BX60" s="113">
        <v>-683.14301150228903</v>
      </c>
      <c r="BY60" s="113">
        <v>-657.81365983125465</v>
      </c>
      <c r="BZ60" s="113">
        <v>-632.41043088451295</v>
      </c>
      <c r="CA60" s="113">
        <v>-606.9331091866768</v>
      </c>
      <c r="CB60" s="113">
        <v>-581.38147863388838</v>
      </c>
      <c r="CC60" s="113">
        <v>-555.75532249198773</v>
      </c>
      <c r="CD60" s="113">
        <v>-530.05442339467334</v>
      </c>
      <c r="CE60" s="113">
        <v>-504.27856334165841</v>
      </c>
      <c r="CF60" s="113">
        <v>-478.42752369682211</v>
      </c>
      <c r="CG60" s="113">
        <v>-452.501085186355</v>
      </c>
      <c r="CH60" s="113">
        <v>-426.49902789689912</v>
      </c>
      <c r="CI60" s="113">
        <v>-400.42113127368231</v>
      </c>
      <c r="CJ60" s="113">
        <v>-374.26717411864774</v>
      </c>
      <c r="CK60" s="113">
        <v>-348.03693458857771</v>
      </c>
      <c r="CL60" s="113">
        <v>-321.73019019321168</v>
      </c>
      <c r="CM60" s="113">
        <v>-295.34671779335906</v>
      </c>
      <c r="CN60" s="113">
        <v>-268.88629359900693</v>
      </c>
      <c r="CO60" s="113">
        <v>-242.34869316742126</v>
      </c>
      <c r="CP60" s="113">
        <v>-215.73369140124345</v>
      </c>
      <c r="CQ60" s="113">
        <v>-189.041062546581</v>
      </c>
      <c r="CR60" s="113">
        <v>-162.27058019109242</v>
      </c>
      <c r="CS60" s="113">
        <v>-135.42201726206696</v>
      </c>
      <c r="CT60" s="113">
        <v>-108.49514602449857</v>
      </c>
      <c r="CU60" s="113">
        <v>-81.489738079153909</v>
      </c>
      <c r="CV60" s="113">
        <v>-54.405564360635353</v>
      </c>
      <c r="CW60" s="113">
        <v>-27.242395135437743</v>
      </c>
      <c r="CX60" s="115"/>
    </row>
    <row r="61" spans="2:102" x14ac:dyDescent="0.25">
      <c r="B61" s="17" t="s">
        <v>54</v>
      </c>
      <c r="C61" s="21">
        <f>intereses!E5</f>
        <v>0.05</v>
      </c>
      <c r="D61" s="19">
        <f>-0.8*SUM(I10:I52,I65:I66)</f>
        <v>681693.3101832039</v>
      </c>
      <c r="E61" s="19"/>
      <c r="F61" s="19">
        <v>24684.63</v>
      </c>
      <c r="G61" s="55">
        <v>17</v>
      </c>
      <c r="H61" s="55">
        <v>32</v>
      </c>
      <c r="I61" s="57"/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58">
        <v>-2840.3887916666667</v>
      </c>
      <c r="AA61" s="58">
        <v>-2670.542175373535</v>
      </c>
      <c r="AB61" s="58">
        <v>-2499.987864845848</v>
      </c>
      <c r="AC61" s="58">
        <v>-2328.7229113576295</v>
      </c>
      <c r="AD61" s="58">
        <v>-2156.7443538965426</v>
      </c>
      <c r="AE61" s="58">
        <v>-1984.0492191127014</v>
      </c>
      <c r="AF61" s="58">
        <v>-1810.6345212672607</v>
      </c>
      <c r="AG61" s="58">
        <v>-1636.4972621807974</v>
      </c>
      <c r="AH61" s="58">
        <v>-1461.6344311814742</v>
      </c>
      <c r="AI61" s="58">
        <v>-1286.0430050529865</v>
      </c>
      <c r="AJ61" s="58">
        <v>-1109.7199479822973</v>
      </c>
      <c r="AK61" s="58">
        <v>-932.66221150714671</v>
      </c>
      <c r="AL61" s="58">
        <v>-754.86673446334976</v>
      </c>
      <c r="AM61" s="58">
        <v>-576.33044293187015</v>
      </c>
      <c r="AN61" s="58">
        <v>-397.05025018567613</v>
      </c>
      <c r="AO61" s="58">
        <v>-217.02305663637298</v>
      </c>
      <c r="AP61" s="58">
        <v>0</v>
      </c>
      <c r="AQ61" s="58">
        <v>0</v>
      </c>
      <c r="AR61" s="58">
        <v>0</v>
      </c>
      <c r="AS61" s="58">
        <v>0</v>
      </c>
      <c r="AT61" s="58">
        <v>0</v>
      </c>
      <c r="AU61" s="58">
        <v>0</v>
      </c>
      <c r="AV61" s="58">
        <v>0</v>
      </c>
      <c r="AW61" s="58">
        <v>0</v>
      </c>
      <c r="AX61" s="58">
        <v>0</v>
      </c>
      <c r="AY61" s="58">
        <v>0</v>
      </c>
      <c r="AZ61" s="58">
        <v>0</v>
      </c>
      <c r="BA61" s="58">
        <v>0</v>
      </c>
      <c r="BB61" s="58">
        <v>0</v>
      </c>
      <c r="BC61" s="58">
        <v>0</v>
      </c>
      <c r="BD61" s="58">
        <v>0</v>
      </c>
      <c r="BE61" s="58">
        <v>0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0</v>
      </c>
      <c r="BW61" s="58">
        <v>0</v>
      </c>
      <c r="BX61" s="58">
        <v>0</v>
      </c>
      <c r="BY61" s="58">
        <v>0</v>
      </c>
      <c r="BZ61" s="58">
        <v>0</v>
      </c>
      <c r="CA61" s="58">
        <v>0</v>
      </c>
      <c r="CB61" s="58">
        <v>0</v>
      </c>
      <c r="CC61" s="58">
        <v>0</v>
      </c>
      <c r="CD61" s="58">
        <v>0</v>
      </c>
      <c r="CE61" s="58">
        <v>0</v>
      </c>
      <c r="CF61" s="58">
        <v>0</v>
      </c>
      <c r="CG61" s="58">
        <v>0</v>
      </c>
      <c r="CH61" s="58">
        <v>0</v>
      </c>
      <c r="CI61" s="58">
        <v>0</v>
      </c>
      <c r="CJ61" s="58">
        <v>0</v>
      </c>
      <c r="CK61" s="58">
        <v>0</v>
      </c>
      <c r="CL61" s="58">
        <v>0</v>
      </c>
      <c r="CM61" s="58">
        <v>0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115"/>
    </row>
    <row r="62" spans="2:102" x14ac:dyDescent="0.25">
      <c r="B62" s="17" t="s">
        <v>39</v>
      </c>
      <c r="C62" s="20">
        <v>2.5000000000000001E-3</v>
      </c>
      <c r="D62" s="19">
        <f>-0.8*SUM(I10:I52,I65:I66)</f>
        <v>681693.3101832039</v>
      </c>
      <c r="E62" s="19"/>
      <c r="F62" s="19">
        <f>C62*D62</f>
        <v>1704.2332754580098</v>
      </c>
      <c r="G62" s="55">
        <v>32</v>
      </c>
      <c r="H62" s="55">
        <v>33</v>
      </c>
      <c r="I62" s="57">
        <f t="shared" si="0"/>
        <v>-1704.2332754580098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  <c r="O62" s="58">
        <v>0</v>
      </c>
      <c r="P62" s="58">
        <v>0</v>
      </c>
      <c r="Q62" s="58">
        <v>0</v>
      </c>
      <c r="R62" s="58">
        <v>0</v>
      </c>
      <c r="S62" s="58">
        <v>0</v>
      </c>
      <c r="T62" s="58">
        <v>0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58">
        <v>0</v>
      </c>
      <c r="AB62" s="58">
        <v>0</v>
      </c>
      <c r="AC62" s="58">
        <v>0</v>
      </c>
      <c r="AD62" s="58">
        <v>0</v>
      </c>
      <c r="AE62" s="58">
        <v>0</v>
      </c>
      <c r="AF62" s="58">
        <v>0</v>
      </c>
      <c r="AG62" s="58">
        <v>0</v>
      </c>
      <c r="AH62" s="58">
        <v>0</v>
      </c>
      <c r="AI62" s="58">
        <v>0</v>
      </c>
      <c r="AJ62" s="58">
        <v>0</v>
      </c>
      <c r="AK62" s="58">
        <v>0</v>
      </c>
      <c r="AL62" s="58">
        <v>0</v>
      </c>
      <c r="AM62" s="58">
        <v>0</v>
      </c>
      <c r="AN62" s="58">
        <v>0</v>
      </c>
      <c r="AO62" s="58">
        <v>0</v>
      </c>
      <c r="AP62" s="58">
        <v>0</v>
      </c>
      <c r="AQ62" s="58">
        <v>0</v>
      </c>
      <c r="AR62" s="58">
        <v>0</v>
      </c>
      <c r="AS62" s="58">
        <v>0</v>
      </c>
      <c r="AT62" s="58">
        <v>0</v>
      </c>
      <c r="AU62" s="58">
        <v>0</v>
      </c>
      <c r="AV62" s="58">
        <v>0</v>
      </c>
      <c r="AW62" s="58">
        <v>0</v>
      </c>
      <c r="AX62" s="58">
        <v>0</v>
      </c>
      <c r="AY62" s="58">
        <v>0</v>
      </c>
      <c r="AZ62" s="58">
        <v>0</v>
      </c>
      <c r="BA62" s="58">
        <v>0</v>
      </c>
      <c r="BB62" s="58">
        <v>0</v>
      </c>
      <c r="BC62" s="58">
        <v>0</v>
      </c>
      <c r="BD62" s="58">
        <v>0</v>
      </c>
      <c r="BE62" s="58">
        <v>0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0</v>
      </c>
      <c r="CA62" s="58">
        <v>0</v>
      </c>
      <c r="CB62" s="58">
        <v>0</v>
      </c>
      <c r="CC62" s="58">
        <v>0</v>
      </c>
      <c r="CD62" s="58">
        <v>0</v>
      </c>
      <c r="CE62" s="58">
        <v>0</v>
      </c>
      <c r="CF62" s="58">
        <v>0</v>
      </c>
      <c r="CG62" s="58">
        <v>0</v>
      </c>
      <c r="CH62" s="58">
        <v>0</v>
      </c>
      <c r="CI62" s="58">
        <v>0</v>
      </c>
      <c r="CJ62" s="58">
        <v>0</v>
      </c>
      <c r="CK62" s="58">
        <v>0</v>
      </c>
      <c r="CL62" s="58">
        <v>0</v>
      </c>
      <c r="CM62" s="58">
        <v>0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f>I62</f>
        <v>-1704.2332754580098</v>
      </c>
      <c r="CX62" s="115"/>
    </row>
    <row r="63" spans="2:102" x14ac:dyDescent="0.25">
      <c r="G63" s="61"/>
      <c r="H63" s="61"/>
      <c r="I63" s="62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CX63" s="115"/>
    </row>
    <row r="64" spans="2:102" x14ac:dyDescent="0.25">
      <c r="B64" s="15" t="s">
        <v>3</v>
      </c>
      <c r="C64" s="15"/>
      <c r="D64" s="16"/>
      <c r="E64" s="16"/>
      <c r="F64" s="16"/>
      <c r="G64" s="64"/>
      <c r="H64" s="64"/>
      <c r="I64" s="65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CX64" s="115"/>
    </row>
    <row r="65" spans="2:102" x14ac:dyDescent="0.25">
      <c r="B65" s="17" t="s">
        <v>30</v>
      </c>
      <c r="C65">
        <v>2</v>
      </c>
      <c r="D65" s="1">
        <v>8</v>
      </c>
      <c r="E65" s="1">
        <v>700</v>
      </c>
      <c r="F65" s="1">
        <f>C65*D65*E65</f>
        <v>11200</v>
      </c>
      <c r="G65" s="70">
        <v>17</v>
      </c>
      <c r="H65" s="70">
        <v>32</v>
      </c>
      <c r="I65" s="71">
        <f t="shared" si="0"/>
        <v>-11200</v>
      </c>
      <c r="J65" s="72">
        <v>0</v>
      </c>
      <c r="K65" s="72">
        <v>0</v>
      </c>
      <c r="L65" s="72">
        <v>0</v>
      </c>
      <c r="M65" s="72">
        <v>0</v>
      </c>
      <c r="N65" s="72">
        <v>0</v>
      </c>
      <c r="O65" s="72">
        <v>0</v>
      </c>
      <c r="P65" s="72">
        <v>0</v>
      </c>
      <c r="Q65" s="72">
        <v>0</v>
      </c>
      <c r="R65" s="72">
        <v>0</v>
      </c>
      <c r="S65" s="72">
        <v>0</v>
      </c>
      <c r="T65" s="72">
        <v>0</v>
      </c>
      <c r="U65" s="72">
        <v>0</v>
      </c>
      <c r="V65" s="72">
        <v>0</v>
      </c>
      <c r="W65" s="72">
        <v>0</v>
      </c>
      <c r="X65" s="72">
        <v>0</v>
      </c>
      <c r="Y65" s="72">
        <v>0</v>
      </c>
      <c r="Z65" s="72">
        <f>$I$65/16</f>
        <v>-700</v>
      </c>
      <c r="AA65" s="72">
        <f t="shared" ref="AA65:AO65" si="16">$I$65/16</f>
        <v>-700</v>
      </c>
      <c r="AB65" s="72">
        <f t="shared" si="16"/>
        <v>-700</v>
      </c>
      <c r="AC65" s="72">
        <f t="shared" si="16"/>
        <v>-700</v>
      </c>
      <c r="AD65" s="72">
        <f t="shared" si="16"/>
        <v>-700</v>
      </c>
      <c r="AE65" s="72">
        <f t="shared" si="16"/>
        <v>-700</v>
      </c>
      <c r="AF65" s="72">
        <f t="shared" si="16"/>
        <v>-700</v>
      </c>
      <c r="AG65" s="72">
        <f t="shared" si="16"/>
        <v>-700</v>
      </c>
      <c r="AH65" s="72">
        <f t="shared" si="16"/>
        <v>-700</v>
      </c>
      <c r="AI65" s="72">
        <f t="shared" si="16"/>
        <v>-700</v>
      </c>
      <c r="AJ65" s="72">
        <f t="shared" si="16"/>
        <v>-700</v>
      </c>
      <c r="AK65" s="72">
        <f t="shared" si="16"/>
        <v>-700</v>
      </c>
      <c r="AL65" s="72">
        <f t="shared" si="16"/>
        <v>-700</v>
      </c>
      <c r="AM65" s="72">
        <f t="shared" si="16"/>
        <v>-700</v>
      </c>
      <c r="AN65" s="72">
        <f t="shared" si="16"/>
        <v>-700</v>
      </c>
      <c r="AO65" s="72">
        <f t="shared" si="16"/>
        <v>-700</v>
      </c>
      <c r="AP65" s="72">
        <v>0</v>
      </c>
      <c r="AQ65" s="72">
        <v>0</v>
      </c>
      <c r="AR65" s="72">
        <v>0</v>
      </c>
      <c r="AS65" s="72">
        <v>0</v>
      </c>
      <c r="AT65" s="72">
        <v>0</v>
      </c>
      <c r="AU65" s="72">
        <v>0</v>
      </c>
      <c r="AV65" s="72">
        <v>0</v>
      </c>
      <c r="AW65" s="72">
        <v>0</v>
      </c>
      <c r="AX65" s="72">
        <v>0</v>
      </c>
      <c r="AY65" s="72">
        <v>0</v>
      </c>
      <c r="AZ65" s="72">
        <v>0</v>
      </c>
      <c r="BA65" s="72">
        <v>0</v>
      </c>
      <c r="BB65" s="72">
        <v>0</v>
      </c>
      <c r="BC65" s="72">
        <v>0</v>
      </c>
      <c r="BD65" s="72">
        <v>0</v>
      </c>
      <c r="BE65" s="72">
        <v>0</v>
      </c>
      <c r="BF65" s="72">
        <v>0</v>
      </c>
      <c r="BG65" s="72">
        <v>0</v>
      </c>
      <c r="BH65" s="72">
        <v>0</v>
      </c>
      <c r="BI65" s="72">
        <v>0</v>
      </c>
      <c r="BJ65" s="72">
        <v>0</v>
      </c>
      <c r="BK65" s="72">
        <v>0</v>
      </c>
      <c r="BL65" s="72">
        <v>0</v>
      </c>
      <c r="BM65" s="72">
        <v>0</v>
      </c>
      <c r="BN65" s="72">
        <v>0</v>
      </c>
      <c r="BO65" s="72">
        <v>0</v>
      </c>
      <c r="BP65" s="72">
        <v>0</v>
      </c>
      <c r="BQ65" s="72">
        <v>0</v>
      </c>
      <c r="BR65" s="72">
        <v>0</v>
      </c>
      <c r="BS65" s="72">
        <v>0</v>
      </c>
      <c r="BT65" s="72">
        <v>0</v>
      </c>
      <c r="BU65" s="72">
        <v>0</v>
      </c>
      <c r="BV65" s="72">
        <v>0</v>
      </c>
      <c r="BW65" s="72">
        <v>0</v>
      </c>
      <c r="BX65" s="72">
        <v>0</v>
      </c>
      <c r="BY65" s="72">
        <v>0</v>
      </c>
      <c r="BZ65" s="72">
        <v>0</v>
      </c>
      <c r="CA65" s="72">
        <v>0</v>
      </c>
      <c r="CB65" s="72">
        <v>0</v>
      </c>
      <c r="CC65" s="72">
        <v>0</v>
      </c>
      <c r="CD65" s="72">
        <v>0</v>
      </c>
      <c r="CE65" s="72">
        <v>0</v>
      </c>
      <c r="CF65" s="72">
        <v>0</v>
      </c>
      <c r="CG65" s="72">
        <v>0</v>
      </c>
      <c r="CH65" s="72">
        <v>0</v>
      </c>
      <c r="CI65" s="72">
        <v>0</v>
      </c>
      <c r="CJ65" s="72">
        <v>0</v>
      </c>
      <c r="CK65" s="72">
        <v>0</v>
      </c>
      <c r="CL65" s="72">
        <v>0</v>
      </c>
      <c r="CM65" s="72">
        <v>0</v>
      </c>
      <c r="CN65" s="72">
        <v>0</v>
      </c>
      <c r="CO65" s="72">
        <v>0</v>
      </c>
      <c r="CP65" s="72">
        <v>0</v>
      </c>
      <c r="CQ65" s="72">
        <v>0</v>
      </c>
      <c r="CR65" s="72">
        <v>0</v>
      </c>
      <c r="CS65" s="72">
        <v>0</v>
      </c>
      <c r="CT65" s="72">
        <v>0</v>
      </c>
      <c r="CU65" s="72">
        <v>0</v>
      </c>
      <c r="CV65" s="72">
        <v>0</v>
      </c>
      <c r="CW65" s="72">
        <v>0</v>
      </c>
      <c r="CX65" s="115"/>
    </row>
    <row r="66" spans="2:102" x14ac:dyDescent="0.25">
      <c r="B66" t="s">
        <v>23</v>
      </c>
      <c r="C66">
        <v>2</v>
      </c>
      <c r="D66" s="1">
        <v>8</v>
      </c>
      <c r="E66" s="1">
        <v>200</v>
      </c>
      <c r="F66" s="1">
        <f>C66*D66*E66</f>
        <v>3200</v>
      </c>
      <c r="G66" s="55">
        <v>17</v>
      </c>
      <c r="H66" s="55">
        <v>32</v>
      </c>
      <c r="I66" s="57">
        <f>-$F$66</f>
        <v>-3200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f>$I$66/16</f>
        <v>-200</v>
      </c>
      <c r="AA66" s="58">
        <f t="shared" ref="AA66:AO66" si="17">$I$66/16</f>
        <v>-200</v>
      </c>
      <c r="AB66" s="58">
        <f t="shared" si="17"/>
        <v>-200</v>
      </c>
      <c r="AC66" s="58">
        <f t="shared" si="17"/>
        <v>-200</v>
      </c>
      <c r="AD66" s="58">
        <f t="shared" si="17"/>
        <v>-200</v>
      </c>
      <c r="AE66" s="58">
        <f t="shared" si="17"/>
        <v>-200</v>
      </c>
      <c r="AF66" s="58">
        <f t="shared" si="17"/>
        <v>-200</v>
      </c>
      <c r="AG66" s="58">
        <f t="shared" si="17"/>
        <v>-200</v>
      </c>
      <c r="AH66" s="58">
        <f t="shared" si="17"/>
        <v>-200</v>
      </c>
      <c r="AI66" s="58">
        <f t="shared" si="17"/>
        <v>-200</v>
      </c>
      <c r="AJ66" s="58">
        <f t="shared" si="17"/>
        <v>-200</v>
      </c>
      <c r="AK66" s="58">
        <f t="shared" si="17"/>
        <v>-200</v>
      </c>
      <c r="AL66" s="58">
        <f t="shared" si="17"/>
        <v>-200</v>
      </c>
      <c r="AM66" s="58">
        <f t="shared" si="17"/>
        <v>-200</v>
      </c>
      <c r="AN66" s="58">
        <f t="shared" si="17"/>
        <v>-200</v>
      </c>
      <c r="AO66" s="58">
        <f t="shared" si="17"/>
        <v>-200</v>
      </c>
      <c r="AP66" s="58">
        <v>0</v>
      </c>
      <c r="AQ66" s="58">
        <v>0</v>
      </c>
      <c r="AR66" s="58">
        <v>0</v>
      </c>
      <c r="AS66" s="58">
        <v>0</v>
      </c>
      <c r="AT66" s="58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8">
        <v>0</v>
      </c>
      <c r="BA66" s="58">
        <v>0</v>
      </c>
      <c r="BB66" s="58">
        <v>0</v>
      </c>
      <c r="BC66" s="58">
        <v>0</v>
      </c>
      <c r="BD66" s="58">
        <v>0</v>
      </c>
      <c r="BE66" s="58">
        <v>0</v>
      </c>
      <c r="BF66" s="58">
        <v>0</v>
      </c>
      <c r="BG66" s="58">
        <v>0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0</v>
      </c>
      <c r="CA66" s="58">
        <v>0</v>
      </c>
      <c r="CB66" s="58">
        <v>0</v>
      </c>
      <c r="CC66" s="58">
        <v>0</v>
      </c>
      <c r="CD66" s="58">
        <v>0</v>
      </c>
      <c r="CE66" s="58">
        <v>0</v>
      </c>
      <c r="CF66" s="58">
        <v>0</v>
      </c>
      <c r="CG66" s="58">
        <v>0</v>
      </c>
      <c r="CH66" s="58">
        <v>0</v>
      </c>
      <c r="CI66" s="58">
        <v>0</v>
      </c>
      <c r="CJ66" s="58">
        <v>0</v>
      </c>
      <c r="CK66" s="58">
        <v>0</v>
      </c>
      <c r="CL66" s="58">
        <v>0</v>
      </c>
      <c r="CM66" s="58">
        <v>0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115"/>
    </row>
    <row r="67" spans="2:102" x14ac:dyDescent="0.25">
      <c r="G67" s="61"/>
      <c r="H67" s="61"/>
      <c r="I67" s="62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CX67" s="115"/>
    </row>
    <row r="68" spans="2:102" x14ac:dyDescent="0.25">
      <c r="B68" s="27" t="s">
        <v>9</v>
      </c>
      <c r="C68" s="24"/>
      <c r="D68" s="25"/>
      <c r="E68" s="25"/>
      <c r="F68" s="25">
        <f>SUM(F69:F72)</f>
        <v>964390.40000000002</v>
      </c>
      <c r="G68" s="81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2"/>
      <c r="CN68" s="82"/>
      <c r="CO68" s="82"/>
      <c r="CP68" s="82"/>
      <c r="CQ68" s="82"/>
      <c r="CR68" s="82"/>
      <c r="CS68" s="82"/>
      <c r="CT68" s="82"/>
      <c r="CU68" s="82"/>
      <c r="CV68" s="82"/>
      <c r="CW68" s="82"/>
      <c r="CX68" s="115"/>
    </row>
    <row r="69" spans="2:102" x14ac:dyDescent="0.25">
      <c r="B69" t="s">
        <v>203</v>
      </c>
      <c r="C69">
        <v>4</v>
      </c>
      <c r="D69" s="1">
        <f>65*2183.04</f>
        <v>141897.60000000001</v>
      </c>
      <c r="F69" s="1">
        <f>C69*D69</f>
        <v>567590.40000000002</v>
      </c>
      <c r="G69" s="55">
        <v>92</v>
      </c>
      <c r="H69" s="55">
        <v>92</v>
      </c>
      <c r="I69" s="57">
        <f>F69</f>
        <v>567590.40000000002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8">
        <v>0</v>
      </c>
      <c r="AA69" s="58">
        <v>0</v>
      </c>
      <c r="AB69" s="58">
        <v>0</v>
      </c>
      <c r="AC69" s="58">
        <v>0</v>
      </c>
      <c r="AD69" s="58">
        <v>0</v>
      </c>
      <c r="AE69" s="58">
        <v>0</v>
      </c>
      <c r="AF69" s="58">
        <v>0</v>
      </c>
      <c r="AG69" s="58">
        <v>0</v>
      </c>
      <c r="AH69" s="58">
        <v>0</v>
      </c>
      <c r="AI69" s="58">
        <v>0</v>
      </c>
      <c r="AJ69" s="58">
        <v>0</v>
      </c>
      <c r="AK69" s="58">
        <v>0</v>
      </c>
      <c r="AL69" s="58">
        <v>0</v>
      </c>
      <c r="AM69" s="58">
        <v>0</v>
      </c>
      <c r="AN69" s="58">
        <v>0</v>
      </c>
      <c r="AO69" s="58">
        <v>0</v>
      </c>
      <c r="AP69" s="58">
        <v>0</v>
      </c>
      <c r="AQ69" s="58">
        <v>0</v>
      </c>
      <c r="AR69" s="58">
        <v>0</v>
      </c>
      <c r="AS69" s="58">
        <v>0</v>
      </c>
      <c r="AT69" s="58">
        <v>0</v>
      </c>
      <c r="AU69" s="58">
        <v>0</v>
      </c>
      <c r="AV69" s="58">
        <v>0</v>
      </c>
      <c r="AW69" s="58">
        <v>0</v>
      </c>
      <c r="AX69" s="58">
        <v>0</v>
      </c>
      <c r="AY69" s="58">
        <v>0</v>
      </c>
      <c r="AZ69" s="58">
        <v>0</v>
      </c>
      <c r="BA69" s="58">
        <v>0</v>
      </c>
      <c r="BB69" s="58">
        <v>0</v>
      </c>
      <c r="BC69" s="58">
        <v>0</v>
      </c>
      <c r="BD69" s="58">
        <v>0</v>
      </c>
      <c r="BE69" s="58">
        <v>0</v>
      </c>
      <c r="BF69" s="58">
        <v>0</v>
      </c>
      <c r="BG69" s="58">
        <v>0</v>
      </c>
      <c r="BH69" s="58">
        <v>0</v>
      </c>
      <c r="BI69" s="58">
        <v>0</v>
      </c>
      <c r="BJ69" s="58">
        <v>0</v>
      </c>
      <c r="BK69" s="58">
        <v>0</v>
      </c>
      <c r="BL69" s="58">
        <v>0</v>
      </c>
      <c r="BM69" s="58">
        <v>0</v>
      </c>
      <c r="BN69" s="58">
        <v>0</v>
      </c>
      <c r="BO69" s="58">
        <v>0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0</v>
      </c>
      <c r="BW69" s="58">
        <v>0</v>
      </c>
      <c r="BX69" s="58">
        <v>0</v>
      </c>
      <c r="BY69" s="58">
        <v>0</v>
      </c>
      <c r="BZ69" s="58">
        <v>0</v>
      </c>
      <c r="CA69" s="58">
        <v>0</v>
      </c>
      <c r="CB69" s="58">
        <v>0</v>
      </c>
      <c r="CC69" s="58">
        <v>0</v>
      </c>
      <c r="CD69" s="58">
        <v>0</v>
      </c>
      <c r="CE69" s="58">
        <v>0</v>
      </c>
      <c r="CF69" s="58">
        <v>0</v>
      </c>
      <c r="CG69" s="58">
        <v>0</v>
      </c>
      <c r="CH69" s="58">
        <v>0</v>
      </c>
      <c r="CI69" s="58">
        <v>0</v>
      </c>
      <c r="CJ69" s="58">
        <v>0</v>
      </c>
      <c r="CK69" s="58">
        <v>0</v>
      </c>
      <c r="CL69" s="58">
        <v>0</v>
      </c>
      <c r="CM69" s="58">
        <v>0</v>
      </c>
      <c r="CN69" s="58">
        <v>0</v>
      </c>
      <c r="CO69" s="58">
        <v>0</v>
      </c>
      <c r="CP69" s="58">
        <v>0</v>
      </c>
      <c r="CQ69" s="58">
        <v>0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f>I69</f>
        <v>567590.40000000002</v>
      </c>
      <c r="CX69" s="115"/>
    </row>
    <row r="70" spans="2:102" x14ac:dyDescent="0.25">
      <c r="B70" t="s">
        <v>221</v>
      </c>
      <c r="C70">
        <v>8</v>
      </c>
      <c r="D70" s="11">
        <v>25100</v>
      </c>
      <c r="F70" s="1">
        <f>C70*D70</f>
        <v>200800</v>
      </c>
      <c r="G70" s="55">
        <v>33</v>
      </c>
      <c r="H70" s="55">
        <v>33</v>
      </c>
      <c r="I70" s="57">
        <f>F70</f>
        <v>200800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 s="58">
        <v>0</v>
      </c>
      <c r="AA70" s="58">
        <v>0</v>
      </c>
      <c r="AB70" s="58">
        <v>0</v>
      </c>
      <c r="AC70" s="58">
        <v>0</v>
      </c>
      <c r="AD70" s="58">
        <v>0</v>
      </c>
      <c r="AE70" s="58">
        <v>0</v>
      </c>
      <c r="AF70" s="58">
        <v>0</v>
      </c>
      <c r="AG70" s="58">
        <v>0</v>
      </c>
      <c r="AH70" s="58">
        <v>0</v>
      </c>
      <c r="AI70" s="58">
        <v>0</v>
      </c>
      <c r="AJ70" s="58">
        <v>0</v>
      </c>
      <c r="AK70" s="58">
        <v>0</v>
      </c>
      <c r="AL70" s="58">
        <v>0</v>
      </c>
      <c r="AM70" s="58">
        <v>0</v>
      </c>
      <c r="AN70" s="58">
        <v>0</v>
      </c>
      <c r="AO70" s="58">
        <v>0</v>
      </c>
      <c r="AP70" s="58">
        <f>I70</f>
        <v>200800</v>
      </c>
      <c r="AQ70" s="58">
        <v>0</v>
      </c>
      <c r="AR70" s="58">
        <v>0</v>
      </c>
      <c r="AS70" s="58">
        <v>0</v>
      </c>
      <c r="AT70" s="58">
        <v>0</v>
      </c>
      <c r="AU70" s="58">
        <v>0</v>
      </c>
      <c r="AV70" s="58">
        <v>0</v>
      </c>
      <c r="AW70" s="58">
        <v>0</v>
      </c>
      <c r="AX70" s="58">
        <v>0</v>
      </c>
      <c r="AY70" s="58">
        <v>0</v>
      </c>
      <c r="AZ70" s="58">
        <v>0</v>
      </c>
      <c r="BA70" s="58">
        <v>0</v>
      </c>
      <c r="BB70" s="58">
        <v>0</v>
      </c>
      <c r="BC70" s="58">
        <v>0</v>
      </c>
      <c r="BD70" s="58">
        <v>0</v>
      </c>
      <c r="BE70" s="58">
        <v>0</v>
      </c>
      <c r="BF70" s="58">
        <v>0</v>
      </c>
      <c r="BG70" s="58">
        <v>0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0</v>
      </c>
      <c r="CA70" s="58">
        <v>0</v>
      </c>
      <c r="CB70" s="58">
        <v>0</v>
      </c>
      <c r="CC70" s="58">
        <v>0</v>
      </c>
      <c r="CD70" s="58">
        <v>0</v>
      </c>
      <c r="CE70" s="58">
        <v>0</v>
      </c>
      <c r="CF70" s="58">
        <v>0</v>
      </c>
      <c r="CG70" s="58">
        <v>0</v>
      </c>
      <c r="CH70" s="58">
        <v>0</v>
      </c>
      <c r="CI70" s="58">
        <v>0</v>
      </c>
      <c r="CJ70" s="58">
        <v>0</v>
      </c>
      <c r="CK70" s="58">
        <v>0</v>
      </c>
      <c r="CL70" s="58">
        <v>0</v>
      </c>
      <c r="CM70" s="58">
        <v>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115"/>
    </row>
    <row r="71" spans="2:102" x14ac:dyDescent="0.25">
      <c r="B71" t="s">
        <v>223</v>
      </c>
      <c r="C71">
        <v>8</v>
      </c>
      <c r="D71" s="1">
        <v>11000</v>
      </c>
      <c r="F71" s="1">
        <f>C71*D71</f>
        <v>88000</v>
      </c>
      <c r="G71" s="55">
        <v>33</v>
      </c>
      <c r="H71" s="55">
        <v>33</v>
      </c>
      <c r="I71" s="57">
        <f>F71</f>
        <v>88000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 s="58">
        <v>0</v>
      </c>
      <c r="AA71" s="58">
        <v>0</v>
      </c>
      <c r="AB71" s="58">
        <v>0</v>
      </c>
      <c r="AC71" s="58">
        <v>0</v>
      </c>
      <c r="AD71" s="58">
        <v>0</v>
      </c>
      <c r="AE71" s="58">
        <v>0</v>
      </c>
      <c r="AF71" s="58">
        <v>0</v>
      </c>
      <c r="AG71" s="58">
        <v>0</v>
      </c>
      <c r="AH71" s="58">
        <v>0</v>
      </c>
      <c r="AI71" s="58">
        <v>0</v>
      </c>
      <c r="AJ71" s="58">
        <v>0</v>
      </c>
      <c r="AK71" s="58">
        <v>0</v>
      </c>
      <c r="AL71" s="58">
        <v>0</v>
      </c>
      <c r="AM71" s="58">
        <v>0</v>
      </c>
      <c r="AN71" s="58">
        <v>0</v>
      </c>
      <c r="AO71" s="58">
        <v>0</v>
      </c>
      <c r="AP71" s="58">
        <f>I71</f>
        <v>88000</v>
      </c>
      <c r="AQ71" s="58">
        <v>0</v>
      </c>
      <c r="AR71" s="58">
        <v>0</v>
      </c>
      <c r="AS71" s="58">
        <v>0</v>
      </c>
      <c r="AT71" s="58">
        <v>0</v>
      </c>
      <c r="AU71" s="58">
        <v>0</v>
      </c>
      <c r="AV71" s="58">
        <v>0</v>
      </c>
      <c r="AW71" s="58">
        <v>0</v>
      </c>
      <c r="AX71" s="58">
        <v>0</v>
      </c>
      <c r="AY71" s="58">
        <v>0</v>
      </c>
      <c r="AZ71" s="58">
        <v>0</v>
      </c>
      <c r="BA71" s="58">
        <v>0</v>
      </c>
      <c r="BB71" s="58">
        <v>0</v>
      </c>
      <c r="BC71" s="58">
        <v>0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0</v>
      </c>
      <c r="CA71" s="58">
        <v>0</v>
      </c>
      <c r="CB71" s="58">
        <v>0</v>
      </c>
      <c r="CC71" s="58">
        <v>0</v>
      </c>
      <c r="CD71" s="58">
        <v>0</v>
      </c>
      <c r="CE71" s="58">
        <v>0</v>
      </c>
      <c r="CF71" s="58">
        <v>0</v>
      </c>
      <c r="CG71" s="58">
        <v>0</v>
      </c>
      <c r="CH71" s="58">
        <v>0</v>
      </c>
      <c r="CI71" s="58">
        <v>0</v>
      </c>
      <c r="CJ71" s="58">
        <v>0</v>
      </c>
      <c r="CK71" s="58">
        <v>0</v>
      </c>
      <c r="CL71" s="58">
        <v>0</v>
      </c>
      <c r="CM71" s="58">
        <v>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115"/>
    </row>
    <row r="72" spans="2:102" x14ac:dyDescent="0.25">
      <c r="B72" t="s">
        <v>211</v>
      </c>
      <c r="C72">
        <v>4</v>
      </c>
      <c r="D72" s="1">
        <f>5*12</f>
        <v>60</v>
      </c>
      <c r="E72" s="1">
        <v>450</v>
      </c>
      <c r="F72" s="1">
        <f>C72*D72*E72</f>
        <v>108000</v>
      </c>
      <c r="G72" s="55">
        <v>33</v>
      </c>
      <c r="H72" s="55">
        <v>92</v>
      </c>
      <c r="I72" s="57">
        <f>F72</f>
        <v>108000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v>0</v>
      </c>
      <c r="R72" s="58">
        <v>0</v>
      </c>
      <c r="S72" s="58">
        <v>0</v>
      </c>
      <c r="T72" s="58">
        <v>0</v>
      </c>
      <c r="U72" s="58">
        <v>0</v>
      </c>
      <c r="V72" s="58">
        <v>0</v>
      </c>
      <c r="W72" s="58">
        <v>0</v>
      </c>
      <c r="X72" s="58">
        <v>0</v>
      </c>
      <c r="Y72" s="58">
        <v>0</v>
      </c>
      <c r="Z72" s="58">
        <v>0</v>
      </c>
      <c r="AA72" s="58">
        <v>0</v>
      </c>
      <c r="AB72" s="58">
        <v>0</v>
      </c>
      <c r="AC72" s="58">
        <v>0</v>
      </c>
      <c r="AD72" s="58">
        <v>0</v>
      </c>
      <c r="AE72" s="58">
        <v>0</v>
      </c>
      <c r="AF72" s="58">
        <v>0</v>
      </c>
      <c r="AG72" s="58">
        <v>0</v>
      </c>
      <c r="AH72" s="58">
        <v>0</v>
      </c>
      <c r="AI72" s="58">
        <v>0</v>
      </c>
      <c r="AJ72" s="58">
        <v>0</v>
      </c>
      <c r="AK72" s="58">
        <v>0</v>
      </c>
      <c r="AL72" s="58">
        <v>0</v>
      </c>
      <c r="AM72" s="58">
        <v>0</v>
      </c>
      <c r="AN72" s="58">
        <v>0</v>
      </c>
      <c r="AO72" s="58">
        <v>0</v>
      </c>
      <c r="AP72" s="58">
        <f>$C$72*$E$72</f>
        <v>1800</v>
      </c>
      <c r="AQ72" s="58">
        <f t="shared" ref="AQ72:CV72" si="18">$C$72*$E$72</f>
        <v>1800</v>
      </c>
      <c r="AR72" s="58">
        <f t="shared" si="18"/>
        <v>1800</v>
      </c>
      <c r="AS72" s="58">
        <f t="shared" si="18"/>
        <v>1800</v>
      </c>
      <c r="AT72" s="58">
        <f t="shared" si="18"/>
        <v>1800</v>
      </c>
      <c r="AU72" s="58">
        <f t="shared" si="18"/>
        <v>1800</v>
      </c>
      <c r="AV72" s="58">
        <f t="shared" si="18"/>
        <v>1800</v>
      </c>
      <c r="AW72" s="58">
        <f t="shared" si="18"/>
        <v>1800</v>
      </c>
      <c r="AX72" s="58">
        <f t="shared" si="18"/>
        <v>1800</v>
      </c>
      <c r="AY72" s="58">
        <f t="shared" si="18"/>
        <v>1800</v>
      </c>
      <c r="AZ72" s="58">
        <f t="shared" si="18"/>
        <v>1800</v>
      </c>
      <c r="BA72" s="58">
        <f t="shared" si="18"/>
        <v>1800</v>
      </c>
      <c r="BB72" s="58">
        <f t="shared" si="18"/>
        <v>1800</v>
      </c>
      <c r="BC72" s="58">
        <f t="shared" si="18"/>
        <v>1800</v>
      </c>
      <c r="BD72" s="58">
        <f t="shared" si="18"/>
        <v>1800</v>
      </c>
      <c r="BE72" s="58">
        <f t="shared" si="18"/>
        <v>1800</v>
      </c>
      <c r="BF72" s="58">
        <f t="shared" si="18"/>
        <v>1800</v>
      </c>
      <c r="BG72" s="58">
        <f t="shared" si="18"/>
        <v>1800</v>
      </c>
      <c r="BH72" s="58">
        <f t="shared" si="18"/>
        <v>1800</v>
      </c>
      <c r="BI72" s="58">
        <f t="shared" si="18"/>
        <v>1800</v>
      </c>
      <c r="BJ72" s="58">
        <f t="shared" si="18"/>
        <v>1800</v>
      </c>
      <c r="BK72" s="58">
        <f t="shared" si="18"/>
        <v>1800</v>
      </c>
      <c r="BL72" s="58">
        <f t="shared" si="18"/>
        <v>1800</v>
      </c>
      <c r="BM72" s="58">
        <f t="shared" si="18"/>
        <v>1800</v>
      </c>
      <c r="BN72" s="58">
        <f t="shared" si="18"/>
        <v>1800</v>
      </c>
      <c r="BO72" s="58">
        <f t="shared" si="18"/>
        <v>1800</v>
      </c>
      <c r="BP72" s="58">
        <f t="shared" si="18"/>
        <v>1800</v>
      </c>
      <c r="BQ72" s="58">
        <f t="shared" si="18"/>
        <v>1800</v>
      </c>
      <c r="BR72" s="58">
        <f t="shared" si="18"/>
        <v>1800</v>
      </c>
      <c r="BS72" s="58">
        <f t="shared" si="18"/>
        <v>1800</v>
      </c>
      <c r="BT72" s="58">
        <f t="shared" si="18"/>
        <v>1800</v>
      </c>
      <c r="BU72" s="58">
        <f t="shared" si="18"/>
        <v>1800</v>
      </c>
      <c r="BV72" s="58">
        <f t="shared" si="18"/>
        <v>1800</v>
      </c>
      <c r="BW72" s="58">
        <f t="shared" si="18"/>
        <v>1800</v>
      </c>
      <c r="BX72" s="58">
        <f t="shared" si="18"/>
        <v>1800</v>
      </c>
      <c r="BY72" s="58">
        <f t="shared" si="18"/>
        <v>1800</v>
      </c>
      <c r="BZ72" s="58">
        <f t="shared" si="18"/>
        <v>1800</v>
      </c>
      <c r="CA72" s="58">
        <f t="shared" si="18"/>
        <v>1800</v>
      </c>
      <c r="CB72" s="58">
        <f t="shared" si="18"/>
        <v>1800</v>
      </c>
      <c r="CC72" s="58">
        <f t="shared" si="18"/>
        <v>1800</v>
      </c>
      <c r="CD72" s="58">
        <f t="shared" si="18"/>
        <v>1800</v>
      </c>
      <c r="CE72" s="58">
        <f t="shared" si="18"/>
        <v>1800</v>
      </c>
      <c r="CF72" s="58">
        <f t="shared" si="18"/>
        <v>1800</v>
      </c>
      <c r="CG72" s="58">
        <f t="shared" si="18"/>
        <v>1800</v>
      </c>
      <c r="CH72" s="58">
        <f t="shared" si="18"/>
        <v>1800</v>
      </c>
      <c r="CI72" s="58">
        <f t="shared" si="18"/>
        <v>1800</v>
      </c>
      <c r="CJ72" s="58">
        <f t="shared" si="18"/>
        <v>1800</v>
      </c>
      <c r="CK72" s="58">
        <f t="shared" si="18"/>
        <v>1800</v>
      </c>
      <c r="CL72" s="58">
        <f>$C$72*$E$72</f>
        <v>1800</v>
      </c>
      <c r="CM72" s="58">
        <f t="shared" si="18"/>
        <v>1800</v>
      </c>
      <c r="CN72" s="58">
        <f t="shared" si="18"/>
        <v>1800</v>
      </c>
      <c r="CO72" s="58">
        <f t="shared" si="18"/>
        <v>1800</v>
      </c>
      <c r="CP72" s="58">
        <f t="shared" si="18"/>
        <v>1800</v>
      </c>
      <c r="CQ72" s="58">
        <f t="shared" si="18"/>
        <v>1800</v>
      </c>
      <c r="CR72" s="58">
        <f t="shared" si="18"/>
        <v>1800</v>
      </c>
      <c r="CS72" s="58">
        <f t="shared" si="18"/>
        <v>1800</v>
      </c>
      <c r="CT72" s="58">
        <f t="shared" si="18"/>
        <v>1800</v>
      </c>
      <c r="CU72" s="58">
        <f t="shared" si="18"/>
        <v>1800</v>
      </c>
      <c r="CV72" s="58">
        <f t="shared" si="18"/>
        <v>1800</v>
      </c>
      <c r="CW72" s="58">
        <f>$C$72*$E$72</f>
        <v>1800</v>
      </c>
    </row>
    <row r="73" spans="2:102" x14ac:dyDescent="0.25">
      <c r="G73" s="64"/>
      <c r="H73" s="64"/>
      <c r="I73" s="65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6"/>
      <c r="BH73" s="66"/>
      <c r="BI73" s="66"/>
      <c r="BJ73" s="66"/>
      <c r="BK73" s="66"/>
      <c r="BL73" s="66"/>
      <c r="BM73" s="66"/>
      <c r="BN73" s="66"/>
      <c r="BO73" s="66"/>
      <c r="BP73" s="66"/>
      <c r="BQ73" s="66"/>
      <c r="BR73" s="66"/>
      <c r="BS73" s="66"/>
      <c r="BT73" s="66"/>
      <c r="BU73" s="66"/>
      <c r="BV73" s="66"/>
      <c r="BW73" s="66"/>
      <c r="BX73" s="66"/>
      <c r="BY73" s="66"/>
      <c r="BZ73" s="66"/>
      <c r="CA73" s="66"/>
      <c r="CB73" s="66"/>
      <c r="CC73" s="66"/>
      <c r="CD73" s="66"/>
      <c r="CE73" s="66"/>
      <c r="CF73" s="66"/>
      <c r="CG73" s="66"/>
      <c r="CH73" s="66"/>
      <c r="CI73" s="66"/>
      <c r="CJ73" s="66"/>
      <c r="CK73" s="66"/>
      <c r="CL73" s="66"/>
      <c r="CM73" s="66"/>
      <c r="CN73" s="66"/>
      <c r="CO73" s="66"/>
      <c r="CP73" s="66"/>
      <c r="CQ73" s="66"/>
      <c r="CR73" s="66"/>
      <c r="CS73" s="66"/>
      <c r="CT73" s="66"/>
      <c r="CU73" s="66"/>
      <c r="CV73" s="66"/>
      <c r="CW73" s="66"/>
    </row>
    <row r="74" spans="2:102" x14ac:dyDescent="0.25">
      <c r="B74" s="26" t="s">
        <v>10</v>
      </c>
      <c r="C74" s="2"/>
      <c r="D74" s="3"/>
      <c r="E74" s="3"/>
      <c r="F74" s="3">
        <f>F68-F8</f>
        <v>31926.739134437987</v>
      </c>
      <c r="G74" s="64"/>
      <c r="H74" s="64"/>
      <c r="I74" s="65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</row>
    <row r="75" spans="2:102" x14ac:dyDescent="0.25">
      <c r="G75" s="64"/>
      <c r="H75" s="64"/>
      <c r="I75" s="65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</row>
    <row r="76" spans="2:102" x14ac:dyDescent="0.25">
      <c r="B76" t="s">
        <v>170</v>
      </c>
      <c r="F76" s="1">
        <f>F74/8</f>
        <v>3990.8423918047483</v>
      </c>
      <c r="G76" s="64"/>
      <c r="H76" s="64"/>
      <c r="I76" s="65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</row>
    <row r="77" spans="2:102" x14ac:dyDescent="0.25">
      <c r="B77" t="s">
        <v>171</v>
      </c>
      <c r="F77" s="1">
        <f>(-F8+F69)/8</f>
        <v>-45609.157608195252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</row>
    <row r="79" spans="2:102" x14ac:dyDescent="0.25">
      <c r="G79" s="40"/>
      <c r="H79" s="40"/>
      <c r="I79" s="59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</row>
    <row r="80" spans="2:102" x14ac:dyDescent="0.25">
      <c r="G80" s="36"/>
      <c r="H80" s="36"/>
      <c r="I80" s="60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</row>
    <row r="81" spans="5:101" x14ac:dyDescent="0.25">
      <c r="E81" s="131" t="s">
        <v>9</v>
      </c>
      <c r="F81" s="132"/>
      <c r="G81" s="116"/>
      <c r="H81" s="117"/>
      <c r="I81" s="106">
        <f>F68</f>
        <v>964390.40000000002</v>
      </c>
      <c r="J81" s="43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</row>
    <row r="82" spans="5:101" x14ac:dyDescent="0.25">
      <c r="E82" s="131" t="s">
        <v>112</v>
      </c>
      <c r="F82" s="132"/>
      <c r="G82" s="116"/>
      <c r="H82" s="117"/>
      <c r="I82" s="106">
        <f>-F8</f>
        <v>-932463.66086556204</v>
      </c>
      <c r="J82" s="43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</row>
    <row r="83" spans="5:101" x14ac:dyDescent="0.25">
      <c r="E83" s="131" t="s">
        <v>113</v>
      </c>
      <c r="F83" s="132"/>
      <c r="G83" s="116"/>
      <c r="H83" s="117"/>
      <c r="I83" s="106">
        <f>SUM(I81:I82)</f>
        <v>31926.739134437987</v>
      </c>
      <c r="J83" s="43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</row>
    <row r="84" spans="5:101" x14ac:dyDescent="0.25">
      <c r="E84" s="110"/>
      <c r="F84" s="111"/>
      <c r="G84"/>
      <c r="H84"/>
      <c r="I84" s="112">
        <f>I83/-I82</f>
        <v>3.4239124240833044E-2</v>
      </c>
      <c r="J84" s="43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</row>
    <row r="85" spans="5:101" x14ac:dyDescent="0.25">
      <c r="E85" s="45"/>
      <c r="F85" s="45"/>
      <c r="G85" s="45"/>
      <c r="H85" s="46"/>
      <c r="I85" s="45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</row>
    <row r="86" spans="5:101" x14ac:dyDescent="0.25">
      <c r="E86" s="107" t="s">
        <v>114</v>
      </c>
      <c r="F86" s="108"/>
      <c r="G86" s="116"/>
      <c r="H86" s="116"/>
      <c r="I86" s="118"/>
      <c r="J86" s="49">
        <v>1E-3</v>
      </c>
      <c r="K86" s="49">
        <f t="shared" ref="K86:BV86" si="19">SUM(K10:K76)</f>
        <v>-7018</v>
      </c>
      <c r="L86" s="49">
        <v>1E-3</v>
      </c>
      <c r="M86" s="49">
        <f t="shared" si="19"/>
        <v>-7651.9079086560005</v>
      </c>
      <c r="N86" s="49">
        <v>1E-3</v>
      </c>
      <c r="O86" s="49">
        <f t="shared" si="19"/>
        <v>-17427.654812240638</v>
      </c>
      <c r="P86" s="49">
        <f t="shared" si="19"/>
        <v>-119.7</v>
      </c>
      <c r="Q86" s="49">
        <v>1E-3</v>
      </c>
      <c r="R86" s="49">
        <f t="shared" si="19"/>
        <v>-27666.202589328957</v>
      </c>
      <c r="S86" s="49">
        <f t="shared" si="19"/>
        <v>-6119.2083360000006</v>
      </c>
      <c r="T86" s="49">
        <f t="shared" si="19"/>
        <v>-754.90790865600002</v>
      </c>
      <c r="U86" s="49">
        <v>1E-3</v>
      </c>
      <c r="V86" s="49">
        <f t="shared" si="19"/>
        <v>-24476.833344000002</v>
      </c>
      <c r="W86" s="49">
        <v>1E-3</v>
      </c>
      <c r="X86" s="49">
        <v>1E-3</v>
      </c>
      <c r="Y86" s="49">
        <f t="shared" si="19"/>
        <v>-6840.1598610992223</v>
      </c>
      <c r="Z86" s="49">
        <f t="shared" si="19"/>
        <v>-10684.111534491465</v>
      </c>
      <c r="AA86" s="49">
        <f t="shared" si="19"/>
        <v>-13767.853914198335</v>
      </c>
      <c r="AB86" s="49">
        <f t="shared" si="19"/>
        <v>-9699.6449616908758</v>
      </c>
      <c r="AC86" s="49">
        <f t="shared" si="19"/>
        <v>-13768.880008202657</v>
      </c>
      <c r="AD86" s="49">
        <f t="shared" si="19"/>
        <v>-23774.101450741571</v>
      </c>
      <c r="AE86" s="49">
        <f t="shared" si="19"/>
        <v>-22541.281315957731</v>
      </c>
      <c r="AF86" s="49">
        <f t="shared" si="19"/>
        <v>-25548.24161811229</v>
      </c>
      <c r="AG86" s="49">
        <f t="shared" si="19"/>
        <v>-53836.466867825831</v>
      </c>
      <c r="AH86" s="49">
        <f t="shared" si="19"/>
        <v>-65905.383206426515</v>
      </c>
      <c r="AI86" s="49">
        <f t="shared" si="19"/>
        <v>-63028.251379178007</v>
      </c>
      <c r="AJ86" s="49">
        <f t="shared" si="19"/>
        <v>-88315.333325627333</v>
      </c>
      <c r="AK86" s="49">
        <f t="shared" si="19"/>
        <v>-97145.350606752181</v>
      </c>
      <c r="AL86" s="49">
        <f t="shared" si="19"/>
        <v>-119439.54680810838</v>
      </c>
      <c r="AM86" s="49">
        <f t="shared" si="19"/>
        <v>-81843.699267456905</v>
      </c>
      <c r="AN86" s="49">
        <f t="shared" si="19"/>
        <v>-69788.791537750716</v>
      </c>
      <c r="AO86" s="49">
        <f t="shared" si="19"/>
        <v>-23504.910174601402</v>
      </c>
      <c r="AP86" s="49">
        <f>SUM(AP10:AP76)</f>
        <v>286144.8460881901</v>
      </c>
      <c r="AQ86" s="49">
        <f t="shared" si="19"/>
        <v>321.05948414034674</v>
      </c>
      <c r="AR86" s="49">
        <f t="shared" si="19"/>
        <v>344.06775975700543</v>
      </c>
      <c r="AS86" s="49">
        <f t="shared" si="19"/>
        <v>367.14314284421266</v>
      </c>
      <c r="AT86" s="49">
        <f t="shared" si="19"/>
        <v>390.28582913209107</v>
      </c>
      <c r="AU86" s="49">
        <f t="shared" si="19"/>
        <v>413.49601492164243</v>
      </c>
      <c r="AV86" s="49">
        <f t="shared" si="19"/>
        <v>436.7738970864134</v>
      </c>
      <c r="AW86" s="49">
        <f t="shared" si="19"/>
        <v>460.11967307416489</v>
      </c>
      <c r="AX86" s="49">
        <f t="shared" si="19"/>
        <v>483.53354090854737</v>
      </c>
      <c r="AY86" s="49">
        <f t="shared" si="19"/>
        <v>507.01569919077997</v>
      </c>
      <c r="AZ86" s="49">
        <f t="shared" si="19"/>
        <v>530.56634710133608</v>
      </c>
      <c r="BA86" s="49">
        <f t="shared" si="19"/>
        <v>554.18568440163085</v>
      </c>
      <c r="BB86" s="49">
        <f t="shared" si="19"/>
        <v>577.87391143571858</v>
      </c>
      <c r="BC86" s="49">
        <f t="shared" si="19"/>
        <v>601.63122913198868</v>
      </c>
      <c r="BD86" s="49">
        <f t="shared" si="19"/>
        <v>625.45783900487299</v>
      </c>
      <c r="BE86" s="49">
        <f t="shared" si="19"/>
        <v>649.35394315655344</v>
      </c>
      <c r="BF86" s="49">
        <f t="shared" si="19"/>
        <v>673.31974427867635</v>
      </c>
      <c r="BG86" s="49">
        <f t="shared" si="19"/>
        <v>697.35544565407167</v>
      </c>
      <c r="BH86" s="49">
        <f t="shared" si="19"/>
        <v>721.46125115847894</v>
      </c>
      <c r="BI86" s="49">
        <f t="shared" si="19"/>
        <v>745.63736526227399</v>
      </c>
      <c r="BJ86" s="49">
        <f t="shared" si="19"/>
        <v>769.88399303220513</v>
      </c>
      <c r="BK86" s="49">
        <f t="shared" si="19"/>
        <v>794.20134013313179</v>
      </c>
      <c r="BL86" s="49">
        <f t="shared" si="19"/>
        <v>818.58961282976952</v>
      </c>
      <c r="BM86" s="49">
        <f t="shared" si="19"/>
        <v>843.04901798843912</v>
      </c>
      <c r="BN86" s="49">
        <f t="shared" si="19"/>
        <v>867.57976307882154</v>
      </c>
      <c r="BO86" s="49">
        <f t="shared" si="19"/>
        <v>892.18205617571755</v>
      </c>
      <c r="BP86" s="49">
        <f t="shared" si="19"/>
        <v>916.8561059608129</v>
      </c>
      <c r="BQ86" s="49">
        <f t="shared" si="19"/>
        <v>941.6021217244479</v>
      </c>
      <c r="BR86" s="49">
        <f t="shared" si="19"/>
        <v>966.42031336739353</v>
      </c>
      <c r="BS86" s="49">
        <f t="shared" si="19"/>
        <v>991.31089140263146</v>
      </c>
      <c r="BT86" s="49">
        <f t="shared" si="19"/>
        <v>1016.2740669571385</v>
      </c>
      <c r="BU86" s="49">
        <f t="shared" si="19"/>
        <v>1041.3100517736796</v>
      </c>
      <c r="BV86" s="49">
        <f t="shared" si="19"/>
        <v>1066.4190582126021</v>
      </c>
      <c r="BW86" s="49">
        <f t="shared" ref="BW86:CW86" si="20">SUM(BW10:BW76)</f>
        <v>1091.6012992536384</v>
      </c>
      <c r="BX86" s="49">
        <f t="shared" si="20"/>
        <v>1116.856988497711</v>
      </c>
      <c r="BY86" s="49">
        <f t="shared" si="20"/>
        <v>1142.1863401687453</v>
      </c>
      <c r="BZ86" s="49">
        <f t="shared" si="20"/>
        <v>1167.5895691154869</v>
      </c>
      <c r="CA86" s="49">
        <f t="shared" si="20"/>
        <v>1193.0668908133232</v>
      </c>
      <c r="CB86" s="49">
        <f t="shared" si="20"/>
        <v>1218.6185213661115</v>
      </c>
      <c r="CC86" s="49">
        <f t="shared" si="20"/>
        <v>1244.2446775080123</v>
      </c>
      <c r="CD86" s="49">
        <f t="shared" si="20"/>
        <v>1269.9455766053266</v>
      </c>
      <c r="CE86" s="49">
        <f t="shared" si="20"/>
        <v>1295.7214366583416</v>
      </c>
      <c r="CF86" s="49">
        <f t="shared" si="20"/>
        <v>1321.5724763031778</v>
      </c>
      <c r="CG86" s="49">
        <f t="shared" si="20"/>
        <v>1347.4989148136451</v>
      </c>
      <c r="CH86" s="49">
        <f t="shared" si="20"/>
        <v>1373.5009721031008</v>
      </c>
      <c r="CI86" s="49">
        <f t="shared" si="20"/>
        <v>1399.5788687263178</v>
      </c>
      <c r="CJ86" s="49">
        <f t="shared" si="20"/>
        <v>1425.7328258813523</v>
      </c>
      <c r="CK86" s="49">
        <f t="shared" si="20"/>
        <v>1451.9630654114223</v>
      </c>
      <c r="CL86" s="49">
        <f t="shared" si="20"/>
        <v>1478.2698098067883</v>
      </c>
      <c r="CM86" s="49">
        <f t="shared" si="20"/>
        <v>1504.6532822066411</v>
      </c>
      <c r="CN86" s="49">
        <f t="shared" si="20"/>
        <v>1531.1137064009931</v>
      </c>
      <c r="CO86" s="49">
        <f t="shared" si="20"/>
        <v>1557.6513068325787</v>
      </c>
      <c r="CP86" s="49">
        <f t="shared" si="20"/>
        <v>1584.2663085987565</v>
      </c>
      <c r="CQ86" s="49">
        <f t="shared" si="20"/>
        <v>1610.9589374534189</v>
      </c>
      <c r="CR86" s="49">
        <f t="shared" si="20"/>
        <v>1637.7294198089076</v>
      </c>
      <c r="CS86" s="49">
        <f t="shared" si="20"/>
        <v>1664.5779827379331</v>
      </c>
      <c r="CT86" s="49">
        <f t="shared" si="20"/>
        <v>1691.5048539755014</v>
      </c>
      <c r="CU86" s="49">
        <f t="shared" si="20"/>
        <v>1718.510261920846</v>
      </c>
      <c r="CV86" s="49">
        <f t="shared" si="20"/>
        <v>1745.5944356393647</v>
      </c>
      <c r="CW86" s="49">
        <f t="shared" si="20"/>
        <v>567658.92432940658</v>
      </c>
    </row>
    <row r="87" spans="5:101" x14ac:dyDescent="0.25">
      <c r="E87" s="131" t="s">
        <v>115</v>
      </c>
      <c r="F87" s="132"/>
      <c r="G87" s="116"/>
      <c r="H87" s="116"/>
      <c r="I87" s="109">
        <f>SUM(J86:CW86)</f>
        <v>31947.879603378591</v>
      </c>
      <c r="J87" s="145">
        <f>SUM(J86:U86)</f>
        <v>-66757.576554881583</v>
      </c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5">
        <f>SUM(V86:AG86)</f>
        <v>-204937.57287631999</v>
      </c>
      <c r="W87" s="146"/>
      <c r="X87" s="146"/>
      <c r="Y87" s="146"/>
      <c r="Z87" s="146"/>
      <c r="AA87" s="146"/>
      <c r="AB87" s="146"/>
      <c r="AC87" s="146"/>
      <c r="AD87" s="146"/>
      <c r="AE87" s="146"/>
      <c r="AF87" s="146"/>
      <c r="AG87" s="146"/>
      <c r="AH87" s="145">
        <f>SUM(AH86:AS86)</f>
        <v>-321794.14983096969</v>
      </c>
      <c r="AI87" s="146"/>
      <c r="AJ87" s="146"/>
      <c r="AK87" s="146"/>
      <c r="AL87" s="146"/>
      <c r="AM87" s="146"/>
      <c r="AN87" s="146"/>
      <c r="AO87" s="146"/>
      <c r="AP87" s="146"/>
      <c r="AQ87" s="146"/>
      <c r="AR87" s="146"/>
      <c r="AS87" s="146"/>
      <c r="AT87" s="145">
        <f>SUM(AT86:BE86)</f>
        <v>6230.2936085457395</v>
      </c>
      <c r="AU87" s="146"/>
      <c r="AV87" s="146"/>
      <c r="AW87" s="146"/>
      <c r="AX87" s="146"/>
      <c r="AY87" s="146"/>
      <c r="AZ87" s="146"/>
      <c r="BA87" s="146"/>
      <c r="BB87" s="146"/>
      <c r="BC87" s="146"/>
      <c r="BD87" s="146"/>
      <c r="BE87" s="146"/>
      <c r="BF87" s="145">
        <f>SUM(BF86:BQ86)</f>
        <v>9681.7178172768472</v>
      </c>
      <c r="BG87" s="146"/>
      <c r="BH87" s="146"/>
      <c r="BI87" s="146"/>
      <c r="BJ87" s="146"/>
      <c r="BK87" s="146"/>
      <c r="BL87" s="146"/>
      <c r="BM87" s="146"/>
      <c r="BN87" s="146"/>
      <c r="BO87" s="146"/>
      <c r="BP87" s="146"/>
      <c r="BQ87" s="146"/>
      <c r="BR87" s="145">
        <f>SUM(BR86:CC86)</f>
        <v>13255.898668436475</v>
      </c>
      <c r="BS87" s="146"/>
      <c r="BT87" s="146"/>
      <c r="BU87" s="146"/>
      <c r="BV87" s="146"/>
      <c r="BW87" s="146"/>
      <c r="BX87" s="146"/>
      <c r="BY87" s="146"/>
      <c r="BZ87" s="146"/>
      <c r="CA87" s="146"/>
      <c r="CB87" s="146"/>
      <c r="CC87" s="146"/>
      <c r="CD87" s="145">
        <f>SUM(CD86:CO86)</f>
        <v>16957.202241749685</v>
      </c>
      <c r="CE87" s="146"/>
      <c r="CF87" s="146"/>
      <c r="CG87" s="146"/>
      <c r="CH87" s="146"/>
      <c r="CI87" s="146"/>
      <c r="CJ87" s="146"/>
      <c r="CK87" s="146"/>
      <c r="CL87" s="146"/>
      <c r="CM87" s="146"/>
      <c r="CN87" s="146"/>
      <c r="CO87" s="146"/>
      <c r="CP87" s="146">
        <f>SUM(CP86:CW86)</f>
        <v>579312.06652954128</v>
      </c>
      <c r="CQ87" s="147"/>
      <c r="CR87" s="147"/>
      <c r="CS87" s="147"/>
      <c r="CT87" s="147"/>
      <c r="CU87" s="147"/>
      <c r="CV87" s="147"/>
      <c r="CW87" s="148"/>
    </row>
    <row r="88" spans="5:101" x14ac:dyDescent="0.25">
      <c r="E88" s="35"/>
      <c r="F88" s="35"/>
      <c r="G88" s="39"/>
      <c r="H88" s="38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</row>
    <row r="89" spans="5:101" x14ac:dyDescent="0.25">
      <c r="E89" s="35"/>
      <c r="F89" s="35"/>
      <c r="G89" s="119"/>
      <c r="H89" s="120"/>
      <c r="I89" s="37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</row>
    <row r="90" spans="5:101" x14ac:dyDescent="0.25">
      <c r="E90" s="131" t="s">
        <v>116</v>
      </c>
      <c r="F90" s="132"/>
      <c r="G90" s="121"/>
      <c r="H90" s="122"/>
      <c r="I90" s="105">
        <v>0.06</v>
      </c>
      <c r="J90" s="43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</row>
    <row r="91" spans="5:101" x14ac:dyDescent="0.25">
      <c r="E91" s="131" t="s">
        <v>117</v>
      </c>
      <c r="F91" s="132"/>
      <c r="G91" s="121"/>
      <c r="H91" s="122"/>
      <c r="I91" s="105">
        <f xml:space="preserve"> (1+I90)^(1/12)-1</f>
        <v>4.8675505653430484E-3</v>
      </c>
      <c r="J91" s="43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</row>
    <row r="92" spans="5:101" x14ac:dyDescent="0.25">
      <c r="E92" s="131" t="s">
        <v>118</v>
      </c>
      <c r="F92" s="132"/>
      <c r="G92" s="121"/>
      <c r="H92" s="122"/>
      <c r="I92" s="105">
        <v>5.0000000000000001E-4</v>
      </c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</row>
    <row r="93" spans="5:101" x14ac:dyDescent="0.25">
      <c r="E93" s="131" t="s">
        <v>119</v>
      </c>
      <c r="F93" s="132"/>
      <c r="G93" s="121"/>
      <c r="H93" s="122"/>
      <c r="I93" s="106">
        <f>NPV(I91,S86:CW86)+SUM(J86:R86)</f>
        <v>-137142.25873514405</v>
      </c>
      <c r="J93" s="123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5:101" x14ac:dyDescent="0.25">
      <c r="E94" s="135" t="s">
        <v>120</v>
      </c>
      <c r="F94" s="136"/>
      <c r="G94" s="121"/>
      <c r="H94" s="122"/>
      <c r="I94" s="105">
        <f>CW94</f>
        <v>1.6875076006948042E-3</v>
      </c>
      <c r="J94" s="125"/>
      <c r="K94" s="125">
        <f>MIRR(J86:K86,I92,I91)</f>
        <v>-0.99999985674408887</v>
      </c>
      <c r="L94" s="125">
        <f>MIRR($J$86:L86,$I$92,$I$91)</f>
        <v>-0.99946472885376048</v>
      </c>
      <c r="M94" s="125">
        <f>MIRR($J$86:M86,$I$92,$I$91)</f>
        <v>-0.99483477043358393</v>
      </c>
      <c r="N94" s="125">
        <f>MIRR($J$86:N86,$I$92,$I$91)</f>
        <v>-0.97867730134285269</v>
      </c>
      <c r="O94" s="125">
        <f>MIRR($J$86:O86,$I$92,$I$91)</f>
        <v>-0.96059455345714906</v>
      </c>
      <c r="P94" s="125">
        <f>MIRR($J$86:P86,$I$92,$I$91)</f>
        <v>-0.93243643345724192</v>
      </c>
      <c r="Q94" s="125">
        <f>MIRR($J$86:Q86,$I$92,$I$91)</f>
        <v>-0.89656381416328634</v>
      </c>
      <c r="R94" s="125">
        <f>MIRR($J$86:R86,$I$92,$I$91)</f>
        <v>-0.87279500262372056</v>
      </c>
      <c r="S94" s="125">
        <f>MIRR($J$86:S86,$I$92,$I$91)</f>
        <v>-0.84167462472673105</v>
      </c>
      <c r="T94" s="125">
        <f>MIRR($J$86:T86,$I$92,$I$91)</f>
        <v>-0.80975491872191607</v>
      </c>
      <c r="U94" s="125">
        <f>MIRR($J$86:U86,$I$92,$I$91)</f>
        <v>-0.77429624035693989</v>
      </c>
      <c r="V94" s="125">
        <f>MIRR($J$86:V86,$I$92,$I$91)</f>
        <v>-0.75093628472948093</v>
      </c>
      <c r="W94" s="125">
        <f>MIRR($J$86:W86,$I$92,$I$91)</f>
        <v>-0.71895089757599528</v>
      </c>
      <c r="X94" s="125">
        <f>MIRR($J$86:X86,$I$92,$I$91)</f>
        <v>-0.68888531843823353</v>
      </c>
      <c r="Y94" s="125">
        <f>MIRR($J$86:Y86,$I$92,$I$91)</f>
        <v>-0.66520370192170408</v>
      </c>
      <c r="Z94" s="125">
        <f>MIRR($J$86:Z86,$I$92,$I$91)</f>
        <v>-0.64369870226312598</v>
      </c>
      <c r="AA94" s="125">
        <f>MIRR($J$86:AA86,$I$92,$I$91)</f>
        <v>-0.62392743056602451</v>
      </c>
      <c r="AB94" s="125">
        <f>MIRR($J$86:AB86,$I$92,$I$91)</f>
        <v>-0.60449326885075694</v>
      </c>
      <c r="AC94" s="125">
        <f>MIRR($J$86:AC86,$I$92,$I$91)</f>
        <v>-0.58675054932405191</v>
      </c>
      <c r="AD94" s="125">
        <f>MIRR($J$86:AD86,$I$92,$I$91)</f>
        <v>-0.57121024615034433</v>
      </c>
      <c r="AE94" s="125">
        <f>MIRR($J$86:AE86,$I$92,$I$91)</f>
        <v>-0.55609601383968432</v>
      </c>
      <c r="AF94" s="125">
        <f>MIRR($J$86:AF86,$I$92,$I$91)</f>
        <v>-0.5418953188730371</v>
      </c>
      <c r="AG94" s="125">
        <f>MIRR($J$86:AG86,$I$92,$I$91)</f>
        <v>-0.53049180607303792</v>
      </c>
      <c r="AH94" s="125">
        <f>MIRR($J$86:AH86,$I$92,$I$91)</f>
        <v>-0.51971792042799936</v>
      </c>
      <c r="AI94" s="125">
        <f>MIRR($J$86:AI86,$I$92,$I$91)</f>
        <v>-0.50868806550171974</v>
      </c>
      <c r="AJ94" s="125">
        <f>MIRR($J$86:AJ86,$I$92,$I$91)</f>
        <v>-0.49882139590878072</v>
      </c>
      <c r="AK94" s="125">
        <f>MIRR($J$86:AK86,$I$92,$I$91)</f>
        <v>-0.48917024668672626</v>
      </c>
      <c r="AL94" s="125">
        <f>MIRR($J$86:AL86,$I$92,$I$91)</f>
        <v>-0.48012105887212975</v>
      </c>
      <c r="AM94" s="125">
        <f>MIRR($J$86:AM86,$I$92,$I$91)</f>
        <v>-0.47017443270383619</v>
      </c>
      <c r="AN94" s="125">
        <f>MIRR($J$86:AN86,$I$92,$I$91)</f>
        <v>-0.46027388173541139</v>
      </c>
      <c r="AO94" s="125">
        <f>MIRR($J$86:AO86,$I$92,$I$91)</f>
        <v>-0.44982176275218166</v>
      </c>
      <c r="AP94" s="125">
        <f>MIRR($J$86:AP86,$I$92,$I$91)</f>
        <v>-3.4161102827754419E-2</v>
      </c>
      <c r="AQ94" s="125">
        <f>MIRR($J$86:AQ86,$I$92,$I$91)</f>
        <v>-3.2968289473613299E-2</v>
      </c>
      <c r="AR94" s="125">
        <f>MIRR($J$86:AR86,$I$92,$I$91)</f>
        <v>-3.1842222673003184E-2</v>
      </c>
      <c r="AS94" s="125">
        <f>MIRR($J$86:AS86,$I$92,$I$91)</f>
        <v>-3.0777306724889097E-2</v>
      </c>
      <c r="AT94" s="125">
        <f>MIRR($J$86:AT86,$I$92,$I$91)</f>
        <v>-2.9768556901814458E-2</v>
      </c>
      <c r="AU94" s="125">
        <f>MIRR($J$86:AU86,$I$92,$I$91)</f>
        <v>-2.8811518307624628E-2</v>
      </c>
      <c r="AV94" s="125">
        <f>MIRR($J$86:AV86,$I$92,$I$91)</f>
        <v>-2.7902197328892986E-2</v>
      </c>
      <c r="AW94" s="125">
        <f>MIRR($J$86:AW86,$I$92,$I$91)</f>
        <v>-2.7037003457411557E-2</v>
      </c>
      <c r="AX94" s="125">
        <f>MIRR($J$86:AX86,$I$92,$I$91)</f>
        <v>-2.6212699698352937E-2</v>
      </c>
      <c r="AY94" s="125">
        <f>MIRR($J$86:AY86,$I$92,$I$91)</f>
        <v>-2.5426360121516556E-2</v>
      </c>
      <c r="AZ94" s="125">
        <f>MIRR($J$86:AZ86,$I$92,$I$91)</f>
        <v>-2.4675333383571751E-2</v>
      </c>
      <c r="BA94" s="125">
        <f>MIRR($J$86:BA86,$I$92,$I$91)</f>
        <v>-2.3957211263959444E-2</v>
      </c>
      <c r="BB94" s="125">
        <f>MIRR($J$86:BB86,$I$92,$I$91)</f>
        <v>-2.3269801428593806E-2</v>
      </c>
      <c r="BC94" s="125">
        <f>MIRR($J$86:BC86,$I$92,$I$91)</f>
        <v>-2.2611103773188423E-2</v>
      </c>
      <c r="BD94" s="125">
        <f>MIRR($J$86:BD86,$I$92,$I$91)</f>
        <v>-2.1979289809160862E-2</v>
      </c>
      <c r="BE94" s="125">
        <f>MIRR($J$86:BE86,$I$92,$I$91)</f>
        <v>-2.1372684645214468E-2</v>
      </c>
      <c r="BF94" s="125">
        <f>MIRR($J$86:BF86,$I$92,$I$91)</f>
        <v>-2.0789751191171324E-2</v>
      </c>
      <c r="BG94" s="125">
        <f>MIRR($J$86:BG86,$I$92,$I$91)</f>
        <v>-2.022907627078685E-2</v>
      </c>
      <c r="BH94" s="125">
        <f>MIRR($J$86:BH86,$I$92,$I$91)</f>
        <v>-1.9689358379750943E-2</v>
      </c>
      <c r="BI94" s="125">
        <f>MIRR($J$86:BI86,$I$92,$I$91)</f>
        <v>-1.9169396865928556E-2</v>
      </c>
      <c r="BJ94" s="125">
        <f>MIRR($J$86:BJ86,$I$92,$I$91)</f>
        <v>-1.8668082342769399E-2</v>
      </c>
      <c r="BK94" s="125">
        <f>MIRR($J$86:BK86,$I$92,$I$91)</f>
        <v>-1.8184388175001787E-2</v>
      </c>
      <c r="BL94" s="125">
        <f>MIRR($J$86:BL86,$I$92,$I$91)</f>
        <v>-1.7717362899275613E-2</v>
      </c>
      <c r="BM94" s="125">
        <f>MIRR($J$86:BM86,$I$92,$I$91)</f>
        <v>-1.7266123462160388E-2</v>
      </c>
      <c r="BN94" s="125">
        <f>MIRR($J$86:BN86,$I$92,$I$91)</f>
        <v>-1.6829849174506695E-2</v>
      </c>
      <c r="BO94" s="125">
        <f>MIRR($J$86:BO86,$I$92,$I$91)</f>
        <v>-1.640777629519663E-2</v>
      </c>
      <c r="BP94" s="125">
        <f>MIRR($J$86:BP86,$I$92,$I$91)</f>
        <v>-1.5999193169166537E-2</v>
      </c>
      <c r="BQ94" s="125">
        <f>MIRR($J$86:BQ86,$I$92,$I$91)</f>
        <v>-1.5603435854660952E-2</v>
      </c>
      <c r="BR94" s="125">
        <f>MIRR($J$86:BR86,$I$92,$I$91)</f>
        <v>-1.5219884183256593E-2</v>
      </c>
      <c r="BS94" s="125">
        <f>MIRR($J$86:BS86,$I$92,$I$91)</f>
        <v>-1.4847958203518363E-2</v>
      </c>
      <c r="BT94" s="125">
        <f>MIRR($J$86:BT86,$I$92,$I$91)</f>
        <v>-1.4487114965424652E-2</v>
      </c>
      <c r="BU94" s="125">
        <f>MIRR($J$86:BU86,$I$92,$I$91)</f>
        <v>-1.4136845608087367E-2</v>
      </c>
      <c r="BV94" s="125">
        <f>MIRR($J$86:BV86,$I$92,$I$91)</f>
        <v>-1.3796672717927061E-2</v>
      </c>
      <c r="BW94" s="125">
        <f>MIRR($J$86:BW86,$I$92,$I$91)</f>
        <v>-1.3466147928465344E-2</v>
      </c>
      <c r="BX94" s="125">
        <f>MIRR($J$86:BX86,$I$92,$I$91)</f>
        <v>-1.3144849736359321E-2</v>
      </c>
      <c r="BY94" s="125">
        <f>MIRR($J$86:BY86,$I$92,$I$91)</f>
        <v>-1.283238151130095E-2</v>
      </c>
      <c r="BZ94" s="125">
        <f>MIRR($J$86:BZ86,$I$92,$I$91)</f>
        <v>-1.2528369680014806E-2</v>
      </c>
      <c r="CA94" s="125">
        <f>MIRR($J$86:CA86,$I$92,$I$91)</f>
        <v>-1.2232462066853467E-2</v>
      </c>
      <c r="CB94" s="125">
        <f>MIRR($J$86:CB86,$I$92,$I$91)</f>
        <v>-1.1944326375476377E-2</v>
      </c>
      <c r="CC94" s="125">
        <f>MIRR($J$86:CC86,$I$92,$I$91)</f>
        <v>-1.1663648797826109E-2</v>
      </c>
      <c r="CD94" s="125">
        <f>MIRR($J$86:CD86,$I$92,$I$91)</f>
        <v>-1.139013273813505E-2</v>
      </c>
      <c r="CE94" s="125">
        <f>MIRR($J$86:CE86,$I$92,$I$91)</f>
        <v>-1.1123497641029267E-2</v>
      </c>
      <c r="CF94" s="125">
        <f>MIRR($J$86:CF86,$I$92,$I$91)</f>
        <v>-1.0863477913965802E-2</v>
      </c>
      <c r="CG94" s="125">
        <f>MIRR($J$86:CG86,$I$92,$I$91)</f>
        <v>-1.0609821935273156E-2</v>
      </c>
      <c r="CH94" s="125">
        <f>MIRR($J$86:CH86,$I$92,$I$91)</f>
        <v>-1.0362291139975222E-2</v>
      </c>
      <c r="CI94" s="125">
        <f>MIRR($J$86:CI86,$I$92,$I$91)</f>
        <v>-1.0120659176385605E-2</v>
      </c>
      <c r="CJ94" s="125">
        <f>MIRR($J$86:CJ86,$I$92,$I$91)</f>
        <v>-9.8847111271702648E-3</v>
      </c>
      <c r="CK94" s="125">
        <f>MIRR($J$86:CK86,$I$92,$I$91)</f>
        <v>-9.6542427892132299E-3</v>
      </c>
      <c r="CL94" s="125">
        <f>MIRR($J$86:CL86,$I$92,$I$91)</f>
        <v>-9.4290600071755826E-3</v>
      </c>
      <c r="CM94" s="125">
        <f>MIRR($J$86:CM86,$I$92,$I$91)</f>
        <v>-9.2089780561471768E-3</v>
      </c>
      <c r="CN94" s="125">
        <f>MIRR($J$86:CN86,$I$92,$I$91)</f>
        <v>-8.9938210692268594E-3</v>
      </c>
      <c r="CO94" s="125">
        <f>MIRR($J$86:CO86,$I$92,$I$91)</f>
        <v>-8.7834215062716492E-3</v>
      </c>
      <c r="CP94" s="125">
        <f>MIRR($J$86:CP86,$I$92,$I$91)</f>
        <v>-8.5776196604082644E-3</v>
      </c>
      <c r="CQ94" s="125">
        <f>MIRR($J$86:CQ86,$I$92,$I$91)</f>
        <v>-8.3762631992168046E-3</v>
      </c>
      <c r="CR94" s="125">
        <f>MIRR($J$86:CR86,$I$92,$I$91)</f>
        <v>-8.1792067377860489E-3</v>
      </c>
      <c r="CS94" s="125">
        <f>MIRR($J$86:CS86,$I$92,$I$91)</f>
        <v>-7.986311441089744E-3</v>
      </c>
      <c r="CT94" s="125">
        <f>MIRR($J$86:CT86,$I$92,$I$91)</f>
        <v>-7.7974446533692898E-3</v>
      </c>
      <c r="CU94" s="125">
        <f>MIRR($J$86:CU86,$I$92,$I$91)</f>
        <v>-7.6124795524092903E-3</v>
      </c>
      <c r="CV94" s="125">
        <f>MIRR($J$86:CV86,$I$92,$I$91)</f>
        <v>-7.4312948267841739E-3</v>
      </c>
      <c r="CW94" s="125">
        <f>MIRR($J$86:CW86,$I$92,$I$91)</f>
        <v>1.6875076006948042E-3</v>
      </c>
    </row>
    <row r="95" spans="5:101" x14ac:dyDescent="0.25">
      <c r="E95" s="137"/>
      <c r="F95" s="138"/>
      <c r="G95" s="121"/>
      <c r="H95" s="122"/>
      <c r="I95" s="105"/>
      <c r="J95" s="51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</row>
  </sheetData>
  <sheetProtection algorithmName="SHA-512" hashValue="cYfUl2a2Wi9XXmwNVx4dZYR9RNq0KglxykSt+9lXzcyEvNJgrd3x65gTOF/nHR6If5SO5rCgKvJJ2dNOeUnjNg==" saltValue="MwO9llkIhwd0dzEkJxAEpA==" spinCount="100000" sheet="1" objects="1" scenarios="1"/>
  <mergeCells count="18">
    <mergeCell ref="CP6:CW6"/>
    <mergeCell ref="J87:U87"/>
    <mergeCell ref="AH87:AS87"/>
    <mergeCell ref="AT87:BE87"/>
    <mergeCell ref="V87:AG87"/>
    <mergeCell ref="BF87:BQ87"/>
    <mergeCell ref="BR87:CC87"/>
    <mergeCell ref="CD87:CO87"/>
    <mergeCell ref="CP87:CW87"/>
    <mergeCell ref="J6:U6"/>
    <mergeCell ref="V6:AG6"/>
    <mergeCell ref="AH6:AS6"/>
    <mergeCell ref="CD6:CO6"/>
    <mergeCell ref="E94:F94"/>
    <mergeCell ref="E95:F95"/>
    <mergeCell ref="AT6:BE6"/>
    <mergeCell ref="BF6:BQ6"/>
    <mergeCell ref="BR6:CC6"/>
  </mergeCells>
  <conditionalFormatting sqref="AI34 AI38 AL34 AL38 AO34 AO38 AR34 AR38 AI54 AL54 AO54 AR54 AI63 AI67 AL63 AL67 AO63 AO67 AR63 AR67 AI76 AL76 AO76 AR76">
    <cfRule type="cellIs" dxfId="25" priority="1" stopIfTrue="1" operator="equal">
      <formula>#REF!</formula>
    </cfRule>
  </conditionalFormatting>
  <conditionalFormatting sqref="AA34:AH34 AA38:AH38 J32:AR33 J39:AR40 AJ34:AK34 AJ38:AK38 AM34:AN34 AM38:AN38 AP34:AQ34 AP38:AQ38 J34:T34 J38:T38 AA54:AH54 J53:AR53 AJ54:AK54 AM54:AN54 AP54:AQ54 J54:T54 AA63:AH63 AA67:AH67 AJ63:AK63 AJ67:AK67 AM63:AN63 AM67:AN67 AP63:AQ63 AP67:AQ67 J63:T63 J67:T67 J68:AR68 AA76:AH76 J74:AR75 AJ76:AK76 AM76:AN76 AP76:AQ76 J76:T76 J35:AR37 BF36:CW38 BF29:CW29 BF68:CW68 AS74:BE76 J64:AR64 AS67:BE68 J65:CW66 J55:X61 Y55:CW58 Y60:BE60 AS63:BE64 Y61:CW61 J62:CW62 AS53:BE54 P42:T42 J41:O42 J43:CW52 P41:CW41 J30:Y31 BF32:CW34 AS32:BE40 AA30:CW30 Z31:CW31 J16:Y22 AA17:AO17 Z18:AO18 Z16:AO16 AB19:AO19 AP16:CW19 J27:BE29 Z19:AA22 AB20:CW22 J23:CW26 J69:CW73 J10:CW15">
    <cfRule type="cellIs" dxfId="24" priority="3" stopIfTrue="1" operator="equal">
      <formula>#REF!</formula>
    </cfRule>
  </conditionalFormatting>
  <conditionalFormatting sqref="Z17 Z30 U34:Z34 U38:Z38 U54:Z54 U63:Z63 U67:Z67 U76:Z76 Y59:CW59 U42:CW42">
    <cfRule type="cellIs" dxfId="23" priority="2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12" formula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7C175-D85F-4DAF-BA1B-114CB66CAC32}">
  <sheetPr codeName="Hoja2"/>
  <dimension ref="A2:CX95"/>
  <sheetViews>
    <sheetView showGridLines="0" zoomScaleNormal="100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A72" sqref="A72:XFD72"/>
    </sheetView>
  </sheetViews>
  <sheetFormatPr baseColWidth="10" defaultColWidth="10.7109375" defaultRowHeight="15" x14ac:dyDescent="0.25"/>
  <cols>
    <col min="2" max="2" width="57.85546875" bestFit="1" customWidth="1"/>
    <col min="4" max="4" width="14" style="1" customWidth="1"/>
    <col min="5" max="5" width="10.7109375" style="1"/>
    <col min="6" max="6" width="18" style="1" customWidth="1"/>
    <col min="7" max="8" width="10.7109375" style="8"/>
    <col min="9" max="9" width="18.28515625" style="8" bestFit="1" customWidth="1"/>
    <col min="10" max="12" width="10.7109375" style="8"/>
    <col min="13" max="13" width="11.42578125" style="8" bestFit="1" customWidth="1"/>
    <col min="14" max="17" width="10.7109375" style="8"/>
    <col min="18" max="18" width="11.42578125" style="8" bestFit="1" customWidth="1"/>
    <col min="19" max="19" width="10.7109375" style="8"/>
    <col min="20" max="20" width="11.42578125" style="8" bestFit="1" customWidth="1"/>
    <col min="21" max="21" width="10.7109375" style="8"/>
    <col min="22" max="22" width="11.42578125" style="8" bestFit="1" customWidth="1"/>
    <col min="23" max="29" width="10.7109375" style="8"/>
    <col min="30" max="41" width="11.42578125" style="8" bestFit="1" customWidth="1"/>
    <col min="42" max="42" width="12.28515625" style="8" bestFit="1" customWidth="1"/>
    <col min="43" max="57" width="10.7109375" style="8"/>
    <col min="101" max="101" width="12.28515625" bestFit="1" customWidth="1"/>
    <col min="102" max="102" width="12.85546875" bestFit="1" customWidth="1"/>
  </cols>
  <sheetData>
    <row r="2" spans="2:102" ht="21" x14ac:dyDescent="0.35">
      <c r="B2" s="4" t="s">
        <v>206</v>
      </c>
    </row>
    <row r="4" spans="2:102" x14ac:dyDescent="0.25">
      <c r="B4" t="s">
        <v>182</v>
      </c>
    </row>
    <row r="5" spans="2:102" x14ac:dyDescent="0.25">
      <c r="F5" s="9"/>
    </row>
    <row r="6" spans="2:102" x14ac:dyDescent="0.25">
      <c r="F6" s="9"/>
      <c r="G6" s="53"/>
      <c r="H6" s="53"/>
      <c r="I6" s="54"/>
      <c r="J6" s="149" t="s">
        <v>56</v>
      </c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1"/>
      <c r="V6" s="152" t="s">
        <v>57</v>
      </c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4"/>
      <c r="AH6" s="155" t="s">
        <v>58</v>
      </c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7"/>
      <c r="AT6" s="139" t="s">
        <v>59</v>
      </c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1"/>
      <c r="BF6" s="142" t="s">
        <v>60</v>
      </c>
      <c r="BG6" s="143"/>
      <c r="BH6" s="143"/>
      <c r="BI6" s="143"/>
      <c r="BJ6" s="143"/>
      <c r="BK6" s="143"/>
      <c r="BL6" s="143"/>
      <c r="BM6" s="143"/>
      <c r="BN6" s="143"/>
      <c r="BO6" s="143"/>
      <c r="BP6" s="143"/>
      <c r="BQ6" s="143"/>
      <c r="BR6" s="144" t="s">
        <v>167</v>
      </c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3" t="s">
        <v>168</v>
      </c>
      <c r="CE6" s="143"/>
      <c r="CF6" s="143"/>
      <c r="CG6" s="143"/>
      <c r="CH6" s="143"/>
      <c r="CI6" s="143"/>
      <c r="CJ6" s="143"/>
      <c r="CK6" s="143"/>
      <c r="CL6" s="143"/>
      <c r="CM6" s="143"/>
      <c r="CN6" s="143"/>
      <c r="CO6" s="143"/>
      <c r="CP6" s="144" t="s">
        <v>169</v>
      </c>
      <c r="CQ6" s="144"/>
      <c r="CR6" s="144"/>
      <c r="CS6" s="144"/>
      <c r="CT6" s="144"/>
      <c r="CU6" s="144"/>
      <c r="CV6" s="144"/>
      <c r="CW6" s="144"/>
    </row>
    <row r="7" spans="2:102" x14ac:dyDescent="0.25">
      <c r="F7" s="9"/>
      <c r="G7" s="79" t="s">
        <v>61</v>
      </c>
      <c r="H7" s="79" t="s">
        <v>62</v>
      </c>
      <c r="I7" s="79" t="s">
        <v>63</v>
      </c>
      <c r="J7" s="79" t="s">
        <v>64</v>
      </c>
      <c r="K7" s="79" t="s">
        <v>65</v>
      </c>
      <c r="L7" s="79" t="s">
        <v>66</v>
      </c>
      <c r="M7" s="79" t="s">
        <v>67</v>
      </c>
      <c r="N7" s="79" t="s">
        <v>68</v>
      </c>
      <c r="O7" s="79" t="s">
        <v>69</v>
      </c>
      <c r="P7" s="79" t="s">
        <v>70</v>
      </c>
      <c r="Q7" s="79" t="s">
        <v>71</v>
      </c>
      <c r="R7" s="79" t="s">
        <v>72</v>
      </c>
      <c r="S7" s="79" t="s">
        <v>73</v>
      </c>
      <c r="T7" s="79" t="s">
        <v>74</v>
      </c>
      <c r="U7" s="79" t="s">
        <v>75</v>
      </c>
      <c r="V7" s="79" t="s">
        <v>76</v>
      </c>
      <c r="W7" s="79" t="s">
        <v>77</v>
      </c>
      <c r="X7" s="79" t="s">
        <v>78</v>
      </c>
      <c r="Y7" s="79" t="s">
        <v>79</v>
      </c>
      <c r="Z7" s="79" t="s">
        <v>80</v>
      </c>
      <c r="AA7" s="79" t="s">
        <v>81</v>
      </c>
      <c r="AB7" s="79" t="s">
        <v>82</v>
      </c>
      <c r="AC7" s="79" t="s">
        <v>83</v>
      </c>
      <c r="AD7" s="79" t="s">
        <v>84</v>
      </c>
      <c r="AE7" s="79" t="s">
        <v>85</v>
      </c>
      <c r="AF7" s="79" t="s">
        <v>86</v>
      </c>
      <c r="AG7" s="79" t="s">
        <v>87</v>
      </c>
      <c r="AH7" s="79" t="s">
        <v>88</v>
      </c>
      <c r="AI7" s="79" t="s">
        <v>89</v>
      </c>
      <c r="AJ7" s="79" t="s">
        <v>90</v>
      </c>
      <c r="AK7" s="79" t="s">
        <v>91</v>
      </c>
      <c r="AL7" s="79" t="s">
        <v>92</v>
      </c>
      <c r="AM7" s="79" t="s">
        <v>93</v>
      </c>
      <c r="AN7" s="79" t="s">
        <v>94</v>
      </c>
      <c r="AO7" s="79" t="s">
        <v>95</v>
      </c>
      <c r="AP7" s="79" t="s">
        <v>96</v>
      </c>
      <c r="AQ7" s="79" t="s">
        <v>97</v>
      </c>
      <c r="AR7" s="79" t="s">
        <v>98</v>
      </c>
      <c r="AS7" s="79" t="s">
        <v>99</v>
      </c>
      <c r="AT7" s="79" t="s">
        <v>100</v>
      </c>
      <c r="AU7" s="79" t="s">
        <v>101</v>
      </c>
      <c r="AV7" s="79" t="s">
        <v>102</v>
      </c>
      <c r="AW7" s="79" t="s">
        <v>103</v>
      </c>
      <c r="AX7" s="79" t="s">
        <v>104</v>
      </c>
      <c r="AY7" s="79" t="s">
        <v>105</v>
      </c>
      <c r="AZ7" s="79" t="s">
        <v>106</v>
      </c>
      <c r="BA7" s="79" t="s">
        <v>107</v>
      </c>
      <c r="BB7" s="79" t="s">
        <v>108</v>
      </c>
      <c r="BC7" s="79" t="s">
        <v>109</v>
      </c>
      <c r="BD7" s="79" t="s">
        <v>110</v>
      </c>
      <c r="BE7" s="79" t="s">
        <v>111</v>
      </c>
      <c r="BF7" s="79" t="s">
        <v>123</v>
      </c>
      <c r="BG7" s="79" t="s">
        <v>124</v>
      </c>
      <c r="BH7" s="79" t="s">
        <v>125</v>
      </c>
      <c r="BI7" s="79" t="s">
        <v>126</v>
      </c>
      <c r="BJ7" s="79" t="s">
        <v>127</v>
      </c>
      <c r="BK7" s="79" t="s">
        <v>128</v>
      </c>
      <c r="BL7" s="79" t="s">
        <v>129</v>
      </c>
      <c r="BM7" s="79" t="s">
        <v>130</v>
      </c>
      <c r="BN7" s="79" t="s">
        <v>131</v>
      </c>
      <c r="BO7" s="79" t="s">
        <v>132</v>
      </c>
      <c r="BP7" s="79" t="s">
        <v>133</v>
      </c>
      <c r="BQ7" s="79" t="s">
        <v>134</v>
      </c>
      <c r="BR7" s="79" t="s">
        <v>135</v>
      </c>
      <c r="BS7" s="79" t="s">
        <v>136</v>
      </c>
      <c r="BT7" s="79" t="s">
        <v>137</v>
      </c>
      <c r="BU7" s="79" t="s">
        <v>138</v>
      </c>
      <c r="BV7" s="79" t="s">
        <v>139</v>
      </c>
      <c r="BW7" s="79" t="s">
        <v>140</v>
      </c>
      <c r="BX7" s="79" t="s">
        <v>141</v>
      </c>
      <c r="BY7" s="79" t="s">
        <v>142</v>
      </c>
      <c r="BZ7" s="79" t="s">
        <v>143</v>
      </c>
      <c r="CA7" s="79" t="s">
        <v>144</v>
      </c>
      <c r="CB7" s="79" t="s">
        <v>145</v>
      </c>
      <c r="CC7" s="79" t="s">
        <v>146</v>
      </c>
      <c r="CD7" s="79" t="s">
        <v>147</v>
      </c>
      <c r="CE7" s="79" t="s">
        <v>148</v>
      </c>
      <c r="CF7" s="79" t="s">
        <v>149</v>
      </c>
      <c r="CG7" s="79" t="s">
        <v>150</v>
      </c>
      <c r="CH7" s="79" t="s">
        <v>151</v>
      </c>
      <c r="CI7" s="79" t="s">
        <v>152</v>
      </c>
      <c r="CJ7" s="79" t="s">
        <v>153</v>
      </c>
      <c r="CK7" s="79" t="s">
        <v>154</v>
      </c>
      <c r="CL7" s="79" t="s">
        <v>155</v>
      </c>
      <c r="CM7" s="79" t="s">
        <v>156</v>
      </c>
      <c r="CN7" s="79" t="s">
        <v>157</v>
      </c>
      <c r="CO7" s="79" t="s">
        <v>158</v>
      </c>
      <c r="CP7" s="79" t="s">
        <v>159</v>
      </c>
      <c r="CQ7" s="79" t="s">
        <v>160</v>
      </c>
      <c r="CR7" s="79" t="s">
        <v>161</v>
      </c>
      <c r="CS7" s="79" t="s">
        <v>162</v>
      </c>
      <c r="CT7" s="79" t="s">
        <v>163</v>
      </c>
      <c r="CU7" s="79" t="s">
        <v>164</v>
      </c>
      <c r="CV7" s="79" t="s">
        <v>165</v>
      </c>
      <c r="CW7" s="79" t="s">
        <v>166</v>
      </c>
    </row>
    <row r="8" spans="2:102" x14ac:dyDescent="0.25">
      <c r="B8" s="22" t="s">
        <v>8</v>
      </c>
      <c r="C8" s="22"/>
      <c r="D8" s="23"/>
      <c r="E8" s="23"/>
      <c r="F8" s="23">
        <f>(SUM(F10:F66))</f>
        <v>764978.89555144508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</row>
    <row r="9" spans="2:102" x14ac:dyDescent="0.25">
      <c r="B9" s="13" t="s">
        <v>25</v>
      </c>
      <c r="C9" s="13"/>
      <c r="D9" s="14"/>
      <c r="E9" s="14"/>
      <c r="F9" s="14"/>
      <c r="G9" s="76"/>
      <c r="H9" s="76"/>
      <c r="I9" s="77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</row>
    <row r="10" spans="2:102" x14ac:dyDescent="0.25">
      <c r="B10" s="17" t="s">
        <v>46</v>
      </c>
      <c r="C10" s="17">
        <v>1</v>
      </c>
      <c r="D10" s="29">
        <v>5800</v>
      </c>
      <c r="E10" s="29"/>
      <c r="F10" s="11">
        <f>C10*D10</f>
        <v>5800</v>
      </c>
      <c r="G10" s="70">
        <v>1</v>
      </c>
      <c r="H10" s="70">
        <v>2</v>
      </c>
      <c r="I10" s="71">
        <v>-5800</v>
      </c>
      <c r="J10" s="72">
        <v>0</v>
      </c>
      <c r="K10" s="72">
        <f>I10</f>
        <v>-5800</v>
      </c>
      <c r="L10" s="72">
        <v>0</v>
      </c>
      <c r="M10" s="72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72">
        <v>0</v>
      </c>
      <c r="T10" s="72">
        <v>0</v>
      </c>
      <c r="U10" s="72">
        <v>0</v>
      </c>
      <c r="V10" s="72">
        <v>0</v>
      </c>
      <c r="W10" s="72">
        <v>0</v>
      </c>
      <c r="X10" s="72">
        <v>0</v>
      </c>
      <c r="Y10" s="72">
        <v>0</v>
      </c>
      <c r="Z10" s="72">
        <v>0</v>
      </c>
      <c r="AA10" s="72">
        <v>0</v>
      </c>
      <c r="AB10" s="72">
        <v>0</v>
      </c>
      <c r="AC10" s="72">
        <v>0</v>
      </c>
      <c r="AD10" s="72">
        <v>0</v>
      </c>
      <c r="AE10" s="72">
        <v>0</v>
      </c>
      <c r="AF10" s="72">
        <v>0</v>
      </c>
      <c r="AG10" s="72">
        <v>0</v>
      </c>
      <c r="AH10" s="72">
        <v>0</v>
      </c>
      <c r="AI10" s="72">
        <v>0</v>
      </c>
      <c r="AJ10" s="72">
        <v>0</v>
      </c>
      <c r="AK10" s="72">
        <v>0</v>
      </c>
      <c r="AL10" s="72">
        <v>0</v>
      </c>
      <c r="AM10" s="72">
        <v>0</v>
      </c>
      <c r="AN10" s="72">
        <v>0</v>
      </c>
      <c r="AO10" s="72">
        <v>0</v>
      </c>
      <c r="AP10" s="72">
        <v>0</v>
      </c>
      <c r="AQ10" s="72">
        <v>0</v>
      </c>
      <c r="AR10" s="72">
        <v>0</v>
      </c>
      <c r="AS10" s="72">
        <v>0</v>
      </c>
      <c r="AT10" s="72">
        <v>0</v>
      </c>
      <c r="AU10" s="72">
        <v>0</v>
      </c>
      <c r="AV10" s="72">
        <v>0</v>
      </c>
      <c r="AW10" s="72">
        <v>0</v>
      </c>
      <c r="AX10" s="72">
        <v>0</v>
      </c>
      <c r="AY10" s="72">
        <v>0</v>
      </c>
      <c r="AZ10" s="72">
        <v>0</v>
      </c>
      <c r="BA10" s="72">
        <v>0</v>
      </c>
      <c r="BB10" s="72">
        <v>0</v>
      </c>
      <c r="BC10" s="72">
        <v>0</v>
      </c>
      <c r="BD10" s="72">
        <v>0</v>
      </c>
      <c r="BE10" s="72">
        <v>0</v>
      </c>
      <c r="BF10" s="72">
        <v>0</v>
      </c>
      <c r="BG10" s="72">
        <v>0</v>
      </c>
      <c r="BH10" s="72">
        <v>0</v>
      </c>
      <c r="BI10" s="72">
        <v>0</v>
      </c>
      <c r="BJ10" s="72">
        <v>0</v>
      </c>
      <c r="BK10" s="72">
        <v>0</v>
      </c>
      <c r="BL10" s="72">
        <v>0</v>
      </c>
      <c r="BM10" s="72">
        <v>0</v>
      </c>
      <c r="BN10" s="72">
        <v>0</v>
      </c>
      <c r="BO10" s="72">
        <v>0</v>
      </c>
      <c r="BP10" s="72">
        <v>0</v>
      </c>
      <c r="BQ10" s="72">
        <v>0</v>
      </c>
      <c r="BR10" s="72">
        <v>0</v>
      </c>
      <c r="BS10" s="72">
        <v>0</v>
      </c>
      <c r="BT10" s="72">
        <v>0</v>
      </c>
      <c r="BU10" s="72">
        <v>0</v>
      </c>
      <c r="BV10" s="72">
        <v>0</v>
      </c>
      <c r="BW10" s="72">
        <v>0</v>
      </c>
      <c r="BX10" s="72">
        <v>0</v>
      </c>
      <c r="BY10" s="72">
        <v>0</v>
      </c>
      <c r="BZ10" s="72">
        <v>0</v>
      </c>
      <c r="CA10" s="72">
        <v>0</v>
      </c>
      <c r="CB10" s="72">
        <v>0</v>
      </c>
      <c r="CC10" s="72">
        <v>0</v>
      </c>
      <c r="CD10" s="72">
        <v>0</v>
      </c>
      <c r="CE10" s="72">
        <v>0</v>
      </c>
      <c r="CF10" s="72">
        <v>0</v>
      </c>
      <c r="CG10" s="72">
        <v>0</v>
      </c>
      <c r="CH10" s="72">
        <v>0</v>
      </c>
      <c r="CI10" s="72">
        <v>0</v>
      </c>
      <c r="CJ10" s="72">
        <v>0</v>
      </c>
      <c r="CK10" s="72">
        <v>0</v>
      </c>
      <c r="CL10" s="72">
        <v>0</v>
      </c>
      <c r="CM10" s="72">
        <v>0</v>
      </c>
      <c r="CN10" s="72">
        <v>0</v>
      </c>
      <c r="CO10" s="72">
        <v>0</v>
      </c>
      <c r="CP10" s="72">
        <v>0</v>
      </c>
      <c r="CQ10" s="72">
        <v>0</v>
      </c>
      <c r="CR10" s="72">
        <v>0</v>
      </c>
      <c r="CS10" s="72">
        <v>0</v>
      </c>
      <c r="CT10" s="72">
        <v>0</v>
      </c>
      <c r="CU10" s="72">
        <v>0</v>
      </c>
      <c r="CV10" s="72">
        <v>0</v>
      </c>
      <c r="CW10" s="72">
        <v>0</v>
      </c>
      <c r="CX10" s="115"/>
    </row>
    <row r="11" spans="2:102" x14ac:dyDescent="0.25">
      <c r="B11" s="10" t="s">
        <v>26</v>
      </c>
      <c r="C11" s="10">
        <v>1</v>
      </c>
      <c r="D11" s="11">
        <v>1200</v>
      </c>
      <c r="E11" s="11"/>
      <c r="F11" s="11">
        <f>C11*D11</f>
        <v>1200</v>
      </c>
      <c r="G11" s="55">
        <v>4</v>
      </c>
      <c r="H11" s="55">
        <v>4</v>
      </c>
      <c r="I11" s="57">
        <v>-1200</v>
      </c>
      <c r="J11" s="58">
        <v>0</v>
      </c>
      <c r="K11" s="58">
        <v>0</v>
      </c>
      <c r="L11" s="58">
        <v>0</v>
      </c>
      <c r="M11" s="58">
        <f>I11</f>
        <v>-1200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  <c r="AJ11" s="58">
        <v>0</v>
      </c>
      <c r="AK11" s="58">
        <v>0</v>
      </c>
      <c r="AL11" s="58">
        <v>0</v>
      </c>
      <c r="AM11" s="58">
        <v>0</v>
      </c>
      <c r="AN11" s="58">
        <v>0</v>
      </c>
      <c r="AO11" s="58">
        <v>0</v>
      </c>
      <c r="AP11" s="58">
        <v>0</v>
      </c>
      <c r="AQ11" s="58">
        <v>0</v>
      </c>
      <c r="AR11" s="58">
        <v>0</v>
      </c>
      <c r="AS11" s="58">
        <v>0</v>
      </c>
      <c r="AT11" s="58">
        <v>0</v>
      </c>
      <c r="AU11" s="58">
        <v>0</v>
      </c>
      <c r="AV11" s="58">
        <v>0</v>
      </c>
      <c r="AW11" s="58">
        <v>0</v>
      </c>
      <c r="AX11" s="58">
        <v>0</v>
      </c>
      <c r="AY11" s="58">
        <v>0</v>
      </c>
      <c r="AZ11" s="58">
        <v>0</v>
      </c>
      <c r="BA11" s="58">
        <v>0</v>
      </c>
      <c r="BB11" s="58">
        <v>0</v>
      </c>
      <c r="BC11" s="58">
        <v>0</v>
      </c>
      <c r="BD11" s="58">
        <v>0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0</v>
      </c>
      <c r="BW11" s="58">
        <v>0</v>
      </c>
      <c r="BX11" s="58">
        <v>0</v>
      </c>
      <c r="BY11" s="58">
        <v>0</v>
      </c>
      <c r="BZ11" s="58">
        <v>0</v>
      </c>
      <c r="CA11" s="58">
        <v>0</v>
      </c>
      <c r="CB11" s="58">
        <v>0</v>
      </c>
      <c r="CC11" s="58">
        <v>0</v>
      </c>
      <c r="CD11" s="58">
        <v>0</v>
      </c>
      <c r="CE11" s="58">
        <v>0</v>
      </c>
      <c r="CF11" s="58">
        <v>0</v>
      </c>
      <c r="CG11" s="58">
        <v>0</v>
      </c>
      <c r="CH11" s="58">
        <v>0</v>
      </c>
      <c r="CI11" s="58">
        <v>0</v>
      </c>
      <c r="CJ11" s="58">
        <v>0</v>
      </c>
      <c r="CK11" s="58">
        <v>0</v>
      </c>
      <c r="CL11" s="58">
        <v>0</v>
      </c>
      <c r="CM11" s="58">
        <v>0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115"/>
    </row>
    <row r="12" spans="2:102" x14ac:dyDescent="0.25">
      <c r="B12" s="10" t="s">
        <v>27</v>
      </c>
      <c r="C12" s="10">
        <v>1</v>
      </c>
      <c r="D12" s="11">
        <v>4500</v>
      </c>
      <c r="E12" s="11"/>
      <c r="F12" s="11">
        <f>D12*C12</f>
        <v>4500</v>
      </c>
      <c r="G12" s="55">
        <v>4</v>
      </c>
      <c r="H12" s="55">
        <v>4</v>
      </c>
      <c r="I12" s="57">
        <v>-4500</v>
      </c>
      <c r="J12" s="58">
        <v>0</v>
      </c>
      <c r="K12" s="58">
        <v>0</v>
      </c>
      <c r="L12" s="58">
        <v>0</v>
      </c>
      <c r="M12" s="58">
        <f>I12</f>
        <v>-4500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v>0</v>
      </c>
      <c r="AK12" s="58">
        <v>0</v>
      </c>
      <c r="AL12" s="58">
        <v>0</v>
      </c>
      <c r="AM12" s="58">
        <v>0</v>
      </c>
      <c r="AN12" s="58">
        <v>0</v>
      </c>
      <c r="AO12" s="58">
        <v>0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0</v>
      </c>
      <c r="CA12" s="58">
        <v>0</v>
      </c>
      <c r="CB12" s="58">
        <v>0</v>
      </c>
      <c r="CC12" s="58">
        <v>0</v>
      </c>
      <c r="CD12" s="58">
        <v>0</v>
      </c>
      <c r="CE12" s="58">
        <v>0</v>
      </c>
      <c r="CF12" s="58">
        <v>0</v>
      </c>
      <c r="CG12" s="58">
        <v>0</v>
      </c>
      <c r="CH12" s="58">
        <v>0</v>
      </c>
      <c r="CI12" s="58">
        <v>0</v>
      </c>
      <c r="CJ12" s="58">
        <v>0</v>
      </c>
      <c r="CK12" s="58">
        <v>0</v>
      </c>
      <c r="CL12" s="58">
        <v>0</v>
      </c>
      <c r="CM12" s="58">
        <v>0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115"/>
    </row>
    <row r="13" spans="2:102" x14ac:dyDescent="0.25">
      <c r="B13" s="10" t="s">
        <v>14</v>
      </c>
      <c r="C13" s="12">
        <v>0.21</v>
      </c>
      <c r="D13" s="11">
        <f>F11+F12+F10</f>
        <v>11500</v>
      </c>
      <c r="E13" s="11"/>
      <c r="F13" s="11">
        <f>C13*D13</f>
        <v>2415</v>
      </c>
      <c r="G13" s="55">
        <v>1</v>
      </c>
      <c r="H13" s="55">
        <v>4</v>
      </c>
      <c r="I13" s="57">
        <f>(I10+I11+I12)*0.21</f>
        <v>-2415</v>
      </c>
      <c r="J13" s="58">
        <f>(J10+J11+J12)*0.21</f>
        <v>0</v>
      </c>
      <c r="K13" s="58">
        <f>(K10+K11+K12)*0.21</f>
        <v>-1218</v>
      </c>
      <c r="L13" s="58">
        <v>0</v>
      </c>
      <c r="M13" s="58">
        <f>(M10+M11+M12)*0.21</f>
        <v>-1197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  <c r="AJ13" s="58">
        <v>0</v>
      </c>
      <c r="AK13" s="58">
        <v>0</v>
      </c>
      <c r="AL13" s="58">
        <v>0</v>
      </c>
      <c r="AM13" s="58">
        <v>0</v>
      </c>
      <c r="AN13" s="58">
        <v>0</v>
      </c>
      <c r="AO13" s="58">
        <v>0</v>
      </c>
      <c r="AP13" s="58">
        <v>0</v>
      </c>
      <c r="AQ13" s="58">
        <v>0</v>
      </c>
      <c r="AR13" s="58">
        <v>0</v>
      </c>
      <c r="AS13" s="58">
        <v>0</v>
      </c>
      <c r="AT13" s="58">
        <v>0</v>
      </c>
      <c r="AU13" s="58">
        <v>0</v>
      </c>
      <c r="AV13" s="58">
        <v>0</v>
      </c>
      <c r="AW13" s="58">
        <v>0</v>
      </c>
      <c r="AX13" s="58">
        <v>0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0</v>
      </c>
      <c r="BW13" s="58">
        <v>0</v>
      </c>
      <c r="BX13" s="58">
        <v>0</v>
      </c>
      <c r="BY13" s="58">
        <v>0</v>
      </c>
      <c r="BZ13" s="58">
        <v>0</v>
      </c>
      <c r="CA13" s="58">
        <v>0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0</v>
      </c>
      <c r="CI13" s="58">
        <v>0</v>
      </c>
      <c r="CJ13" s="58">
        <v>0</v>
      </c>
      <c r="CK13" s="58">
        <v>0</v>
      </c>
      <c r="CL13" s="58">
        <v>0</v>
      </c>
      <c r="CM13" s="58">
        <v>0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115"/>
    </row>
    <row r="14" spans="2:102" x14ac:dyDescent="0.25">
      <c r="B14" s="10"/>
      <c r="C14" s="12"/>
      <c r="D14" s="11"/>
      <c r="E14" s="11"/>
      <c r="F14" s="11"/>
      <c r="G14" s="61"/>
      <c r="H14" s="61"/>
      <c r="I14" s="62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115"/>
    </row>
    <row r="15" spans="2:102" x14ac:dyDescent="0.25">
      <c r="B15" s="15" t="s">
        <v>1</v>
      </c>
      <c r="C15" s="15"/>
      <c r="D15" s="16"/>
      <c r="E15" s="16"/>
      <c r="F15" s="16"/>
      <c r="G15" s="64"/>
      <c r="H15" s="64"/>
      <c r="I15" s="65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115"/>
    </row>
    <row r="16" spans="2:102" x14ac:dyDescent="0.25">
      <c r="B16" t="s">
        <v>21</v>
      </c>
      <c r="C16" s="6">
        <v>5.6099999999999997E-2</v>
      </c>
      <c r="D16" s="1">
        <f>F30</f>
        <v>11970</v>
      </c>
      <c r="F16" s="1">
        <f>D16*C16</f>
        <v>671.51699999999994</v>
      </c>
      <c r="G16" s="70">
        <v>6</v>
      </c>
      <c r="H16" s="70">
        <v>6</v>
      </c>
      <c r="I16" s="71">
        <f t="shared" ref="I16:I65" si="0">-F16</f>
        <v>-671.51699999999994</v>
      </c>
      <c r="J16" s="72">
        <v>0</v>
      </c>
      <c r="K16" s="72">
        <v>0</v>
      </c>
      <c r="L16" s="72">
        <v>0</v>
      </c>
      <c r="M16" s="72">
        <v>0</v>
      </c>
      <c r="N16" s="72">
        <v>0</v>
      </c>
      <c r="O16" s="72">
        <f>I16</f>
        <v>-671.51699999999994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>
        <v>0</v>
      </c>
      <c r="Y16" s="72">
        <v>0</v>
      </c>
      <c r="Z16" s="72">
        <v>0</v>
      </c>
      <c r="AA16" s="72">
        <v>0</v>
      </c>
      <c r="AB16" s="72">
        <v>0</v>
      </c>
      <c r="AC16" s="72">
        <v>0</v>
      </c>
      <c r="AD16" s="72">
        <v>0</v>
      </c>
      <c r="AE16" s="72">
        <v>0</v>
      </c>
      <c r="AF16" s="72">
        <v>0</v>
      </c>
      <c r="AG16" s="72">
        <v>0</v>
      </c>
      <c r="AH16" s="72">
        <v>0</v>
      </c>
      <c r="AI16" s="72">
        <v>0</v>
      </c>
      <c r="AJ16" s="72">
        <v>0</v>
      </c>
      <c r="AK16" s="72">
        <v>0</v>
      </c>
      <c r="AL16" s="72">
        <v>0</v>
      </c>
      <c r="AM16" s="72">
        <v>0</v>
      </c>
      <c r="AN16" s="72">
        <v>0</v>
      </c>
      <c r="AO16" s="72">
        <v>0</v>
      </c>
      <c r="AP16" s="72">
        <v>0</v>
      </c>
      <c r="AQ16" s="72">
        <v>0</v>
      </c>
      <c r="AR16" s="72">
        <v>0</v>
      </c>
      <c r="AS16" s="72">
        <v>0</v>
      </c>
      <c r="AT16" s="72">
        <v>0</v>
      </c>
      <c r="AU16" s="72">
        <v>0</v>
      </c>
      <c r="AV16" s="72">
        <v>0</v>
      </c>
      <c r="AW16" s="72">
        <v>0</v>
      </c>
      <c r="AX16" s="72">
        <v>0</v>
      </c>
      <c r="AY16" s="72">
        <v>0</v>
      </c>
      <c r="AZ16" s="72">
        <v>0</v>
      </c>
      <c r="BA16" s="72">
        <v>0</v>
      </c>
      <c r="BB16" s="72">
        <v>0</v>
      </c>
      <c r="BC16" s="72">
        <v>0</v>
      </c>
      <c r="BD16" s="72">
        <v>0</v>
      </c>
      <c r="BE16" s="72">
        <v>0</v>
      </c>
      <c r="BF16" s="72">
        <v>0</v>
      </c>
      <c r="BG16" s="72">
        <v>0</v>
      </c>
      <c r="BH16" s="72">
        <v>0</v>
      </c>
      <c r="BI16" s="72">
        <v>0</v>
      </c>
      <c r="BJ16" s="72">
        <v>0</v>
      </c>
      <c r="BK16" s="72">
        <v>0</v>
      </c>
      <c r="BL16" s="72">
        <v>0</v>
      </c>
      <c r="BM16" s="72">
        <v>0</v>
      </c>
      <c r="BN16" s="72">
        <v>0</v>
      </c>
      <c r="BO16" s="72">
        <v>0</v>
      </c>
      <c r="BP16" s="72">
        <v>0</v>
      </c>
      <c r="BQ16" s="72">
        <v>0</v>
      </c>
      <c r="BR16" s="72">
        <v>0</v>
      </c>
      <c r="BS16" s="72">
        <v>0</v>
      </c>
      <c r="BT16" s="72">
        <v>0</v>
      </c>
      <c r="BU16" s="72">
        <v>0</v>
      </c>
      <c r="BV16" s="72">
        <v>0</v>
      </c>
      <c r="BW16" s="72">
        <v>0</v>
      </c>
      <c r="BX16" s="72">
        <v>0</v>
      </c>
      <c r="BY16" s="72">
        <v>0</v>
      </c>
      <c r="BZ16" s="72">
        <v>0</v>
      </c>
      <c r="CA16" s="72">
        <v>0</v>
      </c>
      <c r="CB16" s="72">
        <v>0</v>
      </c>
      <c r="CC16" s="72">
        <v>0</v>
      </c>
      <c r="CD16" s="72">
        <v>0</v>
      </c>
      <c r="CE16" s="72">
        <v>0</v>
      </c>
      <c r="CF16" s="72">
        <v>0</v>
      </c>
      <c r="CG16" s="72">
        <v>0</v>
      </c>
      <c r="CH16" s="72">
        <v>0</v>
      </c>
      <c r="CI16" s="72">
        <v>0</v>
      </c>
      <c r="CJ16" s="72">
        <v>0</v>
      </c>
      <c r="CK16" s="72">
        <v>0</v>
      </c>
      <c r="CL16" s="72">
        <v>0</v>
      </c>
      <c r="CM16" s="72">
        <v>0</v>
      </c>
      <c r="CN16" s="72">
        <v>0</v>
      </c>
      <c r="CO16" s="72">
        <v>0</v>
      </c>
      <c r="CP16" s="72">
        <v>0</v>
      </c>
      <c r="CQ16" s="72">
        <v>0</v>
      </c>
      <c r="CR16" s="72">
        <v>0</v>
      </c>
      <c r="CS16" s="72">
        <v>0</v>
      </c>
      <c r="CT16" s="72">
        <v>0</v>
      </c>
      <c r="CU16" s="72">
        <v>0</v>
      </c>
      <c r="CV16" s="72">
        <v>0</v>
      </c>
      <c r="CW16" s="72">
        <v>0</v>
      </c>
      <c r="CX16" s="115"/>
    </row>
    <row r="17" spans="2:102" x14ac:dyDescent="0.25">
      <c r="B17" t="s">
        <v>22</v>
      </c>
      <c r="C17" s="6">
        <v>4.7699999999999999E-2</v>
      </c>
      <c r="D17" s="1">
        <f>F30</f>
        <v>11970</v>
      </c>
      <c r="F17" s="1">
        <f>D17*C17</f>
        <v>570.96899999999994</v>
      </c>
      <c r="G17" s="55">
        <v>17</v>
      </c>
      <c r="H17" s="55">
        <v>18</v>
      </c>
      <c r="I17" s="57">
        <f t="shared" si="0"/>
        <v>-570.96899999999994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f>I17*0.3</f>
        <v>-171.29069999999999</v>
      </c>
      <c r="AA17" s="58">
        <f>0.7*I17</f>
        <v>-399.67829999999992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v>0</v>
      </c>
      <c r="AK17" s="58">
        <v>0</v>
      </c>
      <c r="AL17" s="58">
        <v>0</v>
      </c>
      <c r="AM17" s="58">
        <v>0</v>
      </c>
      <c r="AN17" s="58">
        <v>0</v>
      </c>
      <c r="AO17" s="58">
        <v>0</v>
      </c>
      <c r="AP17" s="58">
        <v>0</v>
      </c>
      <c r="AQ17" s="58">
        <v>0</v>
      </c>
      <c r="AR17" s="58">
        <v>0</v>
      </c>
      <c r="AS17" s="58">
        <v>0</v>
      </c>
      <c r="AT17" s="58">
        <v>0</v>
      </c>
      <c r="AU17" s="58">
        <v>0</v>
      </c>
      <c r="AV17" s="58">
        <v>0</v>
      </c>
      <c r="AW17" s="58">
        <v>0</v>
      </c>
      <c r="AX17" s="58">
        <v>0</v>
      </c>
      <c r="AY17" s="58">
        <v>0</v>
      </c>
      <c r="AZ17" s="58">
        <v>0</v>
      </c>
      <c r="BA17" s="58">
        <v>0</v>
      </c>
      <c r="BB17" s="58">
        <v>0</v>
      </c>
      <c r="BC17" s="58">
        <v>0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0</v>
      </c>
      <c r="CA17" s="58">
        <v>0</v>
      </c>
      <c r="CB17" s="58">
        <v>0</v>
      </c>
      <c r="CC17" s="58">
        <v>0</v>
      </c>
      <c r="CD17" s="58">
        <v>0</v>
      </c>
      <c r="CE17" s="58">
        <v>0</v>
      </c>
      <c r="CF17" s="58">
        <v>0</v>
      </c>
      <c r="CG17" s="58">
        <v>0</v>
      </c>
      <c r="CH17" s="58">
        <v>0</v>
      </c>
      <c r="CI17" s="58">
        <v>0</v>
      </c>
      <c r="CJ17" s="58">
        <v>0</v>
      </c>
      <c r="CK17" s="58">
        <v>0</v>
      </c>
      <c r="CL17" s="58">
        <v>0</v>
      </c>
      <c r="CM17" s="58">
        <v>0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115"/>
    </row>
    <row r="18" spans="2:102" x14ac:dyDescent="0.25">
      <c r="B18" t="s">
        <v>24</v>
      </c>
      <c r="C18" s="6">
        <v>7.0000000000000001E-3</v>
      </c>
      <c r="D18" s="1">
        <f>F30</f>
        <v>11970</v>
      </c>
      <c r="F18" s="1">
        <f>C18*D18</f>
        <v>83.79</v>
      </c>
      <c r="G18" s="55">
        <v>17</v>
      </c>
      <c r="H18" s="55">
        <v>18</v>
      </c>
      <c r="I18" s="57">
        <f t="shared" si="0"/>
        <v>-83.79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f>I18*0.5</f>
        <v>-41.895000000000003</v>
      </c>
      <c r="AA18" s="58">
        <f>I18*0.5</f>
        <v>-41.895000000000003</v>
      </c>
      <c r="AB18" s="58">
        <v>0</v>
      </c>
      <c r="AC18" s="58">
        <v>0</v>
      </c>
      <c r="AD18" s="58">
        <v>0</v>
      </c>
      <c r="AE18" s="58">
        <v>0</v>
      </c>
      <c r="AF18" s="58">
        <v>0</v>
      </c>
      <c r="AG18" s="58">
        <v>0</v>
      </c>
      <c r="AH18" s="58">
        <v>0</v>
      </c>
      <c r="AI18" s="58">
        <v>0</v>
      </c>
      <c r="AJ18" s="58">
        <v>0</v>
      </c>
      <c r="AK18" s="58">
        <v>0</v>
      </c>
      <c r="AL18" s="58">
        <v>0</v>
      </c>
      <c r="AM18" s="58">
        <v>0</v>
      </c>
      <c r="AN18" s="58">
        <v>0</v>
      </c>
      <c r="AO18" s="58">
        <v>0</v>
      </c>
      <c r="AP18" s="58">
        <v>0</v>
      </c>
      <c r="AQ18" s="58">
        <v>0</v>
      </c>
      <c r="AR18" s="58">
        <v>0</v>
      </c>
      <c r="AS18" s="58">
        <v>0</v>
      </c>
      <c r="AT18" s="58">
        <v>0</v>
      </c>
      <c r="AU18" s="58">
        <v>0</v>
      </c>
      <c r="AV18" s="58">
        <v>0</v>
      </c>
      <c r="AW18" s="58">
        <v>0</v>
      </c>
      <c r="AX18" s="58">
        <v>0</v>
      </c>
      <c r="AY18" s="58">
        <v>0</v>
      </c>
      <c r="AZ18" s="58">
        <v>0</v>
      </c>
      <c r="BA18" s="58">
        <v>0</v>
      </c>
      <c r="BB18" s="58">
        <v>0</v>
      </c>
      <c r="BC18" s="58">
        <v>0</v>
      </c>
      <c r="BD18" s="58">
        <v>0</v>
      </c>
      <c r="BE18" s="58">
        <v>0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0</v>
      </c>
      <c r="CA18" s="58">
        <v>0</v>
      </c>
      <c r="CB18" s="58">
        <v>0</v>
      </c>
      <c r="CC18" s="58">
        <v>0</v>
      </c>
      <c r="CD18" s="58">
        <v>0</v>
      </c>
      <c r="CE18" s="58">
        <v>0</v>
      </c>
      <c r="CF18" s="58">
        <v>0</v>
      </c>
      <c r="CG18" s="58">
        <v>0</v>
      </c>
      <c r="CH18" s="58">
        <v>0</v>
      </c>
      <c r="CI18" s="58">
        <v>0</v>
      </c>
      <c r="CJ18" s="58">
        <v>0</v>
      </c>
      <c r="CK18" s="58">
        <v>0</v>
      </c>
      <c r="CL18" s="58">
        <v>0</v>
      </c>
      <c r="CM18" s="58">
        <v>0</v>
      </c>
      <c r="CN18" s="58">
        <v>0</v>
      </c>
      <c r="CO18" s="58">
        <v>0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115"/>
    </row>
    <row r="19" spans="2:102" x14ac:dyDescent="0.25">
      <c r="B19" s="6" t="s">
        <v>19</v>
      </c>
      <c r="C19" s="6">
        <v>5.6099999999999997E-2</v>
      </c>
      <c r="D19" s="1">
        <f>F33+F34</f>
        <v>498710.41680000001</v>
      </c>
      <c r="F19" s="1">
        <f>C19*D19</f>
        <v>27977.654382479999</v>
      </c>
      <c r="G19" s="55">
        <v>6</v>
      </c>
      <c r="H19" s="55">
        <v>9</v>
      </c>
      <c r="I19" s="57">
        <f t="shared" si="0"/>
        <v>-27977.654382479999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f>I19*0.4</f>
        <v>-11191.061752992</v>
      </c>
      <c r="P19" s="58">
        <v>0</v>
      </c>
      <c r="Q19" s="58">
        <v>0</v>
      </c>
      <c r="R19" s="58">
        <f>I19*0.6</f>
        <v>-16786.592629487997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  <c r="AJ19" s="58">
        <v>0</v>
      </c>
      <c r="AK19" s="58">
        <v>0</v>
      </c>
      <c r="AL19" s="58">
        <v>0</v>
      </c>
      <c r="AM19" s="58">
        <v>0</v>
      </c>
      <c r="AN19" s="58">
        <v>0</v>
      </c>
      <c r="AO19" s="58">
        <v>0</v>
      </c>
      <c r="AP19" s="58">
        <v>0</v>
      </c>
      <c r="AQ19" s="58">
        <v>0</v>
      </c>
      <c r="AR19" s="58">
        <v>0</v>
      </c>
      <c r="AS19" s="58">
        <v>0</v>
      </c>
      <c r="AT19" s="58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8">
        <v>0</v>
      </c>
      <c r="BA19" s="58">
        <v>0</v>
      </c>
      <c r="BB19" s="58">
        <v>0</v>
      </c>
      <c r="BC19" s="58">
        <v>0</v>
      </c>
      <c r="BD19" s="58">
        <v>0</v>
      </c>
      <c r="BE19" s="58">
        <v>0</v>
      </c>
      <c r="BF19" s="58">
        <v>0</v>
      </c>
      <c r="BG19" s="58">
        <v>0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0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0</v>
      </c>
      <c r="CA19" s="58">
        <v>0</v>
      </c>
      <c r="CB19" s="58">
        <v>0</v>
      </c>
      <c r="CC19" s="58">
        <v>0</v>
      </c>
      <c r="CD19" s="58">
        <v>0</v>
      </c>
      <c r="CE19" s="58">
        <v>0</v>
      </c>
      <c r="CF19" s="58">
        <v>0</v>
      </c>
      <c r="CG19" s="58">
        <v>0</v>
      </c>
      <c r="CH19" s="58">
        <v>0</v>
      </c>
      <c r="CI19" s="58">
        <v>0</v>
      </c>
      <c r="CJ19" s="58">
        <v>0</v>
      </c>
      <c r="CK19" s="58">
        <v>0</v>
      </c>
      <c r="CL19" s="58">
        <v>0</v>
      </c>
      <c r="CM19" s="58">
        <v>0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115"/>
    </row>
    <row r="20" spans="2:102" x14ac:dyDescent="0.25">
      <c r="B20" s="6" t="s">
        <v>20</v>
      </c>
      <c r="C20" s="6">
        <v>4.7699999999999999E-2</v>
      </c>
      <c r="D20" s="1">
        <f>F33+F34</f>
        <v>498710.41680000001</v>
      </c>
      <c r="F20" s="1">
        <f>C20*D20</f>
        <v>23788.486881360001</v>
      </c>
      <c r="G20" s="55">
        <v>19</v>
      </c>
      <c r="H20" s="55">
        <v>32</v>
      </c>
      <c r="I20" s="57">
        <f t="shared" si="0"/>
        <v>-23788.486881360001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f>$I20/14</f>
        <v>-1699.1776343828571</v>
      </c>
      <c r="AC20" s="58">
        <f t="shared" ref="AC20:AO20" si="1">$I20/14</f>
        <v>-1699.1776343828571</v>
      </c>
      <c r="AD20" s="58">
        <f t="shared" si="1"/>
        <v>-1699.1776343828571</v>
      </c>
      <c r="AE20" s="58">
        <f t="shared" si="1"/>
        <v>-1699.1776343828571</v>
      </c>
      <c r="AF20" s="58">
        <f t="shared" si="1"/>
        <v>-1699.1776343828571</v>
      </c>
      <c r="AG20" s="58">
        <f t="shared" si="1"/>
        <v>-1699.1776343828571</v>
      </c>
      <c r="AH20" s="58">
        <f t="shared" si="1"/>
        <v>-1699.1776343828571</v>
      </c>
      <c r="AI20" s="58">
        <f t="shared" si="1"/>
        <v>-1699.1776343828571</v>
      </c>
      <c r="AJ20" s="58">
        <f t="shared" si="1"/>
        <v>-1699.1776343828571</v>
      </c>
      <c r="AK20" s="58">
        <f t="shared" si="1"/>
        <v>-1699.1776343828571</v>
      </c>
      <c r="AL20" s="58">
        <f t="shared" si="1"/>
        <v>-1699.1776343828571</v>
      </c>
      <c r="AM20" s="58">
        <f t="shared" si="1"/>
        <v>-1699.1776343828571</v>
      </c>
      <c r="AN20" s="58">
        <f t="shared" si="1"/>
        <v>-1699.1776343828571</v>
      </c>
      <c r="AO20" s="58">
        <f t="shared" si="1"/>
        <v>-1699.1776343828571</v>
      </c>
      <c r="AP20" s="58">
        <v>0</v>
      </c>
      <c r="AQ20" s="58">
        <v>0</v>
      </c>
      <c r="AR20" s="58">
        <v>0</v>
      </c>
      <c r="AS20" s="58">
        <v>0</v>
      </c>
      <c r="AT20" s="58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8">
        <v>0</v>
      </c>
      <c r="BA20" s="58">
        <v>0</v>
      </c>
      <c r="BB20" s="58">
        <v>0</v>
      </c>
      <c r="BC20" s="58">
        <v>0</v>
      </c>
      <c r="BD20" s="58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0</v>
      </c>
      <c r="BW20" s="58">
        <v>0</v>
      </c>
      <c r="BX20" s="58">
        <v>0</v>
      </c>
      <c r="BY20" s="58">
        <v>0</v>
      </c>
      <c r="BZ20" s="58">
        <v>0</v>
      </c>
      <c r="CA20" s="58">
        <v>0</v>
      </c>
      <c r="CB20" s="58">
        <v>0</v>
      </c>
      <c r="CC20" s="58">
        <v>0</v>
      </c>
      <c r="CD20" s="58">
        <v>0</v>
      </c>
      <c r="CE20" s="58">
        <v>0</v>
      </c>
      <c r="CF20" s="58">
        <v>0</v>
      </c>
      <c r="CG20" s="58">
        <v>0</v>
      </c>
      <c r="CH20" s="58">
        <v>0</v>
      </c>
      <c r="CI20" s="58">
        <v>0</v>
      </c>
      <c r="CJ20" s="58">
        <v>0</v>
      </c>
      <c r="CK20" s="58">
        <v>0</v>
      </c>
      <c r="CL20" s="58">
        <v>0</v>
      </c>
      <c r="CM20" s="58">
        <v>0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115"/>
    </row>
    <row r="21" spans="2:102" x14ac:dyDescent="0.25">
      <c r="B21" s="6" t="s">
        <v>24</v>
      </c>
      <c r="C21" s="6">
        <v>7.0000000000000001E-3</v>
      </c>
      <c r="D21" s="1">
        <f>F33+F34</f>
        <v>498710.41680000001</v>
      </c>
      <c r="F21" s="1">
        <f>C21*D21</f>
        <v>3490.9729176000001</v>
      </c>
      <c r="G21" s="55">
        <v>19</v>
      </c>
      <c r="H21" s="55">
        <v>32</v>
      </c>
      <c r="I21" s="57">
        <f t="shared" si="0"/>
        <v>-3490.9729176000001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8">
        <v>0</v>
      </c>
      <c r="AA21" s="58">
        <v>0</v>
      </c>
      <c r="AB21" s="58">
        <f>$I$21/14</f>
        <v>-249.35520840000001</v>
      </c>
      <c r="AC21" s="58">
        <f t="shared" ref="AC21:AO21" si="2">$I$21/14</f>
        <v>-249.35520840000001</v>
      </c>
      <c r="AD21" s="58">
        <f t="shared" si="2"/>
        <v>-249.35520840000001</v>
      </c>
      <c r="AE21" s="58">
        <f t="shared" si="2"/>
        <v>-249.35520840000001</v>
      </c>
      <c r="AF21" s="58">
        <f t="shared" si="2"/>
        <v>-249.35520840000001</v>
      </c>
      <c r="AG21" s="58">
        <f t="shared" si="2"/>
        <v>-249.35520840000001</v>
      </c>
      <c r="AH21" s="58">
        <f t="shared" si="2"/>
        <v>-249.35520840000001</v>
      </c>
      <c r="AI21" s="58">
        <f t="shared" si="2"/>
        <v>-249.35520840000001</v>
      </c>
      <c r="AJ21" s="58">
        <f t="shared" si="2"/>
        <v>-249.35520840000001</v>
      </c>
      <c r="AK21" s="58">
        <f t="shared" si="2"/>
        <v>-249.35520840000001</v>
      </c>
      <c r="AL21" s="58">
        <f t="shared" si="2"/>
        <v>-249.35520840000001</v>
      </c>
      <c r="AM21" s="58">
        <f t="shared" si="2"/>
        <v>-249.35520840000001</v>
      </c>
      <c r="AN21" s="58">
        <f t="shared" si="2"/>
        <v>-249.35520840000001</v>
      </c>
      <c r="AO21" s="58">
        <f t="shared" si="2"/>
        <v>-249.35520840000001</v>
      </c>
      <c r="AP21" s="58">
        <v>0</v>
      </c>
      <c r="AQ21" s="58">
        <v>0</v>
      </c>
      <c r="AR21" s="58">
        <v>0</v>
      </c>
      <c r="AS21" s="58">
        <v>0</v>
      </c>
      <c r="AT21" s="58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8">
        <v>0</v>
      </c>
      <c r="BA21" s="58">
        <v>0</v>
      </c>
      <c r="BB21" s="58">
        <v>0</v>
      </c>
      <c r="BC21" s="58">
        <v>0</v>
      </c>
      <c r="BD21" s="58">
        <v>0</v>
      </c>
      <c r="BE21" s="58">
        <v>0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0</v>
      </c>
      <c r="CA21" s="58">
        <v>0</v>
      </c>
      <c r="CB21" s="58">
        <v>0</v>
      </c>
      <c r="CC21" s="58">
        <v>0</v>
      </c>
      <c r="CD21" s="58">
        <v>0</v>
      </c>
      <c r="CE21" s="58">
        <v>0</v>
      </c>
      <c r="CF21" s="58">
        <v>0</v>
      </c>
      <c r="CG21" s="58">
        <v>0</v>
      </c>
      <c r="CH21" s="58">
        <v>0</v>
      </c>
      <c r="CI21" s="58">
        <v>0</v>
      </c>
      <c r="CJ21" s="58">
        <v>0</v>
      </c>
      <c r="CK21" s="58">
        <v>0</v>
      </c>
      <c r="CL21" s="58">
        <v>0</v>
      </c>
      <c r="CM21" s="58">
        <v>0</v>
      </c>
      <c r="CN21" s="58">
        <v>0</v>
      </c>
      <c r="CO21" s="58">
        <v>0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115"/>
    </row>
    <row r="22" spans="2:102" x14ac:dyDescent="0.25">
      <c r="B22" s="6" t="s">
        <v>172</v>
      </c>
      <c r="C22" s="6">
        <v>0.02</v>
      </c>
      <c r="D22" s="1">
        <f>F34+F33+F30</f>
        <v>510680.41680000001</v>
      </c>
      <c r="F22" s="1">
        <f>C22*D22</f>
        <v>10213.608336000001</v>
      </c>
      <c r="G22" s="55">
        <v>1</v>
      </c>
      <c r="H22" s="55">
        <v>33</v>
      </c>
      <c r="I22" s="57">
        <f>-F22</f>
        <v>-10213.608336000001</v>
      </c>
      <c r="J22" s="58">
        <v>0</v>
      </c>
      <c r="K22" s="58">
        <v>0</v>
      </c>
      <c r="L22" s="58">
        <v>0</v>
      </c>
      <c r="M22" s="58">
        <f>I22*0.05</f>
        <v>-510.6804168000001</v>
      </c>
      <c r="N22" s="58">
        <v>0</v>
      </c>
      <c r="O22" s="58">
        <v>0</v>
      </c>
      <c r="P22" s="58">
        <v>0</v>
      </c>
      <c r="Q22" s="58">
        <v>0</v>
      </c>
      <c r="R22" s="58">
        <f>I22*0.15</f>
        <v>-1532.0412504000001</v>
      </c>
      <c r="S22" s="58">
        <v>0</v>
      </c>
      <c r="T22" s="58">
        <f>I22*0.05</f>
        <v>-510.6804168000001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f t="shared" ref="Z22:AN22" si="3">$I$22*0.04</f>
        <v>-408.54433344000006</v>
      </c>
      <c r="AA22" s="58">
        <f t="shared" si="3"/>
        <v>-408.54433344000006</v>
      </c>
      <c r="AB22" s="58">
        <f t="shared" si="3"/>
        <v>-408.54433344000006</v>
      </c>
      <c r="AC22" s="58">
        <f t="shared" si="3"/>
        <v>-408.54433344000006</v>
      </c>
      <c r="AD22" s="58">
        <f t="shared" si="3"/>
        <v>-408.54433344000006</v>
      </c>
      <c r="AE22" s="58">
        <f t="shared" si="3"/>
        <v>-408.54433344000006</v>
      </c>
      <c r="AF22" s="58">
        <f t="shared" si="3"/>
        <v>-408.54433344000006</v>
      </c>
      <c r="AG22" s="58">
        <f t="shared" si="3"/>
        <v>-408.54433344000006</v>
      </c>
      <c r="AH22" s="58">
        <f t="shared" si="3"/>
        <v>-408.54433344000006</v>
      </c>
      <c r="AI22" s="58">
        <f t="shared" si="3"/>
        <v>-408.54433344000006</v>
      </c>
      <c r="AJ22" s="58">
        <f t="shared" si="3"/>
        <v>-408.54433344000006</v>
      </c>
      <c r="AK22" s="58">
        <f t="shared" si="3"/>
        <v>-408.54433344000006</v>
      </c>
      <c r="AL22" s="58">
        <f t="shared" si="3"/>
        <v>-408.54433344000006</v>
      </c>
      <c r="AM22" s="58">
        <f t="shared" si="3"/>
        <v>-408.54433344000006</v>
      </c>
      <c r="AN22" s="58">
        <f t="shared" si="3"/>
        <v>-408.54433344000006</v>
      </c>
      <c r="AO22" s="58">
        <f>$I$22*0.04</f>
        <v>-408.54433344000006</v>
      </c>
      <c r="AP22" s="58">
        <f>I22*0.11</f>
        <v>-1123.4969169600001</v>
      </c>
      <c r="AQ22" s="58">
        <v>0</v>
      </c>
      <c r="AR22" s="58">
        <v>0</v>
      </c>
      <c r="AS22" s="58">
        <v>0</v>
      </c>
      <c r="AT22" s="58">
        <v>0</v>
      </c>
      <c r="AU22" s="58">
        <v>0</v>
      </c>
      <c r="AV22" s="58">
        <v>0</v>
      </c>
      <c r="AW22" s="58">
        <v>0</v>
      </c>
      <c r="AX22" s="58">
        <v>0</v>
      </c>
      <c r="AY22" s="58">
        <v>0</v>
      </c>
      <c r="AZ22" s="58">
        <v>0</v>
      </c>
      <c r="BA22" s="58">
        <v>0</v>
      </c>
      <c r="BB22" s="58">
        <v>0</v>
      </c>
      <c r="BC22" s="58">
        <v>0</v>
      </c>
      <c r="BD22" s="58">
        <v>0</v>
      </c>
      <c r="BE22" s="58">
        <v>0</v>
      </c>
      <c r="BF22" s="58">
        <v>0</v>
      </c>
      <c r="BG22" s="58">
        <v>0</v>
      </c>
      <c r="BH22" s="58">
        <v>0</v>
      </c>
      <c r="BI22" s="58">
        <v>0</v>
      </c>
      <c r="BJ22" s="58">
        <v>0</v>
      </c>
      <c r="BK22" s="58">
        <v>0</v>
      </c>
      <c r="BL22" s="58">
        <v>0</v>
      </c>
      <c r="BM22" s="58">
        <v>0</v>
      </c>
      <c r="BN22" s="58">
        <v>0</v>
      </c>
      <c r="BO22" s="58">
        <v>0</v>
      </c>
      <c r="BP22" s="58">
        <v>0</v>
      </c>
      <c r="BQ22" s="58">
        <v>0</v>
      </c>
      <c r="BR22" s="58">
        <v>0</v>
      </c>
      <c r="BS22" s="58">
        <v>0</v>
      </c>
      <c r="BT22" s="58">
        <v>0</v>
      </c>
      <c r="BU22" s="58">
        <v>0</v>
      </c>
      <c r="BV22" s="58">
        <v>0</v>
      </c>
      <c r="BW22" s="58">
        <v>0</v>
      </c>
      <c r="BX22" s="58">
        <v>0</v>
      </c>
      <c r="BY22" s="58">
        <v>0</v>
      </c>
      <c r="BZ22" s="58">
        <v>0</v>
      </c>
      <c r="CA22" s="58">
        <v>0</v>
      </c>
      <c r="CB22" s="58">
        <v>0</v>
      </c>
      <c r="CC22" s="58">
        <v>0</v>
      </c>
      <c r="CD22" s="58">
        <v>0</v>
      </c>
      <c r="CE22" s="58">
        <v>0</v>
      </c>
      <c r="CF22" s="58">
        <v>0</v>
      </c>
      <c r="CG22" s="58">
        <v>0</v>
      </c>
      <c r="CH22" s="58">
        <v>0</v>
      </c>
      <c r="CI22" s="58">
        <v>0</v>
      </c>
      <c r="CJ22" s="58">
        <v>0</v>
      </c>
      <c r="CK22" s="58">
        <v>0</v>
      </c>
      <c r="CL22" s="58">
        <v>0</v>
      </c>
      <c r="CM22" s="58">
        <v>0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0</v>
      </c>
      <c r="CU22" s="58">
        <v>0</v>
      </c>
      <c r="CV22" s="58">
        <v>0</v>
      </c>
      <c r="CW22" s="58">
        <v>0</v>
      </c>
      <c r="CX22" s="115"/>
    </row>
    <row r="23" spans="2:102" x14ac:dyDescent="0.25">
      <c r="B23" s="28" t="s">
        <v>17</v>
      </c>
      <c r="G23" s="90"/>
      <c r="H23" s="90"/>
      <c r="I23" s="91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5"/>
    </row>
    <row r="24" spans="2:102" x14ac:dyDescent="0.25">
      <c r="B24" s="5" t="s">
        <v>43</v>
      </c>
      <c r="C24" s="5">
        <v>0.21</v>
      </c>
      <c r="D24" s="1">
        <f>F16+F17+F18</f>
        <v>1326.2759999999998</v>
      </c>
      <c r="F24" s="1">
        <f>C24*D24</f>
        <v>278.51795999999996</v>
      </c>
      <c r="G24" s="55">
        <v>6</v>
      </c>
      <c r="H24" s="55">
        <v>18</v>
      </c>
      <c r="I24" s="57">
        <f t="shared" si="0"/>
        <v>-278.51795999999996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f>SUM(O16:O18)*0.21</f>
        <v>-141.01856999999998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f>(Z17+Z18)*0.21</f>
        <v>-44.768996999999999</v>
      </c>
      <c r="AA24" s="58">
        <f>(AA17+AA18)*0.21</f>
        <v>-92.730392999999978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>
        <v>0</v>
      </c>
      <c r="AS24" s="58">
        <v>0</v>
      </c>
      <c r="AT24" s="58">
        <v>0</v>
      </c>
      <c r="AU24" s="58">
        <v>0</v>
      </c>
      <c r="AV24" s="58">
        <v>0</v>
      </c>
      <c r="AW24" s="58">
        <v>0</v>
      </c>
      <c r="AX24" s="58">
        <v>0</v>
      </c>
      <c r="AY24" s="58">
        <v>0</v>
      </c>
      <c r="AZ24" s="58">
        <v>0</v>
      </c>
      <c r="BA24" s="58">
        <v>0</v>
      </c>
      <c r="BB24" s="58">
        <v>0</v>
      </c>
      <c r="BC24" s="58">
        <v>0</v>
      </c>
      <c r="BD24" s="58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0</v>
      </c>
      <c r="BW24" s="58">
        <v>0</v>
      </c>
      <c r="BX24" s="58">
        <v>0</v>
      </c>
      <c r="BY24" s="58">
        <v>0</v>
      </c>
      <c r="BZ24" s="58">
        <v>0</v>
      </c>
      <c r="CA24" s="58">
        <v>0</v>
      </c>
      <c r="CB24" s="58">
        <v>0</v>
      </c>
      <c r="CC24" s="58">
        <v>0</v>
      </c>
      <c r="CD24" s="58">
        <v>0</v>
      </c>
      <c r="CE24" s="58">
        <v>0</v>
      </c>
      <c r="CF24" s="58">
        <v>0</v>
      </c>
      <c r="CG24" s="58">
        <v>0</v>
      </c>
      <c r="CH24" s="58">
        <v>0</v>
      </c>
      <c r="CI24" s="58">
        <v>0</v>
      </c>
      <c r="CJ24" s="58">
        <v>0</v>
      </c>
      <c r="CK24" s="58">
        <v>0</v>
      </c>
      <c r="CL24" s="58">
        <v>0</v>
      </c>
      <c r="CM24" s="58">
        <v>0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115"/>
    </row>
    <row r="25" spans="2:102" x14ac:dyDescent="0.25">
      <c r="B25" s="5" t="s">
        <v>173</v>
      </c>
      <c r="C25" s="5">
        <v>0.21</v>
      </c>
      <c r="D25" s="1">
        <f>F19+F20+F21+F22</f>
        <v>65470.722517440008</v>
      </c>
      <c r="F25" s="1">
        <f>C25*D25</f>
        <v>13748.851728662401</v>
      </c>
      <c r="G25" s="55">
        <v>6</v>
      </c>
      <c r="H25" s="55">
        <v>32</v>
      </c>
      <c r="I25" s="57">
        <f t="shared" si="0"/>
        <v>-13748.851728662401</v>
      </c>
      <c r="J25" s="58">
        <v>0</v>
      </c>
      <c r="K25" s="58">
        <v>0</v>
      </c>
      <c r="L25" s="58">
        <v>0</v>
      </c>
      <c r="M25" s="58">
        <f>SUM(M19:M22)*0.21</f>
        <v>-107.24288752800001</v>
      </c>
      <c r="N25" s="58">
        <v>0</v>
      </c>
      <c r="O25" s="58">
        <f>SUM(O19:O22)*0.21</f>
        <v>-2350.1229681283198</v>
      </c>
      <c r="P25" s="58">
        <v>0</v>
      </c>
      <c r="Q25" s="58">
        <v>0</v>
      </c>
      <c r="R25" s="58">
        <f>SUM(R19:R22)*0.21</f>
        <v>-3846.9131147764797</v>
      </c>
      <c r="S25" s="58">
        <v>0</v>
      </c>
      <c r="T25" s="58">
        <f>SUM(T19:T22)*0.21</f>
        <v>-107.24288752800001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f t="shared" ref="Z25:AP25" si="4">SUM(Z19:Z22)*0.21</f>
        <v>-85.794310022400012</v>
      </c>
      <c r="AA25" s="58">
        <f t="shared" si="4"/>
        <v>-85.794310022400012</v>
      </c>
      <c r="AB25" s="58">
        <f t="shared" si="4"/>
        <v>-494.98620700680004</v>
      </c>
      <c r="AC25" s="58">
        <f t="shared" si="4"/>
        <v>-494.98620700680004</v>
      </c>
      <c r="AD25" s="58">
        <f t="shared" si="4"/>
        <v>-494.98620700680004</v>
      </c>
      <c r="AE25" s="58">
        <f t="shared" si="4"/>
        <v>-494.98620700680004</v>
      </c>
      <c r="AF25" s="58">
        <f t="shared" si="4"/>
        <v>-494.98620700680004</v>
      </c>
      <c r="AG25" s="58">
        <f t="shared" si="4"/>
        <v>-494.98620700680004</v>
      </c>
      <c r="AH25" s="58">
        <f t="shared" si="4"/>
        <v>-494.98620700680004</v>
      </c>
      <c r="AI25" s="58">
        <f t="shared" si="4"/>
        <v>-494.98620700680004</v>
      </c>
      <c r="AJ25" s="58">
        <f t="shared" si="4"/>
        <v>-494.98620700680004</v>
      </c>
      <c r="AK25" s="58">
        <f t="shared" si="4"/>
        <v>-494.98620700680004</v>
      </c>
      <c r="AL25" s="58">
        <f t="shared" si="4"/>
        <v>-494.98620700680004</v>
      </c>
      <c r="AM25" s="58">
        <f t="shared" si="4"/>
        <v>-494.98620700680004</v>
      </c>
      <c r="AN25" s="58">
        <f t="shared" si="4"/>
        <v>-494.98620700680004</v>
      </c>
      <c r="AO25" s="58">
        <f t="shared" si="4"/>
        <v>-494.98620700680004</v>
      </c>
      <c r="AP25" s="58">
        <f t="shared" si="4"/>
        <v>-235.93435256160001</v>
      </c>
      <c r="AQ25" s="58">
        <v>0</v>
      </c>
      <c r="AR25" s="58">
        <v>0</v>
      </c>
      <c r="AS25" s="58">
        <v>0</v>
      </c>
      <c r="AT25" s="58">
        <v>0</v>
      </c>
      <c r="AU25" s="58">
        <v>0</v>
      </c>
      <c r="AV25" s="58">
        <v>0</v>
      </c>
      <c r="AW25" s="58">
        <v>0</v>
      </c>
      <c r="AX25" s="58">
        <v>0</v>
      </c>
      <c r="AY25" s="58">
        <v>0</v>
      </c>
      <c r="AZ25" s="58">
        <v>0</v>
      </c>
      <c r="BA25" s="58">
        <v>0</v>
      </c>
      <c r="BB25" s="58">
        <v>0</v>
      </c>
      <c r="BC25" s="58">
        <v>0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0</v>
      </c>
      <c r="CA25" s="58">
        <v>0</v>
      </c>
      <c r="CB25" s="58">
        <v>0</v>
      </c>
      <c r="CC25" s="58">
        <v>0</v>
      </c>
      <c r="CD25" s="58">
        <v>0</v>
      </c>
      <c r="CE25" s="58">
        <v>0</v>
      </c>
      <c r="CF25" s="58">
        <v>0</v>
      </c>
      <c r="CG25" s="58">
        <v>0</v>
      </c>
      <c r="CH25" s="58">
        <v>0</v>
      </c>
      <c r="CI25" s="58">
        <v>0</v>
      </c>
      <c r="CJ25" s="58">
        <v>0</v>
      </c>
      <c r="CK25" s="58">
        <v>0</v>
      </c>
      <c r="CL25" s="58">
        <v>0</v>
      </c>
      <c r="CM25" s="58">
        <v>0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115"/>
    </row>
    <row r="26" spans="2:102" x14ac:dyDescent="0.25">
      <c r="B26" s="5" t="s">
        <v>28</v>
      </c>
      <c r="C26" s="6">
        <v>3.0000000000000001E-3</v>
      </c>
      <c r="D26" s="1">
        <f>F33+F34</f>
        <v>498710.41680000001</v>
      </c>
      <c r="F26" s="1">
        <f>C26*D26</f>
        <v>1496.1312504</v>
      </c>
      <c r="G26" s="55">
        <v>19</v>
      </c>
      <c r="H26" s="55">
        <v>32</v>
      </c>
      <c r="I26" s="57">
        <f t="shared" si="0"/>
        <v>-1496.1312504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f>$I$26/14</f>
        <v>-106.86651788571429</v>
      </c>
      <c r="AC26" s="58">
        <f t="shared" ref="AC26:AO26" si="5">$I$26/14</f>
        <v>-106.86651788571429</v>
      </c>
      <c r="AD26" s="58">
        <f t="shared" si="5"/>
        <v>-106.86651788571429</v>
      </c>
      <c r="AE26" s="58">
        <f t="shared" si="5"/>
        <v>-106.86651788571429</v>
      </c>
      <c r="AF26" s="58">
        <f t="shared" si="5"/>
        <v>-106.86651788571429</v>
      </c>
      <c r="AG26" s="58">
        <f t="shared" si="5"/>
        <v>-106.86651788571429</v>
      </c>
      <c r="AH26" s="58">
        <f t="shared" si="5"/>
        <v>-106.86651788571429</v>
      </c>
      <c r="AI26" s="58">
        <f t="shared" si="5"/>
        <v>-106.86651788571429</v>
      </c>
      <c r="AJ26" s="58">
        <f t="shared" si="5"/>
        <v>-106.86651788571429</v>
      </c>
      <c r="AK26" s="58">
        <f t="shared" si="5"/>
        <v>-106.86651788571429</v>
      </c>
      <c r="AL26" s="58">
        <f t="shared" si="5"/>
        <v>-106.86651788571429</v>
      </c>
      <c r="AM26" s="58">
        <f t="shared" si="5"/>
        <v>-106.86651788571429</v>
      </c>
      <c r="AN26" s="58">
        <f t="shared" si="5"/>
        <v>-106.86651788571429</v>
      </c>
      <c r="AO26" s="58">
        <f t="shared" si="5"/>
        <v>-106.86651788571429</v>
      </c>
      <c r="AP26" s="58">
        <v>0</v>
      </c>
      <c r="AQ26" s="58">
        <v>0</v>
      </c>
      <c r="AR26" s="58">
        <v>0</v>
      </c>
      <c r="AS26" s="58">
        <v>0</v>
      </c>
      <c r="AT26" s="58">
        <v>0</v>
      </c>
      <c r="AU26" s="58">
        <v>0</v>
      </c>
      <c r="AV26" s="58">
        <v>0</v>
      </c>
      <c r="AW26" s="58">
        <v>0</v>
      </c>
      <c r="AX26" s="58">
        <v>0</v>
      </c>
      <c r="AY26" s="58">
        <v>0</v>
      </c>
      <c r="AZ26" s="58">
        <v>0</v>
      </c>
      <c r="BA26" s="58">
        <v>0</v>
      </c>
      <c r="BB26" s="58">
        <v>0</v>
      </c>
      <c r="BC26" s="58">
        <v>0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0</v>
      </c>
      <c r="CA26" s="58">
        <v>0</v>
      </c>
      <c r="CB26" s="58">
        <v>0</v>
      </c>
      <c r="CC26" s="58">
        <v>0</v>
      </c>
      <c r="CD26" s="58">
        <v>0</v>
      </c>
      <c r="CE26" s="58">
        <v>0</v>
      </c>
      <c r="CF26" s="58">
        <v>0</v>
      </c>
      <c r="CG26" s="58">
        <v>0</v>
      </c>
      <c r="CH26" s="58">
        <v>0</v>
      </c>
      <c r="CI26" s="58">
        <v>0</v>
      </c>
      <c r="CJ26" s="58">
        <v>0</v>
      </c>
      <c r="CK26" s="58">
        <v>0</v>
      </c>
      <c r="CL26" s="58">
        <v>0</v>
      </c>
      <c r="CM26" s="58">
        <v>0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115"/>
    </row>
    <row r="27" spans="2:102" x14ac:dyDescent="0.25">
      <c r="B27" s="5"/>
      <c r="C27" s="6"/>
      <c r="G27" s="61"/>
      <c r="H27" s="61"/>
      <c r="I27" s="62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CX27" s="115"/>
    </row>
    <row r="28" spans="2:102" x14ac:dyDescent="0.25">
      <c r="B28" s="15" t="s">
        <v>0</v>
      </c>
      <c r="C28" s="15" t="s">
        <v>197</v>
      </c>
      <c r="D28" s="16"/>
      <c r="E28" s="16"/>
      <c r="F28" s="16"/>
      <c r="G28" s="73"/>
      <c r="H28" s="73"/>
      <c r="I28" s="74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66"/>
      <c r="AX28" s="66"/>
      <c r="AY28" s="66"/>
      <c r="AZ28" s="66"/>
      <c r="BA28" s="66"/>
      <c r="BB28" s="66"/>
      <c r="BC28" s="66"/>
      <c r="BD28" s="66"/>
      <c r="BE28" s="66"/>
      <c r="CX28" s="115"/>
    </row>
    <row r="29" spans="2:102" x14ac:dyDescent="0.25">
      <c r="B29" s="7" t="s">
        <v>4</v>
      </c>
      <c r="F29" s="128"/>
      <c r="G29" s="129"/>
      <c r="H29" s="129"/>
      <c r="I29" s="130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6"/>
      <c r="CI29" s="126"/>
      <c r="CJ29" s="126"/>
      <c r="CK29" s="126"/>
      <c r="CL29" s="126"/>
      <c r="CM29" s="126"/>
      <c r="CN29" s="126"/>
      <c r="CO29" s="126"/>
      <c r="CP29" s="126"/>
      <c r="CQ29" s="126"/>
      <c r="CR29" s="126"/>
      <c r="CS29" s="126"/>
      <c r="CT29" s="126"/>
      <c r="CU29" s="126"/>
      <c r="CV29" s="126"/>
      <c r="CW29" s="127"/>
      <c r="CX29" s="115"/>
    </row>
    <row r="30" spans="2:102" x14ac:dyDescent="0.25">
      <c r="B30" s="8" t="s">
        <v>13</v>
      </c>
      <c r="C30" s="1">
        <f>190*3</f>
        <v>570</v>
      </c>
      <c r="D30" s="1">
        <v>21</v>
      </c>
      <c r="F30" s="1">
        <f>C30*D30</f>
        <v>11970</v>
      </c>
      <c r="G30" s="55">
        <v>17</v>
      </c>
      <c r="H30" s="55">
        <v>18</v>
      </c>
      <c r="I30" s="57">
        <f t="shared" si="0"/>
        <v>-11970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f>I30*0.4</f>
        <v>-4788</v>
      </c>
      <c r="AA30" s="58">
        <f>I30*0.6</f>
        <v>-7182</v>
      </c>
      <c r="AB30" s="58">
        <v>0</v>
      </c>
      <c r="AC30" s="58">
        <v>0</v>
      </c>
      <c r="AD30" s="58">
        <v>0</v>
      </c>
      <c r="AE30" s="58">
        <v>0</v>
      </c>
      <c r="AF30" s="58">
        <v>0</v>
      </c>
      <c r="AG30" s="58">
        <v>0</v>
      </c>
      <c r="AH30" s="58">
        <v>0</v>
      </c>
      <c r="AI30" s="58">
        <v>0</v>
      </c>
      <c r="AJ30" s="58">
        <v>0</v>
      </c>
      <c r="AK30" s="58">
        <v>0</v>
      </c>
      <c r="AL30" s="58">
        <v>0</v>
      </c>
      <c r="AM30" s="58">
        <v>0</v>
      </c>
      <c r="AN30" s="58">
        <v>0</v>
      </c>
      <c r="AO30" s="58">
        <v>0</v>
      </c>
      <c r="AP30" s="58">
        <v>0</v>
      </c>
      <c r="AQ30" s="58">
        <v>0</v>
      </c>
      <c r="AR30" s="58">
        <v>0</v>
      </c>
      <c r="AS30" s="58">
        <v>0</v>
      </c>
      <c r="AT30" s="58">
        <v>0</v>
      </c>
      <c r="AU30" s="58">
        <v>0</v>
      </c>
      <c r="AV30" s="58">
        <v>0</v>
      </c>
      <c r="AW30" s="58">
        <v>0</v>
      </c>
      <c r="AX30" s="58">
        <v>0</v>
      </c>
      <c r="AY30" s="58">
        <v>0</v>
      </c>
      <c r="AZ30" s="58">
        <v>0</v>
      </c>
      <c r="BA30" s="58">
        <v>0</v>
      </c>
      <c r="BB30" s="58">
        <v>0</v>
      </c>
      <c r="BC30" s="58">
        <v>0</v>
      </c>
      <c r="BD30" s="58">
        <v>0</v>
      </c>
      <c r="BE30" s="58">
        <v>0</v>
      </c>
      <c r="BF30" s="58">
        <v>0</v>
      </c>
      <c r="BG30" s="58">
        <v>0</v>
      </c>
      <c r="BH30" s="58">
        <v>0</v>
      </c>
      <c r="BI30" s="58">
        <v>0</v>
      </c>
      <c r="BJ30" s="58">
        <v>0</v>
      </c>
      <c r="BK30" s="58">
        <v>0</v>
      </c>
      <c r="BL30" s="58">
        <v>0</v>
      </c>
      <c r="BM30" s="58">
        <v>0</v>
      </c>
      <c r="BN30" s="58">
        <v>0</v>
      </c>
      <c r="BO30" s="58">
        <v>0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0</v>
      </c>
      <c r="CA30" s="58">
        <v>0</v>
      </c>
      <c r="CB30" s="58">
        <v>0</v>
      </c>
      <c r="CC30" s="58">
        <v>0</v>
      </c>
      <c r="CD30" s="58">
        <v>0</v>
      </c>
      <c r="CE30" s="58">
        <v>0</v>
      </c>
      <c r="CF30" s="58">
        <v>0</v>
      </c>
      <c r="CG30" s="58">
        <v>0</v>
      </c>
      <c r="CH30" s="58">
        <v>0</v>
      </c>
      <c r="CI30" s="58">
        <v>0</v>
      </c>
      <c r="CJ30" s="58">
        <v>0</v>
      </c>
      <c r="CK30" s="58">
        <v>0</v>
      </c>
      <c r="CL30" s="58">
        <v>0</v>
      </c>
      <c r="CM30" s="58">
        <v>0</v>
      </c>
      <c r="CN30" s="58">
        <v>0</v>
      </c>
      <c r="CO30" s="58">
        <v>0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115"/>
    </row>
    <row r="31" spans="2:102" x14ac:dyDescent="0.25">
      <c r="B31" s="8" t="s">
        <v>18</v>
      </c>
      <c r="C31" s="11">
        <v>70</v>
      </c>
      <c r="D31" s="1">
        <v>5.75</v>
      </c>
      <c r="F31" s="1">
        <f>C31*D31</f>
        <v>402.5</v>
      </c>
      <c r="G31" s="55">
        <v>17</v>
      </c>
      <c r="H31" s="55">
        <v>18</v>
      </c>
      <c r="I31" s="57">
        <f t="shared" si="0"/>
        <v>-402.5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f>I31*0.4</f>
        <v>-161</v>
      </c>
      <c r="AA31" s="58">
        <f>I31*0.6</f>
        <v>-241.5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  <c r="AG31" s="58">
        <v>0</v>
      </c>
      <c r="AH31" s="58">
        <v>0</v>
      </c>
      <c r="AI31" s="58">
        <v>0</v>
      </c>
      <c r="AJ31" s="58">
        <v>0</v>
      </c>
      <c r="AK31" s="58">
        <v>0</v>
      </c>
      <c r="AL31" s="58">
        <v>0</v>
      </c>
      <c r="AM31" s="58">
        <v>0</v>
      </c>
      <c r="AN31" s="58">
        <v>0</v>
      </c>
      <c r="AO31" s="58">
        <v>0</v>
      </c>
      <c r="AP31" s="58">
        <v>0</v>
      </c>
      <c r="AQ31" s="58">
        <v>0</v>
      </c>
      <c r="AR31" s="58">
        <v>0</v>
      </c>
      <c r="AS31" s="58">
        <v>0</v>
      </c>
      <c r="AT31" s="58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8">
        <v>0</v>
      </c>
      <c r="BA31" s="58">
        <v>0</v>
      </c>
      <c r="BB31" s="58">
        <v>0</v>
      </c>
      <c r="BC31" s="58">
        <v>0</v>
      </c>
      <c r="BD31" s="58">
        <v>0</v>
      </c>
      <c r="BE31" s="58">
        <v>0</v>
      </c>
      <c r="BF31" s="58">
        <v>0</v>
      </c>
      <c r="BG31" s="58">
        <v>0</v>
      </c>
      <c r="BH31" s="58">
        <v>0</v>
      </c>
      <c r="BI31" s="58">
        <v>0</v>
      </c>
      <c r="BJ31" s="58">
        <v>0</v>
      </c>
      <c r="BK31" s="58">
        <v>0</v>
      </c>
      <c r="BL31" s="58">
        <v>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0</v>
      </c>
      <c r="CA31" s="58">
        <v>0</v>
      </c>
      <c r="CB31" s="58">
        <v>0</v>
      </c>
      <c r="CC31" s="58">
        <v>0</v>
      </c>
      <c r="CD31" s="58">
        <v>0</v>
      </c>
      <c r="CE31" s="58">
        <v>0</v>
      </c>
      <c r="CF31" s="58">
        <v>0</v>
      </c>
      <c r="CG31" s="58">
        <v>0</v>
      </c>
      <c r="CH31" s="58">
        <v>0</v>
      </c>
      <c r="CI31" s="58">
        <v>0</v>
      </c>
      <c r="CJ31" s="58">
        <v>0</v>
      </c>
      <c r="CK31" s="58">
        <v>0</v>
      </c>
      <c r="CL31" s="58">
        <v>0</v>
      </c>
      <c r="CM31" s="58">
        <v>0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115"/>
    </row>
    <row r="32" spans="2:102" x14ac:dyDescent="0.25">
      <c r="B32" s="7" t="s">
        <v>5</v>
      </c>
      <c r="C32" s="1"/>
      <c r="G32" s="90"/>
      <c r="H32" s="90"/>
      <c r="I32" s="91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5"/>
    </row>
    <row r="33" spans="1:102" x14ac:dyDescent="0.25">
      <c r="B33" t="s">
        <v>6</v>
      </c>
      <c r="C33" s="1">
        <f>2*65*1.2</f>
        <v>156</v>
      </c>
      <c r="D33" s="1">
        <f>684.63*1.06</f>
        <v>725.70780000000002</v>
      </c>
      <c r="F33" s="1">
        <f>C33*D33</f>
        <v>113210.41680000001</v>
      </c>
      <c r="G33" s="55">
        <v>24</v>
      </c>
      <c r="H33" s="55">
        <v>32</v>
      </c>
      <c r="I33" s="57">
        <f t="shared" si="0"/>
        <v>-113210.41680000001</v>
      </c>
      <c r="J33" s="58">
        <v>0</v>
      </c>
      <c r="K33" s="58">
        <f>IF(K$1&lt;$C33,0,IF(K$1&lt;=$D33,$F33,0))</f>
        <v>0</v>
      </c>
      <c r="L33" s="58">
        <f>IF(L$1&lt;$C33,0,IF(L$1&lt;=$D33,$F33,0))</f>
        <v>0</v>
      </c>
      <c r="M33" s="58">
        <v>0</v>
      </c>
      <c r="N33" s="58">
        <f t="shared" ref="N33:AA33" si="6">IF(N$1&lt;$C33,0,IF(N$1&lt;=$D33,$F33,0))</f>
        <v>0</v>
      </c>
      <c r="O33" s="58">
        <f t="shared" si="6"/>
        <v>0</v>
      </c>
      <c r="P33" s="58">
        <f t="shared" si="6"/>
        <v>0</v>
      </c>
      <c r="Q33" s="58">
        <f t="shared" si="6"/>
        <v>0</v>
      </c>
      <c r="R33" s="58">
        <f t="shared" si="6"/>
        <v>0</v>
      </c>
      <c r="S33" s="58">
        <f t="shared" si="6"/>
        <v>0</v>
      </c>
      <c r="T33" s="58">
        <f t="shared" si="6"/>
        <v>0</v>
      </c>
      <c r="U33" s="58">
        <f t="shared" si="6"/>
        <v>0</v>
      </c>
      <c r="V33" s="58">
        <f t="shared" si="6"/>
        <v>0</v>
      </c>
      <c r="W33" s="58">
        <f t="shared" si="6"/>
        <v>0</v>
      </c>
      <c r="X33" s="58">
        <f t="shared" si="6"/>
        <v>0</v>
      </c>
      <c r="Y33" s="58">
        <f t="shared" si="6"/>
        <v>0</v>
      </c>
      <c r="Z33" s="58">
        <f t="shared" si="6"/>
        <v>0</v>
      </c>
      <c r="AA33" s="58">
        <f t="shared" si="6"/>
        <v>0</v>
      </c>
      <c r="AB33" s="58">
        <v>0</v>
      </c>
      <c r="AC33" s="58">
        <v>0</v>
      </c>
      <c r="AD33" s="58">
        <v>0</v>
      </c>
      <c r="AE33" s="58">
        <v>0</v>
      </c>
      <c r="AF33" s="58">
        <v>0</v>
      </c>
      <c r="AG33" s="58">
        <f>'evolucion certificaciones nuevo'!J26</f>
        <v>-3396.312504</v>
      </c>
      <c r="AH33" s="58">
        <f>'evolucion certificaciones nuevo'!K26</f>
        <v>-4528.4166720000003</v>
      </c>
      <c r="AI33" s="58">
        <f>'evolucion certificaciones nuevo'!L26</f>
        <v>-10528.5687624</v>
      </c>
      <c r="AJ33" s="58">
        <f>'evolucion certificaciones nuevo'!M26</f>
        <v>-11887.093764000001</v>
      </c>
      <c r="AK33" s="58">
        <f>'evolucion certificaciones nuevo'!N26</f>
        <v>-18679.718772</v>
      </c>
      <c r="AL33" s="58">
        <f>'evolucion certificaciones nuevo'!O26</f>
        <v>-23208.135444</v>
      </c>
      <c r="AM33" s="58">
        <f>'evolucion certificaciones nuevo'!P26</f>
        <v>-23547.766694400001</v>
      </c>
      <c r="AN33" s="58">
        <f>'evolucion certificaciones nuevo'!Q26</f>
        <v>-9283.2541776000016</v>
      </c>
      <c r="AO33" s="58">
        <f>'evolucion certificaciones nuevo'!R26</f>
        <v>-8151.1500096</v>
      </c>
      <c r="AP33" s="58">
        <f t="shared" ref="AP33:BD33" si="7">IF(AP$1&lt;$C33,0,IF(AP$1&lt;=$D33,$F33,0))</f>
        <v>0</v>
      </c>
      <c r="AQ33" s="58">
        <f t="shared" si="7"/>
        <v>0</v>
      </c>
      <c r="AR33" s="58">
        <f t="shared" si="7"/>
        <v>0</v>
      </c>
      <c r="AS33" s="58">
        <f t="shared" si="7"/>
        <v>0</v>
      </c>
      <c r="AT33" s="58">
        <f t="shared" si="7"/>
        <v>0</v>
      </c>
      <c r="AU33" s="58">
        <f t="shared" si="7"/>
        <v>0</v>
      </c>
      <c r="AV33" s="58">
        <f t="shared" si="7"/>
        <v>0</v>
      </c>
      <c r="AW33" s="58">
        <f t="shared" si="7"/>
        <v>0</v>
      </c>
      <c r="AX33" s="58">
        <f t="shared" si="7"/>
        <v>0</v>
      </c>
      <c r="AY33" s="58">
        <f t="shared" si="7"/>
        <v>0</v>
      </c>
      <c r="AZ33" s="58">
        <f t="shared" si="7"/>
        <v>0</v>
      </c>
      <c r="BA33" s="58">
        <f t="shared" si="7"/>
        <v>0</v>
      </c>
      <c r="BB33" s="58">
        <f t="shared" si="7"/>
        <v>0</v>
      </c>
      <c r="BC33" s="58">
        <f t="shared" si="7"/>
        <v>0</v>
      </c>
      <c r="BD33" s="58">
        <f t="shared" si="7"/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0</v>
      </c>
      <c r="BL33" s="58">
        <v>0</v>
      </c>
      <c r="BM33" s="58">
        <v>0</v>
      </c>
      <c r="BN33" s="58">
        <v>0</v>
      </c>
      <c r="BO33" s="58">
        <v>0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0</v>
      </c>
      <c r="CA33" s="58">
        <v>0</v>
      </c>
      <c r="CB33" s="58">
        <v>0</v>
      </c>
      <c r="CC33" s="58">
        <v>0</v>
      </c>
      <c r="CD33" s="58">
        <v>0</v>
      </c>
      <c r="CE33" s="58">
        <v>0</v>
      </c>
      <c r="CF33" s="58">
        <v>0</v>
      </c>
      <c r="CG33" s="58">
        <v>0</v>
      </c>
      <c r="CH33" s="58">
        <v>0</v>
      </c>
      <c r="CI33" s="58">
        <v>0</v>
      </c>
      <c r="CJ33" s="58">
        <v>0</v>
      </c>
      <c r="CK33" s="58">
        <v>0</v>
      </c>
      <c r="CL33" s="58">
        <v>0</v>
      </c>
      <c r="CM33" s="58">
        <v>0</v>
      </c>
      <c r="CN33" s="58">
        <v>0</v>
      </c>
      <c r="CO33" s="58">
        <v>0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115"/>
    </row>
    <row r="34" spans="1:102" x14ac:dyDescent="0.25">
      <c r="A34" s="1"/>
      <c r="B34" t="s">
        <v>55</v>
      </c>
      <c r="C34" s="1">
        <v>1</v>
      </c>
      <c r="D34" s="1">
        <v>385500</v>
      </c>
      <c r="F34" s="1">
        <f>C34*D34</f>
        <v>385500</v>
      </c>
      <c r="G34" s="55">
        <v>19</v>
      </c>
      <c r="H34" s="55">
        <v>31</v>
      </c>
      <c r="I34" s="57">
        <f>-F34</f>
        <v>-385500</v>
      </c>
      <c r="J34" s="58">
        <v>0</v>
      </c>
      <c r="K34" s="58">
        <f t="shared" ref="K34:L34" si="8">(K31+K32+K33)*0.16</f>
        <v>0</v>
      </c>
      <c r="L34" s="58">
        <f t="shared" si="8"/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0</v>
      </c>
      <c r="AA34" s="58">
        <v>0</v>
      </c>
      <c r="AB34" s="58">
        <f>'evolucion certificaciones nuevo'!E28</f>
        <v>-2313</v>
      </c>
      <c r="AC34" s="58">
        <f>'evolucion certificaciones nuevo'!F28</f>
        <v>-6168</v>
      </c>
      <c r="AD34" s="58">
        <f>'evolucion certificaciones nuevo'!G28</f>
        <v>-15420</v>
      </c>
      <c r="AE34" s="58">
        <f>'evolucion certificaciones nuevo'!H28</f>
        <v>-14456.25</v>
      </c>
      <c r="AF34" s="58">
        <f>'evolucion certificaciones nuevo'!I28</f>
        <v>-17347.5</v>
      </c>
      <c r="AG34" s="58">
        <f>'evolucion certificaciones nuevo'!J28</f>
        <v>-36429.75</v>
      </c>
      <c r="AH34" s="58">
        <f>'evolucion certificaciones nuevo'!K28</f>
        <v>-45296.25</v>
      </c>
      <c r="AI34" s="58">
        <f>'evolucion certificaciones nuevo'!L28</f>
        <v>-30840</v>
      </c>
      <c r="AJ34" s="58">
        <f>'evolucion certificaciones nuevo'!M28</f>
        <v>-51271.5</v>
      </c>
      <c r="AK34" s="58">
        <f>'evolucion certificaciones nuevo'!N28</f>
        <v>-45874.5</v>
      </c>
      <c r="AL34" s="58">
        <f>'evolucion certificaciones nuevo'!O28</f>
        <v>-57246.75</v>
      </c>
      <c r="AM34" s="58">
        <f>'evolucion certificaciones nuevo'!P28</f>
        <v>-22551.75</v>
      </c>
      <c r="AN34" s="58">
        <f>'evolucion certificaciones nuevo'!Q28</f>
        <v>-40284.75</v>
      </c>
      <c r="AO34" s="58">
        <v>0</v>
      </c>
      <c r="AP34" s="58">
        <v>0</v>
      </c>
      <c r="AQ34" s="58">
        <v>0</v>
      </c>
      <c r="AR34" s="58">
        <v>0</v>
      </c>
      <c r="AS34" s="58">
        <v>0</v>
      </c>
      <c r="AT34" s="58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8">
        <v>0</v>
      </c>
      <c r="BA34" s="58">
        <v>0</v>
      </c>
      <c r="BB34" s="58">
        <v>0</v>
      </c>
      <c r="BC34" s="58">
        <v>0</v>
      </c>
      <c r="BD34" s="58">
        <v>0</v>
      </c>
      <c r="BE34" s="58">
        <v>0</v>
      </c>
      <c r="BF34" s="58">
        <v>0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0</v>
      </c>
      <c r="BW34" s="58">
        <v>0</v>
      </c>
      <c r="BX34" s="58">
        <v>0</v>
      </c>
      <c r="BY34" s="58">
        <v>0</v>
      </c>
      <c r="BZ34" s="58">
        <v>0</v>
      </c>
      <c r="CA34" s="58">
        <v>0</v>
      </c>
      <c r="CB34" s="58">
        <v>0</v>
      </c>
      <c r="CC34" s="58">
        <v>0</v>
      </c>
      <c r="CD34" s="58">
        <v>0</v>
      </c>
      <c r="CE34" s="58">
        <v>0</v>
      </c>
      <c r="CF34" s="58">
        <v>0</v>
      </c>
      <c r="CG34" s="58">
        <v>0</v>
      </c>
      <c r="CH34" s="58">
        <v>0</v>
      </c>
      <c r="CI34" s="58">
        <v>0</v>
      </c>
      <c r="CJ34" s="58">
        <v>0</v>
      </c>
      <c r="CK34" s="58">
        <v>0</v>
      </c>
      <c r="CL34" s="58">
        <v>0</v>
      </c>
      <c r="CM34" s="58">
        <v>0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115"/>
    </row>
    <row r="35" spans="1:102" x14ac:dyDescent="0.25">
      <c r="B35" s="7" t="s">
        <v>17</v>
      </c>
      <c r="G35" s="90"/>
      <c r="H35" s="90"/>
      <c r="I35" s="91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18"/>
      <c r="CX35" s="115"/>
    </row>
    <row r="36" spans="1:102" x14ac:dyDescent="0.25">
      <c r="B36" t="s">
        <v>16</v>
      </c>
      <c r="C36" s="5">
        <v>0.21</v>
      </c>
      <c r="D36" s="1">
        <f>F30</f>
        <v>11970</v>
      </c>
      <c r="F36" s="1">
        <f>D36*C36</f>
        <v>2513.6999999999998</v>
      </c>
      <c r="G36" s="55">
        <v>16</v>
      </c>
      <c r="H36" s="55">
        <v>18</v>
      </c>
      <c r="I36" s="57">
        <f t="shared" si="0"/>
        <v>-2513.6999999999998</v>
      </c>
      <c r="J36" s="58">
        <v>0</v>
      </c>
      <c r="K36" s="58">
        <f t="shared" ref="K36:L37" si="9">IF(K$1&lt;$C36,0,IF(K$1&lt;=$D36,$F36,0))</f>
        <v>0</v>
      </c>
      <c r="L36" s="58">
        <f t="shared" si="9"/>
        <v>0</v>
      </c>
      <c r="M36" s="58">
        <v>0</v>
      </c>
      <c r="N36" s="58">
        <f t="shared" ref="N36:X37" si="10">IF(N$1&lt;$C36,0,IF(N$1&lt;=$D36,$F36,0))</f>
        <v>0</v>
      </c>
      <c r="O36" s="58">
        <f t="shared" si="10"/>
        <v>0</v>
      </c>
      <c r="P36" s="58">
        <f t="shared" si="10"/>
        <v>0</v>
      </c>
      <c r="Q36" s="58">
        <f t="shared" si="10"/>
        <v>0</v>
      </c>
      <c r="R36" s="58">
        <f t="shared" si="10"/>
        <v>0</v>
      </c>
      <c r="S36" s="58">
        <f t="shared" si="10"/>
        <v>0</v>
      </c>
      <c r="T36" s="58">
        <f t="shared" si="10"/>
        <v>0</v>
      </c>
      <c r="U36" s="58">
        <f t="shared" si="10"/>
        <v>0</v>
      </c>
      <c r="V36" s="58">
        <f t="shared" si="10"/>
        <v>0</v>
      </c>
      <c r="W36" s="58">
        <f t="shared" si="10"/>
        <v>0</v>
      </c>
      <c r="X36" s="58">
        <f t="shared" si="10"/>
        <v>0</v>
      </c>
      <c r="Y36" s="58">
        <f>Y30*0.21</f>
        <v>0</v>
      </c>
      <c r="Z36" s="58">
        <f>Z30*0.21</f>
        <v>-1005.48</v>
      </c>
      <c r="AA36" s="58">
        <f>AA30*0.21</f>
        <v>-1508.22</v>
      </c>
      <c r="AB36" s="58">
        <f t="shared" ref="AB36:BD37" si="11">IF(AB$1&lt;$C36,0,IF(AB$1&lt;=$D36,$F36,0))</f>
        <v>0</v>
      </c>
      <c r="AC36" s="58">
        <f t="shared" si="11"/>
        <v>0</v>
      </c>
      <c r="AD36" s="58">
        <f t="shared" si="11"/>
        <v>0</v>
      </c>
      <c r="AE36" s="58">
        <f t="shared" si="11"/>
        <v>0</v>
      </c>
      <c r="AF36" s="58">
        <f t="shared" si="11"/>
        <v>0</v>
      </c>
      <c r="AG36" s="58">
        <f t="shared" si="11"/>
        <v>0</v>
      </c>
      <c r="AH36" s="58">
        <f t="shared" si="11"/>
        <v>0</v>
      </c>
      <c r="AI36" s="58">
        <f t="shared" si="11"/>
        <v>0</v>
      </c>
      <c r="AJ36" s="58">
        <f t="shared" si="11"/>
        <v>0</v>
      </c>
      <c r="AK36" s="58">
        <f t="shared" si="11"/>
        <v>0</v>
      </c>
      <c r="AL36" s="58">
        <f t="shared" si="11"/>
        <v>0</v>
      </c>
      <c r="AM36" s="58">
        <f t="shared" si="11"/>
        <v>0</v>
      </c>
      <c r="AN36" s="58">
        <f t="shared" si="11"/>
        <v>0</v>
      </c>
      <c r="AO36" s="58">
        <f t="shared" si="11"/>
        <v>0</v>
      </c>
      <c r="AP36" s="58">
        <f t="shared" si="11"/>
        <v>0</v>
      </c>
      <c r="AQ36" s="58">
        <f t="shared" si="11"/>
        <v>0</v>
      </c>
      <c r="AR36" s="58">
        <f t="shared" si="11"/>
        <v>0</v>
      </c>
      <c r="AS36" s="58">
        <f t="shared" si="11"/>
        <v>0</v>
      </c>
      <c r="AT36" s="58">
        <f t="shared" si="11"/>
        <v>0</v>
      </c>
      <c r="AU36" s="58">
        <f t="shared" si="11"/>
        <v>0</v>
      </c>
      <c r="AV36" s="58">
        <f t="shared" si="11"/>
        <v>0</v>
      </c>
      <c r="AW36" s="58">
        <f t="shared" si="11"/>
        <v>0</v>
      </c>
      <c r="AX36" s="58">
        <f t="shared" si="11"/>
        <v>0</v>
      </c>
      <c r="AY36" s="58">
        <f t="shared" si="11"/>
        <v>0</v>
      </c>
      <c r="AZ36" s="58">
        <f t="shared" si="11"/>
        <v>0</v>
      </c>
      <c r="BA36" s="58">
        <f t="shared" si="11"/>
        <v>0</v>
      </c>
      <c r="BB36" s="58">
        <f t="shared" si="11"/>
        <v>0</v>
      </c>
      <c r="BC36" s="58">
        <f t="shared" si="11"/>
        <v>0</v>
      </c>
      <c r="BD36" s="58">
        <f t="shared" si="11"/>
        <v>0</v>
      </c>
      <c r="BE36" s="58">
        <v>0</v>
      </c>
      <c r="BF36" s="58">
        <v>0</v>
      </c>
      <c r="BG36" s="58">
        <v>0</v>
      </c>
      <c r="BH36" s="58">
        <v>0</v>
      </c>
      <c r="BI36" s="58">
        <v>0</v>
      </c>
      <c r="BJ36" s="58">
        <v>0</v>
      </c>
      <c r="BK36" s="58">
        <v>0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0</v>
      </c>
      <c r="BR36" s="58">
        <v>0</v>
      </c>
      <c r="BS36" s="58">
        <v>0</v>
      </c>
      <c r="BT36" s="58">
        <v>0</v>
      </c>
      <c r="BU36" s="58">
        <v>0</v>
      </c>
      <c r="BV36" s="58">
        <v>0</v>
      </c>
      <c r="BW36" s="58">
        <v>0</v>
      </c>
      <c r="BX36" s="58">
        <v>0</v>
      </c>
      <c r="BY36" s="58">
        <v>0</v>
      </c>
      <c r="BZ36" s="58">
        <v>0</v>
      </c>
      <c r="CA36" s="58">
        <v>0</v>
      </c>
      <c r="CB36" s="58">
        <v>0</v>
      </c>
      <c r="CC36" s="58">
        <v>0</v>
      </c>
      <c r="CD36" s="58">
        <v>0</v>
      </c>
      <c r="CE36" s="58">
        <v>0</v>
      </c>
      <c r="CF36" s="58">
        <v>0</v>
      </c>
      <c r="CG36" s="58">
        <v>0</v>
      </c>
      <c r="CH36" s="58">
        <v>0</v>
      </c>
      <c r="CI36" s="58">
        <v>0</v>
      </c>
      <c r="CJ36" s="58">
        <v>0</v>
      </c>
      <c r="CK36" s="58">
        <v>0</v>
      </c>
      <c r="CL36" s="58">
        <v>0</v>
      </c>
      <c r="CM36" s="58">
        <v>0</v>
      </c>
      <c r="CN36" s="58">
        <v>0</v>
      </c>
      <c r="CO36" s="58">
        <v>0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115"/>
    </row>
    <row r="37" spans="1:102" x14ac:dyDescent="0.25">
      <c r="B37" t="s">
        <v>15</v>
      </c>
      <c r="C37" s="5">
        <v>0.1</v>
      </c>
      <c r="D37" s="1">
        <f>F33+F34</f>
        <v>498710.41680000001</v>
      </c>
      <c r="F37" s="1">
        <f>D37*C37</f>
        <v>49871.041680000002</v>
      </c>
      <c r="G37" s="55">
        <v>19</v>
      </c>
      <c r="H37" s="55">
        <v>32</v>
      </c>
      <c r="I37" s="57">
        <f t="shared" si="0"/>
        <v>-49871.041680000002</v>
      </c>
      <c r="J37" s="58">
        <v>0</v>
      </c>
      <c r="K37" s="58">
        <f t="shared" si="9"/>
        <v>0</v>
      </c>
      <c r="L37" s="58">
        <f t="shared" si="9"/>
        <v>0</v>
      </c>
      <c r="M37" s="58">
        <v>0</v>
      </c>
      <c r="N37" s="58">
        <f t="shared" si="10"/>
        <v>0</v>
      </c>
      <c r="O37" s="58">
        <f t="shared" si="10"/>
        <v>0</v>
      </c>
      <c r="P37" s="58">
        <f t="shared" si="10"/>
        <v>0</v>
      </c>
      <c r="Q37" s="58">
        <f t="shared" si="10"/>
        <v>0</v>
      </c>
      <c r="R37" s="58">
        <f t="shared" si="10"/>
        <v>0</v>
      </c>
      <c r="S37" s="58">
        <f t="shared" si="10"/>
        <v>0</v>
      </c>
      <c r="T37" s="58">
        <f t="shared" si="10"/>
        <v>0</v>
      </c>
      <c r="U37" s="58">
        <f t="shared" si="10"/>
        <v>0</v>
      </c>
      <c r="V37" s="58">
        <f t="shared" si="10"/>
        <v>0</v>
      </c>
      <c r="W37" s="58">
        <f t="shared" si="10"/>
        <v>0</v>
      </c>
      <c r="X37" s="58">
        <f t="shared" si="10"/>
        <v>0</v>
      </c>
      <c r="Y37" s="58">
        <f>IF(Y$1&lt;$C37,0,IF(Y$1&lt;=$D37,$F37,0))</f>
        <v>0</v>
      </c>
      <c r="Z37" s="58">
        <f>IF(Z$1&lt;$C37,0,IF(Z$1&lt;=$D37,$F37,0))</f>
        <v>0</v>
      </c>
      <c r="AA37" s="58">
        <f>IF(AA$1&lt;$C37,0,IF(AA$1&lt;=$D37,$F37,0))</f>
        <v>0</v>
      </c>
      <c r="AB37" s="58">
        <f t="shared" ref="AB37:AO37" si="12">(AB33+AB34)*0.1</f>
        <v>-231.3</v>
      </c>
      <c r="AC37" s="58">
        <f t="shared" si="12"/>
        <v>-616.80000000000007</v>
      </c>
      <c r="AD37" s="58">
        <f t="shared" si="12"/>
        <v>-1542</v>
      </c>
      <c r="AE37" s="58">
        <f t="shared" si="12"/>
        <v>-1445.625</v>
      </c>
      <c r="AF37" s="58">
        <f t="shared" si="12"/>
        <v>-1734.75</v>
      </c>
      <c r="AG37" s="58">
        <f t="shared" si="12"/>
        <v>-3982.6062504000001</v>
      </c>
      <c r="AH37" s="58">
        <f t="shared" si="12"/>
        <v>-4982.4666672000003</v>
      </c>
      <c r="AI37" s="58">
        <f t="shared" si="12"/>
        <v>-4136.85687624</v>
      </c>
      <c r="AJ37" s="58">
        <f t="shared" si="12"/>
        <v>-6315.8593764000007</v>
      </c>
      <c r="AK37" s="58">
        <f t="shared" si="12"/>
        <v>-6455.4218772000004</v>
      </c>
      <c r="AL37" s="58">
        <f t="shared" si="12"/>
        <v>-8045.4885444000001</v>
      </c>
      <c r="AM37" s="58">
        <f t="shared" si="12"/>
        <v>-4609.9516694399999</v>
      </c>
      <c r="AN37" s="58">
        <f t="shared" si="12"/>
        <v>-4956.8004177600005</v>
      </c>
      <c r="AO37" s="58">
        <f t="shared" si="12"/>
        <v>-815.11500096000009</v>
      </c>
      <c r="AP37" s="58">
        <f t="shared" si="11"/>
        <v>0</v>
      </c>
      <c r="AQ37" s="58">
        <f t="shared" si="11"/>
        <v>0</v>
      </c>
      <c r="AR37" s="58">
        <f t="shared" si="11"/>
        <v>0</v>
      </c>
      <c r="AS37" s="58">
        <f t="shared" si="11"/>
        <v>0</v>
      </c>
      <c r="AT37" s="58">
        <f t="shared" si="11"/>
        <v>0</v>
      </c>
      <c r="AU37" s="58">
        <f t="shared" si="11"/>
        <v>0</v>
      </c>
      <c r="AV37" s="58">
        <f t="shared" si="11"/>
        <v>0</v>
      </c>
      <c r="AW37" s="58">
        <f t="shared" si="11"/>
        <v>0</v>
      </c>
      <c r="AX37" s="58">
        <f t="shared" si="11"/>
        <v>0</v>
      </c>
      <c r="AY37" s="58">
        <f t="shared" si="11"/>
        <v>0</v>
      </c>
      <c r="AZ37" s="58">
        <f t="shared" si="11"/>
        <v>0</v>
      </c>
      <c r="BA37" s="58">
        <f t="shared" si="11"/>
        <v>0</v>
      </c>
      <c r="BB37" s="58">
        <f t="shared" si="11"/>
        <v>0</v>
      </c>
      <c r="BC37" s="58">
        <f t="shared" si="11"/>
        <v>0</v>
      </c>
      <c r="BD37" s="58">
        <f t="shared" si="11"/>
        <v>0</v>
      </c>
      <c r="BE37" s="58">
        <v>0</v>
      </c>
      <c r="BF37" s="58">
        <v>0</v>
      </c>
      <c r="BG37" s="58">
        <v>0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0</v>
      </c>
      <c r="BW37" s="58">
        <v>0</v>
      </c>
      <c r="BX37" s="58">
        <v>0</v>
      </c>
      <c r="BY37" s="58">
        <v>0</v>
      </c>
      <c r="BZ37" s="58">
        <v>0</v>
      </c>
      <c r="CA37" s="58">
        <v>0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0</v>
      </c>
      <c r="CI37" s="58">
        <v>0</v>
      </c>
      <c r="CJ37" s="58">
        <v>0</v>
      </c>
      <c r="CK37" s="58">
        <v>0</v>
      </c>
      <c r="CL37" s="58">
        <v>0</v>
      </c>
      <c r="CM37" s="58">
        <v>0</v>
      </c>
      <c r="CN37" s="58">
        <v>0</v>
      </c>
      <c r="CO37" s="58">
        <v>0</v>
      </c>
      <c r="CP37" s="58">
        <v>0</v>
      </c>
      <c r="CQ37" s="58">
        <v>0</v>
      </c>
      <c r="CR37" s="58">
        <v>0</v>
      </c>
      <c r="CS37" s="58">
        <v>0</v>
      </c>
      <c r="CT37" s="58">
        <v>0</v>
      </c>
      <c r="CU37" s="58">
        <v>0</v>
      </c>
      <c r="CV37" s="58">
        <v>0</v>
      </c>
      <c r="CW37" s="58">
        <v>0</v>
      </c>
      <c r="CX37" s="115"/>
    </row>
    <row r="38" spans="1:102" x14ac:dyDescent="0.25">
      <c r="B38" t="s">
        <v>29</v>
      </c>
      <c r="C38">
        <v>1</v>
      </c>
      <c r="D38" s="1">
        <v>700</v>
      </c>
      <c r="F38" s="1">
        <f>C38*D38</f>
        <v>700</v>
      </c>
      <c r="G38" s="55"/>
      <c r="H38" s="55"/>
      <c r="I38" s="57">
        <f t="shared" si="0"/>
        <v>-700</v>
      </c>
      <c r="J38" s="58">
        <v>0</v>
      </c>
      <c r="K38" s="58">
        <f t="shared" ref="K38:L38" si="13">(K35+K36+K37)*0.16</f>
        <v>0</v>
      </c>
      <c r="L38" s="58">
        <f t="shared" si="13"/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8">
        <v>0</v>
      </c>
      <c r="AH38" s="58">
        <v>0</v>
      </c>
      <c r="AI38" s="58">
        <v>0</v>
      </c>
      <c r="AJ38" s="58">
        <v>0</v>
      </c>
      <c r="AK38" s="58">
        <v>0</v>
      </c>
      <c r="AL38" s="58">
        <v>0</v>
      </c>
      <c r="AM38" s="58">
        <v>0</v>
      </c>
      <c r="AN38" s="58">
        <v>0</v>
      </c>
      <c r="AO38" s="58">
        <f>I38</f>
        <v>-700</v>
      </c>
      <c r="AP38" s="58">
        <v>0</v>
      </c>
      <c r="AQ38" s="58">
        <v>0</v>
      </c>
      <c r="AR38" s="58">
        <v>0</v>
      </c>
      <c r="AS38" s="58">
        <v>0</v>
      </c>
      <c r="AT38" s="58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0</v>
      </c>
      <c r="AZ38" s="58">
        <v>0</v>
      </c>
      <c r="BA38" s="58">
        <v>0</v>
      </c>
      <c r="BB38" s="58">
        <v>0</v>
      </c>
      <c r="BC38" s="58">
        <v>0</v>
      </c>
      <c r="BD38" s="58">
        <v>0</v>
      </c>
      <c r="BE38" s="58">
        <v>0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0</v>
      </c>
      <c r="CA38" s="58">
        <v>0</v>
      </c>
      <c r="CB38" s="58">
        <v>0</v>
      </c>
      <c r="CC38" s="58">
        <v>0</v>
      </c>
      <c r="CD38" s="58">
        <v>0</v>
      </c>
      <c r="CE38" s="58">
        <v>0</v>
      </c>
      <c r="CF38" s="58">
        <v>0</v>
      </c>
      <c r="CG38" s="58">
        <v>0</v>
      </c>
      <c r="CH38" s="58">
        <v>0</v>
      </c>
      <c r="CI38" s="58">
        <v>0</v>
      </c>
      <c r="CJ38" s="58">
        <v>0</v>
      </c>
      <c r="CK38" s="58">
        <v>0</v>
      </c>
      <c r="CL38" s="58">
        <v>0</v>
      </c>
      <c r="CM38" s="58">
        <v>0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115"/>
    </row>
    <row r="39" spans="1:102" x14ac:dyDescent="0.25">
      <c r="G39" s="61"/>
      <c r="H39" s="61"/>
      <c r="I39" s="62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CX39" s="115"/>
    </row>
    <row r="40" spans="1:102" x14ac:dyDescent="0.25">
      <c r="B40" s="15" t="s">
        <v>2</v>
      </c>
      <c r="C40" s="15"/>
      <c r="D40" s="16"/>
      <c r="E40" s="16"/>
      <c r="F40" s="16"/>
      <c r="G40" s="64"/>
      <c r="H40" s="64"/>
      <c r="I40" s="65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CX40" s="115"/>
    </row>
    <row r="41" spans="1:102" x14ac:dyDescent="0.25">
      <c r="B41" s="7" t="s">
        <v>12</v>
      </c>
      <c r="C41">
        <f>5%</f>
        <v>0.05</v>
      </c>
      <c r="D41" s="1">
        <f>(F33+F34)</f>
        <v>498710.41680000001</v>
      </c>
      <c r="F41" s="1">
        <f>C41*D41</f>
        <v>24935.520840000001</v>
      </c>
      <c r="G41" s="70">
        <v>10</v>
      </c>
      <c r="H41" s="70">
        <v>14</v>
      </c>
      <c r="I41" s="71">
        <f t="shared" si="0"/>
        <v>-24935.520840000001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  <c r="Q41" s="72">
        <v>0</v>
      </c>
      <c r="R41" s="72">
        <v>0</v>
      </c>
      <c r="S41" s="72">
        <f>I41*0.2</f>
        <v>-4987.1041680000008</v>
      </c>
      <c r="T41" s="72">
        <v>0</v>
      </c>
      <c r="U41" s="72">
        <v>0</v>
      </c>
      <c r="V41" s="72">
        <f>I41*0.8</f>
        <v>-19948.416672000003</v>
      </c>
      <c r="W41" s="72">
        <v>0</v>
      </c>
      <c r="X41" s="72">
        <v>0</v>
      </c>
      <c r="Y41" s="72">
        <v>0</v>
      </c>
      <c r="Z41" s="72">
        <v>0</v>
      </c>
      <c r="AA41" s="72">
        <v>0</v>
      </c>
      <c r="AB41" s="72">
        <v>0</v>
      </c>
      <c r="AC41" s="72">
        <v>0</v>
      </c>
      <c r="AD41" s="72">
        <v>0</v>
      </c>
      <c r="AE41" s="72">
        <v>0</v>
      </c>
      <c r="AF41" s="72">
        <v>0</v>
      </c>
      <c r="AG41" s="72">
        <v>0</v>
      </c>
      <c r="AH41" s="72">
        <v>0</v>
      </c>
      <c r="AI41" s="72">
        <v>0</v>
      </c>
      <c r="AJ41" s="72">
        <v>0</v>
      </c>
      <c r="AK41" s="72">
        <v>0</v>
      </c>
      <c r="AL41" s="72">
        <v>0</v>
      </c>
      <c r="AM41" s="72">
        <v>0</v>
      </c>
      <c r="AN41" s="72">
        <v>0</v>
      </c>
      <c r="AO41" s="72">
        <v>0</v>
      </c>
      <c r="AP41" s="72">
        <v>0</v>
      </c>
      <c r="AQ41" s="72">
        <v>0</v>
      </c>
      <c r="AR41" s="72">
        <v>0</v>
      </c>
      <c r="AS41" s="72">
        <v>0</v>
      </c>
      <c r="AT41" s="72">
        <v>0</v>
      </c>
      <c r="AU41" s="72">
        <v>0</v>
      </c>
      <c r="AV41" s="72">
        <v>0</v>
      </c>
      <c r="AW41" s="72">
        <v>0</v>
      </c>
      <c r="AX41" s="72">
        <v>0</v>
      </c>
      <c r="AY41" s="72">
        <v>0</v>
      </c>
      <c r="AZ41" s="72">
        <v>0</v>
      </c>
      <c r="BA41" s="72">
        <v>0</v>
      </c>
      <c r="BB41" s="72">
        <v>0</v>
      </c>
      <c r="BC41" s="72">
        <v>0</v>
      </c>
      <c r="BD41" s="72">
        <v>0</v>
      </c>
      <c r="BE41" s="72">
        <v>0</v>
      </c>
      <c r="BF41" s="72">
        <v>0</v>
      </c>
      <c r="BG41" s="72">
        <v>0</v>
      </c>
      <c r="BH41" s="72">
        <v>0</v>
      </c>
      <c r="BI41" s="72">
        <v>0</v>
      </c>
      <c r="BJ41" s="72">
        <v>0</v>
      </c>
      <c r="BK41" s="72">
        <v>0</v>
      </c>
      <c r="BL41" s="72">
        <v>0</v>
      </c>
      <c r="BM41" s="72">
        <v>0</v>
      </c>
      <c r="BN41" s="72">
        <v>0</v>
      </c>
      <c r="BO41" s="72">
        <v>0</v>
      </c>
      <c r="BP41" s="72">
        <v>0</v>
      </c>
      <c r="BQ41" s="72">
        <v>0</v>
      </c>
      <c r="BR41" s="72">
        <v>0</v>
      </c>
      <c r="BS41" s="72">
        <v>0</v>
      </c>
      <c r="BT41" s="72">
        <v>0</v>
      </c>
      <c r="BU41" s="72">
        <v>0</v>
      </c>
      <c r="BV41" s="72">
        <v>0</v>
      </c>
      <c r="BW41" s="72">
        <v>0</v>
      </c>
      <c r="BX41" s="72">
        <v>0</v>
      </c>
      <c r="BY41" s="72">
        <v>0</v>
      </c>
      <c r="BZ41" s="72">
        <v>0</v>
      </c>
      <c r="CA41" s="72">
        <v>0</v>
      </c>
      <c r="CB41" s="72">
        <v>0</v>
      </c>
      <c r="CC41" s="72">
        <v>0</v>
      </c>
      <c r="CD41" s="72">
        <v>0</v>
      </c>
      <c r="CE41" s="72">
        <v>0</v>
      </c>
      <c r="CF41" s="72">
        <v>0</v>
      </c>
      <c r="CG41" s="72">
        <v>0</v>
      </c>
      <c r="CH41" s="72">
        <v>0</v>
      </c>
      <c r="CI41" s="72">
        <v>0</v>
      </c>
      <c r="CJ41" s="72">
        <v>0</v>
      </c>
      <c r="CK41" s="72">
        <v>0</v>
      </c>
      <c r="CL41" s="72">
        <v>0</v>
      </c>
      <c r="CM41" s="72">
        <v>0</v>
      </c>
      <c r="CN41" s="72">
        <v>0</v>
      </c>
      <c r="CO41" s="72">
        <v>0</v>
      </c>
      <c r="CP41" s="72">
        <v>0</v>
      </c>
      <c r="CQ41" s="72">
        <v>0</v>
      </c>
      <c r="CR41" s="72">
        <v>0</v>
      </c>
      <c r="CS41" s="72">
        <v>0</v>
      </c>
      <c r="CT41" s="72">
        <v>0</v>
      </c>
      <c r="CU41" s="72">
        <v>0</v>
      </c>
      <c r="CV41" s="72">
        <v>0</v>
      </c>
      <c r="CW41" s="72">
        <v>0</v>
      </c>
      <c r="CX41" s="115"/>
    </row>
    <row r="42" spans="1:102" x14ac:dyDescent="0.25">
      <c r="B42" s="7" t="s">
        <v>11</v>
      </c>
      <c r="C42">
        <f>5%</f>
        <v>0.05</v>
      </c>
      <c r="D42" s="1">
        <f>F30</f>
        <v>11970</v>
      </c>
      <c r="F42" s="1">
        <f>C42*D42</f>
        <v>598.5</v>
      </c>
      <c r="G42" s="55">
        <v>7</v>
      </c>
      <c r="H42" s="55">
        <v>9</v>
      </c>
      <c r="I42" s="57">
        <f t="shared" si="0"/>
        <v>-598.5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f>I42*0.2</f>
        <v>-119.7</v>
      </c>
      <c r="Q42" s="58">
        <v>0</v>
      </c>
      <c r="R42" s="58">
        <f>I42*0.8</f>
        <v>-478.8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v>0</v>
      </c>
      <c r="AH42" s="58">
        <v>0</v>
      </c>
      <c r="AI42" s="58">
        <v>0</v>
      </c>
      <c r="AJ42" s="58">
        <v>0</v>
      </c>
      <c r="AK42" s="58">
        <v>0</v>
      </c>
      <c r="AL42" s="58">
        <v>0</v>
      </c>
      <c r="AM42" s="58">
        <v>0</v>
      </c>
      <c r="AN42" s="58">
        <v>0</v>
      </c>
      <c r="AO42" s="58">
        <v>0</v>
      </c>
      <c r="AP42" s="58">
        <v>0</v>
      </c>
      <c r="AQ42" s="58">
        <v>0</v>
      </c>
      <c r="AR42" s="58">
        <v>0</v>
      </c>
      <c r="AS42" s="58">
        <v>0</v>
      </c>
      <c r="AT42" s="58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8">
        <v>0</v>
      </c>
      <c r="BA42" s="58">
        <v>0</v>
      </c>
      <c r="BB42" s="58">
        <v>0</v>
      </c>
      <c r="BC42" s="58">
        <v>0</v>
      </c>
      <c r="BD42" s="58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0</v>
      </c>
      <c r="CA42" s="58">
        <v>0</v>
      </c>
      <c r="CB42" s="58">
        <v>0</v>
      </c>
      <c r="CC42" s="58">
        <v>0</v>
      </c>
      <c r="CD42" s="58">
        <v>0</v>
      </c>
      <c r="CE42" s="58">
        <v>0</v>
      </c>
      <c r="CF42" s="58">
        <v>0</v>
      </c>
      <c r="CG42" s="58">
        <v>0</v>
      </c>
      <c r="CH42" s="58">
        <v>0</v>
      </c>
      <c r="CI42" s="58">
        <v>0</v>
      </c>
      <c r="CJ42" s="58">
        <v>0</v>
      </c>
      <c r="CK42" s="58">
        <v>0</v>
      </c>
      <c r="CL42" s="58">
        <v>0</v>
      </c>
      <c r="CM42" s="58">
        <v>0</v>
      </c>
      <c r="CN42" s="58">
        <v>0</v>
      </c>
      <c r="CO42" s="58">
        <v>0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115"/>
    </row>
    <row r="43" spans="1:102" x14ac:dyDescent="0.25">
      <c r="B43" s="7" t="s">
        <v>31</v>
      </c>
      <c r="G43" s="90"/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115"/>
    </row>
    <row r="44" spans="1:102" x14ac:dyDescent="0.25">
      <c r="B44" t="s">
        <v>32</v>
      </c>
      <c r="C44" s="6">
        <v>2.9999999999999997E-4</v>
      </c>
      <c r="D44" s="1">
        <f>F33</f>
        <v>113210.41680000001</v>
      </c>
      <c r="F44" s="1">
        <f>C44*D44</f>
        <v>33.963125040000001</v>
      </c>
      <c r="G44" s="55">
        <v>33</v>
      </c>
      <c r="H44" s="55">
        <v>33</v>
      </c>
      <c r="I44" s="57">
        <f t="shared" si="0"/>
        <v>-33.963125040000001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  <c r="AJ44" s="58">
        <v>0</v>
      </c>
      <c r="AK44" s="58">
        <v>0</v>
      </c>
      <c r="AL44" s="58">
        <v>0</v>
      </c>
      <c r="AM44" s="58">
        <v>0</v>
      </c>
      <c r="AN44" s="58">
        <v>0</v>
      </c>
      <c r="AO44" s="58">
        <v>0</v>
      </c>
      <c r="AP44" s="58">
        <f>I44</f>
        <v>-33.963125040000001</v>
      </c>
      <c r="AQ44" s="58">
        <v>0</v>
      </c>
      <c r="AR44" s="58">
        <v>0</v>
      </c>
      <c r="AS44" s="58">
        <v>0</v>
      </c>
      <c r="AT44" s="58">
        <v>0</v>
      </c>
      <c r="AU44" s="58">
        <v>0</v>
      </c>
      <c r="AV44" s="58">
        <v>0</v>
      </c>
      <c r="AW44" s="58">
        <v>0</v>
      </c>
      <c r="AX44" s="58">
        <v>0</v>
      </c>
      <c r="AY44" s="58">
        <v>0</v>
      </c>
      <c r="AZ44" s="58">
        <v>0</v>
      </c>
      <c r="BA44" s="58">
        <v>0</v>
      </c>
      <c r="BB44" s="58">
        <v>0</v>
      </c>
      <c r="BC44" s="58">
        <v>0</v>
      </c>
      <c r="BD44" s="58">
        <v>0</v>
      </c>
      <c r="BE44" s="58">
        <v>0</v>
      </c>
      <c r="BF44" s="58">
        <v>0</v>
      </c>
      <c r="BG44" s="58">
        <v>0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0</v>
      </c>
      <c r="CA44" s="58">
        <v>0</v>
      </c>
      <c r="CB44" s="58">
        <v>0</v>
      </c>
      <c r="CC44" s="58">
        <v>0</v>
      </c>
      <c r="CD44" s="58">
        <v>0</v>
      </c>
      <c r="CE44" s="58">
        <v>0</v>
      </c>
      <c r="CF44" s="58">
        <v>0</v>
      </c>
      <c r="CG44" s="58">
        <v>0</v>
      </c>
      <c r="CH44" s="58">
        <v>0</v>
      </c>
      <c r="CI44" s="58">
        <v>0</v>
      </c>
      <c r="CJ44" s="58">
        <v>0</v>
      </c>
      <c r="CK44" s="58">
        <v>0</v>
      </c>
      <c r="CL44" s="58">
        <v>0</v>
      </c>
      <c r="CM44" s="58">
        <v>0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115"/>
    </row>
    <row r="45" spans="1:102" x14ac:dyDescent="0.25">
      <c r="B45" t="s">
        <v>33</v>
      </c>
      <c r="C45" s="6">
        <v>2.0000000000000001E-4</v>
      </c>
      <c r="D45" s="1">
        <f>F33</f>
        <v>113210.41680000001</v>
      </c>
      <c r="F45" s="1">
        <f>C45*D45</f>
        <v>22.642083360000001</v>
      </c>
      <c r="G45" s="55">
        <v>33</v>
      </c>
      <c r="H45" s="55">
        <v>33</v>
      </c>
      <c r="I45" s="57">
        <f t="shared" si="0"/>
        <v>-22.642083360000001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  <c r="AG45" s="58">
        <v>0</v>
      </c>
      <c r="AH45" s="58">
        <v>0</v>
      </c>
      <c r="AI45" s="58">
        <v>0</v>
      </c>
      <c r="AJ45" s="58">
        <v>0</v>
      </c>
      <c r="AK45" s="58">
        <v>0</v>
      </c>
      <c r="AL45" s="58">
        <v>0</v>
      </c>
      <c r="AM45" s="58">
        <v>0</v>
      </c>
      <c r="AN45" s="58">
        <v>0</v>
      </c>
      <c r="AO45" s="58">
        <v>0</v>
      </c>
      <c r="AP45" s="58">
        <f>I45</f>
        <v>-22.642083360000001</v>
      </c>
      <c r="AQ45" s="58">
        <v>0</v>
      </c>
      <c r="AR45" s="58">
        <v>0</v>
      </c>
      <c r="AS45" s="58">
        <v>0</v>
      </c>
      <c r="AT45" s="58">
        <v>0</v>
      </c>
      <c r="AU45" s="58">
        <v>0</v>
      </c>
      <c r="AV45" s="58">
        <v>0</v>
      </c>
      <c r="AW45" s="58">
        <v>0</v>
      </c>
      <c r="AX45" s="58">
        <v>0</v>
      </c>
      <c r="AY45" s="58">
        <v>0</v>
      </c>
      <c r="AZ45" s="58">
        <v>0</v>
      </c>
      <c r="BA45" s="58">
        <v>0</v>
      </c>
      <c r="BB45" s="58">
        <v>0</v>
      </c>
      <c r="BC45" s="58">
        <v>0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0</v>
      </c>
      <c r="CA45" s="58">
        <v>0</v>
      </c>
      <c r="CB45" s="58">
        <v>0</v>
      </c>
      <c r="CC45" s="58">
        <v>0</v>
      </c>
      <c r="CD45" s="58">
        <v>0</v>
      </c>
      <c r="CE45" s="58">
        <v>0</v>
      </c>
      <c r="CF45" s="58">
        <v>0</v>
      </c>
      <c r="CG45" s="58">
        <v>0</v>
      </c>
      <c r="CH45" s="58">
        <v>0</v>
      </c>
      <c r="CI45" s="58">
        <v>0</v>
      </c>
      <c r="CJ45" s="58">
        <v>0</v>
      </c>
      <c r="CK45" s="58">
        <v>0</v>
      </c>
      <c r="CL45" s="58">
        <v>0</v>
      </c>
      <c r="CM45" s="58">
        <v>0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0</v>
      </c>
      <c r="CU45" s="58">
        <v>0</v>
      </c>
      <c r="CV45" s="58">
        <v>0</v>
      </c>
      <c r="CW45" s="58">
        <v>0</v>
      </c>
      <c r="CX45" s="115"/>
    </row>
    <row r="46" spans="1:102" x14ac:dyDescent="0.25">
      <c r="B46" t="s">
        <v>34</v>
      </c>
      <c r="C46">
        <v>1</v>
      </c>
      <c r="D46" s="1">
        <v>250</v>
      </c>
      <c r="F46" s="1">
        <f>C46*D46</f>
        <v>250</v>
      </c>
      <c r="G46" s="55">
        <v>33</v>
      </c>
      <c r="H46" s="55">
        <v>33</v>
      </c>
      <c r="I46" s="57">
        <f t="shared" si="0"/>
        <v>-250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8">
        <v>0</v>
      </c>
      <c r="AI46" s="58">
        <v>0</v>
      </c>
      <c r="AJ46" s="58">
        <v>0</v>
      </c>
      <c r="AK46" s="58">
        <v>0</v>
      </c>
      <c r="AL46" s="58">
        <v>0</v>
      </c>
      <c r="AM46" s="58">
        <v>0</v>
      </c>
      <c r="AN46" s="58">
        <v>0</v>
      </c>
      <c r="AO46" s="58">
        <v>0</v>
      </c>
      <c r="AP46" s="58">
        <f>I46</f>
        <v>-250</v>
      </c>
      <c r="AQ46" s="58">
        <v>0</v>
      </c>
      <c r="AR46" s="58">
        <v>0</v>
      </c>
      <c r="AS46" s="58">
        <v>0</v>
      </c>
      <c r="AT46" s="58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8">
        <v>0</v>
      </c>
      <c r="BA46" s="58">
        <v>0</v>
      </c>
      <c r="BB46" s="58">
        <v>0</v>
      </c>
      <c r="BC46" s="58">
        <v>0</v>
      </c>
      <c r="BD46" s="58">
        <v>0</v>
      </c>
      <c r="BE46" s="58">
        <v>0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0</v>
      </c>
      <c r="BW46" s="58">
        <v>0</v>
      </c>
      <c r="BX46" s="58">
        <v>0</v>
      </c>
      <c r="BY46" s="58">
        <v>0</v>
      </c>
      <c r="BZ46" s="58">
        <v>0</v>
      </c>
      <c r="CA46" s="58">
        <v>0</v>
      </c>
      <c r="CB46" s="58">
        <v>0</v>
      </c>
      <c r="CC46" s="58">
        <v>0</v>
      </c>
      <c r="CD46" s="58">
        <v>0</v>
      </c>
      <c r="CE46" s="58">
        <v>0</v>
      </c>
      <c r="CF46" s="58">
        <v>0</v>
      </c>
      <c r="CG46" s="58">
        <v>0</v>
      </c>
      <c r="CH46" s="58">
        <v>0</v>
      </c>
      <c r="CI46" s="58">
        <v>0</v>
      </c>
      <c r="CJ46" s="58">
        <v>0</v>
      </c>
      <c r="CK46" s="58">
        <v>0</v>
      </c>
      <c r="CL46" s="58">
        <v>0</v>
      </c>
      <c r="CM46" s="58">
        <v>0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115"/>
    </row>
    <row r="47" spans="1:102" x14ac:dyDescent="0.25">
      <c r="B47" s="7" t="s">
        <v>35</v>
      </c>
      <c r="G47" s="90"/>
      <c r="H47" s="90"/>
      <c r="I47" s="91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115"/>
    </row>
    <row r="48" spans="1:102" x14ac:dyDescent="0.25">
      <c r="B48" t="s">
        <v>32</v>
      </c>
      <c r="C48" s="6">
        <v>2.9999999999999997E-4</v>
      </c>
      <c r="D48" s="1">
        <f>F33</f>
        <v>113210.41680000001</v>
      </c>
      <c r="F48" s="1">
        <f>C48*D48</f>
        <v>33.963125040000001</v>
      </c>
      <c r="G48" s="55">
        <v>33</v>
      </c>
      <c r="H48" s="55">
        <v>33</v>
      </c>
      <c r="I48" s="57">
        <f t="shared" si="0"/>
        <v>-33.963125040000001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v>0</v>
      </c>
      <c r="AH48" s="58">
        <v>0</v>
      </c>
      <c r="AI48" s="58">
        <v>0</v>
      </c>
      <c r="AJ48" s="58">
        <v>0</v>
      </c>
      <c r="AK48" s="58">
        <v>0</v>
      </c>
      <c r="AL48" s="58">
        <v>0</v>
      </c>
      <c r="AM48" s="58">
        <v>0</v>
      </c>
      <c r="AN48" s="58">
        <v>0</v>
      </c>
      <c r="AO48" s="58">
        <v>0</v>
      </c>
      <c r="AP48" s="58">
        <f>I48</f>
        <v>-33.963125040000001</v>
      </c>
      <c r="AQ48" s="58">
        <v>0</v>
      </c>
      <c r="AR48" s="58">
        <v>0</v>
      </c>
      <c r="AS48" s="58">
        <v>0</v>
      </c>
      <c r="AT48" s="58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8">
        <v>0</v>
      </c>
      <c r="BA48" s="58">
        <v>0</v>
      </c>
      <c r="BB48" s="58">
        <v>0</v>
      </c>
      <c r="BC48" s="58">
        <v>0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58">
        <v>0</v>
      </c>
      <c r="BK48" s="58">
        <v>0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0</v>
      </c>
      <c r="CA48" s="58">
        <v>0</v>
      </c>
      <c r="CB48" s="58">
        <v>0</v>
      </c>
      <c r="CC48" s="58">
        <v>0</v>
      </c>
      <c r="CD48" s="58">
        <v>0</v>
      </c>
      <c r="CE48" s="58">
        <v>0</v>
      </c>
      <c r="CF48" s="58">
        <v>0</v>
      </c>
      <c r="CG48" s="58">
        <v>0</v>
      </c>
      <c r="CH48" s="58">
        <v>0</v>
      </c>
      <c r="CI48" s="58">
        <v>0</v>
      </c>
      <c r="CJ48" s="58">
        <v>0</v>
      </c>
      <c r="CK48" s="58">
        <v>0</v>
      </c>
      <c r="CL48" s="58">
        <v>0</v>
      </c>
      <c r="CM48" s="58">
        <v>0</v>
      </c>
      <c r="CN48" s="58">
        <v>0</v>
      </c>
      <c r="CO48" s="58">
        <v>0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115"/>
    </row>
    <row r="49" spans="2:102" x14ac:dyDescent="0.25">
      <c r="B49" t="s">
        <v>33</v>
      </c>
      <c r="C49" s="6">
        <v>2.0000000000000001E-4</v>
      </c>
      <c r="D49" s="1">
        <f>F33</f>
        <v>113210.41680000001</v>
      </c>
      <c r="F49" s="1">
        <f>C49*D49</f>
        <v>22.642083360000001</v>
      </c>
      <c r="G49" s="55">
        <v>33</v>
      </c>
      <c r="H49" s="55">
        <v>33</v>
      </c>
      <c r="I49" s="57">
        <f t="shared" si="0"/>
        <v>-22.642083360000001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0</v>
      </c>
      <c r="AN49" s="58">
        <v>0</v>
      </c>
      <c r="AO49" s="58">
        <v>0</v>
      </c>
      <c r="AP49" s="58">
        <f t="shared" ref="AP49:AP52" si="14">I49</f>
        <v>-22.642083360000001</v>
      </c>
      <c r="AQ49" s="58">
        <v>0</v>
      </c>
      <c r="AR49" s="58">
        <v>0</v>
      </c>
      <c r="AS49" s="58">
        <v>0</v>
      </c>
      <c r="AT49" s="58">
        <v>0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8">
        <v>0</v>
      </c>
      <c r="BA49" s="58">
        <v>0</v>
      </c>
      <c r="BB49" s="58">
        <v>0</v>
      </c>
      <c r="BC49" s="58">
        <v>0</v>
      </c>
      <c r="BD49" s="58">
        <v>0</v>
      </c>
      <c r="BE49" s="58">
        <v>0</v>
      </c>
      <c r="BF49" s="58">
        <v>0</v>
      </c>
      <c r="BG49" s="58">
        <v>0</v>
      </c>
      <c r="BH49" s="58">
        <v>0</v>
      </c>
      <c r="BI49" s="58">
        <v>0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0</v>
      </c>
      <c r="CA49" s="58">
        <v>0</v>
      </c>
      <c r="CB49" s="58">
        <v>0</v>
      </c>
      <c r="CC49" s="58">
        <v>0</v>
      </c>
      <c r="CD49" s="58">
        <v>0</v>
      </c>
      <c r="CE49" s="58">
        <v>0</v>
      </c>
      <c r="CF49" s="58">
        <v>0</v>
      </c>
      <c r="CG49" s="58">
        <v>0</v>
      </c>
      <c r="CH49" s="58">
        <v>0</v>
      </c>
      <c r="CI49" s="58">
        <v>0</v>
      </c>
      <c r="CJ49" s="58">
        <v>0</v>
      </c>
      <c r="CK49" s="58">
        <v>0</v>
      </c>
      <c r="CL49" s="58">
        <v>0</v>
      </c>
      <c r="CM49" s="58">
        <v>0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115"/>
    </row>
    <row r="50" spans="2:102" x14ac:dyDescent="0.25">
      <c r="B50" t="s">
        <v>34</v>
      </c>
      <c r="C50">
        <v>1</v>
      </c>
      <c r="D50" s="1">
        <v>250</v>
      </c>
      <c r="F50" s="1">
        <f>C50*D50</f>
        <v>250</v>
      </c>
      <c r="G50" s="55">
        <v>33</v>
      </c>
      <c r="H50" s="55">
        <v>33</v>
      </c>
      <c r="I50" s="57">
        <f t="shared" si="0"/>
        <v>-250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v>0</v>
      </c>
      <c r="AH50" s="58">
        <v>0</v>
      </c>
      <c r="AI50" s="58">
        <v>0</v>
      </c>
      <c r="AJ50" s="58">
        <v>0</v>
      </c>
      <c r="AK50" s="58">
        <v>0</v>
      </c>
      <c r="AL50" s="58">
        <v>0</v>
      </c>
      <c r="AM50" s="58">
        <v>0</v>
      </c>
      <c r="AN50" s="58">
        <v>0</v>
      </c>
      <c r="AO50" s="58">
        <v>0</v>
      </c>
      <c r="AP50" s="58">
        <f t="shared" si="14"/>
        <v>-250</v>
      </c>
      <c r="AQ50" s="58">
        <v>0</v>
      </c>
      <c r="AR50" s="58">
        <v>0</v>
      </c>
      <c r="AS50" s="58">
        <v>0</v>
      </c>
      <c r="AT50" s="58">
        <v>0</v>
      </c>
      <c r="AU50" s="58">
        <v>0</v>
      </c>
      <c r="AV50" s="58">
        <v>0</v>
      </c>
      <c r="AW50" s="58">
        <v>0</v>
      </c>
      <c r="AX50" s="58">
        <v>0</v>
      </c>
      <c r="AY50" s="58">
        <v>0</v>
      </c>
      <c r="AZ50" s="58">
        <v>0</v>
      </c>
      <c r="BA50" s="58">
        <v>0</v>
      </c>
      <c r="BB50" s="58">
        <v>0</v>
      </c>
      <c r="BC50" s="58">
        <v>0</v>
      </c>
      <c r="BD50" s="58">
        <v>0</v>
      </c>
      <c r="BE50" s="58">
        <v>0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0</v>
      </c>
      <c r="BM50" s="58">
        <v>0</v>
      </c>
      <c r="BN50" s="58">
        <v>0</v>
      </c>
      <c r="BO50" s="58">
        <v>0</v>
      </c>
      <c r="BP50" s="58">
        <v>0</v>
      </c>
      <c r="BQ50" s="58">
        <v>0</v>
      </c>
      <c r="BR50" s="58">
        <v>0</v>
      </c>
      <c r="BS50" s="58">
        <v>0</v>
      </c>
      <c r="BT50" s="58">
        <v>0</v>
      </c>
      <c r="BU50" s="58">
        <v>0</v>
      </c>
      <c r="BV50" s="58">
        <v>0</v>
      </c>
      <c r="BW50" s="58">
        <v>0</v>
      </c>
      <c r="BX50" s="58">
        <v>0</v>
      </c>
      <c r="BY50" s="58">
        <v>0</v>
      </c>
      <c r="BZ50" s="58">
        <v>0</v>
      </c>
      <c r="CA50" s="58">
        <v>0</v>
      </c>
      <c r="CB50" s="58">
        <v>0</v>
      </c>
      <c r="CC50" s="58">
        <v>0</v>
      </c>
      <c r="CD50" s="58">
        <v>0</v>
      </c>
      <c r="CE50" s="58">
        <v>0</v>
      </c>
      <c r="CF50" s="58">
        <v>0</v>
      </c>
      <c r="CG50" s="58">
        <v>0</v>
      </c>
      <c r="CH50" s="58">
        <v>0</v>
      </c>
      <c r="CI50" s="58">
        <v>0</v>
      </c>
      <c r="CJ50" s="58">
        <v>0</v>
      </c>
      <c r="CK50" s="58">
        <v>0</v>
      </c>
      <c r="CL50" s="58">
        <v>0</v>
      </c>
      <c r="CM50" s="58">
        <v>0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115"/>
    </row>
    <row r="51" spans="2:102" x14ac:dyDescent="0.25">
      <c r="B51" s="7" t="s">
        <v>36</v>
      </c>
      <c r="C51" s="6">
        <v>8.9999999999999993E-3</v>
      </c>
      <c r="D51" s="1">
        <f>F33</f>
        <v>113210.41680000001</v>
      </c>
      <c r="F51" s="1">
        <f>C51*D51</f>
        <v>1018.8937512</v>
      </c>
      <c r="G51" s="55">
        <v>17</v>
      </c>
      <c r="H51" s="55">
        <v>32</v>
      </c>
      <c r="I51" s="57">
        <f t="shared" si="0"/>
        <v>-1018.8937512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f>$I$51/16</f>
        <v>-63.68085945</v>
      </c>
      <c r="AA51" s="58">
        <f t="shared" ref="AA51:AO51" si="15">$I$51/16</f>
        <v>-63.68085945</v>
      </c>
      <c r="AB51" s="58">
        <f t="shared" si="15"/>
        <v>-63.68085945</v>
      </c>
      <c r="AC51" s="58">
        <f t="shared" si="15"/>
        <v>-63.68085945</v>
      </c>
      <c r="AD51" s="58">
        <f t="shared" si="15"/>
        <v>-63.68085945</v>
      </c>
      <c r="AE51" s="58">
        <f t="shared" si="15"/>
        <v>-63.68085945</v>
      </c>
      <c r="AF51" s="58">
        <f t="shared" si="15"/>
        <v>-63.68085945</v>
      </c>
      <c r="AG51" s="58">
        <f t="shared" si="15"/>
        <v>-63.68085945</v>
      </c>
      <c r="AH51" s="58">
        <f t="shared" si="15"/>
        <v>-63.68085945</v>
      </c>
      <c r="AI51" s="58">
        <f t="shared" si="15"/>
        <v>-63.68085945</v>
      </c>
      <c r="AJ51" s="58">
        <f t="shared" si="15"/>
        <v>-63.68085945</v>
      </c>
      <c r="AK51" s="58">
        <f t="shared" si="15"/>
        <v>-63.68085945</v>
      </c>
      <c r="AL51" s="58">
        <f t="shared" si="15"/>
        <v>-63.68085945</v>
      </c>
      <c r="AM51" s="58">
        <f t="shared" si="15"/>
        <v>-63.68085945</v>
      </c>
      <c r="AN51" s="58">
        <f t="shared" si="15"/>
        <v>-63.68085945</v>
      </c>
      <c r="AO51" s="58">
        <f t="shared" si="15"/>
        <v>-63.68085945</v>
      </c>
      <c r="AP51" s="58">
        <v>0</v>
      </c>
      <c r="AQ51" s="58">
        <v>0</v>
      </c>
      <c r="AR51" s="58">
        <v>0</v>
      </c>
      <c r="AS51" s="58">
        <v>0</v>
      </c>
      <c r="AT51" s="58">
        <v>0</v>
      </c>
      <c r="AU51" s="58">
        <v>0</v>
      </c>
      <c r="AV51" s="58">
        <v>0</v>
      </c>
      <c r="AW51" s="58">
        <v>0</v>
      </c>
      <c r="AX51" s="58">
        <v>0</v>
      </c>
      <c r="AY51" s="58">
        <v>0</v>
      </c>
      <c r="AZ51" s="58">
        <v>0</v>
      </c>
      <c r="BA51" s="58">
        <v>0</v>
      </c>
      <c r="BB51" s="58">
        <v>0</v>
      </c>
      <c r="BC51" s="58">
        <v>0</v>
      </c>
      <c r="BD51" s="58">
        <v>0</v>
      </c>
      <c r="BE51" s="58">
        <v>0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0</v>
      </c>
      <c r="BO51" s="58">
        <v>0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0</v>
      </c>
      <c r="CA51" s="58">
        <v>0</v>
      </c>
      <c r="CB51" s="58">
        <v>0</v>
      </c>
      <c r="CC51" s="58">
        <v>0</v>
      </c>
      <c r="CD51" s="58">
        <v>0</v>
      </c>
      <c r="CE51" s="58">
        <v>0</v>
      </c>
      <c r="CF51" s="58">
        <v>0</v>
      </c>
      <c r="CG51" s="58">
        <v>0</v>
      </c>
      <c r="CH51" s="58">
        <v>0</v>
      </c>
      <c r="CI51" s="58">
        <v>0</v>
      </c>
      <c r="CJ51" s="58">
        <v>0</v>
      </c>
      <c r="CK51" s="58">
        <v>0</v>
      </c>
      <c r="CL51" s="58">
        <v>0</v>
      </c>
      <c r="CM51" s="58">
        <v>0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115"/>
    </row>
    <row r="52" spans="2:102" x14ac:dyDescent="0.25">
      <c r="B52" s="7" t="s">
        <v>198</v>
      </c>
      <c r="C52" s="6">
        <v>2.5000000000000001E-3</v>
      </c>
      <c r="D52" s="1">
        <f>2*65*1.2*725.71</f>
        <v>113210.76000000001</v>
      </c>
      <c r="F52" s="1">
        <f>C52*D52</f>
        <v>283.02690000000001</v>
      </c>
      <c r="G52" s="55">
        <v>33</v>
      </c>
      <c r="H52" s="55">
        <v>33</v>
      </c>
      <c r="I52" s="57">
        <f>-F52</f>
        <v>-283.02690000000001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58">
        <v>0</v>
      </c>
      <c r="AC52" s="58">
        <v>0</v>
      </c>
      <c r="AD52" s="58">
        <v>0</v>
      </c>
      <c r="AE52" s="58">
        <v>0</v>
      </c>
      <c r="AF52" s="58">
        <v>0</v>
      </c>
      <c r="AG52" s="58">
        <v>0</v>
      </c>
      <c r="AH52" s="58">
        <v>0</v>
      </c>
      <c r="AI52" s="58">
        <v>0</v>
      </c>
      <c r="AJ52" s="58">
        <v>0</v>
      </c>
      <c r="AK52" s="58">
        <v>0</v>
      </c>
      <c r="AL52" s="58">
        <v>0</v>
      </c>
      <c r="AM52" s="58">
        <v>0</v>
      </c>
      <c r="AN52" s="58">
        <v>0</v>
      </c>
      <c r="AO52" s="58">
        <v>0</v>
      </c>
      <c r="AP52" s="58">
        <f t="shared" si="14"/>
        <v>-283.02690000000001</v>
      </c>
      <c r="AQ52" s="58">
        <v>0</v>
      </c>
      <c r="AR52" s="58">
        <v>0</v>
      </c>
      <c r="AS52" s="58">
        <v>0</v>
      </c>
      <c r="AT52" s="58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8">
        <v>0</v>
      </c>
      <c r="BA52" s="58">
        <v>0</v>
      </c>
      <c r="BB52" s="58">
        <v>0</v>
      </c>
      <c r="BC52" s="58">
        <v>0</v>
      </c>
      <c r="BD52" s="58">
        <v>0</v>
      </c>
      <c r="BE52" s="58">
        <v>0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0</v>
      </c>
      <c r="CA52" s="58">
        <v>0</v>
      </c>
      <c r="CB52" s="58">
        <v>0</v>
      </c>
      <c r="CC52" s="58">
        <v>0</v>
      </c>
      <c r="CD52" s="58">
        <v>0</v>
      </c>
      <c r="CE52" s="58">
        <v>0</v>
      </c>
      <c r="CF52" s="58">
        <v>0</v>
      </c>
      <c r="CG52" s="58">
        <v>0</v>
      </c>
      <c r="CH52" s="58">
        <v>0</v>
      </c>
      <c r="CI52" s="58">
        <v>0</v>
      </c>
      <c r="CJ52" s="58">
        <v>0</v>
      </c>
      <c r="CK52" s="58">
        <v>0</v>
      </c>
      <c r="CL52" s="58">
        <v>0</v>
      </c>
      <c r="CM52" s="58">
        <v>0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115"/>
    </row>
    <row r="53" spans="2:102" x14ac:dyDescent="0.25">
      <c r="G53" s="61"/>
      <c r="H53" s="61"/>
      <c r="I53" s="62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CX53" s="115"/>
    </row>
    <row r="54" spans="2:102" x14ac:dyDescent="0.25">
      <c r="B54" s="15" t="s">
        <v>37</v>
      </c>
      <c r="C54" s="15"/>
      <c r="D54" s="16"/>
      <c r="E54" s="16"/>
      <c r="F54" s="16"/>
      <c r="G54" s="73"/>
      <c r="H54" s="73"/>
      <c r="I54" s="74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CX54" s="115"/>
    </row>
    <row r="55" spans="2:102" x14ac:dyDescent="0.25">
      <c r="B55" s="17" t="s">
        <v>40</v>
      </c>
      <c r="C55" s="17">
        <v>1</v>
      </c>
      <c r="D55" s="19">
        <v>2500</v>
      </c>
      <c r="E55" s="19"/>
      <c r="F55" s="19">
        <f>C55*D55</f>
        <v>2500</v>
      </c>
      <c r="G55" s="67">
        <v>16</v>
      </c>
      <c r="H55" s="67">
        <v>16</v>
      </c>
      <c r="I55" s="68">
        <f t="shared" si="0"/>
        <v>-2500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  <c r="O55" s="69">
        <v>0</v>
      </c>
      <c r="P55" s="69">
        <v>0</v>
      </c>
      <c r="Q55" s="69">
        <v>0</v>
      </c>
      <c r="R55" s="69">
        <v>0</v>
      </c>
      <c r="S55" s="69">
        <v>0</v>
      </c>
      <c r="T55" s="69">
        <v>0</v>
      </c>
      <c r="U55" s="69">
        <v>0</v>
      </c>
      <c r="V55" s="69">
        <v>0</v>
      </c>
      <c r="W55" s="69">
        <v>0</v>
      </c>
      <c r="X55" s="114">
        <v>0</v>
      </c>
      <c r="Y55" s="114">
        <f>I55</f>
        <v>-2500</v>
      </c>
      <c r="Z55" s="114">
        <v>0</v>
      </c>
      <c r="AA55" s="114">
        <v>0</v>
      </c>
      <c r="AB55" s="114">
        <v>0</v>
      </c>
      <c r="AC55" s="114">
        <v>0</v>
      </c>
      <c r="AD55" s="114">
        <v>0</v>
      </c>
      <c r="AE55" s="114">
        <v>0</v>
      </c>
      <c r="AF55" s="114">
        <v>0</v>
      </c>
      <c r="AG55" s="114">
        <v>0</v>
      </c>
      <c r="AH55" s="114">
        <v>0</v>
      </c>
      <c r="AI55" s="114">
        <v>0</v>
      </c>
      <c r="AJ55" s="114">
        <v>0</v>
      </c>
      <c r="AK55" s="114">
        <v>0</v>
      </c>
      <c r="AL55" s="114">
        <v>0</v>
      </c>
      <c r="AM55" s="114">
        <v>0</v>
      </c>
      <c r="AN55" s="114">
        <v>0</v>
      </c>
      <c r="AO55" s="114">
        <v>0</v>
      </c>
      <c r="AP55" s="114">
        <v>0</v>
      </c>
      <c r="AQ55" s="114">
        <v>0</v>
      </c>
      <c r="AR55" s="114">
        <v>0</v>
      </c>
      <c r="AS55" s="114">
        <v>0</v>
      </c>
      <c r="AT55" s="114">
        <v>0</v>
      </c>
      <c r="AU55" s="114">
        <v>0</v>
      </c>
      <c r="AV55" s="114">
        <v>0</v>
      </c>
      <c r="AW55" s="114">
        <v>0</v>
      </c>
      <c r="AX55" s="114">
        <v>0</v>
      </c>
      <c r="AY55" s="114">
        <v>0</v>
      </c>
      <c r="AZ55" s="114">
        <v>0</v>
      </c>
      <c r="BA55" s="114">
        <v>0</v>
      </c>
      <c r="BB55" s="114">
        <v>0</v>
      </c>
      <c r="BC55" s="114">
        <v>0</v>
      </c>
      <c r="BD55" s="114">
        <v>0</v>
      </c>
      <c r="BE55" s="114">
        <v>0</v>
      </c>
      <c r="BF55" s="114">
        <v>0</v>
      </c>
      <c r="BG55" s="114">
        <v>0</v>
      </c>
      <c r="BH55" s="114">
        <v>0</v>
      </c>
      <c r="BI55" s="114">
        <v>0</v>
      </c>
      <c r="BJ55" s="114">
        <v>0</v>
      </c>
      <c r="BK55" s="114">
        <v>0</v>
      </c>
      <c r="BL55" s="114">
        <v>0</v>
      </c>
      <c r="BM55" s="114">
        <v>0</v>
      </c>
      <c r="BN55" s="114">
        <v>0</v>
      </c>
      <c r="BO55" s="114">
        <v>0</v>
      </c>
      <c r="BP55" s="114">
        <v>0</v>
      </c>
      <c r="BQ55" s="114">
        <v>0</v>
      </c>
      <c r="BR55" s="114">
        <v>0</v>
      </c>
      <c r="BS55" s="114">
        <v>0</v>
      </c>
      <c r="BT55" s="114">
        <v>0</v>
      </c>
      <c r="BU55" s="114">
        <v>0</v>
      </c>
      <c r="BV55" s="114">
        <v>0</v>
      </c>
      <c r="BW55" s="114">
        <v>0</v>
      </c>
      <c r="BX55" s="114">
        <v>0</v>
      </c>
      <c r="BY55" s="114">
        <v>0</v>
      </c>
      <c r="BZ55" s="114">
        <v>0</v>
      </c>
      <c r="CA55" s="114">
        <v>0</v>
      </c>
      <c r="CB55" s="114">
        <v>0</v>
      </c>
      <c r="CC55" s="114">
        <v>0</v>
      </c>
      <c r="CD55" s="114">
        <v>0</v>
      </c>
      <c r="CE55" s="114">
        <v>0</v>
      </c>
      <c r="CF55" s="114">
        <v>0</v>
      </c>
      <c r="CG55" s="114">
        <v>0</v>
      </c>
      <c r="CH55" s="114">
        <v>0</v>
      </c>
      <c r="CI55" s="114">
        <v>0</v>
      </c>
      <c r="CJ55" s="114">
        <v>0</v>
      </c>
      <c r="CK55" s="114">
        <v>0</v>
      </c>
      <c r="CL55" s="114">
        <v>0</v>
      </c>
      <c r="CM55" s="114">
        <v>0</v>
      </c>
      <c r="CN55" s="114">
        <v>0</v>
      </c>
      <c r="CO55" s="114">
        <v>0</v>
      </c>
      <c r="CP55" s="114">
        <v>0</v>
      </c>
      <c r="CQ55" s="114">
        <v>0</v>
      </c>
      <c r="CR55" s="114">
        <v>0</v>
      </c>
      <c r="CS55" s="114">
        <v>0</v>
      </c>
      <c r="CT55" s="114">
        <v>0</v>
      </c>
      <c r="CU55" s="114">
        <v>0</v>
      </c>
      <c r="CV55" s="114">
        <v>0</v>
      </c>
      <c r="CW55" s="114">
        <v>0</v>
      </c>
      <c r="CX55" s="115"/>
    </row>
    <row r="56" spans="2:102" x14ac:dyDescent="0.25">
      <c r="B56" s="17" t="s">
        <v>34</v>
      </c>
      <c r="C56" s="20">
        <v>2.5000000000000001E-3</v>
      </c>
      <c r="D56" s="19">
        <f>-0.8*SUM(I10:I52,I65:I66)</f>
        <v>561801.84787560208</v>
      </c>
      <c r="E56" s="19"/>
      <c r="F56" s="19">
        <f>C56*D56</f>
        <v>1404.5046196890053</v>
      </c>
      <c r="G56" s="55">
        <v>16</v>
      </c>
      <c r="H56" s="55">
        <v>16</v>
      </c>
      <c r="I56" s="57">
        <f t="shared" si="0"/>
        <v>-1404.5046196890053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f>I56</f>
        <v>-1404.5046196890053</v>
      </c>
      <c r="Z56" s="58">
        <v>0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  <c r="AG56" s="58">
        <v>0</v>
      </c>
      <c r="AH56" s="58">
        <v>0</v>
      </c>
      <c r="AI56" s="58">
        <v>0</v>
      </c>
      <c r="AJ56" s="58">
        <v>0</v>
      </c>
      <c r="AK56" s="58">
        <v>0</v>
      </c>
      <c r="AL56" s="58">
        <v>0</v>
      </c>
      <c r="AM56" s="58">
        <v>0</v>
      </c>
      <c r="AN56" s="58">
        <v>0</v>
      </c>
      <c r="AO56" s="58">
        <v>0</v>
      </c>
      <c r="AP56" s="58">
        <v>0</v>
      </c>
      <c r="AQ56" s="58">
        <v>0</v>
      </c>
      <c r="AR56" s="58">
        <v>0</v>
      </c>
      <c r="AS56" s="58">
        <v>0</v>
      </c>
      <c r="AT56" s="58">
        <v>0</v>
      </c>
      <c r="AU56" s="58">
        <v>0</v>
      </c>
      <c r="AV56" s="58">
        <v>0</v>
      </c>
      <c r="AW56" s="58">
        <v>0</v>
      </c>
      <c r="AX56" s="58">
        <v>0</v>
      </c>
      <c r="AY56" s="58">
        <v>0</v>
      </c>
      <c r="AZ56" s="58">
        <v>0</v>
      </c>
      <c r="BA56" s="58">
        <v>0</v>
      </c>
      <c r="BB56" s="58">
        <v>0</v>
      </c>
      <c r="BC56" s="58">
        <v>0</v>
      </c>
      <c r="BD56" s="58">
        <v>0</v>
      </c>
      <c r="BE56" s="58">
        <v>0</v>
      </c>
      <c r="BF56" s="58">
        <v>0</v>
      </c>
      <c r="BG56" s="58">
        <v>0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0</v>
      </c>
      <c r="BW56" s="58">
        <v>0</v>
      </c>
      <c r="BX56" s="58">
        <v>0</v>
      </c>
      <c r="BY56" s="58">
        <v>0</v>
      </c>
      <c r="BZ56" s="58">
        <v>0</v>
      </c>
      <c r="CA56" s="58">
        <v>0</v>
      </c>
      <c r="CB56" s="58">
        <v>0</v>
      </c>
      <c r="CC56" s="58">
        <v>0</v>
      </c>
      <c r="CD56" s="58">
        <v>0</v>
      </c>
      <c r="CE56" s="58">
        <v>0</v>
      </c>
      <c r="CF56" s="58">
        <v>0</v>
      </c>
      <c r="CG56" s="58">
        <v>0</v>
      </c>
      <c r="CH56" s="58">
        <v>0</v>
      </c>
      <c r="CI56" s="58">
        <v>0</v>
      </c>
      <c r="CJ56" s="58">
        <v>0</v>
      </c>
      <c r="CK56" s="58">
        <v>0</v>
      </c>
      <c r="CL56" s="58">
        <v>0</v>
      </c>
      <c r="CM56" s="58">
        <v>0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115"/>
    </row>
    <row r="57" spans="2:102" x14ac:dyDescent="0.25">
      <c r="B57" s="17" t="s">
        <v>41</v>
      </c>
      <c r="C57" s="17">
        <v>1</v>
      </c>
      <c r="D57" s="19">
        <v>250</v>
      </c>
      <c r="E57" s="19"/>
      <c r="F57" s="19">
        <f>C57*D57</f>
        <v>250</v>
      </c>
      <c r="G57" s="55">
        <v>16</v>
      </c>
      <c r="H57" s="55">
        <v>16</v>
      </c>
      <c r="I57" s="57">
        <f t="shared" si="0"/>
        <v>-250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f>I57</f>
        <v>-250</v>
      </c>
      <c r="Z57" s="58">
        <v>0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0</v>
      </c>
      <c r="AG57" s="58">
        <v>0</v>
      </c>
      <c r="AH57" s="58">
        <v>0</v>
      </c>
      <c r="AI57" s="58">
        <v>0</v>
      </c>
      <c r="AJ57" s="58">
        <v>0</v>
      </c>
      <c r="AK57" s="58">
        <v>0</v>
      </c>
      <c r="AL57" s="58">
        <v>0</v>
      </c>
      <c r="AM57" s="58">
        <v>0</v>
      </c>
      <c r="AN57" s="58">
        <v>0</v>
      </c>
      <c r="AO57" s="58">
        <v>0</v>
      </c>
      <c r="AP57" s="58">
        <v>0</v>
      </c>
      <c r="AQ57" s="58">
        <v>0</v>
      </c>
      <c r="AR57" s="58">
        <v>0</v>
      </c>
      <c r="AS57" s="58">
        <v>0</v>
      </c>
      <c r="AT57" s="58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8">
        <v>0</v>
      </c>
      <c r="BA57" s="58">
        <v>0</v>
      </c>
      <c r="BB57" s="58">
        <v>0</v>
      </c>
      <c r="BC57" s="58">
        <v>0</v>
      </c>
      <c r="BD57" s="58">
        <v>0</v>
      </c>
      <c r="BE57" s="58">
        <v>0</v>
      </c>
      <c r="BF57" s="58">
        <v>0</v>
      </c>
      <c r="BG57" s="58">
        <v>0</v>
      </c>
      <c r="BH57" s="58">
        <v>0</v>
      </c>
      <c r="BI57" s="58">
        <v>0</v>
      </c>
      <c r="BJ57" s="58">
        <v>0</v>
      </c>
      <c r="BK57" s="58">
        <v>0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0</v>
      </c>
      <c r="BW57" s="58">
        <v>0</v>
      </c>
      <c r="BX57" s="58">
        <v>0</v>
      </c>
      <c r="BY57" s="58">
        <v>0</v>
      </c>
      <c r="BZ57" s="58">
        <v>0</v>
      </c>
      <c r="CA57" s="58">
        <v>0</v>
      </c>
      <c r="CB57" s="58">
        <v>0</v>
      </c>
      <c r="CC57" s="58">
        <v>0</v>
      </c>
      <c r="CD57" s="58">
        <v>0</v>
      </c>
      <c r="CE57" s="58">
        <v>0</v>
      </c>
      <c r="CF57" s="58">
        <v>0</v>
      </c>
      <c r="CG57" s="58">
        <v>0</v>
      </c>
      <c r="CH57" s="58">
        <v>0</v>
      </c>
      <c r="CI57" s="58">
        <v>0</v>
      </c>
      <c r="CJ57" s="58">
        <v>0</v>
      </c>
      <c r="CK57" s="58">
        <v>0</v>
      </c>
      <c r="CL57" s="58">
        <v>0</v>
      </c>
      <c r="CM57" s="58">
        <v>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115"/>
    </row>
    <row r="58" spans="2:102" x14ac:dyDescent="0.25">
      <c r="B58" s="17" t="s">
        <v>42</v>
      </c>
      <c r="C58" s="20">
        <v>2.5000000000000001E-3</v>
      </c>
      <c r="D58" s="19">
        <f>-0.8*SUM(I10:I52,I65:I66)</f>
        <v>561801.84787560208</v>
      </c>
      <c r="E58" s="19"/>
      <c r="F58" s="19">
        <f>C58*D58</f>
        <v>1404.5046196890053</v>
      </c>
      <c r="G58" s="55">
        <v>16</v>
      </c>
      <c r="H58" s="55">
        <v>16</v>
      </c>
      <c r="I58" s="57">
        <f t="shared" si="0"/>
        <v>-1404.5046196890053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0</v>
      </c>
      <c r="Y58" s="58">
        <f>I58</f>
        <v>-1404.5046196890053</v>
      </c>
      <c r="Z58" s="58">
        <v>0</v>
      </c>
      <c r="AA58" s="58">
        <v>0</v>
      </c>
      <c r="AB58" s="58">
        <v>0</v>
      </c>
      <c r="AC58" s="58">
        <v>0</v>
      </c>
      <c r="AD58" s="58">
        <v>0</v>
      </c>
      <c r="AE58" s="58">
        <v>0</v>
      </c>
      <c r="AF58" s="58">
        <v>0</v>
      </c>
      <c r="AG58" s="58">
        <v>0</v>
      </c>
      <c r="AH58" s="58">
        <v>0</v>
      </c>
      <c r="AI58" s="58">
        <v>0</v>
      </c>
      <c r="AJ58" s="58">
        <v>0</v>
      </c>
      <c r="AK58" s="58">
        <v>0</v>
      </c>
      <c r="AL58" s="58">
        <v>0</v>
      </c>
      <c r="AM58" s="58">
        <v>0</v>
      </c>
      <c r="AN58" s="58">
        <v>0</v>
      </c>
      <c r="AO58" s="58">
        <v>0</v>
      </c>
      <c r="AP58" s="58">
        <v>0</v>
      </c>
      <c r="AQ58" s="58">
        <v>0</v>
      </c>
      <c r="AR58" s="58">
        <v>0</v>
      </c>
      <c r="AS58" s="58">
        <v>0</v>
      </c>
      <c r="AT58" s="58">
        <v>0</v>
      </c>
      <c r="AU58" s="58">
        <v>0</v>
      </c>
      <c r="AV58" s="58">
        <v>0</v>
      </c>
      <c r="AW58" s="58">
        <v>0</v>
      </c>
      <c r="AX58" s="58">
        <v>0</v>
      </c>
      <c r="AY58" s="58">
        <v>0</v>
      </c>
      <c r="AZ58" s="58">
        <v>0</v>
      </c>
      <c r="BA58" s="58">
        <v>0</v>
      </c>
      <c r="BB58" s="58">
        <v>0</v>
      </c>
      <c r="BC58" s="58">
        <v>0</v>
      </c>
      <c r="BD58" s="58">
        <v>0</v>
      </c>
      <c r="BE58" s="58">
        <v>0</v>
      </c>
      <c r="BF58" s="58">
        <v>0</v>
      </c>
      <c r="BG58" s="58">
        <v>0</v>
      </c>
      <c r="BH58" s="58">
        <v>0</v>
      </c>
      <c r="BI58" s="58">
        <v>0</v>
      </c>
      <c r="BJ58" s="58">
        <v>0</v>
      </c>
      <c r="BK58" s="58">
        <v>0</v>
      </c>
      <c r="BL58" s="58">
        <v>0</v>
      </c>
      <c r="BM58" s="58">
        <v>0</v>
      </c>
      <c r="BN58" s="58">
        <v>0</v>
      </c>
      <c r="BO58" s="58">
        <v>0</v>
      </c>
      <c r="BP58" s="58">
        <v>0</v>
      </c>
      <c r="BQ58" s="58">
        <v>0</v>
      </c>
      <c r="BR58" s="58">
        <v>0</v>
      </c>
      <c r="BS58" s="58">
        <v>0</v>
      </c>
      <c r="BT58" s="58">
        <v>0</v>
      </c>
      <c r="BU58" s="58">
        <v>0</v>
      </c>
      <c r="BV58" s="58">
        <v>0</v>
      </c>
      <c r="BW58" s="58">
        <v>0</v>
      </c>
      <c r="BX58" s="58">
        <v>0</v>
      </c>
      <c r="BY58" s="58">
        <v>0</v>
      </c>
      <c r="BZ58" s="58">
        <v>0</v>
      </c>
      <c r="CA58" s="58">
        <v>0</v>
      </c>
      <c r="CB58" s="58">
        <v>0</v>
      </c>
      <c r="CC58" s="58">
        <v>0</v>
      </c>
      <c r="CD58" s="58">
        <v>0</v>
      </c>
      <c r="CE58" s="58">
        <v>0</v>
      </c>
      <c r="CF58" s="58">
        <v>0</v>
      </c>
      <c r="CG58" s="58">
        <v>0</v>
      </c>
      <c r="CH58" s="58">
        <v>0</v>
      </c>
      <c r="CI58" s="58">
        <v>0</v>
      </c>
      <c r="CJ58" s="58">
        <v>0</v>
      </c>
      <c r="CK58" s="58">
        <v>0</v>
      </c>
      <c r="CL58" s="58">
        <v>0</v>
      </c>
      <c r="CM58" s="58">
        <v>0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115"/>
    </row>
    <row r="59" spans="2:102" x14ac:dyDescent="0.25">
      <c r="B59" s="17" t="s">
        <v>38</v>
      </c>
      <c r="C59" s="20">
        <v>1E-3</v>
      </c>
      <c r="D59" s="19">
        <f>-0.8*SUM(I10:I52,I65:I66)</f>
        <v>561801.84787560208</v>
      </c>
      <c r="E59" s="19"/>
      <c r="F59" s="19">
        <f>C59*D59</f>
        <v>561.80184787560211</v>
      </c>
      <c r="G59" s="55">
        <v>16</v>
      </c>
      <c r="H59" s="55">
        <v>16</v>
      </c>
      <c r="I59" s="57">
        <f t="shared" si="0"/>
        <v>-561.80184787560211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0</v>
      </c>
      <c r="X59" s="58">
        <v>0</v>
      </c>
      <c r="Y59" s="58">
        <f>I59</f>
        <v>-561.80184787560211</v>
      </c>
      <c r="Z59" s="58">
        <v>0</v>
      </c>
      <c r="AA59" s="58">
        <v>0</v>
      </c>
      <c r="AB59" s="58">
        <v>0</v>
      </c>
      <c r="AC59" s="58">
        <v>0</v>
      </c>
      <c r="AD59" s="58">
        <v>0</v>
      </c>
      <c r="AE59" s="58">
        <v>0</v>
      </c>
      <c r="AF59" s="58">
        <v>0</v>
      </c>
      <c r="AG59" s="58">
        <v>0</v>
      </c>
      <c r="AH59" s="58">
        <v>0</v>
      </c>
      <c r="AI59" s="58">
        <v>0</v>
      </c>
      <c r="AJ59" s="58">
        <v>0</v>
      </c>
      <c r="AK59" s="58">
        <v>0</v>
      </c>
      <c r="AL59" s="58">
        <v>0</v>
      </c>
      <c r="AM59" s="58">
        <v>0</v>
      </c>
      <c r="AN59" s="58">
        <v>0</v>
      </c>
      <c r="AO59" s="58">
        <v>0</v>
      </c>
      <c r="AP59" s="58">
        <v>0</v>
      </c>
      <c r="AQ59" s="58">
        <v>0</v>
      </c>
      <c r="AR59" s="58">
        <v>0</v>
      </c>
      <c r="AS59" s="58">
        <v>0</v>
      </c>
      <c r="AT59" s="58">
        <v>0</v>
      </c>
      <c r="AU59" s="58">
        <v>0</v>
      </c>
      <c r="AV59" s="58">
        <v>0</v>
      </c>
      <c r="AW59" s="58">
        <v>0</v>
      </c>
      <c r="AX59" s="58">
        <v>0</v>
      </c>
      <c r="AY59" s="58">
        <v>0</v>
      </c>
      <c r="AZ59" s="58">
        <v>0</v>
      </c>
      <c r="BA59" s="58">
        <v>0</v>
      </c>
      <c r="BB59" s="58">
        <v>0</v>
      </c>
      <c r="BC59" s="58">
        <v>0</v>
      </c>
      <c r="BD59" s="58">
        <v>0</v>
      </c>
      <c r="BE59" s="58">
        <v>0</v>
      </c>
      <c r="BF59" s="58">
        <v>0</v>
      </c>
      <c r="BG59" s="58">
        <v>0</v>
      </c>
      <c r="BH59" s="58">
        <v>0</v>
      </c>
      <c r="BI59" s="58">
        <v>0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0</v>
      </c>
      <c r="BW59" s="58">
        <v>0</v>
      </c>
      <c r="BX59" s="58">
        <v>0</v>
      </c>
      <c r="BY59" s="58">
        <v>0</v>
      </c>
      <c r="BZ59" s="58">
        <v>0</v>
      </c>
      <c r="CA59" s="58">
        <v>0</v>
      </c>
      <c r="CB59" s="58">
        <v>0</v>
      </c>
      <c r="CC59" s="58">
        <v>0</v>
      </c>
      <c r="CD59" s="58">
        <v>0</v>
      </c>
      <c r="CE59" s="58">
        <v>0</v>
      </c>
      <c r="CF59" s="58">
        <v>0</v>
      </c>
      <c r="CG59" s="58">
        <v>0</v>
      </c>
      <c r="CH59" s="58">
        <v>0</v>
      </c>
      <c r="CI59" s="58">
        <v>0</v>
      </c>
      <c r="CJ59" s="58">
        <v>0</v>
      </c>
      <c r="CK59" s="58">
        <v>0</v>
      </c>
      <c r="CL59" s="58">
        <v>0</v>
      </c>
      <c r="CM59" s="58">
        <v>0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115"/>
    </row>
    <row r="60" spans="2:102" x14ac:dyDescent="0.25">
      <c r="B60" s="17" t="s">
        <v>122</v>
      </c>
      <c r="C60" s="20">
        <f>intereses!C5</f>
        <v>3.5000000000000003E-2</v>
      </c>
      <c r="D60" s="19">
        <f>0.8*(F8-F70-F71)</f>
        <v>380943.11644115607</v>
      </c>
      <c r="E60" s="19"/>
      <c r="F60" s="19">
        <v>34858</v>
      </c>
      <c r="G60" s="55">
        <v>33</v>
      </c>
      <c r="H60" s="55">
        <v>92</v>
      </c>
      <c r="I60" s="57"/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0</v>
      </c>
      <c r="AB60" s="58">
        <v>0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0</v>
      </c>
      <c r="AK60" s="58">
        <v>0</v>
      </c>
      <c r="AL60" s="58">
        <v>0</v>
      </c>
      <c r="AM60" s="58">
        <v>0</v>
      </c>
      <c r="AN60" s="58">
        <v>0</v>
      </c>
      <c r="AO60" s="58">
        <v>0</v>
      </c>
      <c r="AP60" s="58">
        <v>-1111.0841</v>
      </c>
      <c r="AQ60" s="58">
        <v>-1094.1122033706265</v>
      </c>
      <c r="AR60" s="58">
        <v>-1077.0908053760841</v>
      </c>
      <c r="AS60" s="58">
        <v>-1060.019761637391</v>
      </c>
      <c r="AT60" s="58">
        <v>-1042.8989273544596</v>
      </c>
      <c r="AU60" s="58">
        <v>-1025.7281573048699</v>
      </c>
      <c r="AV60" s="58">
        <v>-1008.5073058426356</v>
      </c>
      <c r="AW60" s="58">
        <v>-991.23622689696958</v>
      </c>
      <c r="AX60" s="58">
        <v>-973.91477397104563</v>
      </c>
      <c r="AY60" s="58">
        <v>-956.54280014075459</v>
      </c>
      <c r="AZ60" s="58">
        <v>-939.12015805345811</v>
      </c>
      <c r="BA60" s="58">
        <v>-921.64669992674044</v>
      </c>
      <c r="BB60" s="58">
        <v>-904.1222775471532</v>
      </c>
      <c r="BC60" s="58">
        <v>-886.54674226895895</v>
      </c>
      <c r="BD60" s="58">
        <v>-868.9199450128699</v>
      </c>
      <c r="BE60" s="58">
        <v>-851.24173626478387</v>
      </c>
      <c r="BF60" s="113">
        <v>-833.51196607451595</v>
      </c>
      <c r="BG60" s="113">
        <v>-815.73048405452664</v>
      </c>
      <c r="BH60" s="113">
        <v>-797.89713937864531</v>
      </c>
      <c r="BI60" s="113">
        <v>-780.01178078079283</v>
      </c>
      <c r="BJ60" s="113">
        <v>-762.0742565536965</v>
      </c>
      <c r="BK60" s="113">
        <v>-744.08441454760452</v>
      </c>
      <c r="BL60" s="113">
        <v>-726.04210216899492</v>
      </c>
      <c r="BM60" s="113">
        <v>-707.94716637928093</v>
      </c>
      <c r="BN60" s="113">
        <v>-689.79945369351367</v>
      </c>
      <c r="BO60" s="113">
        <v>-671.59881017907958</v>
      </c>
      <c r="BP60" s="113">
        <v>-653.34508145439509</v>
      </c>
      <c r="BQ60" s="113">
        <v>-635.03811268759682</v>
      </c>
      <c r="BR60" s="113">
        <v>-616.67774859522899</v>
      </c>
      <c r="BS60" s="113">
        <v>-598.26383344092471</v>
      </c>
      <c r="BT60" s="113">
        <v>-579.79621103408715</v>
      </c>
      <c r="BU60" s="113">
        <v>-561.27472472856311</v>
      </c>
      <c r="BV60" s="113">
        <v>-542.69921742131453</v>
      </c>
      <c r="BW60" s="113">
        <v>-524.06953155108658</v>
      </c>
      <c r="BX60" s="113">
        <v>-505.38550909707044</v>
      </c>
      <c r="BY60" s="113">
        <v>-486.64699157756326</v>
      </c>
      <c r="BZ60" s="113">
        <v>-467.8538200486243</v>
      </c>
      <c r="CA60" s="113">
        <v>-449.005835102726</v>
      </c>
      <c r="CB60" s="113">
        <v>-430.10287686740202</v>
      </c>
      <c r="CC60" s="113">
        <v>-411.14478500389174</v>
      </c>
      <c r="CD60" s="113">
        <v>-392.13139870577953</v>
      </c>
      <c r="CE60" s="113">
        <v>-373.06255669763124</v>
      </c>
      <c r="CF60" s="113">
        <v>-353.9380972336258</v>
      </c>
      <c r="CG60" s="113">
        <v>-334.75785809618367</v>
      </c>
      <c r="CH60" s="113">
        <v>-315.52167659459064</v>
      </c>
      <c r="CI60" s="113">
        <v>-296.22938956361799</v>
      </c>
      <c r="CJ60" s="113">
        <v>-276.88083336213839</v>
      </c>
      <c r="CK60" s="113">
        <v>-257.47584387173771</v>
      </c>
      <c r="CL60" s="113">
        <v>-238.01425649532348</v>
      </c>
      <c r="CM60" s="113">
        <v>-218.49590615572797</v>
      </c>
      <c r="CN60" s="113">
        <v>-198.92062729430864</v>
      </c>
      <c r="CO60" s="113">
        <v>-179.2882538695435</v>
      </c>
      <c r="CP60" s="113">
        <v>-159.59861935562282</v>
      </c>
      <c r="CQ60" s="113">
        <v>-139.85155674103655</v>
      </c>
      <c r="CR60" s="113">
        <v>-120.04689852715769</v>
      </c>
      <c r="CS60" s="113">
        <v>-100.1844767268217</v>
      </c>
      <c r="CT60" s="113">
        <v>-80.264122862901402</v>
      </c>
      <c r="CU60" s="113">
        <v>-60.285667966878009</v>
      </c>
      <c r="CV60" s="113">
        <v>-40.248942577407874</v>
      </c>
      <c r="CW60" s="113">
        <v>-20.153776738885114</v>
      </c>
      <c r="CX60" s="115"/>
    </row>
    <row r="61" spans="2:102" x14ac:dyDescent="0.25">
      <c r="B61" s="17" t="s">
        <v>54</v>
      </c>
      <c r="C61" s="21">
        <f>intereses!E5</f>
        <v>0.05</v>
      </c>
      <c r="D61" s="19">
        <f>-0.8*SUM(I10:I52,I65:I66)</f>
        <v>561801.84787560208</v>
      </c>
      <c r="E61" s="19"/>
      <c r="F61" s="19">
        <v>20343.27</v>
      </c>
      <c r="G61" s="55">
        <v>17</v>
      </c>
      <c r="H61" s="55">
        <v>32</v>
      </c>
      <c r="I61" s="57"/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58">
        <v>-2340.8410416666666</v>
      </c>
      <c r="AA61" s="58">
        <v>-2200.8658624328823</v>
      </c>
      <c r="AB61" s="58">
        <v>-2060.307453285624</v>
      </c>
      <c r="AC61" s="58">
        <v>-1919.1633841002517</v>
      </c>
      <c r="AD61" s="58">
        <v>-1777.4312146266068</v>
      </c>
      <c r="AE61" s="58">
        <v>-1635.1084944468221</v>
      </c>
      <c r="AF61" s="58">
        <v>-1492.1927629329548</v>
      </c>
      <c r="AG61" s="58">
        <v>-1348.6815492044466</v>
      </c>
      <c r="AH61" s="58">
        <v>-1204.5723720854028</v>
      </c>
      <c r="AI61" s="58">
        <v>-1059.8627400616958</v>
      </c>
      <c r="AJ61" s="58">
        <v>-914.55015123789076</v>
      </c>
      <c r="AK61" s="58">
        <v>-768.63209329398614</v>
      </c>
      <c r="AL61" s="58">
        <v>-622.10604344198214</v>
      </c>
      <c r="AM61" s="58">
        <v>-474.96946838226125</v>
      </c>
      <c r="AN61" s="58">
        <v>-327.21982425979166</v>
      </c>
      <c r="AO61" s="58">
        <v>-178.85455662014508</v>
      </c>
      <c r="AP61" s="58">
        <v>0</v>
      </c>
      <c r="AQ61" s="58">
        <v>0</v>
      </c>
      <c r="AR61" s="58">
        <v>0</v>
      </c>
      <c r="AS61" s="58">
        <v>0</v>
      </c>
      <c r="AT61" s="58">
        <v>0</v>
      </c>
      <c r="AU61" s="58">
        <v>0</v>
      </c>
      <c r="AV61" s="58">
        <v>0</v>
      </c>
      <c r="AW61" s="58">
        <v>0</v>
      </c>
      <c r="AX61" s="58">
        <v>0</v>
      </c>
      <c r="AY61" s="58">
        <v>0</v>
      </c>
      <c r="AZ61" s="58">
        <v>0</v>
      </c>
      <c r="BA61" s="58">
        <v>0</v>
      </c>
      <c r="BB61" s="58">
        <v>0</v>
      </c>
      <c r="BC61" s="58">
        <v>0</v>
      </c>
      <c r="BD61" s="58">
        <v>0</v>
      </c>
      <c r="BE61" s="58">
        <v>0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0</v>
      </c>
      <c r="BW61" s="58">
        <v>0</v>
      </c>
      <c r="BX61" s="58">
        <v>0</v>
      </c>
      <c r="BY61" s="58">
        <v>0</v>
      </c>
      <c r="BZ61" s="58">
        <v>0</v>
      </c>
      <c r="CA61" s="58">
        <v>0</v>
      </c>
      <c r="CB61" s="58">
        <v>0</v>
      </c>
      <c r="CC61" s="58">
        <v>0</v>
      </c>
      <c r="CD61" s="58">
        <v>0</v>
      </c>
      <c r="CE61" s="58">
        <v>0</v>
      </c>
      <c r="CF61" s="58">
        <v>0</v>
      </c>
      <c r="CG61" s="58">
        <v>0</v>
      </c>
      <c r="CH61" s="58">
        <v>0</v>
      </c>
      <c r="CI61" s="58">
        <v>0</v>
      </c>
      <c r="CJ61" s="58">
        <v>0</v>
      </c>
      <c r="CK61" s="58">
        <v>0</v>
      </c>
      <c r="CL61" s="58">
        <v>0</v>
      </c>
      <c r="CM61" s="58">
        <v>0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115"/>
    </row>
    <row r="62" spans="2:102" x14ac:dyDescent="0.25">
      <c r="B62" s="17" t="s">
        <v>39</v>
      </c>
      <c r="C62" s="20">
        <v>2.5000000000000001E-3</v>
      </c>
      <c r="D62" s="19">
        <f>-0.8*SUM(I10:I52,I65:I66)</f>
        <v>561801.84787560208</v>
      </c>
      <c r="E62" s="19"/>
      <c r="F62" s="19">
        <f>C62*D62</f>
        <v>1404.5046196890053</v>
      </c>
      <c r="G62" s="55">
        <v>32</v>
      </c>
      <c r="H62" s="55">
        <v>33</v>
      </c>
      <c r="I62" s="57">
        <f t="shared" si="0"/>
        <v>-1404.5046196890053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  <c r="O62" s="58">
        <v>0</v>
      </c>
      <c r="P62" s="58">
        <v>0</v>
      </c>
      <c r="Q62" s="58">
        <v>0</v>
      </c>
      <c r="R62" s="58">
        <v>0</v>
      </c>
      <c r="S62" s="58">
        <v>0</v>
      </c>
      <c r="T62" s="58">
        <v>0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58">
        <v>0</v>
      </c>
      <c r="AB62" s="58">
        <v>0</v>
      </c>
      <c r="AC62" s="58">
        <v>0</v>
      </c>
      <c r="AD62" s="58">
        <v>0</v>
      </c>
      <c r="AE62" s="58">
        <v>0</v>
      </c>
      <c r="AF62" s="58">
        <v>0</v>
      </c>
      <c r="AG62" s="58">
        <v>0</v>
      </c>
      <c r="AH62" s="58">
        <v>0</v>
      </c>
      <c r="AI62" s="58">
        <v>0</v>
      </c>
      <c r="AJ62" s="58">
        <v>0</v>
      </c>
      <c r="AK62" s="58">
        <v>0</v>
      </c>
      <c r="AL62" s="58">
        <v>0</v>
      </c>
      <c r="AM62" s="58">
        <v>0</v>
      </c>
      <c r="AN62" s="58">
        <v>0</v>
      </c>
      <c r="AO62" s="58">
        <v>0</v>
      </c>
      <c r="AP62" s="58">
        <v>0</v>
      </c>
      <c r="AQ62" s="58">
        <v>0</v>
      </c>
      <c r="AR62" s="58">
        <v>0</v>
      </c>
      <c r="AS62" s="58">
        <v>0</v>
      </c>
      <c r="AT62" s="58">
        <v>0</v>
      </c>
      <c r="AU62" s="58">
        <v>0</v>
      </c>
      <c r="AV62" s="58">
        <v>0</v>
      </c>
      <c r="AW62" s="58">
        <v>0</v>
      </c>
      <c r="AX62" s="58">
        <v>0</v>
      </c>
      <c r="AY62" s="58">
        <v>0</v>
      </c>
      <c r="AZ62" s="58">
        <v>0</v>
      </c>
      <c r="BA62" s="58">
        <v>0</v>
      </c>
      <c r="BB62" s="58">
        <v>0</v>
      </c>
      <c r="BC62" s="58">
        <v>0</v>
      </c>
      <c r="BD62" s="58">
        <v>0</v>
      </c>
      <c r="BE62" s="58">
        <v>0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0</v>
      </c>
      <c r="CA62" s="58">
        <v>0</v>
      </c>
      <c r="CB62" s="58">
        <v>0</v>
      </c>
      <c r="CC62" s="58">
        <v>0</v>
      </c>
      <c r="CD62" s="58">
        <v>0</v>
      </c>
      <c r="CE62" s="58">
        <v>0</v>
      </c>
      <c r="CF62" s="58">
        <v>0</v>
      </c>
      <c r="CG62" s="58">
        <v>0</v>
      </c>
      <c r="CH62" s="58">
        <v>0</v>
      </c>
      <c r="CI62" s="58">
        <v>0</v>
      </c>
      <c r="CJ62" s="58">
        <v>0</v>
      </c>
      <c r="CK62" s="58">
        <v>0</v>
      </c>
      <c r="CL62" s="58">
        <v>0</v>
      </c>
      <c r="CM62" s="58">
        <v>0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f>I62</f>
        <v>-1404.5046196890053</v>
      </c>
      <c r="CX62" s="115"/>
    </row>
    <row r="63" spans="2:102" x14ac:dyDescent="0.25">
      <c r="G63" s="61"/>
      <c r="H63" s="61"/>
      <c r="I63" s="62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CX63" s="115"/>
    </row>
    <row r="64" spans="2:102" x14ac:dyDescent="0.25">
      <c r="B64" s="15" t="s">
        <v>3</v>
      </c>
      <c r="C64" s="15"/>
      <c r="D64" s="16"/>
      <c r="E64" s="16"/>
      <c r="F64" s="16"/>
      <c r="G64" s="64"/>
      <c r="H64" s="64"/>
      <c r="I64" s="65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CX64" s="115"/>
    </row>
    <row r="65" spans="2:102" x14ac:dyDescent="0.25">
      <c r="B65" s="17" t="s">
        <v>30</v>
      </c>
      <c r="C65">
        <v>2</v>
      </c>
      <c r="D65" s="1">
        <v>8</v>
      </c>
      <c r="E65" s="1">
        <v>700</v>
      </c>
      <c r="F65" s="1">
        <f>C65*D65*E65</f>
        <v>11200</v>
      </c>
      <c r="G65" s="70">
        <v>17</v>
      </c>
      <c r="H65" s="70">
        <v>32</v>
      </c>
      <c r="I65" s="71">
        <f t="shared" si="0"/>
        <v>-11200</v>
      </c>
      <c r="J65" s="72">
        <v>0</v>
      </c>
      <c r="K65" s="72">
        <v>0</v>
      </c>
      <c r="L65" s="72">
        <v>0</v>
      </c>
      <c r="M65" s="72">
        <v>0</v>
      </c>
      <c r="N65" s="72">
        <v>0</v>
      </c>
      <c r="O65" s="72">
        <v>0</v>
      </c>
      <c r="P65" s="72">
        <v>0</v>
      </c>
      <c r="Q65" s="72">
        <v>0</v>
      </c>
      <c r="R65" s="72">
        <v>0</v>
      </c>
      <c r="S65" s="72">
        <v>0</v>
      </c>
      <c r="T65" s="72">
        <v>0</v>
      </c>
      <c r="U65" s="72">
        <v>0</v>
      </c>
      <c r="V65" s="72">
        <v>0</v>
      </c>
      <c r="W65" s="72">
        <v>0</v>
      </c>
      <c r="X65" s="72">
        <v>0</v>
      </c>
      <c r="Y65" s="72">
        <v>0</v>
      </c>
      <c r="Z65" s="72">
        <f>$I$65/16</f>
        <v>-700</v>
      </c>
      <c r="AA65" s="72">
        <f t="shared" ref="AA65:AO65" si="16">$I$65/16</f>
        <v>-700</v>
      </c>
      <c r="AB65" s="72">
        <f t="shared" si="16"/>
        <v>-700</v>
      </c>
      <c r="AC65" s="72">
        <f t="shared" si="16"/>
        <v>-700</v>
      </c>
      <c r="AD65" s="72">
        <f t="shared" si="16"/>
        <v>-700</v>
      </c>
      <c r="AE65" s="72">
        <f t="shared" si="16"/>
        <v>-700</v>
      </c>
      <c r="AF65" s="72">
        <f t="shared" si="16"/>
        <v>-700</v>
      </c>
      <c r="AG65" s="72">
        <f t="shared" si="16"/>
        <v>-700</v>
      </c>
      <c r="AH65" s="72">
        <f t="shared" si="16"/>
        <v>-700</v>
      </c>
      <c r="AI65" s="72">
        <f t="shared" si="16"/>
        <v>-700</v>
      </c>
      <c r="AJ65" s="72">
        <f t="shared" si="16"/>
        <v>-700</v>
      </c>
      <c r="AK65" s="72">
        <f t="shared" si="16"/>
        <v>-700</v>
      </c>
      <c r="AL65" s="72">
        <f t="shared" si="16"/>
        <v>-700</v>
      </c>
      <c r="AM65" s="72">
        <f t="shared" si="16"/>
        <v>-700</v>
      </c>
      <c r="AN65" s="72">
        <f t="shared" si="16"/>
        <v>-700</v>
      </c>
      <c r="AO65" s="72">
        <f t="shared" si="16"/>
        <v>-700</v>
      </c>
      <c r="AP65" s="72">
        <v>0</v>
      </c>
      <c r="AQ65" s="72">
        <v>0</v>
      </c>
      <c r="AR65" s="72">
        <v>0</v>
      </c>
      <c r="AS65" s="72">
        <v>0</v>
      </c>
      <c r="AT65" s="72">
        <v>0</v>
      </c>
      <c r="AU65" s="72">
        <v>0</v>
      </c>
      <c r="AV65" s="72">
        <v>0</v>
      </c>
      <c r="AW65" s="72">
        <v>0</v>
      </c>
      <c r="AX65" s="72">
        <v>0</v>
      </c>
      <c r="AY65" s="72">
        <v>0</v>
      </c>
      <c r="AZ65" s="72">
        <v>0</v>
      </c>
      <c r="BA65" s="72">
        <v>0</v>
      </c>
      <c r="BB65" s="72">
        <v>0</v>
      </c>
      <c r="BC65" s="72">
        <v>0</v>
      </c>
      <c r="BD65" s="72">
        <v>0</v>
      </c>
      <c r="BE65" s="72">
        <v>0</v>
      </c>
      <c r="BF65" s="72">
        <v>0</v>
      </c>
      <c r="BG65" s="72">
        <v>0</v>
      </c>
      <c r="BH65" s="72">
        <v>0</v>
      </c>
      <c r="BI65" s="72">
        <v>0</v>
      </c>
      <c r="BJ65" s="72">
        <v>0</v>
      </c>
      <c r="BK65" s="72">
        <v>0</v>
      </c>
      <c r="BL65" s="72">
        <v>0</v>
      </c>
      <c r="BM65" s="72">
        <v>0</v>
      </c>
      <c r="BN65" s="72">
        <v>0</v>
      </c>
      <c r="BO65" s="72">
        <v>0</v>
      </c>
      <c r="BP65" s="72">
        <v>0</v>
      </c>
      <c r="BQ65" s="72">
        <v>0</v>
      </c>
      <c r="BR65" s="72">
        <v>0</v>
      </c>
      <c r="BS65" s="72">
        <v>0</v>
      </c>
      <c r="BT65" s="72">
        <v>0</v>
      </c>
      <c r="BU65" s="72">
        <v>0</v>
      </c>
      <c r="BV65" s="72">
        <v>0</v>
      </c>
      <c r="BW65" s="72">
        <v>0</v>
      </c>
      <c r="BX65" s="72">
        <v>0</v>
      </c>
      <c r="BY65" s="72">
        <v>0</v>
      </c>
      <c r="BZ65" s="72">
        <v>0</v>
      </c>
      <c r="CA65" s="72">
        <v>0</v>
      </c>
      <c r="CB65" s="72">
        <v>0</v>
      </c>
      <c r="CC65" s="72">
        <v>0</v>
      </c>
      <c r="CD65" s="72">
        <v>0</v>
      </c>
      <c r="CE65" s="72">
        <v>0</v>
      </c>
      <c r="CF65" s="72">
        <v>0</v>
      </c>
      <c r="CG65" s="72">
        <v>0</v>
      </c>
      <c r="CH65" s="72">
        <v>0</v>
      </c>
      <c r="CI65" s="72">
        <v>0</v>
      </c>
      <c r="CJ65" s="72">
        <v>0</v>
      </c>
      <c r="CK65" s="72">
        <v>0</v>
      </c>
      <c r="CL65" s="72">
        <v>0</v>
      </c>
      <c r="CM65" s="72">
        <v>0</v>
      </c>
      <c r="CN65" s="72">
        <v>0</v>
      </c>
      <c r="CO65" s="72">
        <v>0</v>
      </c>
      <c r="CP65" s="72">
        <v>0</v>
      </c>
      <c r="CQ65" s="72">
        <v>0</v>
      </c>
      <c r="CR65" s="72">
        <v>0</v>
      </c>
      <c r="CS65" s="72">
        <v>0</v>
      </c>
      <c r="CT65" s="72">
        <v>0</v>
      </c>
      <c r="CU65" s="72">
        <v>0</v>
      </c>
      <c r="CV65" s="72">
        <v>0</v>
      </c>
      <c r="CW65" s="72">
        <v>0</v>
      </c>
      <c r="CX65" s="115"/>
    </row>
    <row r="66" spans="2:102" x14ac:dyDescent="0.25">
      <c r="B66" t="s">
        <v>23</v>
      </c>
      <c r="C66">
        <v>2</v>
      </c>
      <c r="D66" s="1">
        <v>8</v>
      </c>
      <c r="E66" s="1">
        <v>200</v>
      </c>
      <c r="F66" s="1">
        <f>C66*D66*E66</f>
        <v>3200</v>
      </c>
      <c r="G66" s="55">
        <v>17</v>
      </c>
      <c r="H66" s="55">
        <v>32</v>
      </c>
      <c r="I66" s="57">
        <f>-$F$66</f>
        <v>-3200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f>$I$66/16</f>
        <v>-200</v>
      </c>
      <c r="AA66" s="58">
        <f t="shared" ref="AA66:AO66" si="17">$I$66/16</f>
        <v>-200</v>
      </c>
      <c r="AB66" s="58">
        <f t="shared" si="17"/>
        <v>-200</v>
      </c>
      <c r="AC66" s="58">
        <f t="shared" si="17"/>
        <v>-200</v>
      </c>
      <c r="AD66" s="58">
        <f t="shared" si="17"/>
        <v>-200</v>
      </c>
      <c r="AE66" s="58">
        <f t="shared" si="17"/>
        <v>-200</v>
      </c>
      <c r="AF66" s="58">
        <f t="shared" si="17"/>
        <v>-200</v>
      </c>
      <c r="AG66" s="58">
        <f t="shared" si="17"/>
        <v>-200</v>
      </c>
      <c r="AH66" s="58">
        <f t="shared" si="17"/>
        <v>-200</v>
      </c>
      <c r="AI66" s="58">
        <f t="shared" si="17"/>
        <v>-200</v>
      </c>
      <c r="AJ66" s="58">
        <f t="shared" si="17"/>
        <v>-200</v>
      </c>
      <c r="AK66" s="58">
        <f t="shared" si="17"/>
        <v>-200</v>
      </c>
      <c r="AL66" s="58">
        <f t="shared" si="17"/>
        <v>-200</v>
      </c>
      <c r="AM66" s="58">
        <f t="shared" si="17"/>
        <v>-200</v>
      </c>
      <c r="AN66" s="58">
        <f t="shared" si="17"/>
        <v>-200</v>
      </c>
      <c r="AO66" s="58">
        <f t="shared" si="17"/>
        <v>-200</v>
      </c>
      <c r="AP66" s="58">
        <v>0</v>
      </c>
      <c r="AQ66" s="58">
        <v>0</v>
      </c>
      <c r="AR66" s="58">
        <v>0</v>
      </c>
      <c r="AS66" s="58">
        <v>0</v>
      </c>
      <c r="AT66" s="58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8">
        <v>0</v>
      </c>
      <c r="BA66" s="58">
        <v>0</v>
      </c>
      <c r="BB66" s="58">
        <v>0</v>
      </c>
      <c r="BC66" s="58">
        <v>0</v>
      </c>
      <c r="BD66" s="58">
        <v>0</v>
      </c>
      <c r="BE66" s="58">
        <v>0</v>
      </c>
      <c r="BF66" s="58">
        <v>0</v>
      </c>
      <c r="BG66" s="58">
        <v>0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0</v>
      </c>
      <c r="CA66" s="58">
        <v>0</v>
      </c>
      <c r="CB66" s="58">
        <v>0</v>
      </c>
      <c r="CC66" s="58">
        <v>0</v>
      </c>
      <c r="CD66" s="58">
        <v>0</v>
      </c>
      <c r="CE66" s="58">
        <v>0</v>
      </c>
      <c r="CF66" s="58">
        <v>0</v>
      </c>
      <c r="CG66" s="58">
        <v>0</v>
      </c>
      <c r="CH66" s="58">
        <v>0</v>
      </c>
      <c r="CI66" s="58">
        <v>0</v>
      </c>
      <c r="CJ66" s="58">
        <v>0</v>
      </c>
      <c r="CK66" s="58">
        <v>0</v>
      </c>
      <c r="CL66" s="58">
        <v>0</v>
      </c>
      <c r="CM66" s="58">
        <v>0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115"/>
    </row>
    <row r="67" spans="2:102" x14ac:dyDescent="0.25">
      <c r="G67" s="61"/>
      <c r="H67" s="61"/>
      <c r="I67" s="62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CX67" s="115"/>
    </row>
    <row r="68" spans="2:102" x14ac:dyDescent="0.25">
      <c r="B68" s="27" t="s">
        <v>9</v>
      </c>
      <c r="C68" s="24"/>
      <c r="D68" s="25"/>
      <c r="E68" s="25"/>
      <c r="F68" s="25">
        <f>SUM(F69:F72)</f>
        <v>626595.19999999995</v>
      </c>
      <c r="G68" s="81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2"/>
      <c r="CN68" s="82"/>
      <c r="CO68" s="82"/>
      <c r="CP68" s="82"/>
      <c r="CQ68" s="82"/>
      <c r="CR68" s="82"/>
      <c r="CS68" s="82"/>
      <c r="CT68" s="82"/>
      <c r="CU68" s="82"/>
      <c r="CV68" s="82"/>
      <c r="CW68" s="82"/>
      <c r="CX68" s="115"/>
    </row>
    <row r="69" spans="2:102" x14ac:dyDescent="0.25">
      <c r="B69" t="s">
        <v>207</v>
      </c>
      <c r="C69">
        <v>2</v>
      </c>
      <c r="D69" s="1">
        <f>65*2183.04</f>
        <v>141897.60000000001</v>
      </c>
      <c r="F69" s="1">
        <f>C69*D69</f>
        <v>283795.20000000001</v>
      </c>
      <c r="G69" s="55">
        <v>92</v>
      </c>
      <c r="H69" s="55">
        <v>92</v>
      </c>
      <c r="I69" s="57">
        <f>F69</f>
        <v>283795.20000000001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8">
        <v>0</v>
      </c>
      <c r="AA69" s="58">
        <v>0</v>
      </c>
      <c r="AB69" s="58">
        <v>0</v>
      </c>
      <c r="AC69" s="58">
        <v>0</v>
      </c>
      <c r="AD69" s="58">
        <v>0</v>
      </c>
      <c r="AE69" s="58">
        <v>0</v>
      </c>
      <c r="AF69" s="58">
        <v>0</v>
      </c>
      <c r="AG69" s="58">
        <v>0</v>
      </c>
      <c r="AH69" s="58">
        <v>0</v>
      </c>
      <c r="AI69" s="58">
        <v>0</v>
      </c>
      <c r="AJ69" s="58">
        <v>0</v>
      </c>
      <c r="AK69" s="58">
        <v>0</v>
      </c>
      <c r="AL69" s="58">
        <v>0</v>
      </c>
      <c r="AM69" s="58">
        <v>0</v>
      </c>
      <c r="AN69" s="58">
        <v>0</v>
      </c>
      <c r="AO69" s="58">
        <v>0</v>
      </c>
      <c r="AP69" s="58">
        <v>0</v>
      </c>
      <c r="AQ69" s="58">
        <v>0</v>
      </c>
      <c r="AR69" s="58">
        <v>0</v>
      </c>
      <c r="AS69" s="58">
        <v>0</v>
      </c>
      <c r="AT69" s="58">
        <v>0</v>
      </c>
      <c r="AU69" s="58">
        <v>0</v>
      </c>
      <c r="AV69" s="58">
        <v>0</v>
      </c>
      <c r="AW69" s="58">
        <v>0</v>
      </c>
      <c r="AX69" s="58">
        <v>0</v>
      </c>
      <c r="AY69" s="58">
        <v>0</v>
      </c>
      <c r="AZ69" s="58">
        <v>0</v>
      </c>
      <c r="BA69" s="58">
        <v>0</v>
      </c>
      <c r="BB69" s="58">
        <v>0</v>
      </c>
      <c r="BC69" s="58">
        <v>0</v>
      </c>
      <c r="BD69" s="58">
        <v>0</v>
      </c>
      <c r="BE69" s="58">
        <v>0</v>
      </c>
      <c r="BF69" s="58">
        <v>0</v>
      </c>
      <c r="BG69" s="58">
        <v>0</v>
      </c>
      <c r="BH69" s="58">
        <v>0</v>
      </c>
      <c r="BI69" s="58">
        <v>0</v>
      </c>
      <c r="BJ69" s="58">
        <v>0</v>
      </c>
      <c r="BK69" s="58">
        <v>0</v>
      </c>
      <c r="BL69" s="58">
        <v>0</v>
      </c>
      <c r="BM69" s="58">
        <v>0</v>
      </c>
      <c r="BN69" s="58">
        <v>0</v>
      </c>
      <c r="BO69" s="58">
        <v>0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0</v>
      </c>
      <c r="BW69" s="58">
        <v>0</v>
      </c>
      <c r="BX69" s="58">
        <v>0</v>
      </c>
      <c r="BY69" s="58">
        <v>0</v>
      </c>
      <c r="BZ69" s="58">
        <v>0</v>
      </c>
      <c r="CA69" s="58">
        <v>0</v>
      </c>
      <c r="CB69" s="58">
        <v>0</v>
      </c>
      <c r="CC69" s="58">
        <v>0</v>
      </c>
      <c r="CD69" s="58">
        <v>0</v>
      </c>
      <c r="CE69" s="58">
        <v>0</v>
      </c>
      <c r="CF69" s="58">
        <v>0</v>
      </c>
      <c r="CG69" s="58">
        <v>0</v>
      </c>
      <c r="CH69" s="58">
        <v>0</v>
      </c>
      <c r="CI69" s="58">
        <v>0</v>
      </c>
      <c r="CJ69" s="58">
        <v>0</v>
      </c>
      <c r="CK69" s="58">
        <v>0</v>
      </c>
      <c r="CL69" s="58">
        <v>0</v>
      </c>
      <c r="CM69" s="58">
        <v>0</v>
      </c>
      <c r="CN69" s="58">
        <v>0</v>
      </c>
      <c r="CO69" s="58">
        <v>0</v>
      </c>
      <c r="CP69" s="58">
        <v>0</v>
      </c>
      <c r="CQ69" s="58">
        <v>0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f>I69</f>
        <v>283795.20000000001</v>
      </c>
      <c r="CX69" s="115"/>
    </row>
    <row r="70" spans="2:102" x14ac:dyDescent="0.25">
      <c r="B70" t="s">
        <v>222</v>
      </c>
      <c r="C70">
        <v>8</v>
      </c>
      <c r="D70" s="11">
        <v>25100</v>
      </c>
      <c r="F70" s="1">
        <f>C70*D70</f>
        <v>200800</v>
      </c>
      <c r="G70" s="55">
        <v>33</v>
      </c>
      <c r="H70" s="55">
        <v>33</v>
      </c>
      <c r="I70" s="57">
        <f>F70</f>
        <v>200800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 s="58">
        <v>0</v>
      </c>
      <c r="AA70" s="58">
        <v>0</v>
      </c>
      <c r="AB70" s="58">
        <v>0</v>
      </c>
      <c r="AC70" s="58">
        <v>0</v>
      </c>
      <c r="AD70" s="58">
        <v>0</v>
      </c>
      <c r="AE70" s="58">
        <v>0</v>
      </c>
      <c r="AF70" s="58">
        <v>0</v>
      </c>
      <c r="AG70" s="58">
        <v>0</v>
      </c>
      <c r="AH70" s="58">
        <v>0</v>
      </c>
      <c r="AI70" s="58">
        <v>0</v>
      </c>
      <c r="AJ70" s="58">
        <v>0</v>
      </c>
      <c r="AK70" s="58">
        <v>0</v>
      </c>
      <c r="AL70" s="58">
        <v>0</v>
      </c>
      <c r="AM70" s="58">
        <v>0</v>
      </c>
      <c r="AN70" s="58">
        <v>0</v>
      </c>
      <c r="AO70" s="58">
        <v>0</v>
      </c>
      <c r="AP70" s="58">
        <f>I70</f>
        <v>200800</v>
      </c>
      <c r="AQ70" s="58">
        <v>0</v>
      </c>
      <c r="AR70" s="58">
        <v>0</v>
      </c>
      <c r="AS70" s="58">
        <v>0</v>
      </c>
      <c r="AT70" s="58">
        <v>0</v>
      </c>
      <c r="AU70" s="58">
        <v>0</v>
      </c>
      <c r="AV70" s="58">
        <v>0</v>
      </c>
      <c r="AW70" s="58">
        <v>0</v>
      </c>
      <c r="AX70" s="58">
        <v>0</v>
      </c>
      <c r="AY70" s="58">
        <v>0</v>
      </c>
      <c r="AZ70" s="58">
        <v>0</v>
      </c>
      <c r="BA70" s="58">
        <v>0</v>
      </c>
      <c r="BB70" s="58">
        <v>0</v>
      </c>
      <c r="BC70" s="58">
        <v>0</v>
      </c>
      <c r="BD70" s="58">
        <v>0</v>
      </c>
      <c r="BE70" s="58">
        <v>0</v>
      </c>
      <c r="BF70" s="58">
        <v>0</v>
      </c>
      <c r="BG70" s="58">
        <v>0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0</v>
      </c>
      <c r="CA70" s="58">
        <v>0</v>
      </c>
      <c r="CB70" s="58">
        <v>0</v>
      </c>
      <c r="CC70" s="58">
        <v>0</v>
      </c>
      <c r="CD70" s="58">
        <v>0</v>
      </c>
      <c r="CE70" s="58">
        <v>0</v>
      </c>
      <c r="CF70" s="58">
        <v>0</v>
      </c>
      <c r="CG70" s="58">
        <v>0</v>
      </c>
      <c r="CH70" s="58">
        <v>0</v>
      </c>
      <c r="CI70" s="58">
        <v>0</v>
      </c>
      <c r="CJ70" s="58">
        <v>0</v>
      </c>
      <c r="CK70" s="58">
        <v>0</v>
      </c>
      <c r="CL70" s="58">
        <v>0</v>
      </c>
      <c r="CM70" s="58">
        <v>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115"/>
    </row>
    <row r="71" spans="2:102" x14ac:dyDescent="0.25">
      <c r="B71" t="s">
        <v>224</v>
      </c>
      <c r="C71">
        <v>8</v>
      </c>
      <c r="D71" s="1">
        <v>11000</v>
      </c>
      <c r="F71" s="1">
        <f>C71*D71</f>
        <v>88000</v>
      </c>
      <c r="G71" s="55">
        <v>33</v>
      </c>
      <c r="H71" s="55">
        <v>33</v>
      </c>
      <c r="I71" s="57">
        <f>F71</f>
        <v>88000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 s="58">
        <v>0</v>
      </c>
      <c r="AA71" s="58">
        <v>0</v>
      </c>
      <c r="AB71" s="58">
        <v>0</v>
      </c>
      <c r="AC71" s="58">
        <v>0</v>
      </c>
      <c r="AD71" s="58">
        <v>0</v>
      </c>
      <c r="AE71" s="58">
        <v>0</v>
      </c>
      <c r="AF71" s="58">
        <v>0</v>
      </c>
      <c r="AG71" s="58">
        <v>0</v>
      </c>
      <c r="AH71" s="58">
        <v>0</v>
      </c>
      <c r="AI71" s="58">
        <v>0</v>
      </c>
      <c r="AJ71" s="58">
        <v>0</v>
      </c>
      <c r="AK71" s="58">
        <v>0</v>
      </c>
      <c r="AL71" s="58">
        <v>0</v>
      </c>
      <c r="AM71" s="58">
        <v>0</v>
      </c>
      <c r="AN71" s="58">
        <v>0</v>
      </c>
      <c r="AO71" s="58">
        <v>0</v>
      </c>
      <c r="AP71" s="58">
        <f>I71</f>
        <v>88000</v>
      </c>
      <c r="AQ71" s="58">
        <v>0</v>
      </c>
      <c r="AR71" s="58">
        <v>0</v>
      </c>
      <c r="AS71" s="58">
        <v>0</v>
      </c>
      <c r="AT71" s="58">
        <v>0</v>
      </c>
      <c r="AU71" s="58">
        <v>0</v>
      </c>
      <c r="AV71" s="58">
        <v>0</v>
      </c>
      <c r="AW71" s="58">
        <v>0</v>
      </c>
      <c r="AX71" s="58">
        <v>0</v>
      </c>
      <c r="AY71" s="58">
        <v>0</v>
      </c>
      <c r="AZ71" s="58">
        <v>0</v>
      </c>
      <c r="BA71" s="58">
        <v>0</v>
      </c>
      <c r="BB71" s="58">
        <v>0</v>
      </c>
      <c r="BC71" s="58">
        <v>0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0</v>
      </c>
      <c r="CA71" s="58">
        <v>0</v>
      </c>
      <c r="CB71" s="58">
        <v>0</v>
      </c>
      <c r="CC71" s="58">
        <v>0</v>
      </c>
      <c r="CD71" s="58">
        <v>0</v>
      </c>
      <c r="CE71" s="58">
        <v>0</v>
      </c>
      <c r="CF71" s="58">
        <v>0</v>
      </c>
      <c r="CG71" s="58">
        <v>0</v>
      </c>
      <c r="CH71" s="58">
        <v>0</v>
      </c>
      <c r="CI71" s="58">
        <v>0</v>
      </c>
      <c r="CJ71" s="58">
        <v>0</v>
      </c>
      <c r="CK71" s="58">
        <v>0</v>
      </c>
      <c r="CL71" s="58">
        <v>0</v>
      </c>
      <c r="CM71" s="58">
        <v>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115"/>
    </row>
    <row r="72" spans="2:102" x14ac:dyDescent="0.25">
      <c r="B72" t="s">
        <v>208</v>
      </c>
      <c r="C72">
        <v>2</v>
      </c>
      <c r="D72" s="1">
        <f>5*12</f>
        <v>60</v>
      </c>
      <c r="E72" s="1">
        <v>450</v>
      </c>
      <c r="F72" s="1">
        <f>C72*D72*E72</f>
        <v>54000</v>
      </c>
      <c r="G72" s="55">
        <v>33</v>
      </c>
      <c r="H72" s="55">
        <v>92</v>
      </c>
      <c r="I72" s="57">
        <f>F72</f>
        <v>54000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v>0</v>
      </c>
      <c r="R72" s="58">
        <v>0</v>
      </c>
      <c r="S72" s="58">
        <v>0</v>
      </c>
      <c r="T72" s="58">
        <v>0</v>
      </c>
      <c r="U72" s="58">
        <v>0</v>
      </c>
      <c r="V72" s="58">
        <v>0</v>
      </c>
      <c r="W72" s="58">
        <v>0</v>
      </c>
      <c r="X72" s="58">
        <v>0</v>
      </c>
      <c r="Y72" s="58">
        <v>0</v>
      </c>
      <c r="Z72" s="58">
        <v>0</v>
      </c>
      <c r="AA72" s="58">
        <v>0</v>
      </c>
      <c r="AB72" s="58">
        <v>0</v>
      </c>
      <c r="AC72" s="58">
        <v>0</v>
      </c>
      <c r="AD72" s="58">
        <v>0</v>
      </c>
      <c r="AE72" s="58">
        <v>0</v>
      </c>
      <c r="AF72" s="58">
        <v>0</v>
      </c>
      <c r="AG72" s="58">
        <v>0</v>
      </c>
      <c r="AH72" s="58">
        <v>0</v>
      </c>
      <c r="AI72" s="58">
        <v>0</v>
      </c>
      <c r="AJ72" s="58">
        <v>0</v>
      </c>
      <c r="AK72" s="58">
        <v>0</v>
      </c>
      <c r="AL72" s="58">
        <v>0</v>
      </c>
      <c r="AM72" s="58">
        <v>0</v>
      </c>
      <c r="AN72" s="58">
        <v>0</v>
      </c>
      <c r="AO72" s="58">
        <v>0</v>
      </c>
      <c r="AP72" s="58">
        <f>$C$72*$E$72</f>
        <v>900</v>
      </c>
      <c r="AQ72" s="58">
        <f t="shared" ref="AQ72:CV72" si="18">$C$72*$E$72</f>
        <v>900</v>
      </c>
      <c r="AR72" s="58">
        <f t="shared" si="18"/>
        <v>900</v>
      </c>
      <c r="AS72" s="58">
        <f t="shared" si="18"/>
        <v>900</v>
      </c>
      <c r="AT72" s="58">
        <f t="shared" si="18"/>
        <v>900</v>
      </c>
      <c r="AU72" s="58">
        <f t="shared" si="18"/>
        <v>900</v>
      </c>
      <c r="AV72" s="58">
        <f t="shared" si="18"/>
        <v>900</v>
      </c>
      <c r="AW72" s="58">
        <f t="shared" si="18"/>
        <v>900</v>
      </c>
      <c r="AX72" s="58">
        <f t="shared" si="18"/>
        <v>900</v>
      </c>
      <c r="AY72" s="58">
        <f t="shared" si="18"/>
        <v>900</v>
      </c>
      <c r="AZ72" s="58">
        <f t="shared" si="18"/>
        <v>900</v>
      </c>
      <c r="BA72" s="58">
        <f t="shared" si="18"/>
        <v>900</v>
      </c>
      <c r="BB72" s="58">
        <f t="shared" si="18"/>
        <v>900</v>
      </c>
      <c r="BC72" s="58">
        <f t="shared" si="18"/>
        <v>900</v>
      </c>
      <c r="BD72" s="58">
        <f t="shared" si="18"/>
        <v>900</v>
      </c>
      <c r="BE72" s="58">
        <f t="shared" si="18"/>
        <v>900</v>
      </c>
      <c r="BF72" s="58">
        <f t="shared" si="18"/>
        <v>900</v>
      </c>
      <c r="BG72" s="58">
        <f t="shared" si="18"/>
        <v>900</v>
      </c>
      <c r="BH72" s="58">
        <f t="shared" si="18"/>
        <v>900</v>
      </c>
      <c r="BI72" s="58">
        <f t="shared" si="18"/>
        <v>900</v>
      </c>
      <c r="BJ72" s="58">
        <f t="shared" si="18"/>
        <v>900</v>
      </c>
      <c r="BK72" s="58">
        <f t="shared" si="18"/>
        <v>900</v>
      </c>
      <c r="BL72" s="58">
        <f t="shared" si="18"/>
        <v>900</v>
      </c>
      <c r="BM72" s="58">
        <f t="shared" si="18"/>
        <v>900</v>
      </c>
      <c r="BN72" s="58">
        <f t="shared" si="18"/>
        <v>900</v>
      </c>
      <c r="BO72" s="58">
        <f t="shared" si="18"/>
        <v>900</v>
      </c>
      <c r="BP72" s="58">
        <f t="shared" si="18"/>
        <v>900</v>
      </c>
      <c r="BQ72" s="58">
        <f t="shared" si="18"/>
        <v>900</v>
      </c>
      <c r="BR72" s="58">
        <f t="shared" si="18"/>
        <v>900</v>
      </c>
      <c r="BS72" s="58">
        <f t="shared" si="18"/>
        <v>900</v>
      </c>
      <c r="BT72" s="58">
        <f t="shared" si="18"/>
        <v>900</v>
      </c>
      <c r="BU72" s="58">
        <f t="shared" si="18"/>
        <v>900</v>
      </c>
      <c r="BV72" s="58">
        <f t="shared" si="18"/>
        <v>900</v>
      </c>
      <c r="BW72" s="58">
        <f t="shared" si="18"/>
        <v>900</v>
      </c>
      <c r="BX72" s="58">
        <f t="shared" si="18"/>
        <v>900</v>
      </c>
      <c r="BY72" s="58">
        <f t="shared" si="18"/>
        <v>900</v>
      </c>
      <c r="BZ72" s="58">
        <f t="shared" si="18"/>
        <v>900</v>
      </c>
      <c r="CA72" s="58">
        <f t="shared" si="18"/>
        <v>900</v>
      </c>
      <c r="CB72" s="58">
        <f t="shared" si="18"/>
        <v>900</v>
      </c>
      <c r="CC72" s="58">
        <f t="shared" si="18"/>
        <v>900</v>
      </c>
      <c r="CD72" s="58">
        <f t="shared" si="18"/>
        <v>900</v>
      </c>
      <c r="CE72" s="58">
        <f t="shared" si="18"/>
        <v>900</v>
      </c>
      <c r="CF72" s="58">
        <f t="shared" si="18"/>
        <v>900</v>
      </c>
      <c r="CG72" s="58">
        <f t="shared" si="18"/>
        <v>900</v>
      </c>
      <c r="CH72" s="58">
        <f t="shared" si="18"/>
        <v>900</v>
      </c>
      <c r="CI72" s="58">
        <f t="shared" si="18"/>
        <v>900</v>
      </c>
      <c r="CJ72" s="58">
        <f t="shared" si="18"/>
        <v>900</v>
      </c>
      <c r="CK72" s="58">
        <f t="shared" si="18"/>
        <v>900</v>
      </c>
      <c r="CL72" s="58">
        <f t="shared" si="18"/>
        <v>900</v>
      </c>
      <c r="CM72" s="58">
        <f t="shared" si="18"/>
        <v>900</v>
      </c>
      <c r="CN72" s="58">
        <f t="shared" si="18"/>
        <v>900</v>
      </c>
      <c r="CO72" s="58">
        <f t="shared" si="18"/>
        <v>900</v>
      </c>
      <c r="CP72" s="58">
        <f t="shared" si="18"/>
        <v>900</v>
      </c>
      <c r="CQ72" s="58">
        <f t="shared" si="18"/>
        <v>900</v>
      </c>
      <c r="CR72" s="58">
        <f t="shared" si="18"/>
        <v>900</v>
      </c>
      <c r="CS72" s="58">
        <f t="shared" si="18"/>
        <v>900</v>
      </c>
      <c r="CT72" s="58">
        <f t="shared" si="18"/>
        <v>900</v>
      </c>
      <c r="CU72" s="58">
        <f t="shared" si="18"/>
        <v>900</v>
      </c>
      <c r="CV72" s="58">
        <f t="shared" si="18"/>
        <v>900</v>
      </c>
      <c r="CW72" s="58">
        <f>$C$72*$E$72</f>
        <v>900</v>
      </c>
      <c r="CX72" s="115"/>
    </row>
    <row r="73" spans="2:102" x14ac:dyDescent="0.25">
      <c r="G73" s="64"/>
      <c r="H73" s="64"/>
      <c r="I73" s="65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6"/>
      <c r="BH73" s="66"/>
      <c r="BI73" s="66"/>
      <c r="BJ73" s="66"/>
      <c r="BK73" s="66"/>
      <c r="BL73" s="66"/>
      <c r="BM73" s="66"/>
      <c r="BN73" s="66"/>
      <c r="BO73" s="66"/>
      <c r="BP73" s="66"/>
      <c r="BQ73" s="66"/>
      <c r="BR73" s="66"/>
      <c r="BS73" s="66"/>
      <c r="BT73" s="66"/>
      <c r="BU73" s="66"/>
      <c r="BV73" s="66"/>
      <c r="BW73" s="66"/>
      <c r="BX73" s="66"/>
      <c r="BY73" s="66"/>
      <c r="BZ73" s="66"/>
      <c r="CA73" s="66"/>
      <c r="CB73" s="66"/>
      <c r="CC73" s="66"/>
      <c r="CD73" s="66"/>
      <c r="CE73" s="66"/>
      <c r="CF73" s="66"/>
      <c r="CG73" s="66"/>
      <c r="CH73" s="66"/>
      <c r="CI73" s="66"/>
      <c r="CJ73" s="66"/>
      <c r="CK73" s="66"/>
      <c r="CL73" s="66"/>
      <c r="CM73" s="66"/>
      <c r="CN73" s="66"/>
      <c r="CO73" s="66"/>
      <c r="CP73" s="66"/>
      <c r="CQ73" s="66"/>
      <c r="CR73" s="66"/>
      <c r="CS73" s="66"/>
      <c r="CT73" s="66"/>
      <c r="CU73" s="66"/>
      <c r="CV73" s="66"/>
      <c r="CW73" s="66"/>
    </row>
    <row r="74" spans="2:102" x14ac:dyDescent="0.25">
      <c r="B74" s="26" t="s">
        <v>10</v>
      </c>
      <c r="C74" s="2"/>
      <c r="D74" s="3"/>
      <c r="E74" s="3"/>
      <c r="F74" s="3">
        <f>F68-F8</f>
        <v>-138383.69555144513</v>
      </c>
      <c r="G74" s="64"/>
      <c r="H74" s="64"/>
      <c r="I74" s="65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</row>
    <row r="75" spans="2:102" x14ac:dyDescent="0.25">
      <c r="G75" s="64"/>
      <c r="H75" s="64"/>
      <c r="I75" s="65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</row>
    <row r="76" spans="2:102" x14ac:dyDescent="0.25">
      <c r="B76" t="s">
        <v>170</v>
      </c>
      <c r="F76" s="1">
        <f>F74/8</f>
        <v>-17297.961943930641</v>
      </c>
      <c r="G76" s="64"/>
      <c r="H76" s="64"/>
      <c r="I76" s="65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</row>
    <row r="77" spans="2:102" x14ac:dyDescent="0.25">
      <c r="B77" t="s">
        <v>171</v>
      </c>
      <c r="F77" s="1">
        <f>(-F8+F69)/8</f>
        <v>-60147.961943930633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</row>
    <row r="79" spans="2:102" x14ac:dyDescent="0.25">
      <c r="G79" s="40"/>
      <c r="H79" s="40"/>
      <c r="I79" s="59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</row>
    <row r="80" spans="2:102" x14ac:dyDescent="0.25">
      <c r="G80" s="36"/>
      <c r="H80" s="36"/>
      <c r="I80" s="60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</row>
    <row r="81" spans="5:101" x14ac:dyDescent="0.25">
      <c r="E81" s="103" t="s">
        <v>9</v>
      </c>
      <c r="F81" s="104"/>
      <c r="G81" s="116"/>
      <c r="H81" s="117"/>
      <c r="I81" s="106">
        <f>F68</f>
        <v>626595.19999999995</v>
      </c>
      <c r="J81" s="43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</row>
    <row r="82" spans="5:101" x14ac:dyDescent="0.25">
      <c r="E82" s="103" t="s">
        <v>112</v>
      </c>
      <c r="F82" s="104"/>
      <c r="G82" s="116"/>
      <c r="H82" s="117"/>
      <c r="I82" s="106">
        <f>-F8</f>
        <v>-764978.89555144508</v>
      </c>
      <c r="J82" s="43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</row>
    <row r="83" spans="5:101" x14ac:dyDescent="0.25">
      <c r="E83" s="103" t="s">
        <v>113</v>
      </c>
      <c r="F83" s="104"/>
      <c r="G83" s="116"/>
      <c r="H83" s="117"/>
      <c r="I83" s="106">
        <f>SUM(I81:I82)</f>
        <v>-138383.69555144513</v>
      </c>
      <c r="J83" s="43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</row>
    <row r="84" spans="5:101" x14ac:dyDescent="0.25">
      <c r="E84" s="110"/>
      <c r="F84" s="111"/>
      <c r="G84"/>
      <c r="H84"/>
      <c r="I84" s="112">
        <f>I83/-I82</f>
        <v>-0.18089871022087403</v>
      </c>
      <c r="J84" s="43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</row>
    <row r="85" spans="5:101" x14ac:dyDescent="0.25">
      <c r="E85" s="45"/>
      <c r="F85" s="45"/>
      <c r="G85" s="45"/>
      <c r="H85" s="46"/>
      <c r="I85" s="45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</row>
    <row r="86" spans="5:101" x14ac:dyDescent="0.25">
      <c r="E86" s="107" t="s">
        <v>114</v>
      </c>
      <c r="F86" s="108"/>
      <c r="G86" s="116"/>
      <c r="H86" s="116"/>
      <c r="I86" s="118"/>
      <c r="J86" s="49">
        <f>SUM(J10:J76)</f>
        <v>0</v>
      </c>
      <c r="K86" s="49">
        <f t="shared" ref="K86:BV86" si="19">SUM(K10:K76)</f>
        <v>-7018</v>
      </c>
      <c r="L86" s="49">
        <f t="shared" si="19"/>
        <v>0</v>
      </c>
      <c r="M86" s="49">
        <f t="shared" si="19"/>
        <v>-7514.9233043280001</v>
      </c>
      <c r="N86" s="49">
        <f>SUM(N10:N76)</f>
        <v>0</v>
      </c>
      <c r="O86" s="49">
        <f t="shared" si="19"/>
        <v>-14353.72029112032</v>
      </c>
      <c r="P86" s="49">
        <f t="shared" si="19"/>
        <v>-119.7</v>
      </c>
      <c r="Q86" s="49">
        <f t="shared" si="19"/>
        <v>0</v>
      </c>
      <c r="R86" s="49">
        <f t="shared" si="19"/>
        <v>-22644.346994664476</v>
      </c>
      <c r="S86" s="49">
        <f t="shared" si="19"/>
        <v>-4987.1041680000008</v>
      </c>
      <c r="T86" s="49">
        <f t="shared" si="19"/>
        <v>-617.92330432800009</v>
      </c>
      <c r="U86" s="49">
        <f t="shared" si="19"/>
        <v>0</v>
      </c>
      <c r="V86" s="49">
        <f t="shared" si="19"/>
        <v>-19948.416672000003</v>
      </c>
      <c r="W86" s="49">
        <f t="shared" si="19"/>
        <v>0</v>
      </c>
      <c r="X86" s="49">
        <f t="shared" si="19"/>
        <v>0</v>
      </c>
      <c r="Y86" s="49">
        <f t="shared" si="19"/>
        <v>-6120.8110872536126</v>
      </c>
      <c r="Z86" s="49">
        <f t="shared" si="19"/>
        <v>-10011.295241579066</v>
      </c>
      <c r="AA86" s="49">
        <f t="shared" si="19"/>
        <v>-13124.909058345282</v>
      </c>
      <c r="AB86" s="49">
        <f t="shared" si="19"/>
        <v>-8527.2182138509961</v>
      </c>
      <c r="AC86" s="49">
        <f t="shared" si="19"/>
        <v>-12626.574144665621</v>
      </c>
      <c r="AD86" s="49">
        <f t="shared" si="19"/>
        <v>-22662.041975191976</v>
      </c>
      <c r="AE86" s="49">
        <f t="shared" si="19"/>
        <v>-21459.594255012191</v>
      </c>
      <c r="AF86" s="49">
        <f t="shared" si="19"/>
        <v>-24497.053523498325</v>
      </c>
      <c r="AG86" s="49">
        <f t="shared" si="19"/>
        <v>-49079.961064169824</v>
      </c>
      <c r="AH86" s="49">
        <f t="shared" si="19"/>
        <v>-59934.316471850776</v>
      </c>
      <c r="AI86" s="49">
        <f t="shared" si="19"/>
        <v>-50487.89913926708</v>
      </c>
      <c r="AJ86" s="49">
        <f t="shared" si="19"/>
        <v>-74311.614052203266</v>
      </c>
      <c r="AK86" s="49">
        <f t="shared" si="19"/>
        <v>-75700.883503059362</v>
      </c>
      <c r="AL86" s="49">
        <f t="shared" si="19"/>
        <v>-93045.090792407354</v>
      </c>
      <c r="AM86" s="49">
        <f t="shared" si="19"/>
        <v>-55107.048592787636</v>
      </c>
      <c r="AN86" s="49">
        <f t="shared" si="19"/>
        <v>-58774.635180185178</v>
      </c>
      <c r="AO86" s="49">
        <f t="shared" si="19"/>
        <v>-13767.730327745518</v>
      </c>
      <c r="AP86" s="49">
        <f>SUM(AP10:AP76)</f>
        <v>286333.24731367838</v>
      </c>
      <c r="AQ86" s="49">
        <f t="shared" si="19"/>
        <v>-194.1122033706265</v>
      </c>
      <c r="AR86" s="49">
        <f t="shared" si="19"/>
        <v>-177.09080537608406</v>
      </c>
      <c r="AS86" s="49">
        <f t="shared" si="19"/>
        <v>-160.01976163739096</v>
      </c>
      <c r="AT86" s="49">
        <f t="shared" si="19"/>
        <v>-142.8989273544596</v>
      </c>
      <c r="AU86" s="49">
        <f t="shared" si="19"/>
        <v>-125.72815730486991</v>
      </c>
      <c r="AV86" s="49">
        <f t="shared" si="19"/>
        <v>-108.50730584263556</v>
      </c>
      <c r="AW86" s="49">
        <f t="shared" si="19"/>
        <v>-91.236226896969583</v>
      </c>
      <c r="AX86" s="49">
        <f t="shared" si="19"/>
        <v>-73.914773971045634</v>
      </c>
      <c r="AY86" s="49">
        <f t="shared" si="19"/>
        <v>-56.542800140754593</v>
      </c>
      <c r="AZ86" s="49">
        <f t="shared" si="19"/>
        <v>-39.120158053458113</v>
      </c>
      <c r="BA86" s="49">
        <f t="shared" si="19"/>
        <v>-21.646699926740439</v>
      </c>
      <c r="BB86" s="49">
        <f t="shared" si="19"/>
        <v>-4.1222775471532032</v>
      </c>
      <c r="BC86" s="49">
        <f t="shared" si="19"/>
        <v>13.453257731041049</v>
      </c>
      <c r="BD86" s="49">
        <f t="shared" si="19"/>
        <v>31.080054987130097</v>
      </c>
      <c r="BE86" s="49">
        <f t="shared" si="19"/>
        <v>48.758263735216133</v>
      </c>
      <c r="BF86" s="49">
        <f t="shared" si="19"/>
        <v>66.488033925484046</v>
      </c>
      <c r="BG86" s="49">
        <f t="shared" si="19"/>
        <v>84.269515945473358</v>
      </c>
      <c r="BH86" s="49">
        <f t="shared" si="19"/>
        <v>102.10286062135469</v>
      </c>
      <c r="BI86" s="49">
        <f t="shared" si="19"/>
        <v>119.98821921920717</v>
      </c>
      <c r="BJ86" s="49">
        <f t="shared" si="19"/>
        <v>137.9257434463035</v>
      </c>
      <c r="BK86" s="49">
        <f t="shared" si="19"/>
        <v>155.91558545239548</v>
      </c>
      <c r="BL86" s="49">
        <f t="shared" si="19"/>
        <v>173.95789783100508</v>
      </c>
      <c r="BM86" s="49">
        <f t="shared" si="19"/>
        <v>192.05283362071907</v>
      </c>
      <c r="BN86" s="49">
        <f t="shared" si="19"/>
        <v>210.20054630648633</v>
      </c>
      <c r="BO86" s="49">
        <f t="shared" si="19"/>
        <v>228.40118982092042</v>
      </c>
      <c r="BP86" s="49">
        <f t="shared" si="19"/>
        <v>246.65491854560491</v>
      </c>
      <c r="BQ86" s="49">
        <f t="shared" si="19"/>
        <v>264.96188731240318</v>
      </c>
      <c r="BR86" s="49">
        <f t="shared" si="19"/>
        <v>283.32225140477101</v>
      </c>
      <c r="BS86" s="49">
        <f t="shared" si="19"/>
        <v>301.73616655907529</v>
      </c>
      <c r="BT86" s="49">
        <f t="shared" si="19"/>
        <v>320.20378896591285</v>
      </c>
      <c r="BU86" s="49">
        <f t="shared" si="19"/>
        <v>338.72527527143689</v>
      </c>
      <c r="BV86" s="49">
        <f t="shared" si="19"/>
        <v>357.30078257868547</v>
      </c>
      <c r="BW86" s="49">
        <f t="shared" ref="BW86:CW86" si="20">SUM(BW10:BW76)</f>
        <v>375.93046844891342</v>
      </c>
      <c r="BX86" s="49">
        <f t="shared" si="20"/>
        <v>394.61449090292956</v>
      </c>
      <c r="BY86" s="49">
        <f t="shared" si="20"/>
        <v>413.35300842243674</v>
      </c>
      <c r="BZ86" s="49">
        <f t="shared" si="20"/>
        <v>432.1461799513757</v>
      </c>
      <c r="CA86" s="49">
        <f t="shared" si="20"/>
        <v>450.994164897274</v>
      </c>
      <c r="CB86" s="49">
        <f t="shared" si="20"/>
        <v>469.89712313259798</v>
      </c>
      <c r="CC86" s="49">
        <f t="shared" si="20"/>
        <v>488.85521499610826</v>
      </c>
      <c r="CD86" s="49">
        <f t="shared" si="20"/>
        <v>507.86860129422047</v>
      </c>
      <c r="CE86" s="49">
        <f t="shared" si="20"/>
        <v>526.93744330236882</v>
      </c>
      <c r="CF86" s="49">
        <f t="shared" si="20"/>
        <v>546.06190276637426</v>
      </c>
      <c r="CG86" s="49">
        <f t="shared" si="20"/>
        <v>565.24214190381633</v>
      </c>
      <c r="CH86" s="49">
        <f t="shared" si="20"/>
        <v>584.47832340540936</v>
      </c>
      <c r="CI86" s="49">
        <f t="shared" si="20"/>
        <v>603.77061043638196</v>
      </c>
      <c r="CJ86" s="49">
        <f t="shared" si="20"/>
        <v>623.11916663786155</v>
      </c>
      <c r="CK86" s="49">
        <f t="shared" si="20"/>
        <v>642.52415612826235</v>
      </c>
      <c r="CL86" s="49">
        <f t="shared" si="20"/>
        <v>661.98574350467652</v>
      </c>
      <c r="CM86" s="49">
        <f t="shared" si="20"/>
        <v>681.50409384427201</v>
      </c>
      <c r="CN86" s="49">
        <f t="shared" si="20"/>
        <v>701.07937270569141</v>
      </c>
      <c r="CO86" s="49">
        <f t="shared" si="20"/>
        <v>720.7117461304565</v>
      </c>
      <c r="CP86" s="49">
        <f t="shared" si="20"/>
        <v>740.40138064437724</v>
      </c>
      <c r="CQ86" s="49">
        <f t="shared" si="20"/>
        <v>760.14844325896343</v>
      </c>
      <c r="CR86" s="49">
        <f t="shared" si="20"/>
        <v>779.95310147284226</v>
      </c>
      <c r="CS86" s="49">
        <f t="shared" si="20"/>
        <v>799.81552327317831</v>
      </c>
      <c r="CT86" s="49">
        <f t="shared" si="20"/>
        <v>819.73587713709856</v>
      </c>
      <c r="CU86" s="49">
        <f t="shared" si="20"/>
        <v>839.71433203312199</v>
      </c>
      <c r="CV86" s="49">
        <f t="shared" si="20"/>
        <v>859.75105742259211</v>
      </c>
      <c r="CW86" s="49">
        <f t="shared" si="20"/>
        <v>283270.54160357214</v>
      </c>
    </row>
    <row r="87" spans="5:101" x14ac:dyDescent="0.25">
      <c r="E87" s="103" t="s">
        <v>115</v>
      </c>
      <c r="F87" s="104"/>
      <c r="G87" s="116"/>
      <c r="H87" s="116"/>
      <c r="I87" s="109">
        <f>SUM(J86:CW86)</f>
        <v>-138365.8697963513</v>
      </c>
      <c r="J87" s="145">
        <f>SUM(J86:U86)</f>
        <v>-57255.718062440792</v>
      </c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5">
        <f>SUM(V86:AG86)</f>
        <v>-188057.8752355669</v>
      </c>
      <c r="W87" s="146"/>
      <c r="X87" s="146"/>
      <c r="Y87" s="146"/>
      <c r="Z87" s="146"/>
      <c r="AA87" s="146"/>
      <c r="AB87" s="146"/>
      <c r="AC87" s="146"/>
      <c r="AD87" s="146"/>
      <c r="AE87" s="146"/>
      <c r="AF87" s="146"/>
      <c r="AG87" s="146"/>
      <c r="AH87" s="145">
        <f>SUM(AH86:AS86)</f>
        <v>-195327.19351621193</v>
      </c>
      <c r="AI87" s="146"/>
      <c r="AJ87" s="146"/>
      <c r="AK87" s="146"/>
      <c r="AL87" s="146"/>
      <c r="AM87" s="146"/>
      <c r="AN87" s="146"/>
      <c r="AO87" s="146"/>
      <c r="AP87" s="146"/>
      <c r="AQ87" s="146"/>
      <c r="AR87" s="146"/>
      <c r="AS87" s="146"/>
      <c r="AT87" s="145">
        <f>SUM(AT86:BE86)</f>
        <v>-570.42575058469936</v>
      </c>
      <c r="AU87" s="146"/>
      <c r="AV87" s="146"/>
      <c r="AW87" s="146"/>
      <c r="AX87" s="146"/>
      <c r="AY87" s="146"/>
      <c r="AZ87" s="146"/>
      <c r="BA87" s="146"/>
      <c r="BB87" s="146"/>
      <c r="BC87" s="146"/>
      <c r="BD87" s="146"/>
      <c r="BE87" s="146"/>
      <c r="BF87" s="145">
        <f>SUM(BF86:BQ86)</f>
        <v>1982.9192320473574</v>
      </c>
      <c r="BG87" s="146"/>
      <c r="BH87" s="146"/>
      <c r="BI87" s="146"/>
      <c r="BJ87" s="146"/>
      <c r="BK87" s="146"/>
      <c r="BL87" s="146"/>
      <c r="BM87" s="146"/>
      <c r="BN87" s="146"/>
      <c r="BO87" s="146"/>
      <c r="BP87" s="146"/>
      <c r="BQ87" s="146"/>
      <c r="BR87" s="145">
        <f>SUM(BR86:CC86)</f>
        <v>4627.0789155315169</v>
      </c>
      <c r="BS87" s="146"/>
      <c r="BT87" s="146"/>
      <c r="BU87" s="146"/>
      <c r="BV87" s="146"/>
      <c r="BW87" s="146"/>
      <c r="BX87" s="146"/>
      <c r="BY87" s="146"/>
      <c r="BZ87" s="146"/>
      <c r="CA87" s="146"/>
      <c r="CB87" s="146"/>
      <c r="CC87" s="146"/>
      <c r="CD87" s="145">
        <f>SUM(CD86:CO86)</f>
        <v>7365.28330205979</v>
      </c>
      <c r="CE87" s="146"/>
      <c r="CF87" s="146"/>
      <c r="CG87" s="146"/>
      <c r="CH87" s="146"/>
      <c r="CI87" s="146"/>
      <c r="CJ87" s="146"/>
      <c r="CK87" s="146"/>
      <c r="CL87" s="146"/>
      <c r="CM87" s="146"/>
      <c r="CN87" s="146"/>
      <c r="CO87" s="146"/>
      <c r="CP87" s="146">
        <f>SUM(CP86:CW86)</f>
        <v>288870.06131881429</v>
      </c>
      <c r="CQ87" s="147"/>
      <c r="CR87" s="147"/>
      <c r="CS87" s="147"/>
      <c r="CT87" s="147"/>
      <c r="CU87" s="147"/>
      <c r="CV87" s="147"/>
      <c r="CW87" s="148"/>
    </row>
    <row r="88" spans="5:101" x14ac:dyDescent="0.25">
      <c r="E88" s="35"/>
      <c r="F88" s="35"/>
      <c r="G88" s="39"/>
      <c r="H88" s="38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</row>
    <row r="89" spans="5:101" x14ac:dyDescent="0.25">
      <c r="E89" s="35"/>
      <c r="F89" s="35"/>
      <c r="G89" s="119"/>
      <c r="H89" s="120"/>
      <c r="I89" s="37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</row>
    <row r="90" spans="5:101" x14ac:dyDescent="0.25">
      <c r="E90" s="103" t="s">
        <v>116</v>
      </c>
      <c r="F90" s="104"/>
      <c r="G90" s="121"/>
      <c r="H90" s="122"/>
      <c r="I90" s="105">
        <v>0.06</v>
      </c>
      <c r="J90" s="43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</row>
    <row r="91" spans="5:101" x14ac:dyDescent="0.25">
      <c r="E91" s="103" t="s">
        <v>117</v>
      </c>
      <c r="F91" s="104"/>
      <c r="G91" s="121"/>
      <c r="H91" s="122"/>
      <c r="I91" s="105">
        <f xml:space="preserve"> (1+I90)^(1/12)-1</f>
        <v>4.8675505653430484E-3</v>
      </c>
      <c r="J91" s="43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</row>
    <row r="92" spans="5:101" x14ac:dyDescent="0.25">
      <c r="E92" s="103" t="s">
        <v>118</v>
      </c>
      <c r="F92" s="104"/>
      <c r="G92" s="121"/>
      <c r="H92" s="122"/>
      <c r="I92" s="105">
        <v>5.0000000000000001E-4</v>
      </c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</row>
    <row r="93" spans="5:101" x14ac:dyDescent="0.25">
      <c r="E93" s="103" t="s">
        <v>119</v>
      </c>
      <c r="F93" s="104"/>
      <c r="G93" s="121"/>
      <c r="H93" s="122"/>
      <c r="I93" s="106">
        <f>NPV(I91,S86:CW86)+SUM(J86:R86)</f>
        <v>-216121.69314698782</v>
      </c>
      <c r="J93" s="123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5:101" x14ac:dyDescent="0.25">
      <c r="E94" s="135" t="s">
        <v>120</v>
      </c>
      <c r="F94" s="136"/>
      <c r="G94" s="121"/>
      <c r="H94" s="122"/>
      <c r="I94" s="105">
        <f>CW94</f>
        <v>-5.205004255830481E-4</v>
      </c>
      <c r="J94" s="125"/>
      <c r="K94" s="125">
        <f>MIRR(J86:K86,I92,I91)</f>
        <v>-1</v>
      </c>
      <c r="L94" s="125">
        <f>MIRR($J$86:L86,$I$92,$I$91)</f>
        <v>-1</v>
      </c>
      <c r="M94" s="125">
        <f>MIRR($J$86:M86,$I$92,$I$91)</f>
        <v>-1</v>
      </c>
      <c r="N94" s="125">
        <f>MIRR($J$86:N86,$I$92,$I$91)</f>
        <v>-1</v>
      </c>
      <c r="O94" s="125">
        <f>MIRR($J$86:O86,$I$92,$I$91)</f>
        <v>-1</v>
      </c>
      <c r="P94" s="125">
        <f>MIRR($J$86:P86,$I$92,$I$91)</f>
        <v>-1</v>
      </c>
      <c r="Q94" s="125">
        <f>MIRR($J$86:Q86,$I$92,$I$91)</f>
        <v>-1</v>
      </c>
      <c r="R94" s="125">
        <f>MIRR($J$86:R86,$I$92,$I$91)</f>
        <v>-1</v>
      </c>
      <c r="S94" s="125">
        <f>MIRR($J$86:S86,$I$92,$I$91)</f>
        <v>-1</v>
      </c>
      <c r="T94" s="125">
        <f>MIRR($J$86:T86,$I$92,$I$91)</f>
        <v>-1</v>
      </c>
      <c r="U94" s="125">
        <f>MIRR($J$86:U86,$I$92,$I$91)</f>
        <v>-1</v>
      </c>
      <c r="V94" s="125">
        <f>MIRR($J$86:V86,$I$92,$I$91)</f>
        <v>-1</v>
      </c>
      <c r="W94" s="125">
        <f>MIRR($J$86:W86,$I$92,$I$91)</f>
        <v>-1</v>
      </c>
      <c r="X94" s="125">
        <f>MIRR($J$86:X86,$I$92,$I$91)</f>
        <v>-1</v>
      </c>
      <c r="Y94" s="125">
        <f>MIRR($J$86:Y86,$I$92,$I$91)</f>
        <v>-1</v>
      </c>
      <c r="Z94" s="125">
        <f>MIRR($J$86:Z86,$I$92,$I$91)</f>
        <v>-1</v>
      </c>
      <c r="AA94" s="125">
        <f>MIRR($J$86:AA86,$I$92,$I$91)</f>
        <v>-1</v>
      </c>
      <c r="AB94" s="125">
        <f>MIRR($J$86:AB86,$I$92,$I$91)</f>
        <v>-1</v>
      </c>
      <c r="AC94" s="125">
        <f>MIRR($J$86:AC86,$I$92,$I$91)</f>
        <v>-1</v>
      </c>
      <c r="AD94" s="125">
        <f>MIRR($J$86:AD86,$I$92,$I$91)</f>
        <v>-1</v>
      </c>
      <c r="AE94" s="125">
        <f>MIRR($J$86:AE86,$I$92,$I$91)</f>
        <v>-1</v>
      </c>
      <c r="AF94" s="125">
        <f>MIRR($J$86:AF86,$I$92,$I$91)</f>
        <v>-1</v>
      </c>
      <c r="AG94" s="125">
        <f>MIRR($J$86:AG86,$I$92,$I$91)</f>
        <v>-1</v>
      </c>
      <c r="AH94" s="125">
        <f>MIRR($J$86:AH86,$I$92,$I$91)</f>
        <v>-1</v>
      </c>
      <c r="AI94" s="125">
        <f>MIRR($J$86:AI86,$I$92,$I$91)</f>
        <v>-1</v>
      </c>
      <c r="AJ94" s="125">
        <f>MIRR($J$86:AJ86,$I$92,$I$91)</f>
        <v>-1</v>
      </c>
      <c r="AK94" s="125">
        <f>MIRR($J$86:AK86,$I$92,$I$91)</f>
        <v>-1</v>
      </c>
      <c r="AL94" s="125">
        <f>MIRR($J$86:AL86,$I$92,$I$91)</f>
        <v>-1</v>
      </c>
      <c r="AM94" s="125">
        <f>MIRR($J$86:AM86,$I$92,$I$91)</f>
        <v>-1</v>
      </c>
      <c r="AN94" s="125">
        <f>MIRR($J$86:AN86,$I$92,$I$91)</f>
        <v>-1</v>
      </c>
      <c r="AO94" s="125">
        <f>MIRR($J$86:AO86,$I$92,$I$91)</f>
        <v>-1</v>
      </c>
      <c r="AP94" s="125">
        <f>MIRR($J$86:AP86,$I$92,$I$91)</f>
        <v>-2.8317976471235684E-2</v>
      </c>
      <c r="AQ94" s="125">
        <f>MIRR($J$86:AQ86,$I$92,$I$91)</f>
        <v>-2.7336479823320659E-2</v>
      </c>
      <c r="AR94" s="125">
        <f>MIRR($J$86:AR86,$I$92,$I$91)</f>
        <v>-2.6411139721128962E-2</v>
      </c>
      <c r="AS94" s="125">
        <f>MIRR($J$86:AS86,$I$92,$I$91)</f>
        <v>-2.5537214863789126E-2</v>
      </c>
      <c r="AT94" s="125">
        <f>MIRR($J$86:AT86,$I$92,$I$91)</f>
        <v>-2.4710482914632848E-2</v>
      </c>
      <c r="AU94" s="125">
        <f>MIRR($J$86:AU86,$I$92,$I$91)</f>
        <v>-2.3927171386273427E-2</v>
      </c>
      <c r="AV94" s="125">
        <f>MIRR($J$86:AV86,$I$92,$I$91)</f>
        <v>-2.3183899283879095E-2</v>
      </c>
      <c r="AW94" s="125">
        <f>MIRR($J$86:AW86,$I$92,$I$91)</f>
        <v>-2.2477627602484618E-2</v>
      </c>
      <c r="AX94" s="125">
        <f>MIRR($J$86:AX86,$I$92,$I$91)</f>
        <v>-2.1805617149840195E-2</v>
      </c>
      <c r="AY94" s="125">
        <f>MIRR($J$86:AY86,$I$92,$I$91)</f>
        <v>-2.1165392460584909E-2</v>
      </c>
      <c r="AZ94" s="125">
        <f>MIRR($J$86:AZ86,$I$92,$I$91)</f>
        <v>-2.0554710799578157E-2</v>
      </c>
      <c r="BA94" s="125">
        <f>MIRR($J$86:BA86,$I$92,$I$91)</f>
        <v>-1.9971535436323462E-2</v>
      </c>
      <c r="BB94" s="125">
        <f>MIRR($J$86:BB86,$I$92,$I$91)</f>
        <v>-1.9414012519320289E-2</v>
      </c>
      <c r="BC94" s="125">
        <f>MIRR($J$86:BC86,$I$92,$I$91)</f>
        <v>-1.8879888102400599E-2</v>
      </c>
      <c r="BD94" s="125">
        <f>MIRR($J$86:BD86,$I$92,$I$91)</f>
        <v>-1.8367491642987788E-2</v>
      </c>
      <c r="BE94" s="125">
        <f>MIRR($J$86:BE86,$I$92,$I$91)</f>
        <v>-1.7875459827117024E-2</v>
      </c>
      <c r="BF94" s="125">
        <f>MIRR($J$86:BF86,$I$92,$I$91)</f>
        <v>-1.74025418916397E-2</v>
      </c>
      <c r="BG94" s="125">
        <f>MIRR($J$86:BG86,$I$92,$I$91)</f>
        <v>-1.694758825555176E-2</v>
      </c>
      <c r="BH94" s="125">
        <f>MIRR($J$86:BH86,$I$92,$I$91)</f>
        <v>-1.6509540501436826E-2</v>
      </c>
      <c r="BI94" s="125">
        <f>MIRR($J$86:BI86,$I$92,$I$91)</f>
        <v>-1.6087422523603179E-2</v>
      </c>
      <c r="BJ94" s="125">
        <f>MIRR($J$86:BJ86,$I$92,$I$91)</f>
        <v>-1.5680332687428855E-2</v>
      </c>
      <c r="BK94" s="125">
        <f>MIRR($J$86:BK86,$I$92,$I$91)</f>
        <v>-1.5287436867666537E-2</v>
      </c>
      <c r="BL94" s="125">
        <f>MIRR($J$86:BL86,$I$92,$I$91)</f>
        <v>-1.4907962252867946E-2</v>
      </c>
      <c r="BM94" s="125">
        <f>MIRR($J$86:BM86,$I$92,$I$91)</f>
        <v>-1.4541191819340771E-2</v>
      </c>
      <c r="BN94" s="125">
        <f>MIRR($J$86:BN86,$I$92,$I$91)</f>
        <v>-1.4186459391724582E-2</v>
      </c>
      <c r="BO94" s="125">
        <f>MIRR($J$86:BO86,$I$92,$I$91)</f>
        <v>-1.38431452188017E-2</v>
      </c>
      <c r="BP94" s="125">
        <f>MIRR($J$86:BP86,$I$92,$I$91)</f>
        <v>-1.3510672002918001E-2</v>
      </c>
      <c r="BQ94" s="125">
        <f>MIRR($J$86:BQ86,$I$92,$I$91)</f>
        <v>-1.3188501329668534E-2</v>
      </c>
      <c r="BR94" s="125">
        <f>MIRR($J$86:BR86,$I$92,$I$91)</f>
        <v>-1.2876130451558443E-2</v>
      </c>
      <c r="BS94" s="125">
        <f>MIRR($J$86:BS86,$I$92,$I$91)</f>
        <v>-1.2573089385364056E-2</v>
      </c>
      <c r="BT94" s="125">
        <f>MIRR($J$86:BT86,$I$92,$I$91)</f>
        <v>-1.2278938288074692E-2</v>
      </c>
      <c r="BU94" s="125">
        <f>MIRR($J$86:BU86,$I$92,$I$91)</f>
        <v>-1.1993265080720183E-2</v>
      </c>
      <c r="BV94" s="125">
        <f>MIRR($J$86:BV86,$I$92,$I$91)</f>
        <v>-1.1715683293189949E-2</v>
      </c>
      <c r="BW94" s="125">
        <f>MIRR($J$86:BW86,$I$92,$I$91)</f>
        <v>-1.1445830106438959E-2</v>
      </c>
      <c r="BX94" s="125">
        <f>MIRR($J$86:BX86,$I$92,$I$91)</f>
        <v>-1.1183364571309973E-2</v>
      </c>
      <c r="BY94" s="125">
        <f>MIRR($J$86:BY86,$I$92,$I$91)</f>
        <v>-1.0927965985665145E-2</v>
      </c>
      <c r="BZ94" s="125">
        <f>MIRR($J$86:BZ86,$I$92,$I$91)</f>
        <v>-1.0679332413655596E-2</v>
      </c>
      <c r="CA94" s="125">
        <f>MIRR($J$86:CA86,$I$92,$I$91)</f>
        <v>-1.0437179332819291E-2</v>
      </c>
      <c r="CB94" s="125">
        <f>MIRR($J$86:CB86,$I$92,$I$91)</f>
        <v>-1.0201238396320811E-2</v>
      </c>
      <c r="CC94" s="125">
        <f>MIRR($J$86:CC86,$I$92,$I$91)</f>
        <v>-9.9712562990654785E-3</v>
      </c>
      <c r="CD94" s="125">
        <f>MIRR($J$86:CD86,$I$92,$I$91)</f>
        <v>-9.7469937376619686E-3</v>
      </c>
      <c r="CE94" s="125">
        <f>MIRR($J$86:CE86,$I$92,$I$91)</f>
        <v>-9.5282244553012152E-3</v>
      </c>
      <c r="CF94" s="125">
        <f>MIRR($J$86:CF86,$I$92,$I$91)</f>
        <v>-9.3147343635746616E-3</v>
      </c>
      <c r="CG94" s="125">
        <f>MIRR($J$86:CG86,$I$92,$I$91)</f>
        <v>-9.1063207341035568E-3</v>
      </c>
      <c r="CH94" s="125">
        <f>MIRR($J$86:CH86,$I$92,$I$91)</f>
        <v>-8.9027914535927399E-3</v>
      </c>
      <c r="CI94" s="125">
        <f>MIRR($J$86:CI86,$I$92,$I$91)</f>
        <v>-8.7039643365839359E-3</v>
      </c>
      <c r="CJ94" s="125">
        <f>MIRR($J$86:CJ86,$I$92,$I$91)</f>
        <v>-8.509666490765011E-3</v>
      </c>
      <c r="CK94" s="125">
        <f>MIRR($J$86:CK86,$I$92,$I$91)</f>
        <v>-8.3197337302105545E-3</v>
      </c>
      <c r="CL94" s="125">
        <f>MIRR($J$86:CL86,$I$92,$I$91)</f>
        <v>-8.134010032387895E-3</v>
      </c>
      <c r="CM94" s="125">
        <f>MIRR($J$86:CM86,$I$92,$I$91)</f>
        <v>-7.9523470351701153E-3</v>
      </c>
      <c r="CN94" s="125">
        <f>MIRR($J$86:CN86,$I$92,$I$91)</f>
        <v>-7.7746035704647776E-3</v>
      </c>
      <c r="CO94" s="125">
        <f>MIRR($J$86:CO86,$I$92,$I$91)</f>
        <v>-7.600645231388925E-3</v>
      </c>
      <c r="CP94" s="125">
        <f>MIRR($J$86:CP86,$I$92,$I$91)</f>
        <v>-7.4303439702138041E-3</v>
      </c>
      <c r="CQ94" s="125">
        <f>MIRR($J$86:CQ86,$I$92,$I$91)</f>
        <v>-7.2635777245597666E-3</v>
      </c>
      <c r="CR94" s="125">
        <f>MIRR($J$86:CR86,$I$92,$I$91)</f>
        <v>-7.1002300695583997E-3</v>
      </c>
      <c r="CS94" s="125">
        <f>MIRR($J$86:CS86,$I$92,$I$91)</f>
        <v>-6.9401898939031037E-3</v>
      </c>
      <c r="CT94" s="125">
        <f>MIRR($J$86:CT86,$I$92,$I$91)</f>
        <v>-6.7833510979015132E-3</v>
      </c>
      <c r="CU94" s="125">
        <f>MIRR($J$86:CU86,$I$92,$I$91)</f>
        <v>-6.6296123118076977E-3</v>
      </c>
      <c r="CV94" s="125">
        <f>MIRR($J$86:CV86,$I$92,$I$91)</f>
        <v>-6.4788766328681691E-3</v>
      </c>
      <c r="CW94" s="125">
        <f>MIRR($J$86:CW86,$I$92,$I$91)</f>
        <v>-5.205004255830481E-4</v>
      </c>
    </row>
    <row r="95" spans="5:101" x14ac:dyDescent="0.25">
      <c r="E95" s="137"/>
      <c r="F95" s="138"/>
      <c r="G95" s="121"/>
      <c r="H95" s="122"/>
      <c r="I95" s="105"/>
      <c r="J95" s="51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</row>
  </sheetData>
  <sheetProtection algorithmName="SHA-512" hashValue="55zfu0Uswfmyy22loojadTdp2jZRO2OxtuVzHb9aql0ugLMLWia7TjEQlWTMMt6xEZ/TvnohLCWWkPXqlkzKJA==" saltValue="8PRzJdztxg0oyNjM5Apx5Q==" spinCount="100000" sheet="1" objects="1" scenarios="1"/>
  <mergeCells count="18">
    <mergeCell ref="CD6:CO6"/>
    <mergeCell ref="CP6:CW6"/>
    <mergeCell ref="J87:U87"/>
    <mergeCell ref="V87:AG87"/>
    <mergeCell ref="AH87:AS87"/>
    <mergeCell ref="AT87:BE87"/>
    <mergeCell ref="BF87:BQ87"/>
    <mergeCell ref="BR87:CC87"/>
    <mergeCell ref="CD87:CO87"/>
    <mergeCell ref="CP87:CW87"/>
    <mergeCell ref="AT6:BE6"/>
    <mergeCell ref="BF6:BQ6"/>
    <mergeCell ref="BR6:CC6"/>
    <mergeCell ref="E94:F94"/>
    <mergeCell ref="E95:F95"/>
    <mergeCell ref="J6:U6"/>
    <mergeCell ref="V6:AG6"/>
    <mergeCell ref="AH6:AS6"/>
  </mergeCells>
  <conditionalFormatting sqref="AI34 AI38 AL34 AL38 AO34 AO38 AR34 AR38 AI54 AL54 AO54 AR54 AI63 AI67 AL63 AL67 AO63 AO67 AR63 AR67 AI76 AL76 AO76 AR76">
    <cfRule type="cellIs" dxfId="22" priority="1" stopIfTrue="1" operator="equal">
      <formula>#REF!</formula>
    </cfRule>
  </conditionalFormatting>
  <conditionalFormatting sqref="AA34:AH34 AA38:AH38 J32:AR33 J39:AR40 AJ34:AK34 AJ38:AK38 AM34:AN34 AM38:AN38 AP34:AQ34 AP38:AQ38 J34:T34 J38:T38 AA54:AH54 J53:AR53 AJ54:AK54 AM54:AN54 AP54:AQ54 J54:T54 AA63:AH63 AA67:AH67 AJ63:AK63 AJ67:AK67 AM63:AN63 AM67:AN67 AP63:AQ63 AP67:AQ67 J63:T63 J67:T67 J68:AR68 AA76:AH76 J74:AR75 AJ76:AK76 AM76:AN76 AP76:AQ76 J76:T76 J35:AR37 BF36:CW38 BF29:CW29 BF68:CW68 AS74:BE76 J64:AR64 AS67:BE68 J65:CW66 J55:X61 Y55:CW58 Y60:BE60 AS63:BE64 Y61:CW61 J62:CW62 AS53:BE54 P42:T42 J41:O42 J43:CW52 P41:CW41 J30:Y31 BF32:CW34 AS32:BE40 AA30:CW30 Z31:CW31 J16:Y22 AA17:AO17 Z18:AO18 Z16:AO16 AB19:AO19 AP16:CW19 J27:BE29 Z19:AA22 AB20:CW22 J23:CW26 J69:CW73 J10:CW15">
    <cfRule type="cellIs" dxfId="21" priority="3" stopIfTrue="1" operator="equal">
      <formula>#REF!</formula>
    </cfRule>
  </conditionalFormatting>
  <conditionalFormatting sqref="Z17 Z30 U34:Z34 U38:Z38 U54:Z54 U63:Z63 U67:Z67 U76:Z76 Y59:CW59 U42:CW42">
    <cfRule type="cellIs" dxfId="20" priority="2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12 M11:M12" formula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B4E73-DEB8-4E80-8A5D-F5DB3146AAC2}">
  <sheetPr codeName="Hoja3"/>
  <dimension ref="A2:CX95"/>
  <sheetViews>
    <sheetView showGridLines="0" zoomScaleNormal="100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AO90" sqref="AO90"/>
    </sheetView>
  </sheetViews>
  <sheetFormatPr baseColWidth="10" defaultColWidth="10.7109375" defaultRowHeight="15" x14ac:dyDescent="0.25"/>
  <cols>
    <col min="2" max="2" width="58.5703125" bestFit="1" customWidth="1"/>
    <col min="4" max="4" width="14" style="1" customWidth="1"/>
    <col min="5" max="5" width="10.7109375" style="1"/>
    <col min="6" max="6" width="18" style="1" customWidth="1"/>
    <col min="7" max="8" width="10.7109375" style="8"/>
    <col min="9" max="9" width="18.28515625" style="8" bestFit="1" customWidth="1"/>
    <col min="10" max="17" width="10.7109375" style="8"/>
    <col min="18" max="18" width="11.42578125" style="8" bestFit="1" customWidth="1"/>
    <col min="19" max="21" width="10.7109375" style="8"/>
    <col min="22" max="22" width="11.42578125" style="8" bestFit="1" customWidth="1"/>
    <col min="23" max="25" width="10.7109375" style="8"/>
    <col min="26" max="27" width="11.42578125" style="8" bestFit="1" customWidth="1"/>
    <col min="28" max="29" width="10.7109375" style="8"/>
    <col min="30" max="41" width="11.42578125" style="8" bestFit="1" customWidth="1"/>
    <col min="42" max="42" width="12.28515625" style="8" bestFit="1" customWidth="1"/>
    <col min="43" max="57" width="10.7109375" style="8"/>
    <col min="102" max="102" width="12.85546875" bestFit="1" customWidth="1"/>
  </cols>
  <sheetData>
    <row r="2" spans="2:102" ht="21" x14ac:dyDescent="0.35">
      <c r="B2" s="4" t="s">
        <v>191</v>
      </c>
    </row>
    <row r="4" spans="2:102" x14ac:dyDescent="0.25">
      <c r="B4" t="s">
        <v>121</v>
      </c>
    </row>
    <row r="5" spans="2:102" x14ac:dyDescent="0.25">
      <c r="F5" s="9"/>
    </row>
    <row r="6" spans="2:102" x14ac:dyDescent="0.25">
      <c r="F6" s="9"/>
      <c r="G6" s="53"/>
      <c r="H6" s="53"/>
      <c r="I6" s="54"/>
      <c r="J6" s="149" t="s">
        <v>56</v>
      </c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1"/>
      <c r="V6" s="152" t="s">
        <v>57</v>
      </c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4"/>
      <c r="AH6" s="155" t="s">
        <v>58</v>
      </c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7"/>
      <c r="AT6" s="139" t="s">
        <v>59</v>
      </c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1"/>
      <c r="BF6" s="142" t="s">
        <v>60</v>
      </c>
      <c r="BG6" s="143"/>
      <c r="BH6" s="143"/>
      <c r="BI6" s="143"/>
      <c r="BJ6" s="143"/>
      <c r="BK6" s="143"/>
      <c r="BL6" s="143"/>
      <c r="BM6" s="143"/>
      <c r="BN6" s="143"/>
      <c r="BO6" s="143"/>
      <c r="BP6" s="143"/>
      <c r="BQ6" s="143"/>
      <c r="BR6" s="144" t="s">
        <v>167</v>
      </c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3" t="s">
        <v>168</v>
      </c>
      <c r="CE6" s="143"/>
      <c r="CF6" s="143"/>
      <c r="CG6" s="143"/>
      <c r="CH6" s="143"/>
      <c r="CI6" s="143"/>
      <c r="CJ6" s="143"/>
      <c r="CK6" s="143"/>
      <c r="CL6" s="143"/>
      <c r="CM6" s="143"/>
      <c r="CN6" s="143"/>
      <c r="CO6" s="143"/>
      <c r="CP6" s="144" t="s">
        <v>169</v>
      </c>
      <c r="CQ6" s="144"/>
      <c r="CR6" s="144"/>
      <c r="CS6" s="144"/>
      <c r="CT6" s="144"/>
      <c r="CU6" s="144"/>
      <c r="CV6" s="144"/>
      <c r="CW6" s="144"/>
    </row>
    <row r="7" spans="2:102" x14ac:dyDescent="0.25">
      <c r="F7" s="9"/>
      <c r="G7" s="79" t="s">
        <v>61</v>
      </c>
      <c r="H7" s="79" t="s">
        <v>62</v>
      </c>
      <c r="I7" s="79" t="s">
        <v>63</v>
      </c>
      <c r="J7" s="79" t="s">
        <v>64</v>
      </c>
      <c r="K7" s="79" t="s">
        <v>65</v>
      </c>
      <c r="L7" s="79" t="s">
        <v>66</v>
      </c>
      <c r="M7" s="79" t="s">
        <v>67</v>
      </c>
      <c r="N7" s="79" t="s">
        <v>68</v>
      </c>
      <c r="O7" s="79" t="s">
        <v>69</v>
      </c>
      <c r="P7" s="79" t="s">
        <v>70</v>
      </c>
      <c r="Q7" s="79" t="s">
        <v>71</v>
      </c>
      <c r="R7" s="79" t="s">
        <v>72</v>
      </c>
      <c r="S7" s="79" t="s">
        <v>73</v>
      </c>
      <c r="T7" s="79" t="s">
        <v>74</v>
      </c>
      <c r="U7" s="79" t="s">
        <v>75</v>
      </c>
      <c r="V7" s="79" t="s">
        <v>76</v>
      </c>
      <c r="W7" s="79" t="s">
        <v>77</v>
      </c>
      <c r="X7" s="79" t="s">
        <v>78</v>
      </c>
      <c r="Y7" s="79" t="s">
        <v>79</v>
      </c>
      <c r="Z7" s="79" t="s">
        <v>80</v>
      </c>
      <c r="AA7" s="79" t="s">
        <v>81</v>
      </c>
      <c r="AB7" s="79" t="s">
        <v>82</v>
      </c>
      <c r="AC7" s="79" t="s">
        <v>83</v>
      </c>
      <c r="AD7" s="79" t="s">
        <v>84</v>
      </c>
      <c r="AE7" s="79" t="s">
        <v>85</v>
      </c>
      <c r="AF7" s="79" t="s">
        <v>86</v>
      </c>
      <c r="AG7" s="79" t="s">
        <v>87</v>
      </c>
      <c r="AH7" s="79" t="s">
        <v>88</v>
      </c>
      <c r="AI7" s="79" t="s">
        <v>89</v>
      </c>
      <c r="AJ7" s="79" t="s">
        <v>90</v>
      </c>
      <c r="AK7" s="79" t="s">
        <v>91</v>
      </c>
      <c r="AL7" s="79" t="s">
        <v>92</v>
      </c>
      <c r="AM7" s="79" t="s">
        <v>93</v>
      </c>
      <c r="AN7" s="79" t="s">
        <v>94</v>
      </c>
      <c r="AO7" s="79" t="s">
        <v>95</v>
      </c>
      <c r="AP7" s="79" t="s">
        <v>96</v>
      </c>
      <c r="AQ7" s="79" t="s">
        <v>97</v>
      </c>
      <c r="AR7" s="79" t="s">
        <v>98</v>
      </c>
      <c r="AS7" s="79" t="s">
        <v>99</v>
      </c>
      <c r="AT7" s="79" t="s">
        <v>100</v>
      </c>
      <c r="AU7" s="79" t="s">
        <v>101</v>
      </c>
      <c r="AV7" s="79" t="s">
        <v>102</v>
      </c>
      <c r="AW7" s="79" t="s">
        <v>103</v>
      </c>
      <c r="AX7" s="79" t="s">
        <v>104</v>
      </c>
      <c r="AY7" s="79" t="s">
        <v>105</v>
      </c>
      <c r="AZ7" s="79" t="s">
        <v>106</v>
      </c>
      <c r="BA7" s="79" t="s">
        <v>107</v>
      </c>
      <c r="BB7" s="79" t="s">
        <v>108</v>
      </c>
      <c r="BC7" s="79" t="s">
        <v>109</v>
      </c>
      <c r="BD7" s="79" t="s">
        <v>110</v>
      </c>
      <c r="BE7" s="79" t="s">
        <v>111</v>
      </c>
      <c r="BF7" s="79" t="s">
        <v>123</v>
      </c>
      <c r="BG7" s="79" t="s">
        <v>124</v>
      </c>
      <c r="BH7" s="79" t="s">
        <v>125</v>
      </c>
      <c r="BI7" s="79" t="s">
        <v>126</v>
      </c>
      <c r="BJ7" s="79" t="s">
        <v>127</v>
      </c>
      <c r="BK7" s="79" t="s">
        <v>128</v>
      </c>
      <c r="BL7" s="79" t="s">
        <v>129</v>
      </c>
      <c r="BM7" s="79" t="s">
        <v>130</v>
      </c>
      <c r="BN7" s="79" t="s">
        <v>131</v>
      </c>
      <c r="BO7" s="79" t="s">
        <v>132</v>
      </c>
      <c r="BP7" s="79" t="s">
        <v>133</v>
      </c>
      <c r="BQ7" s="79" t="s">
        <v>134</v>
      </c>
      <c r="BR7" s="79" t="s">
        <v>135</v>
      </c>
      <c r="BS7" s="79" t="s">
        <v>136</v>
      </c>
      <c r="BT7" s="79" t="s">
        <v>137</v>
      </c>
      <c r="BU7" s="79" t="s">
        <v>138</v>
      </c>
      <c r="BV7" s="79" t="s">
        <v>139</v>
      </c>
      <c r="BW7" s="79" t="s">
        <v>140</v>
      </c>
      <c r="BX7" s="79" t="s">
        <v>141</v>
      </c>
      <c r="BY7" s="79" t="s">
        <v>142</v>
      </c>
      <c r="BZ7" s="79" t="s">
        <v>143</v>
      </c>
      <c r="CA7" s="79" t="s">
        <v>144</v>
      </c>
      <c r="CB7" s="79" t="s">
        <v>145</v>
      </c>
      <c r="CC7" s="79" t="s">
        <v>146</v>
      </c>
      <c r="CD7" s="79" t="s">
        <v>147</v>
      </c>
      <c r="CE7" s="79" t="s">
        <v>148</v>
      </c>
      <c r="CF7" s="79" t="s">
        <v>149</v>
      </c>
      <c r="CG7" s="79" t="s">
        <v>150</v>
      </c>
      <c r="CH7" s="79" t="s">
        <v>151</v>
      </c>
      <c r="CI7" s="79" t="s">
        <v>152</v>
      </c>
      <c r="CJ7" s="79" t="s">
        <v>153</v>
      </c>
      <c r="CK7" s="79" t="s">
        <v>154</v>
      </c>
      <c r="CL7" s="79" t="s">
        <v>155</v>
      </c>
      <c r="CM7" s="79" t="s">
        <v>156</v>
      </c>
      <c r="CN7" s="79" t="s">
        <v>157</v>
      </c>
      <c r="CO7" s="79" t="s">
        <v>158</v>
      </c>
      <c r="CP7" s="79" t="s">
        <v>159</v>
      </c>
      <c r="CQ7" s="79" t="s">
        <v>160</v>
      </c>
      <c r="CR7" s="79" t="s">
        <v>161</v>
      </c>
      <c r="CS7" s="79" t="s">
        <v>162</v>
      </c>
      <c r="CT7" s="79" t="s">
        <v>163</v>
      </c>
      <c r="CU7" s="79" t="s">
        <v>164</v>
      </c>
      <c r="CV7" s="79" t="s">
        <v>165</v>
      </c>
      <c r="CW7" s="79" t="s">
        <v>166</v>
      </c>
    </row>
    <row r="8" spans="2:102" x14ac:dyDescent="0.25">
      <c r="B8" s="22" t="s">
        <v>8</v>
      </c>
      <c r="C8" s="22"/>
      <c r="D8" s="23"/>
      <c r="E8" s="23"/>
      <c r="F8" s="23">
        <f>(SUM(F10:F66))</f>
        <v>897043.95383542823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</row>
    <row r="9" spans="2:102" x14ac:dyDescent="0.25">
      <c r="B9" s="13" t="s">
        <v>25</v>
      </c>
      <c r="C9" s="13"/>
      <c r="D9" s="14"/>
      <c r="E9" s="14"/>
      <c r="F9" s="14"/>
      <c r="G9" s="76"/>
      <c r="H9" s="76"/>
      <c r="I9" s="77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</row>
    <row r="10" spans="2:102" x14ac:dyDescent="0.25">
      <c r="B10" s="17" t="s">
        <v>46</v>
      </c>
      <c r="C10" s="17">
        <v>1</v>
      </c>
      <c r="D10" s="29">
        <v>5800</v>
      </c>
      <c r="E10" s="29"/>
      <c r="F10" s="11">
        <f>C10*D10</f>
        <v>5800</v>
      </c>
      <c r="G10" s="70">
        <v>1</v>
      </c>
      <c r="H10" s="70">
        <v>2</v>
      </c>
      <c r="I10" s="71">
        <v>-5800</v>
      </c>
      <c r="J10" s="72">
        <v>0</v>
      </c>
      <c r="K10" s="72">
        <f>I10</f>
        <v>-5800</v>
      </c>
      <c r="L10" s="72">
        <v>0</v>
      </c>
      <c r="M10" s="72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72">
        <v>0</v>
      </c>
      <c r="T10" s="72">
        <v>0</v>
      </c>
      <c r="U10" s="72">
        <v>0</v>
      </c>
      <c r="V10" s="72">
        <v>0</v>
      </c>
      <c r="W10" s="72">
        <v>0</v>
      </c>
      <c r="X10" s="72">
        <v>0</v>
      </c>
      <c r="Y10" s="72">
        <v>0</v>
      </c>
      <c r="Z10" s="72">
        <v>0</v>
      </c>
      <c r="AA10" s="72">
        <v>0</v>
      </c>
      <c r="AB10" s="72">
        <v>0</v>
      </c>
      <c r="AC10" s="72">
        <v>0</v>
      </c>
      <c r="AD10" s="72">
        <v>0</v>
      </c>
      <c r="AE10" s="72">
        <v>0</v>
      </c>
      <c r="AF10" s="72">
        <v>0</v>
      </c>
      <c r="AG10" s="72">
        <v>0</v>
      </c>
      <c r="AH10" s="72">
        <v>0</v>
      </c>
      <c r="AI10" s="72">
        <v>0</v>
      </c>
      <c r="AJ10" s="72">
        <v>0</v>
      </c>
      <c r="AK10" s="72">
        <v>0</v>
      </c>
      <c r="AL10" s="72">
        <v>0</v>
      </c>
      <c r="AM10" s="72">
        <v>0</v>
      </c>
      <c r="AN10" s="72">
        <v>0</v>
      </c>
      <c r="AO10" s="72">
        <v>0</v>
      </c>
      <c r="AP10" s="72">
        <v>0</v>
      </c>
      <c r="AQ10" s="72">
        <v>0</v>
      </c>
      <c r="AR10" s="72">
        <v>0</v>
      </c>
      <c r="AS10" s="72">
        <v>0</v>
      </c>
      <c r="AT10" s="72">
        <v>0</v>
      </c>
      <c r="AU10" s="72">
        <v>0</v>
      </c>
      <c r="AV10" s="72">
        <v>0</v>
      </c>
      <c r="AW10" s="72">
        <v>0</v>
      </c>
      <c r="AX10" s="72">
        <v>0</v>
      </c>
      <c r="AY10" s="72">
        <v>0</v>
      </c>
      <c r="AZ10" s="72">
        <v>0</v>
      </c>
      <c r="BA10" s="72">
        <v>0</v>
      </c>
      <c r="BB10" s="72">
        <v>0</v>
      </c>
      <c r="BC10" s="72">
        <v>0</v>
      </c>
      <c r="BD10" s="72">
        <v>0</v>
      </c>
      <c r="BE10" s="72">
        <v>0</v>
      </c>
      <c r="BF10" s="72">
        <v>0</v>
      </c>
      <c r="BG10" s="72">
        <v>0</v>
      </c>
      <c r="BH10" s="72">
        <v>0</v>
      </c>
      <c r="BI10" s="72">
        <v>0</v>
      </c>
      <c r="BJ10" s="72">
        <v>0</v>
      </c>
      <c r="BK10" s="72">
        <v>0</v>
      </c>
      <c r="BL10" s="72">
        <v>0</v>
      </c>
      <c r="BM10" s="72">
        <v>0</v>
      </c>
      <c r="BN10" s="72">
        <v>0</v>
      </c>
      <c r="BO10" s="72">
        <v>0</v>
      </c>
      <c r="BP10" s="72">
        <v>0</v>
      </c>
      <c r="BQ10" s="72">
        <v>0</v>
      </c>
      <c r="BR10" s="72">
        <v>0</v>
      </c>
      <c r="BS10" s="72">
        <v>0</v>
      </c>
      <c r="BT10" s="72">
        <v>0</v>
      </c>
      <c r="BU10" s="72">
        <v>0</v>
      </c>
      <c r="BV10" s="72">
        <v>0</v>
      </c>
      <c r="BW10" s="72">
        <v>0</v>
      </c>
      <c r="BX10" s="72">
        <v>0</v>
      </c>
      <c r="BY10" s="72">
        <v>0</v>
      </c>
      <c r="BZ10" s="72">
        <v>0</v>
      </c>
      <c r="CA10" s="72">
        <v>0</v>
      </c>
      <c r="CB10" s="72">
        <v>0</v>
      </c>
      <c r="CC10" s="72">
        <v>0</v>
      </c>
      <c r="CD10" s="72">
        <v>0</v>
      </c>
      <c r="CE10" s="72">
        <v>0</v>
      </c>
      <c r="CF10" s="72">
        <v>0</v>
      </c>
      <c r="CG10" s="72">
        <v>0</v>
      </c>
      <c r="CH10" s="72">
        <v>0</v>
      </c>
      <c r="CI10" s="72">
        <v>0</v>
      </c>
      <c r="CJ10" s="72">
        <v>0</v>
      </c>
      <c r="CK10" s="72">
        <v>0</v>
      </c>
      <c r="CL10" s="72">
        <v>0</v>
      </c>
      <c r="CM10" s="72">
        <v>0</v>
      </c>
      <c r="CN10" s="72">
        <v>0</v>
      </c>
      <c r="CO10" s="72">
        <v>0</v>
      </c>
      <c r="CP10" s="72">
        <v>0</v>
      </c>
      <c r="CQ10" s="72">
        <v>0</v>
      </c>
      <c r="CR10" s="72">
        <v>0</v>
      </c>
      <c r="CS10" s="72">
        <v>0</v>
      </c>
      <c r="CT10" s="72">
        <v>0</v>
      </c>
      <c r="CU10" s="72">
        <v>0</v>
      </c>
      <c r="CV10" s="72">
        <v>0</v>
      </c>
      <c r="CW10" s="72">
        <v>0</v>
      </c>
      <c r="CX10" s="115"/>
    </row>
    <row r="11" spans="2:102" x14ac:dyDescent="0.25">
      <c r="B11" s="10" t="s">
        <v>26</v>
      </c>
      <c r="C11" s="10">
        <v>1</v>
      </c>
      <c r="D11" s="11">
        <v>1200</v>
      </c>
      <c r="E11" s="11"/>
      <c r="F11" s="11">
        <f>C11*D11</f>
        <v>1200</v>
      </c>
      <c r="G11" s="55">
        <v>4</v>
      </c>
      <c r="H11" s="55">
        <v>4</v>
      </c>
      <c r="I11" s="57">
        <v>-1200</v>
      </c>
      <c r="J11" s="58">
        <v>0</v>
      </c>
      <c r="K11" s="58">
        <v>0</v>
      </c>
      <c r="L11" s="58">
        <v>0</v>
      </c>
      <c r="M11" s="58">
        <f>I11</f>
        <v>-1200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  <c r="AJ11" s="58">
        <v>0</v>
      </c>
      <c r="AK11" s="58">
        <v>0</v>
      </c>
      <c r="AL11" s="58">
        <v>0</v>
      </c>
      <c r="AM11" s="58">
        <v>0</v>
      </c>
      <c r="AN11" s="58">
        <v>0</v>
      </c>
      <c r="AO11" s="58">
        <v>0</v>
      </c>
      <c r="AP11" s="58">
        <v>0</v>
      </c>
      <c r="AQ11" s="58">
        <v>0</v>
      </c>
      <c r="AR11" s="58">
        <v>0</v>
      </c>
      <c r="AS11" s="58">
        <v>0</v>
      </c>
      <c r="AT11" s="58">
        <v>0</v>
      </c>
      <c r="AU11" s="58">
        <v>0</v>
      </c>
      <c r="AV11" s="58">
        <v>0</v>
      </c>
      <c r="AW11" s="58">
        <v>0</v>
      </c>
      <c r="AX11" s="58">
        <v>0</v>
      </c>
      <c r="AY11" s="58">
        <v>0</v>
      </c>
      <c r="AZ11" s="58">
        <v>0</v>
      </c>
      <c r="BA11" s="58">
        <v>0</v>
      </c>
      <c r="BB11" s="58">
        <v>0</v>
      </c>
      <c r="BC11" s="58">
        <v>0</v>
      </c>
      <c r="BD11" s="58">
        <v>0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0</v>
      </c>
      <c r="BW11" s="58">
        <v>0</v>
      </c>
      <c r="BX11" s="58">
        <v>0</v>
      </c>
      <c r="BY11" s="58">
        <v>0</v>
      </c>
      <c r="BZ11" s="58">
        <v>0</v>
      </c>
      <c r="CA11" s="58">
        <v>0</v>
      </c>
      <c r="CB11" s="58">
        <v>0</v>
      </c>
      <c r="CC11" s="58">
        <v>0</v>
      </c>
      <c r="CD11" s="58">
        <v>0</v>
      </c>
      <c r="CE11" s="58">
        <v>0</v>
      </c>
      <c r="CF11" s="58">
        <v>0</v>
      </c>
      <c r="CG11" s="58">
        <v>0</v>
      </c>
      <c r="CH11" s="58">
        <v>0</v>
      </c>
      <c r="CI11" s="58">
        <v>0</v>
      </c>
      <c r="CJ11" s="58">
        <v>0</v>
      </c>
      <c r="CK11" s="58">
        <v>0</v>
      </c>
      <c r="CL11" s="58">
        <v>0</v>
      </c>
      <c r="CM11" s="58">
        <v>0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115"/>
    </row>
    <row r="12" spans="2:102" x14ac:dyDescent="0.25">
      <c r="B12" s="10" t="s">
        <v>27</v>
      </c>
      <c r="C12" s="10">
        <v>1</v>
      </c>
      <c r="D12" s="11">
        <v>4500</v>
      </c>
      <c r="E12" s="11"/>
      <c r="F12" s="11">
        <f>D12*C12</f>
        <v>4500</v>
      </c>
      <c r="G12" s="55">
        <v>4</v>
      </c>
      <c r="H12" s="55">
        <v>4</v>
      </c>
      <c r="I12" s="57">
        <v>-4500</v>
      </c>
      <c r="J12" s="58">
        <v>0</v>
      </c>
      <c r="K12" s="58">
        <v>0</v>
      </c>
      <c r="L12" s="58">
        <v>0</v>
      </c>
      <c r="M12" s="58">
        <f>I12</f>
        <v>-4500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v>0</v>
      </c>
      <c r="AK12" s="58">
        <v>0</v>
      </c>
      <c r="AL12" s="58">
        <v>0</v>
      </c>
      <c r="AM12" s="58">
        <v>0</v>
      </c>
      <c r="AN12" s="58">
        <v>0</v>
      </c>
      <c r="AO12" s="58">
        <v>0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0</v>
      </c>
      <c r="CA12" s="58">
        <v>0</v>
      </c>
      <c r="CB12" s="58">
        <v>0</v>
      </c>
      <c r="CC12" s="58">
        <v>0</v>
      </c>
      <c r="CD12" s="58">
        <v>0</v>
      </c>
      <c r="CE12" s="58">
        <v>0</v>
      </c>
      <c r="CF12" s="58">
        <v>0</v>
      </c>
      <c r="CG12" s="58">
        <v>0</v>
      </c>
      <c r="CH12" s="58">
        <v>0</v>
      </c>
      <c r="CI12" s="58">
        <v>0</v>
      </c>
      <c r="CJ12" s="58">
        <v>0</v>
      </c>
      <c r="CK12" s="58">
        <v>0</v>
      </c>
      <c r="CL12" s="58">
        <v>0</v>
      </c>
      <c r="CM12" s="58">
        <v>0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115"/>
    </row>
    <row r="13" spans="2:102" x14ac:dyDescent="0.25">
      <c r="B13" s="10" t="s">
        <v>14</v>
      </c>
      <c r="C13" s="12">
        <v>0.21</v>
      </c>
      <c r="D13" s="11">
        <f>F11+F12+F10</f>
        <v>11500</v>
      </c>
      <c r="E13" s="11"/>
      <c r="F13" s="11">
        <f>C13*D13</f>
        <v>2415</v>
      </c>
      <c r="G13" s="55">
        <v>1</v>
      </c>
      <c r="H13" s="55">
        <v>4</v>
      </c>
      <c r="I13" s="57">
        <f>(I10+I11+I12)*0.21</f>
        <v>-2415</v>
      </c>
      <c r="J13" s="58">
        <f>(J10+J11+J12)*0.21</f>
        <v>0</v>
      </c>
      <c r="K13" s="58">
        <f>(K10+K11+K12)*0.21</f>
        <v>-1218</v>
      </c>
      <c r="L13" s="58">
        <v>0</v>
      </c>
      <c r="M13" s="58">
        <f>(M10+M11+M12)*0.21</f>
        <v>-1197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  <c r="AJ13" s="58">
        <v>0</v>
      </c>
      <c r="AK13" s="58">
        <v>0</v>
      </c>
      <c r="AL13" s="58">
        <v>0</v>
      </c>
      <c r="AM13" s="58">
        <v>0</v>
      </c>
      <c r="AN13" s="58">
        <v>0</v>
      </c>
      <c r="AO13" s="58">
        <v>0</v>
      </c>
      <c r="AP13" s="58">
        <v>0</v>
      </c>
      <c r="AQ13" s="58">
        <v>0</v>
      </c>
      <c r="AR13" s="58">
        <v>0</v>
      </c>
      <c r="AS13" s="58">
        <v>0</v>
      </c>
      <c r="AT13" s="58">
        <v>0</v>
      </c>
      <c r="AU13" s="58">
        <v>0</v>
      </c>
      <c r="AV13" s="58">
        <v>0</v>
      </c>
      <c r="AW13" s="58">
        <v>0</v>
      </c>
      <c r="AX13" s="58">
        <v>0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0</v>
      </c>
      <c r="BW13" s="58">
        <v>0</v>
      </c>
      <c r="BX13" s="58">
        <v>0</v>
      </c>
      <c r="BY13" s="58">
        <v>0</v>
      </c>
      <c r="BZ13" s="58">
        <v>0</v>
      </c>
      <c r="CA13" s="58">
        <v>0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0</v>
      </c>
      <c r="CI13" s="58">
        <v>0</v>
      </c>
      <c r="CJ13" s="58">
        <v>0</v>
      </c>
      <c r="CK13" s="58">
        <v>0</v>
      </c>
      <c r="CL13" s="58">
        <v>0</v>
      </c>
      <c r="CM13" s="58">
        <v>0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115"/>
    </row>
    <row r="14" spans="2:102" x14ac:dyDescent="0.25">
      <c r="B14" s="10"/>
      <c r="C14" s="12"/>
      <c r="D14" s="11"/>
      <c r="E14" s="11"/>
      <c r="F14" s="11"/>
      <c r="G14" s="61"/>
      <c r="H14" s="61"/>
      <c r="I14" s="62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115"/>
    </row>
    <row r="15" spans="2:102" x14ac:dyDescent="0.25">
      <c r="B15" s="15" t="s">
        <v>1</v>
      </c>
      <c r="C15" s="15"/>
      <c r="D15" s="16"/>
      <c r="E15" s="16"/>
      <c r="F15" s="16"/>
      <c r="G15" s="64"/>
      <c r="H15" s="64"/>
      <c r="I15" s="65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115"/>
    </row>
    <row r="16" spans="2:102" x14ac:dyDescent="0.25">
      <c r="B16" t="s">
        <v>21</v>
      </c>
      <c r="C16" s="6">
        <v>5.6099999999999997E-2</v>
      </c>
      <c r="D16" s="1">
        <f>F30</f>
        <v>59850</v>
      </c>
      <c r="F16" s="1">
        <f>D16*C16</f>
        <v>3357.585</v>
      </c>
      <c r="G16" s="70">
        <v>6</v>
      </c>
      <c r="H16" s="70">
        <v>6</v>
      </c>
      <c r="I16" s="71">
        <f t="shared" ref="I16:I65" si="0">-F16</f>
        <v>-3357.585</v>
      </c>
      <c r="J16" s="72">
        <v>0</v>
      </c>
      <c r="K16" s="72">
        <v>0</v>
      </c>
      <c r="L16" s="72">
        <v>0</v>
      </c>
      <c r="M16" s="72">
        <v>0</v>
      </c>
      <c r="N16" s="72">
        <v>0</v>
      </c>
      <c r="O16" s="72">
        <f>I16</f>
        <v>-3357.585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>
        <v>0</v>
      </c>
      <c r="Y16" s="72">
        <v>0</v>
      </c>
      <c r="Z16" s="72">
        <v>0</v>
      </c>
      <c r="AA16" s="72">
        <v>0</v>
      </c>
      <c r="AB16" s="72">
        <v>0</v>
      </c>
      <c r="AC16" s="72">
        <v>0</v>
      </c>
      <c r="AD16" s="72">
        <v>0</v>
      </c>
      <c r="AE16" s="72">
        <v>0</v>
      </c>
      <c r="AF16" s="72">
        <v>0</v>
      </c>
      <c r="AG16" s="72">
        <v>0</v>
      </c>
      <c r="AH16" s="72">
        <v>0</v>
      </c>
      <c r="AI16" s="72">
        <v>0</v>
      </c>
      <c r="AJ16" s="72">
        <v>0</v>
      </c>
      <c r="AK16" s="72">
        <v>0</v>
      </c>
      <c r="AL16" s="72">
        <v>0</v>
      </c>
      <c r="AM16" s="72">
        <v>0</v>
      </c>
      <c r="AN16" s="72">
        <v>0</v>
      </c>
      <c r="AO16" s="72">
        <v>0</v>
      </c>
      <c r="AP16" s="72">
        <v>0</v>
      </c>
      <c r="AQ16" s="72">
        <v>0</v>
      </c>
      <c r="AR16" s="72">
        <v>0</v>
      </c>
      <c r="AS16" s="72">
        <v>0</v>
      </c>
      <c r="AT16" s="72">
        <v>0</v>
      </c>
      <c r="AU16" s="72">
        <v>0</v>
      </c>
      <c r="AV16" s="72">
        <v>0</v>
      </c>
      <c r="AW16" s="72">
        <v>0</v>
      </c>
      <c r="AX16" s="72">
        <v>0</v>
      </c>
      <c r="AY16" s="72">
        <v>0</v>
      </c>
      <c r="AZ16" s="72">
        <v>0</v>
      </c>
      <c r="BA16" s="72">
        <v>0</v>
      </c>
      <c r="BB16" s="72">
        <v>0</v>
      </c>
      <c r="BC16" s="72">
        <v>0</v>
      </c>
      <c r="BD16" s="72">
        <v>0</v>
      </c>
      <c r="BE16" s="72">
        <v>0</v>
      </c>
      <c r="BF16" s="72">
        <v>0</v>
      </c>
      <c r="BG16" s="72">
        <v>0</v>
      </c>
      <c r="BH16" s="72">
        <v>0</v>
      </c>
      <c r="BI16" s="72">
        <v>0</v>
      </c>
      <c r="BJ16" s="72">
        <v>0</v>
      </c>
      <c r="BK16" s="72">
        <v>0</v>
      </c>
      <c r="BL16" s="72">
        <v>0</v>
      </c>
      <c r="BM16" s="72">
        <v>0</v>
      </c>
      <c r="BN16" s="72">
        <v>0</v>
      </c>
      <c r="BO16" s="72">
        <v>0</v>
      </c>
      <c r="BP16" s="72">
        <v>0</v>
      </c>
      <c r="BQ16" s="72">
        <v>0</v>
      </c>
      <c r="BR16" s="72">
        <v>0</v>
      </c>
      <c r="BS16" s="72">
        <v>0</v>
      </c>
      <c r="BT16" s="72">
        <v>0</v>
      </c>
      <c r="BU16" s="72">
        <v>0</v>
      </c>
      <c r="BV16" s="72">
        <v>0</v>
      </c>
      <c r="BW16" s="72">
        <v>0</v>
      </c>
      <c r="BX16" s="72">
        <v>0</v>
      </c>
      <c r="BY16" s="72">
        <v>0</v>
      </c>
      <c r="BZ16" s="72">
        <v>0</v>
      </c>
      <c r="CA16" s="72">
        <v>0</v>
      </c>
      <c r="CB16" s="72">
        <v>0</v>
      </c>
      <c r="CC16" s="72">
        <v>0</v>
      </c>
      <c r="CD16" s="72">
        <v>0</v>
      </c>
      <c r="CE16" s="72">
        <v>0</v>
      </c>
      <c r="CF16" s="72">
        <v>0</v>
      </c>
      <c r="CG16" s="72">
        <v>0</v>
      </c>
      <c r="CH16" s="72">
        <v>0</v>
      </c>
      <c r="CI16" s="72">
        <v>0</v>
      </c>
      <c r="CJ16" s="72">
        <v>0</v>
      </c>
      <c r="CK16" s="72">
        <v>0</v>
      </c>
      <c r="CL16" s="72">
        <v>0</v>
      </c>
      <c r="CM16" s="72">
        <v>0</v>
      </c>
      <c r="CN16" s="72">
        <v>0</v>
      </c>
      <c r="CO16" s="72">
        <v>0</v>
      </c>
      <c r="CP16" s="72">
        <v>0</v>
      </c>
      <c r="CQ16" s="72">
        <v>0</v>
      </c>
      <c r="CR16" s="72">
        <v>0</v>
      </c>
      <c r="CS16" s="72">
        <v>0</v>
      </c>
      <c r="CT16" s="72">
        <v>0</v>
      </c>
      <c r="CU16" s="72">
        <v>0</v>
      </c>
      <c r="CV16" s="72">
        <v>0</v>
      </c>
      <c r="CW16" s="72">
        <v>0</v>
      </c>
      <c r="CX16" s="115"/>
    </row>
    <row r="17" spans="2:102" x14ac:dyDescent="0.25">
      <c r="B17" t="s">
        <v>22</v>
      </c>
      <c r="C17" s="6">
        <v>4.7699999999999999E-2</v>
      </c>
      <c r="D17" s="1">
        <f>F30</f>
        <v>59850</v>
      </c>
      <c r="F17" s="1">
        <f>D17*C17</f>
        <v>2854.8449999999998</v>
      </c>
      <c r="G17" s="55">
        <v>17</v>
      </c>
      <c r="H17" s="55">
        <v>18</v>
      </c>
      <c r="I17" s="57">
        <f t="shared" si="0"/>
        <v>-2854.8449999999998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f>I17*0.3</f>
        <v>-856.45349999999996</v>
      </c>
      <c r="AA17" s="58">
        <f>0.7*I17</f>
        <v>-1998.3914999999997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v>0</v>
      </c>
      <c r="AK17" s="58">
        <v>0</v>
      </c>
      <c r="AL17" s="58">
        <v>0</v>
      </c>
      <c r="AM17" s="58">
        <v>0</v>
      </c>
      <c r="AN17" s="58">
        <v>0</v>
      </c>
      <c r="AO17" s="58">
        <v>0</v>
      </c>
      <c r="AP17" s="58">
        <v>0</v>
      </c>
      <c r="AQ17" s="58">
        <v>0</v>
      </c>
      <c r="AR17" s="58">
        <v>0</v>
      </c>
      <c r="AS17" s="58">
        <v>0</v>
      </c>
      <c r="AT17" s="58">
        <v>0</v>
      </c>
      <c r="AU17" s="58">
        <v>0</v>
      </c>
      <c r="AV17" s="58">
        <v>0</v>
      </c>
      <c r="AW17" s="58">
        <v>0</v>
      </c>
      <c r="AX17" s="58">
        <v>0</v>
      </c>
      <c r="AY17" s="58">
        <v>0</v>
      </c>
      <c r="AZ17" s="58">
        <v>0</v>
      </c>
      <c r="BA17" s="58">
        <v>0</v>
      </c>
      <c r="BB17" s="58">
        <v>0</v>
      </c>
      <c r="BC17" s="58">
        <v>0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0</v>
      </c>
      <c r="CA17" s="58">
        <v>0</v>
      </c>
      <c r="CB17" s="58">
        <v>0</v>
      </c>
      <c r="CC17" s="58">
        <v>0</v>
      </c>
      <c r="CD17" s="58">
        <v>0</v>
      </c>
      <c r="CE17" s="58">
        <v>0</v>
      </c>
      <c r="CF17" s="58">
        <v>0</v>
      </c>
      <c r="CG17" s="58">
        <v>0</v>
      </c>
      <c r="CH17" s="58">
        <v>0</v>
      </c>
      <c r="CI17" s="58">
        <v>0</v>
      </c>
      <c r="CJ17" s="58">
        <v>0</v>
      </c>
      <c r="CK17" s="58">
        <v>0</v>
      </c>
      <c r="CL17" s="58">
        <v>0</v>
      </c>
      <c r="CM17" s="58">
        <v>0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115"/>
    </row>
    <row r="18" spans="2:102" x14ac:dyDescent="0.25">
      <c r="B18" t="s">
        <v>24</v>
      </c>
      <c r="C18" s="6">
        <v>7.0000000000000001E-3</v>
      </c>
      <c r="D18" s="1">
        <f>F30</f>
        <v>59850</v>
      </c>
      <c r="F18" s="1">
        <f>C18*D18</f>
        <v>418.95</v>
      </c>
      <c r="G18" s="55">
        <v>17</v>
      </c>
      <c r="H18" s="55">
        <v>18</v>
      </c>
      <c r="I18" s="57">
        <f t="shared" si="0"/>
        <v>-418.95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f>I18*0.5</f>
        <v>-209.47499999999999</v>
      </c>
      <c r="AA18" s="58">
        <f>I18*0.5</f>
        <v>-209.47499999999999</v>
      </c>
      <c r="AB18" s="58">
        <v>0</v>
      </c>
      <c r="AC18" s="58">
        <v>0</v>
      </c>
      <c r="AD18" s="58">
        <v>0</v>
      </c>
      <c r="AE18" s="58">
        <v>0</v>
      </c>
      <c r="AF18" s="58">
        <v>0</v>
      </c>
      <c r="AG18" s="58">
        <v>0</v>
      </c>
      <c r="AH18" s="58">
        <v>0</v>
      </c>
      <c r="AI18" s="58">
        <v>0</v>
      </c>
      <c r="AJ18" s="58">
        <v>0</v>
      </c>
      <c r="AK18" s="58">
        <v>0</v>
      </c>
      <c r="AL18" s="58">
        <v>0</v>
      </c>
      <c r="AM18" s="58">
        <v>0</v>
      </c>
      <c r="AN18" s="58">
        <v>0</v>
      </c>
      <c r="AO18" s="58">
        <v>0</v>
      </c>
      <c r="AP18" s="58">
        <v>0</v>
      </c>
      <c r="AQ18" s="58">
        <v>0</v>
      </c>
      <c r="AR18" s="58">
        <v>0</v>
      </c>
      <c r="AS18" s="58">
        <v>0</v>
      </c>
      <c r="AT18" s="58">
        <v>0</v>
      </c>
      <c r="AU18" s="58">
        <v>0</v>
      </c>
      <c r="AV18" s="58">
        <v>0</v>
      </c>
      <c r="AW18" s="58">
        <v>0</v>
      </c>
      <c r="AX18" s="58">
        <v>0</v>
      </c>
      <c r="AY18" s="58">
        <v>0</v>
      </c>
      <c r="AZ18" s="58">
        <v>0</v>
      </c>
      <c r="BA18" s="58">
        <v>0</v>
      </c>
      <c r="BB18" s="58">
        <v>0</v>
      </c>
      <c r="BC18" s="58">
        <v>0</v>
      </c>
      <c r="BD18" s="58">
        <v>0</v>
      </c>
      <c r="BE18" s="58">
        <v>0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0</v>
      </c>
      <c r="CA18" s="58">
        <v>0</v>
      </c>
      <c r="CB18" s="58">
        <v>0</v>
      </c>
      <c r="CC18" s="58">
        <v>0</v>
      </c>
      <c r="CD18" s="58">
        <v>0</v>
      </c>
      <c r="CE18" s="58">
        <v>0</v>
      </c>
      <c r="CF18" s="58">
        <v>0</v>
      </c>
      <c r="CG18" s="58">
        <v>0</v>
      </c>
      <c r="CH18" s="58">
        <v>0</v>
      </c>
      <c r="CI18" s="58">
        <v>0</v>
      </c>
      <c r="CJ18" s="58">
        <v>0</v>
      </c>
      <c r="CK18" s="58">
        <v>0</v>
      </c>
      <c r="CL18" s="58">
        <v>0</v>
      </c>
      <c r="CM18" s="58">
        <v>0</v>
      </c>
      <c r="CN18" s="58">
        <v>0</v>
      </c>
      <c r="CO18" s="58">
        <v>0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115"/>
    </row>
    <row r="19" spans="2:102" x14ac:dyDescent="0.25">
      <c r="B19" s="6" t="s">
        <v>19</v>
      </c>
      <c r="C19" s="6">
        <v>5.6099999999999997E-2</v>
      </c>
      <c r="D19" s="1">
        <f>F33+F34</f>
        <v>452841.66720000003</v>
      </c>
      <c r="F19" s="1">
        <f>C19*D19</f>
        <v>25404.41752992</v>
      </c>
      <c r="G19" s="55">
        <v>6</v>
      </c>
      <c r="H19" s="55">
        <v>9</v>
      </c>
      <c r="I19" s="57">
        <f t="shared" si="0"/>
        <v>-25404.41752992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f>I19*0.4</f>
        <v>-10161.767011968001</v>
      </c>
      <c r="P19" s="58">
        <v>0</v>
      </c>
      <c r="Q19" s="58">
        <v>0</v>
      </c>
      <c r="R19" s="58">
        <f>I19*0.6</f>
        <v>-15242.650517951999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  <c r="AJ19" s="58">
        <v>0</v>
      </c>
      <c r="AK19" s="58">
        <v>0</v>
      </c>
      <c r="AL19" s="58">
        <v>0</v>
      </c>
      <c r="AM19" s="58">
        <v>0</v>
      </c>
      <c r="AN19" s="58">
        <v>0</v>
      </c>
      <c r="AO19" s="58">
        <v>0</v>
      </c>
      <c r="AP19" s="58">
        <v>0</v>
      </c>
      <c r="AQ19" s="58">
        <v>0</v>
      </c>
      <c r="AR19" s="58">
        <v>0</v>
      </c>
      <c r="AS19" s="58">
        <v>0</v>
      </c>
      <c r="AT19" s="58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8">
        <v>0</v>
      </c>
      <c r="BA19" s="58">
        <v>0</v>
      </c>
      <c r="BB19" s="58">
        <v>0</v>
      </c>
      <c r="BC19" s="58">
        <v>0</v>
      </c>
      <c r="BD19" s="58">
        <v>0</v>
      </c>
      <c r="BE19" s="58">
        <v>0</v>
      </c>
      <c r="BF19" s="58">
        <v>0</v>
      </c>
      <c r="BG19" s="58">
        <v>0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0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0</v>
      </c>
      <c r="CA19" s="58">
        <v>0</v>
      </c>
      <c r="CB19" s="58">
        <v>0</v>
      </c>
      <c r="CC19" s="58">
        <v>0</v>
      </c>
      <c r="CD19" s="58">
        <v>0</v>
      </c>
      <c r="CE19" s="58">
        <v>0</v>
      </c>
      <c r="CF19" s="58">
        <v>0</v>
      </c>
      <c r="CG19" s="58">
        <v>0</v>
      </c>
      <c r="CH19" s="58">
        <v>0</v>
      </c>
      <c r="CI19" s="58">
        <v>0</v>
      </c>
      <c r="CJ19" s="58">
        <v>0</v>
      </c>
      <c r="CK19" s="58">
        <v>0</v>
      </c>
      <c r="CL19" s="58">
        <v>0</v>
      </c>
      <c r="CM19" s="58">
        <v>0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115"/>
    </row>
    <row r="20" spans="2:102" x14ac:dyDescent="0.25">
      <c r="B20" s="6" t="s">
        <v>20</v>
      </c>
      <c r="C20" s="6">
        <v>4.7699999999999999E-2</v>
      </c>
      <c r="D20" s="1">
        <f>F33+F34</f>
        <v>452841.66720000003</v>
      </c>
      <c r="F20" s="1">
        <f>C20*D20</f>
        <v>21600.547525440001</v>
      </c>
      <c r="G20" s="55">
        <v>19</v>
      </c>
      <c r="H20" s="55">
        <v>32</v>
      </c>
      <c r="I20" s="57">
        <f t="shared" si="0"/>
        <v>-21600.547525440001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f>$I20/14</f>
        <v>-1542.8962518171429</v>
      </c>
      <c r="AC20" s="58">
        <f t="shared" ref="AC20:AO20" si="1">$I20/14</f>
        <v>-1542.8962518171429</v>
      </c>
      <c r="AD20" s="58">
        <f t="shared" si="1"/>
        <v>-1542.8962518171429</v>
      </c>
      <c r="AE20" s="58">
        <f t="shared" si="1"/>
        <v>-1542.8962518171429</v>
      </c>
      <c r="AF20" s="58">
        <f t="shared" si="1"/>
        <v>-1542.8962518171429</v>
      </c>
      <c r="AG20" s="58">
        <f t="shared" si="1"/>
        <v>-1542.8962518171429</v>
      </c>
      <c r="AH20" s="58">
        <f t="shared" si="1"/>
        <v>-1542.8962518171429</v>
      </c>
      <c r="AI20" s="58">
        <f t="shared" si="1"/>
        <v>-1542.8962518171429</v>
      </c>
      <c r="AJ20" s="58">
        <f t="shared" si="1"/>
        <v>-1542.8962518171429</v>
      </c>
      <c r="AK20" s="58">
        <f t="shared" si="1"/>
        <v>-1542.8962518171429</v>
      </c>
      <c r="AL20" s="58">
        <f t="shared" si="1"/>
        <v>-1542.8962518171429</v>
      </c>
      <c r="AM20" s="58">
        <f t="shared" si="1"/>
        <v>-1542.8962518171429</v>
      </c>
      <c r="AN20" s="58">
        <f t="shared" si="1"/>
        <v>-1542.8962518171429</v>
      </c>
      <c r="AO20" s="58">
        <f t="shared" si="1"/>
        <v>-1542.8962518171429</v>
      </c>
      <c r="AP20" s="58">
        <v>0</v>
      </c>
      <c r="AQ20" s="58">
        <v>0</v>
      </c>
      <c r="AR20" s="58">
        <v>0</v>
      </c>
      <c r="AS20" s="58">
        <v>0</v>
      </c>
      <c r="AT20" s="58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8">
        <v>0</v>
      </c>
      <c r="BA20" s="58">
        <v>0</v>
      </c>
      <c r="BB20" s="58">
        <v>0</v>
      </c>
      <c r="BC20" s="58">
        <v>0</v>
      </c>
      <c r="BD20" s="58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0</v>
      </c>
      <c r="BW20" s="58">
        <v>0</v>
      </c>
      <c r="BX20" s="58">
        <v>0</v>
      </c>
      <c r="BY20" s="58">
        <v>0</v>
      </c>
      <c r="BZ20" s="58">
        <v>0</v>
      </c>
      <c r="CA20" s="58">
        <v>0</v>
      </c>
      <c r="CB20" s="58">
        <v>0</v>
      </c>
      <c r="CC20" s="58">
        <v>0</v>
      </c>
      <c r="CD20" s="58">
        <v>0</v>
      </c>
      <c r="CE20" s="58">
        <v>0</v>
      </c>
      <c r="CF20" s="58">
        <v>0</v>
      </c>
      <c r="CG20" s="58">
        <v>0</v>
      </c>
      <c r="CH20" s="58">
        <v>0</v>
      </c>
      <c r="CI20" s="58">
        <v>0</v>
      </c>
      <c r="CJ20" s="58">
        <v>0</v>
      </c>
      <c r="CK20" s="58">
        <v>0</v>
      </c>
      <c r="CL20" s="58">
        <v>0</v>
      </c>
      <c r="CM20" s="58">
        <v>0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115"/>
    </row>
    <row r="21" spans="2:102" x14ac:dyDescent="0.25">
      <c r="B21" s="6" t="s">
        <v>24</v>
      </c>
      <c r="C21" s="6">
        <v>7.0000000000000001E-3</v>
      </c>
      <c r="D21" s="1">
        <f>F33+F34</f>
        <v>452841.66720000003</v>
      </c>
      <c r="F21" s="1">
        <f>C21*D21</f>
        <v>3169.8916704000003</v>
      </c>
      <c r="G21" s="55">
        <v>19</v>
      </c>
      <c r="H21" s="55">
        <v>32</v>
      </c>
      <c r="I21" s="57">
        <f t="shared" si="0"/>
        <v>-3169.8916704000003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8">
        <v>0</v>
      </c>
      <c r="AA21" s="58">
        <v>0</v>
      </c>
      <c r="AB21" s="58">
        <f>$I$21/14</f>
        <v>-226.42083360000001</v>
      </c>
      <c r="AC21" s="58">
        <f t="shared" ref="AC21:AO21" si="2">$I$21/14</f>
        <v>-226.42083360000001</v>
      </c>
      <c r="AD21" s="58">
        <f t="shared" si="2"/>
        <v>-226.42083360000001</v>
      </c>
      <c r="AE21" s="58">
        <f t="shared" si="2"/>
        <v>-226.42083360000001</v>
      </c>
      <c r="AF21" s="58">
        <f t="shared" si="2"/>
        <v>-226.42083360000001</v>
      </c>
      <c r="AG21" s="58">
        <f t="shared" si="2"/>
        <v>-226.42083360000001</v>
      </c>
      <c r="AH21" s="58">
        <f t="shared" si="2"/>
        <v>-226.42083360000001</v>
      </c>
      <c r="AI21" s="58">
        <f t="shared" si="2"/>
        <v>-226.42083360000001</v>
      </c>
      <c r="AJ21" s="58">
        <f t="shared" si="2"/>
        <v>-226.42083360000001</v>
      </c>
      <c r="AK21" s="58">
        <f t="shared" si="2"/>
        <v>-226.42083360000001</v>
      </c>
      <c r="AL21" s="58">
        <f t="shared" si="2"/>
        <v>-226.42083360000001</v>
      </c>
      <c r="AM21" s="58">
        <f t="shared" si="2"/>
        <v>-226.42083360000001</v>
      </c>
      <c r="AN21" s="58">
        <f t="shared" si="2"/>
        <v>-226.42083360000001</v>
      </c>
      <c r="AO21" s="58">
        <f t="shared" si="2"/>
        <v>-226.42083360000001</v>
      </c>
      <c r="AP21" s="58">
        <v>0</v>
      </c>
      <c r="AQ21" s="58">
        <v>0</v>
      </c>
      <c r="AR21" s="58">
        <v>0</v>
      </c>
      <c r="AS21" s="58">
        <v>0</v>
      </c>
      <c r="AT21" s="58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8">
        <v>0</v>
      </c>
      <c r="BA21" s="58">
        <v>0</v>
      </c>
      <c r="BB21" s="58">
        <v>0</v>
      </c>
      <c r="BC21" s="58">
        <v>0</v>
      </c>
      <c r="BD21" s="58">
        <v>0</v>
      </c>
      <c r="BE21" s="58">
        <v>0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0</v>
      </c>
      <c r="CA21" s="58">
        <v>0</v>
      </c>
      <c r="CB21" s="58">
        <v>0</v>
      </c>
      <c r="CC21" s="58">
        <v>0</v>
      </c>
      <c r="CD21" s="58">
        <v>0</v>
      </c>
      <c r="CE21" s="58">
        <v>0</v>
      </c>
      <c r="CF21" s="58">
        <v>0</v>
      </c>
      <c r="CG21" s="58">
        <v>0</v>
      </c>
      <c r="CH21" s="58">
        <v>0</v>
      </c>
      <c r="CI21" s="58">
        <v>0</v>
      </c>
      <c r="CJ21" s="58">
        <v>0</v>
      </c>
      <c r="CK21" s="58">
        <v>0</v>
      </c>
      <c r="CL21" s="58">
        <v>0</v>
      </c>
      <c r="CM21" s="58">
        <v>0</v>
      </c>
      <c r="CN21" s="58">
        <v>0</v>
      </c>
      <c r="CO21" s="58">
        <v>0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115"/>
    </row>
    <row r="22" spans="2:102" x14ac:dyDescent="0.25">
      <c r="B22" s="6" t="s">
        <v>172</v>
      </c>
      <c r="C22" s="6">
        <v>0.02</v>
      </c>
      <c r="D22" s="1">
        <f>F34+F33+F30</f>
        <v>512691.66720000003</v>
      </c>
      <c r="F22" s="1">
        <f>C22*D22</f>
        <v>10253.833344000001</v>
      </c>
      <c r="G22" s="55">
        <v>1</v>
      </c>
      <c r="H22" s="55">
        <v>33</v>
      </c>
      <c r="I22" s="57">
        <f>-F22</f>
        <v>-10253.833344000001</v>
      </c>
      <c r="J22" s="58">
        <v>0</v>
      </c>
      <c r="K22" s="58">
        <v>0</v>
      </c>
      <c r="L22" s="58">
        <v>0</v>
      </c>
      <c r="M22" s="58">
        <f>I22*0.05</f>
        <v>-512.6916672000001</v>
      </c>
      <c r="N22" s="58">
        <v>0</v>
      </c>
      <c r="O22" s="58">
        <v>0</v>
      </c>
      <c r="P22" s="58">
        <v>0</v>
      </c>
      <c r="Q22" s="58">
        <v>0</v>
      </c>
      <c r="R22" s="58">
        <f>I22*0.15</f>
        <v>-1538.0750016</v>
      </c>
      <c r="S22" s="58">
        <v>0</v>
      </c>
      <c r="T22" s="58">
        <f>I22*0.05</f>
        <v>-512.6916672000001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f t="shared" ref="Z22:AN22" si="3">$I$22*0.04</f>
        <v>-410.15333376000001</v>
      </c>
      <c r="AA22" s="58">
        <f t="shared" si="3"/>
        <v>-410.15333376000001</v>
      </c>
      <c r="AB22" s="58">
        <f t="shared" si="3"/>
        <v>-410.15333376000001</v>
      </c>
      <c r="AC22" s="58">
        <f t="shared" si="3"/>
        <v>-410.15333376000001</v>
      </c>
      <c r="AD22" s="58">
        <f t="shared" si="3"/>
        <v>-410.15333376000001</v>
      </c>
      <c r="AE22" s="58">
        <f t="shared" si="3"/>
        <v>-410.15333376000001</v>
      </c>
      <c r="AF22" s="58">
        <f t="shared" si="3"/>
        <v>-410.15333376000001</v>
      </c>
      <c r="AG22" s="58">
        <f t="shared" si="3"/>
        <v>-410.15333376000001</v>
      </c>
      <c r="AH22" s="58">
        <f t="shared" si="3"/>
        <v>-410.15333376000001</v>
      </c>
      <c r="AI22" s="58">
        <f t="shared" si="3"/>
        <v>-410.15333376000001</v>
      </c>
      <c r="AJ22" s="58">
        <f t="shared" si="3"/>
        <v>-410.15333376000001</v>
      </c>
      <c r="AK22" s="58">
        <f t="shared" si="3"/>
        <v>-410.15333376000001</v>
      </c>
      <c r="AL22" s="58">
        <f t="shared" si="3"/>
        <v>-410.15333376000001</v>
      </c>
      <c r="AM22" s="58">
        <f t="shared" si="3"/>
        <v>-410.15333376000001</v>
      </c>
      <c r="AN22" s="58">
        <f t="shared" si="3"/>
        <v>-410.15333376000001</v>
      </c>
      <c r="AO22" s="58">
        <f>$I$22*0.04</f>
        <v>-410.15333376000001</v>
      </c>
      <c r="AP22" s="58">
        <f>I22*0.11</f>
        <v>-1127.9216678400001</v>
      </c>
      <c r="AQ22" s="58">
        <v>0</v>
      </c>
      <c r="AR22" s="58">
        <v>0</v>
      </c>
      <c r="AS22" s="58">
        <v>0</v>
      </c>
      <c r="AT22" s="58">
        <v>0</v>
      </c>
      <c r="AU22" s="58">
        <v>0</v>
      </c>
      <c r="AV22" s="58">
        <v>0</v>
      </c>
      <c r="AW22" s="58">
        <v>0</v>
      </c>
      <c r="AX22" s="58">
        <v>0</v>
      </c>
      <c r="AY22" s="58">
        <v>0</v>
      </c>
      <c r="AZ22" s="58">
        <v>0</v>
      </c>
      <c r="BA22" s="58">
        <v>0</v>
      </c>
      <c r="BB22" s="58">
        <v>0</v>
      </c>
      <c r="BC22" s="58">
        <v>0</v>
      </c>
      <c r="BD22" s="58">
        <v>0</v>
      </c>
      <c r="BE22" s="58">
        <v>0</v>
      </c>
      <c r="BF22" s="58">
        <v>0</v>
      </c>
      <c r="BG22" s="58">
        <v>0</v>
      </c>
      <c r="BH22" s="58">
        <v>0</v>
      </c>
      <c r="BI22" s="58">
        <v>0</v>
      </c>
      <c r="BJ22" s="58">
        <v>0</v>
      </c>
      <c r="BK22" s="58">
        <v>0</v>
      </c>
      <c r="BL22" s="58">
        <v>0</v>
      </c>
      <c r="BM22" s="58">
        <v>0</v>
      </c>
      <c r="BN22" s="58">
        <v>0</v>
      </c>
      <c r="BO22" s="58">
        <v>0</v>
      </c>
      <c r="BP22" s="58">
        <v>0</v>
      </c>
      <c r="BQ22" s="58">
        <v>0</v>
      </c>
      <c r="BR22" s="58">
        <v>0</v>
      </c>
      <c r="BS22" s="58">
        <v>0</v>
      </c>
      <c r="BT22" s="58">
        <v>0</v>
      </c>
      <c r="BU22" s="58">
        <v>0</v>
      </c>
      <c r="BV22" s="58">
        <v>0</v>
      </c>
      <c r="BW22" s="58">
        <v>0</v>
      </c>
      <c r="BX22" s="58">
        <v>0</v>
      </c>
      <c r="BY22" s="58">
        <v>0</v>
      </c>
      <c r="BZ22" s="58">
        <v>0</v>
      </c>
      <c r="CA22" s="58">
        <v>0</v>
      </c>
      <c r="CB22" s="58">
        <v>0</v>
      </c>
      <c r="CC22" s="58">
        <v>0</v>
      </c>
      <c r="CD22" s="58">
        <v>0</v>
      </c>
      <c r="CE22" s="58">
        <v>0</v>
      </c>
      <c r="CF22" s="58">
        <v>0</v>
      </c>
      <c r="CG22" s="58">
        <v>0</v>
      </c>
      <c r="CH22" s="58">
        <v>0</v>
      </c>
      <c r="CI22" s="58">
        <v>0</v>
      </c>
      <c r="CJ22" s="58">
        <v>0</v>
      </c>
      <c r="CK22" s="58">
        <v>0</v>
      </c>
      <c r="CL22" s="58">
        <v>0</v>
      </c>
      <c r="CM22" s="58">
        <v>0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0</v>
      </c>
      <c r="CU22" s="58">
        <v>0</v>
      </c>
      <c r="CV22" s="58">
        <v>0</v>
      </c>
      <c r="CW22" s="58">
        <v>0</v>
      </c>
      <c r="CX22" s="115"/>
    </row>
    <row r="23" spans="2:102" x14ac:dyDescent="0.25">
      <c r="B23" s="28" t="s">
        <v>17</v>
      </c>
      <c r="G23" s="90"/>
      <c r="H23" s="90"/>
      <c r="I23" s="91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5"/>
    </row>
    <row r="24" spans="2:102" x14ac:dyDescent="0.25">
      <c r="B24" s="5" t="s">
        <v>43</v>
      </c>
      <c r="C24" s="5">
        <v>0.21</v>
      </c>
      <c r="D24" s="1">
        <f>F16+F17+F18</f>
        <v>6631.38</v>
      </c>
      <c r="F24" s="1">
        <f>C24*D24</f>
        <v>1392.5898</v>
      </c>
      <c r="G24" s="55">
        <v>6</v>
      </c>
      <c r="H24" s="55">
        <v>18</v>
      </c>
      <c r="I24" s="57">
        <f t="shared" si="0"/>
        <v>-1392.5898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f>SUM(O16:O18)*0.21</f>
        <v>-705.09285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f>(Z17+Z18)*0.21</f>
        <v>-223.84498499999998</v>
      </c>
      <c r="AA24" s="58">
        <f>(AA17+AA18)*0.21</f>
        <v>-463.6519649999999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>
        <v>0</v>
      </c>
      <c r="AS24" s="58">
        <v>0</v>
      </c>
      <c r="AT24" s="58">
        <v>0</v>
      </c>
      <c r="AU24" s="58">
        <v>0</v>
      </c>
      <c r="AV24" s="58">
        <v>0</v>
      </c>
      <c r="AW24" s="58">
        <v>0</v>
      </c>
      <c r="AX24" s="58">
        <v>0</v>
      </c>
      <c r="AY24" s="58">
        <v>0</v>
      </c>
      <c r="AZ24" s="58">
        <v>0</v>
      </c>
      <c r="BA24" s="58">
        <v>0</v>
      </c>
      <c r="BB24" s="58">
        <v>0</v>
      </c>
      <c r="BC24" s="58">
        <v>0</v>
      </c>
      <c r="BD24" s="58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0</v>
      </c>
      <c r="BW24" s="58">
        <v>0</v>
      </c>
      <c r="BX24" s="58">
        <v>0</v>
      </c>
      <c r="BY24" s="58">
        <v>0</v>
      </c>
      <c r="BZ24" s="58">
        <v>0</v>
      </c>
      <c r="CA24" s="58">
        <v>0</v>
      </c>
      <c r="CB24" s="58">
        <v>0</v>
      </c>
      <c r="CC24" s="58">
        <v>0</v>
      </c>
      <c r="CD24" s="58">
        <v>0</v>
      </c>
      <c r="CE24" s="58">
        <v>0</v>
      </c>
      <c r="CF24" s="58">
        <v>0</v>
      </c>
      <c r="CG24" s="58">
        <v>0</v>
      </c>
      <c r="CH24" s="58">
        <v>0</v>
      </c>
      <c r="CI24" s="58">
        <v>0</v>
      </c>
      <c r="CJ24" s="58">
        <v>0</v>
      </c>
      <c r="CK24" s="58">
        <v>0</v>
      </c>
      <c r="CL24" s="58">
        <v>0</v>
      </c>
      <c r="CM24" s="58">
        <v>0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115"/>
    </row>
    <row r="25" spans="2:102" x14ac:dyDescent="0.25">
      <c r="B25" s="5" t="s">
        <v>173</v>
      </c>
      <c r="C25" s="5">
        <v>0.21</v>
      </c>
      <c r="D25" s="1">
        <f>F19+F20+F21+F22</f>
        <v>60428.690069759999</v>
      </c>
      <c r="F25" s="1">
        <f>C25*D25</f>
        <v>12690.024914649599</v>
      </c>
      <c r="G25" s="55">
        <v>6</v>
      </c>
      <c r="H25" s="55">
        <v>32</v>
      </c>
      <c r="I25" s="57">
        <f t="shared" si="0"/>
        <v>-12690.024914649599</v>
      </c>
      <c r="J25" s="58">
        <v>0</v>
      </c>
      <c r="K25" s="58">
        <v>0</v>
      </c>
      <c r="L25" s="58">
        <v>0</v>
      </c>
      <c r="M25" s="58">
        <f>SUM(M19:M22)*0.21</f>
        <v>-107.66525011200001</v>
      </c>
      <c r="N25" s="58">
        <v>0</v>
      </c>
      <c r="O25" s="58">
        <f>SUM(O19:O22)*0.21</f>
        <v>-2133.97107251328</v>
      </c>
      <c r="P25" s="58">
        <v>0</v>
      </c>
      <c r="Q25" s="58">
        <v>0</v>
      </c>
      <c r="R25" s="58">
        <f>SUM(R19:R22)*0.21</f>
        <v>-3523.9523591059192</v>
      </c>
      <c r="S25" s="58">
        <v>0</v>
      </c>
      <c r="T25" s="58">
        <f>SUM(T19:T22)*0.21</f>
        <v>-107.66525011200001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f t="shared" ref="Z25:AP25" si="4">SUM(Z19:Z22)*0.21</f>
        <v>-86.132200089600005</v>
      </c>
      <c r="AA25" s="58">
        <f t="shared" si="4"/>
        <v>-86.132200089600005</v>
      </c>
      <c r="AB25" s="58">
        <f t="shared" si="4"/>
        <v>-457.68878802720002</v>
      </c>
      <c r="AC25" s="58">
        <f t="shared" si="4"/>
        <v>-457.68878802720002</v>
      </c>
      <c r="AD25" s="58">
        <f t="shared" si="4"/>
        <v>-457.68878802720002</v>
      </c>
      <c r="AE25" s="58">
        <f t="shared" si="4"/>
        <v>-457.68878802720002</v>
      </c>
      <c r="AF25" s="58">
        <f t="shared" si="4"/>
        <v>-457.68878802720002</v>
      </c>
      <c r="AG25" s="58">
        <f t="shared" si="4"/>
        <v>-457.68878802720002</v>
      </c>
      <c r="AH25" s="58">
        <f t="shared" si="4"/>
        <v>-457.68878802720002</v>
      </c>
      <c r="AI25" s="58">
        <f t="shared" si="4"/>
        <v>-457.68878802720002</v>
      </c>
      <c r="AJ25" s="58">
        <f t="shared" si="4"/>
        <v>-457.68878802720002</v>
      </c>
      <c r="AK25" s="58">
        <f t="shared" si="4"/>
        <v>-457.68878802720002</v>
      </c>
      <c r="AL25" s="58">
        <f t="shared" si="4"/>
        <v>-457.68878802720002</v>
      </c>
      <c r="AM25" s="58">
        <f t="shared" si="4"/>
        <v>-457.68878802720002</v>
      </c>
      <c r="AN25" s="58">
        <f t="shared" si="4"/>
        <v>-457.68878802720002</v>
      </c>
      <c r="AO25" s="58">
        <f t="shared" si="4"/>
        <v>-457.68878802720002</v>
      </c>
      <c r="AP25" s="58">
        <f t="shared" si="4"/>
        <v>-236.8635502464</v>
      </c>
      <c r="AQ25" s="58">
        <v>0</v>
      </c>
      <c r="AR25" s="58">
        <v>0</v>
      </c>
      <c r="AS25" s="58">
        <v>0</v>
      </c>
      <c r="AT25" s="58">
        <v>0</v>
      </c>
      <c r="AU25" s="58">
        <v>0</v>
      </c>
      <c r="AV25" s="58">
        <v>0</v>
      </c>
      <c r="AW25" s="58">
        <v>0</v>
      </c>
      <c r="AX25" s="58">
        <v>0</v>
      </c>
      <c r="AY25" s="58">
        <v>0</v>
      </c>
      <c r="AZ25" s="58">
        <v>0</v>
      </c>
      <c r="BA25" s="58">
        <v>0</v>
      </c>
      <c r="BB25" s="58">
        <v>0</v>
      </c>
      <c r="BC25" s="58">
        <v>0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0</v>
      </c>
      <c r="CA25" s="58">
        <v>0</v>
      </c>
      <c r="CB25" s="58">
        <v>0</v>
      </c>
      <c r="CC25" s="58">
        <v>0</v>
      </c>
      <c r="CD25" s="58">
        <v>0</v>
      </c>
      <c r="CE25" s="58">
        <v>0</v>
      </c>
      <c r="CF25" s="58">
        <v>0</v>
      </c>
      <c r="CG25" s="58">
        <v>0</v>
      </c>
      <c r="CH25" s="58">
        <v>0</v>
      </c>
      <c r="CI25" s="58">
        <v>0</v>
      </c>
      <c r="CJ25" s="58">
        <v>0</v>
      </c>
      <c r="CK25" s="58">
        <v>0</v>
      </c>
      <c r="CL25" s="58">
        <v>0</v>
      </c>
      <c r="CM25" s="58">
        <v>0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115"/>
    </row>
    <row r="26" spans="2:102" x14ac:dyDescent="0.25">
      <c r="B26" s="5" t="s">
        <v>28</v>
      </c>
      <c r="C26" s="6">
        <v>3.0000000000000001E-3</v>
      </c>
      <c r="D26" s="1">
        <f>F33+F34</f>
        <v>452841.66720000003</v>
      </c>
      <c r="F26" s="1">
        <f>C26*D26</f>
        <v>1358.5250016</v>
      </c>
      <c r="G26" s="55">
        <v>19</v>
      </c>
      <c r="H26" s="55">
        <v>32</v>
      </c>
      <c r="I26" s="57">
        <f t="shared" si="0"/>
        <v>-1358.5250016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f>$I$26/14</f>
        <v>-97.03750011428572</v>
      </c>
      <c r="AC26" s="58">
        <f t="shared" ref="AC26:AO26" si="5">$I$26/14</f>
        <v>-97.03750011428572</v>
      </c>
      <c r="AD26" s="58">
        <f t="shared" si="5"/>
        <v>-97.03750011428572</v>
      </c>
      <c r="AE26" s="58">
        <f t="shared" si="5"/>
        <v>-97.03750011428572</v>
      </c>
      <c r="AF26" s="58">
        <f t="shared" si="5"/>
        <v>-97.03750011428572</v>
      </c>
      <c r="AG26" s="58">
        <f t="shared" si="5"/>
        <v>-97.03750011428572</v>
      </c>
      <c r="AH26" s="58">
        <f t="shared" si="5"/>
        <v>-97.03750011428572</v>
      </c>
      <c r="AI26" s="58">
        <f t="shared" si="5"/>
        <v>-97.03750011428572</v>
      </c>
      <c r="AJ26" s="58">
        <f t="shared" si="5"/>
        <v>-97.03750011428572</v>
      </c>
      <c r="AK26" s="58">
        <f t="shared" si="5"/>
        <v>-97.03750011428572</v>
      </c>
      <c r="AL26" s="58">
        <f t="shared" si="5"/>
        <v>-97.03750011428572</v>
      </c>
      <c r="AM26" s="58">
        <f t="shared" si="5"/>
        <v>-97.03750011428572</v>
      </c>
      <c r="AN26" s="58">
        <f t="shared" si="5"/>
        <v>-97.03750011428572</v>
      </c>
      <c r="AO26" s="58">
        <f t="shared" si="5"/>
        <v>-97.03750011428572</v>
      </c>
      <c r="AP26" s="58">
        <v>0</v>
      </c>
      <c r="AQ26" s="58">
        <v>0</v>
      </c>
      <c r="AR26" s="58">
        <v>0</v>
      </c>
      <c r="AS26" s="58">
        <v>0</v>
      </c>
      <c r="AT26" s="58">
        <v>0</v>
      </c>
      <c r="AU26" s="58">
        <v>0</v>
      </c>
      <c r="AV26" s="58">
        <v>0</v>
      </c>
      <c r="AW26" s="58">
        <v>0</v>
      </c>
      <c r="AX26" s="58">
        <v>0</v>
      </c>
      <c r="AY26" s="58">
        <v>0</v>
      </c>
      <c r="AZ26" s="58">
        <v>0</v>
      </c>
      <c r="BA26" s="58">
        <v>0</v>
      </c>
      <c r="BB26" s="58">
        <v>0</v>
      </c>
      <c r="BC26" s="58">
        <v>0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0</v>
      </c>
      <c r="CA26" s="58">
        <v>0</v>
      </c>
      <c r="CB26" s="58">
        <v>0</v>
      </c>
      <c r="CC26" s="58">
        <v>0</v>
      </c>
      <c r="CD26" s="58">
        <v>0</v>
      </c>
      <c r="CE26" s="58">
        <v>0</v>
      </c>
      <c r="CF26" s="58">
        <v>0</v>
      </c>
      <c r="CG26" s="58">
        <v>0</v>
      </c>
      <c r="CH26" s="58">
        <v>0</v>
      </c>
      <c r="CI26" s="58">
        <v>0</v>
      </c>
      <c r="CJ26" s="58">
        <v>0</v>
      </c>
      <c r="CK26" s="58">
        <v>0</v>
      </c>
      <c r="CL26" s="58">
        <v>0</v>
      </c>
      <c r="CM26" s="58">
        <v>0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115"/>
    </row>
    <row r="27" spans="2:102" x14ac:dyDescent="0.25">
      <c r="B27" s="5"/>
      <c r="C27" s="6"/>
      <c r="G27" s="61"/>
      <c r="H27" s="61"/>
      <c r="I27" s="62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CX27" s="115"/>
    </row>
    <row r="28" spans="2:102" x14ac:dyDescent="0.25">
      <c r="B28" s="15" t="s">
        <v>0</v>
      </c>
      <c r="C28" s="15" t="s">
        <v>192</v>
      </c>
      <c r="D28" s="16"/>
      <c r="E28" s="16"/>
      <c r="F28" s="16"/>
      <c r="G28" s="73"/>
      <c r="H28" s="73"/>
      <c r="I28" s="74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66"/>
      <c r="AX28" s="66"/>
      <c r="AY28" s="66"/>
      <c r="AZ28" s="66"/>
      <c r="BA28" s="66"/>
      <c r="BB28" s="66"/>
      <c r="BC28" s="66"/>
      <c r="BD28" s="66"/>
      <c r="BE28" s="66"/>
      <c r="CX28" s="115"/>
    </row>
    <row r="29" spans="2:102" x14ac:dyDescent="0.25">
      <c r="B29" s="7" t="s">
        <v>4</v>
      </c>
      <c r="F29" s="128"/>
      <c r="G29" s="129"/>
      <c r="H29" s="129"/>
      <c r="I29" s="130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6"/>
      <c r="CI29" s="126"/>
      <c r="CJ29" s="126"/>
      <c r="CK29" s="126"/>
      <c r="CL29" s="126"/>
      <c r="CM29" s="126"/>
      <c r="CN29" s="126"/>
      <c r="CO29" s="126"/>
      <c r="CP29" s="126"/>
      <c r="CQ29" s="126"/>
      <c r="CR29" s="126"/>
      <c r="CS29" s="126"/>
      <c r="CT29" s="126"/>
      <c r="CU29" s="126"/>
      <c r="CV29" s="126"/>
      <c r="CW29" s="127"/>
      <c r="CX29" s="115"/>
    </row>
    <row r="30" spans="2:102" x14ac:dyDescent="0.25">
      <c r="B30" s="8" t="s">
        <v>13</v>
      </c>
      <c r="C30" s="1">
        <f>15*190</f>
        <v>2850</v>
      </c>
      <c r="D30" s="1">
        <v>21</v>
      </c>
      <c r="F30" s="1">
        <f>C30*D30</f>
        <v>59850</v>
      </c>
      <c r="G30" s="55">
        <v>17</v>
      </c>
      <c r="H30" s="55">
        <v>18</v>
      </c>
      <c r="I30" s="57">
        <f t="shared" si="0"/>
        <v>-59850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f>I30*0.4</f>
        <v>-23940</v>
      </c>
      <c r="AA30" s="58">
        <f>I30*0.6</f>
        <v>-35910</v>
      </c>
      <c r="AB30" s="58">
        <v>0</v>
      </c>
      <c r="AC30" s="58">
        <v>0</v>
      </c>
      <c r="AD30" s="58">
        <v>0</v>
      </c>
      <c r="AE30" s="58">
        <v>0</v>
      </c>
      <c r="AF30" s="58">
        <v>0</v>
      </c>
      <c r="AG30" s="58">
        <v>0</v>
      </c>
      <c r="AH30" s="58">
        <v>0</v>
      </c>
      <c r="AI30" s="58">
        <v>0</v>
      </c>
      <c r="AJ30" s="58">
        <v>0</v>
      </c>
      <c r="AK30" s="58">
        <v>0</v>
      </c>
      <c r="AL30" s="58">
        <v>0</v>
      </c>
      <c r="AM30" s="58">
        <v>0</v>
      </c>
      <c r="AN30" s="58">
        <v>0</v>
      </c>
      <c r="AO30" s="58">
        <v>0</v>
      </c>
      <c r="AP30" s="58">
        <v>0</v>
      </c>
      <c r="AQ30" s="58">
        <v>0</v>
      </c>
      <c r="AR30" s="58">
        <v>0</v>
      </c>
      <c r="AS30" s="58">
        <v>0</v>
      </c>
      <c r="AT30" s="58">
        <v>0</v>
      </c>
      <c r="AU30" s="58">
        <v>0</v>
      </c>
      <c r="AV30" s="58">
        <v>0</v>
      </c>
      <c r="AW30" s="58">
        <v>0</v>
      </c>
      <c r="AX30" s="58">
        <v>0</v>
      </c>
      <c r="AY30" s="58">
        <v>0</v>
      </c>
      <c r="AZ30" s="58">
        <v>0</v>
      </c>
      <c r="BA30" s="58">
        <v>0</v>
      </c>
      <c r="BB30" s="58">
        <v>0</v>
      </c>
      <c r="BC30" s="58">
        <v>0</v>
      </c>
      <c r="BD30" s="58">
        <v>0</v>
      </c>
      <c r="BE30" s="58">
        <v>0</v>
      </c>
      <c r="BF30" s="58">
        <v>0</v>
      </c>
      <c r="BG30" s="58">
        <v>0</v>
      </c>
      <c r="BH30" s="58">
        <v>0</v>
      </c>
      <c r="BI30" s="58">
        <v>0</v>
      </c>
      <c r="BJ30" s="58">
        <v>0</v>
      </c>
      <c r="BK30" s="58">
        <v>0</v>
      </c>
      <c r="BL30" s="58">
        <v>0</v>
      </c>
      <c r="BM30" s="58">
        <v>0</v>
      </c>
      <c r="BN30" s="58">
        <v>0</v>
      </c>
      <c r="BO30" s="58">
        <v>0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0</v>
      </c>
      <c r="CA30" s="58">
        <v>0</v>
      </c>
      <c r="CB30" s="58">
        <v>0</v>
      </c>
      <c r="CC30" s="58">
        <v>0</v>
      </c>
      <c r="CD30" s="58">
        <v>0</v>
      </c>
      <c r="CE30" s="58">
        <v>0</v>
      </c>
      <c r="CF30" s="58">
        <v>0</v>
      </c>
      <c r="CG30" s="58">
        <v>0</v>
      </c>
      <c r="CH30" s="58">
        <v>0</v>
      </c>
      <c r="CI30" s="58">
        <v>0</v>
      </c>
      <c r="CJ30" s="58">
        <v>0</v>
      </c>
      <c r="CK30" s="58">
        <v>0</v>
      </c>
      <c r="CL30" s="58">
        <v>0</v>
      </c>
      <c r="CM30" s="58">
        <v>0</v>
      </c>
      <c r="CN30" s="58">
        <v>0</v>
      </c>
      <c r="CO30" s="58">
        <v>0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115"/>
    </row>
    <row r="31" spans="2:102" x14ac:dyDescent="0.25">
      <c r="B31" s="8" t="s">
        <v>18</v>
      </c>
      <c r="C31" s="11">
        <v>1200</v>
      </c>
      <c r="D31" s="1">
        <v>5.75</v>
      </c>
      <c r="F31" s="1">
        <f>C31*D31</f>
        <v>6900</v>
      </c>
      <c r="G31" s="55">
        <v>17</v>
      </c>
      <c r="H31" s="55">
        <v>18</v>
      </c>
      <c r="I31" s="57">
        <f t="shared" si="0"/>
        <v>-6900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f>I31*0.4</f>
        <v>-2760</v>
      </c>
      <c r="AA31" s="58">
        <f>I31*0.6</f>
        <v>-4140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  <c r="AG31" s="58">
        <v>0</v>
      </c>
      <c r="AH31" s="58">
        <v>0</v>
      </c>
      <c r="AI31" s="58">
        <v>0</v>
      </c>
      <c r="AJ31" s="58">
        <v>0</v>
      </c>
      <c r="AK31" s="58">
        <v>0</v>
      </c>
      <c r="AL31" s="58">
        <v>0</v>
      </c>
      <c r="AM31" s="58">
        <v>0</v>
      </c>
      <c r="AN31" s="58">
        <v>0</v>
      </c>
      <c r="AO31" s="58">
        <v>0</v>
      </c>
      <c r="AP31" s="58">
        <v>0</v>
      </c>
      <c r="AQ31" s="58">
        <v>0</v>
      </c>
      <c r="AR31" s="58">
        <v>0</v>
      </c>
      <c r="AS31" s="58">
        <v>0</v>
      </c>
      <c r="AT31" s="58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8">
        <v>0</v>
      </c>
      <c r="BA31" s="58">
        <v>0</v>
      </c>
      <c r="BB31" s="58">
        <v>0</v>
      </c>
      <c r="BC31" s="58">
        <v>0</v>
      </c>
      <c r="BD31" s="58">
        <v>0</v>
      </c>
      <c r="BE31" s="58">
        <v>0</v>
      </c>
      <c r="BF31" s="58">
        <v>0</v>
      </c>
      <c r="BG31" s="58">
        <v>0</v>
      </c>
      <c r="BH31" s="58">
        <v>0</v>
      </c>
      <c r="BI31" s="58">
        <v>0</v>
      </c>
      <c r="BJ31" s="58">
        <v>0</v>
      </c>
      <c r="BK31" s="58">
        <v>0</v>
      </c>
      <c r="BL31" s="58">
        <v>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0</v>
      </c>
      <c r="CA31" s="58">
        <v>0</v>
      </c>
      <c r="CB31" s="58">
        <v>0</v>
      </c>
      <c r="CC31" s="58">
        <v>0</v>
      </c>
      <c r="CD31" s="58">
        <v>0</v>
      </c>
      <c r="CE31" s="58">
        <v>0</v>
      </c>
      <c r="CF31" s="58">
        <v>0</v>
      </c>
      <c r="CG31" s="58">
        <v>0</v>
      </c>
      <c r="CH31" s="58">
        <v>0</v>
      </c>
      <c r="CI31" s="58">
        <v>0</v>
      </c>
      <c r="CJ31" s="58">
        <v>0</v>
      </c>
      <c r="CK31" s="58">
        <v>0</v>
      </c>
      <c r="CL31" s="58">
        <v>0</v>
      </c>
      <c r="CM31" s="58">
        <v>0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115"/>
    </row>
    <row r="32" spans="2:102" x14ac:dyDescent="0.25">
      <c r="B32" s="7" t="s">
        <v>5</v>
      </c>
      <c r="C32" s="1"/>
      <c r="G32" s="90"/>
      <c r="H32" s="90"/>
      <c r="I32" s="91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5"/>
    </row>
    <row r="33" spans="1:102" x14ac:dyDescent="0.25">
      <c r="B33" t="s">
        <v>6</v>
      </c>
      <c r="C33" s="1">
        <f>8*65*1.2</f>
        <v>624</v>
      </c>
      <c r="D33" s="1">
        <f>684.63*1.06</f>
        <v>725.70780000000002</v>
      </c>
      <c r="F33" s="1">
        <f>C33*D33</f>
        <v>452841.66720000003</v>
      </c>
      <c r="G33" s="55">
        <v>19</v>
      </c>
      <c r="H33" s="55">
        <v>32</v>
      </c>
      <c r="I33" s="57">
        <f t="shared" si="0"/>
        <v>-452841.66720000003</v>
      </c>
      <c r="J33" s="58">
        <v>0</v>
      </c>
      <c r="K33" s="58">
        <f>IF(K$1&lt;$C33,0,IF(K$1&lt;=$D33,$F33,0))</f>
        <v>0</v>
      </c>
      <c r="L33" s="58">
        <f>IF(L$1&lt;$C33,0,IF(L$1&lt;=$D33,$F33,0))</f>
        <v>0</v>
      </c>
      <c r="M33" s="58">
        <v>0</v>
      </c>
      <c r="N33" s="58">
        <f t="shared" ref="N33:AA33" si="6">IF(N$1&lt;$C33,0,IF(N$1&lt;=$D33,$F33,0))</f>
        <v>0</v>
      </c>
      <c r="O33" s="58">
        <f t="shared" si="6"/>
        <v>0</v>
      </c>
      <c r="P33" s="58">
        <f t="shared" si="6"/>
        <v>0</v>
      </c>
      <c r="Q33" s="58">
        <f t="shared" si="6"/>
        <v>0</v>
      </c>
      <c r="R33" s="58">
        <f t="shared" si="6"/>
        <v>0</v>
      </c>
      <c r="S33" s="58">
        <f t="shared" si="6"/>
        <v>0</v>
      </c>
      <c r="T33" s="58">
        <f t="shared" si="6"/>
        <v>0</v>
      </c>
      <c r="U33" s="58">
        <f t="shared" si="6"/>
        <v>0</v>
      </c>
      <c r="V33" s="58">
        <f t="shared" si="6"/>
        <v>0</v>
      </c>
      <c r="W33" s="58">
        <f t="shared" si="6"/>
        <v>0</v>
      </c>
      <c r="X33" s="58">
        <f t="shared" si="6"/>
        <v>0</v>
      </c>
      <c r="Y33" s="58">
        <f t="shared" si="6"/>
        <v>0</v>
      </c>
      <c r="Z33" s="58">
        <f t="shared" si="6"/>
        <v>0</v>
      </c>
      <c r="AA33" s="58">
        <f t="shared" si="6"/>
        <v>0</v>
      </c>
      <c r="AB33" s="58">
        <f>'evolucion certificaciones nuevo'!E21</f>
        <v>-4528.4166720000003</v>
      </c>
      <c r="AC33" s="58">
        <f>'evolucion certificaciones nuevo'!F21</f>
        <v>-11321.041680000002</v>
      </c>
      <c r="AD33" s="58">
        <f>'evolucion certificaciones nuevo'!G21</f>
        <v>-16755.141686399998</v>
      </c>
      <c r="AE33" s="58">
        <f>'evolucion certificaciones nuevo'!H21</f>
        <v>-26264.816697600003</v>
      </c>
      <c r="AF33" s="58">
        <f>'evolucion certificaciones nuevo'!I21</f>
        <v>-28076.183366400001</v>
      </c>
      <c r="AG33" s="58">
        <f>'evolucion certificaciones nuevo'!J21</f>
        <v>-28076.183366400001</v>
      </c>
      <c r="AH33" s="58">
        <f>'evolucion certificaciones nuevo'!K21</f>
        <v>-27170.500032</v>
      </c>
      <c r="AI33" s="58">
        <f>'evolucion certificaciones nuevo'!L21</f>
        <v>-27623.341699200002</v>
      </c>
      <c r="AJ33" s="58">
        <f>'evolucion certificaciones nuevo'!M21</f>
        <v>-33057.441705600002</v>
      </c>
      <c r="AK33" s="58">
        <f>'evolucion certificaciones nuevo'!N21</f>
        <v>-56605.208400000003</v>
      </c>
      <c r="AL33" s="58">
        <f>'evolucion certificaciones nuevo'!O21</f>
        <v>-74718.875088000001</v>
      </c>
      <c r="AM33" s="58">
        <f>'evolucion certificaciones nuevo'!P21</f>
        <v>-54793.841731200002</v>
      </c>
      <c r="AN33" s="58">
        <f>'evolucion certificaciones nuevo'!Q21</f>
        <v>-37133.016710400007</v>
      </c>
      <c r="AO33" s="58">
        <f>'evolucion certificaciones nuevo'!R21</f>
        <v>-26717.658364800001</v>
      </c>
      <c r="AP33" s="58">
        <f t="shared" ref="AP33:BD33" si="7">IF(AP$1&lt;$C33,0,IF(AP$1&lt;=$D33,$F33,0))</f>
        <v>0</v>
      </c>
      <c r="AQ33" s="58">
        <f t="shared" si="7"/>
        <v>0</v>
      </c>
      <c r="AR33" s="58">
        <f t="shared" si="7"/>
        <v>0</v>
      </c>
      <c r="AS33" s="58">
        <f t="shared" si="7"/>
        <v>0</v>
      </c>
      <c r="AT33" s="58">
        <f t="shared" si="7"/>
        <v>0</v>
      </c>
      <c r="AU33" s="58">
        <f t="shared" si="7"/>
        <v>0</v>
      </c>
      <c r="AV33" s="58">
        <f t="shared" si="7"/>
        <v>0</v>
      </c>
      <c r="AW33" s="58">
        <f t="shared" si="7"/>
        <v>0</v>
      </c>
      <c r="AX33" s="58">
        <f t="shared" si="7"/>
        <v>0</v>
      </c>
      <c r="AY33" s="58">
        <f t="shared" si="7"/>
        <v>0</v>
      </c>
      <c r="AZ33" s="58">
        <f t="shared" si="7"/>
        <v>0</v>
      </c>
      <c r="BA33" s="58">
        <f t="shared" si="7"/>
        <v>0</v>
      </c>
      <c r="BB33" s="58">
        <f t="shared" si="7"/>
        <v>0</v>
      </c>
      <c r="BC33" s="58">
        <f t="shared" si="7"/>
        <v>0</v>
      </c>
      <c r="BD33" s="58">
        <f t="shared" si="7"/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0</v>
      </c>
      <c r="BL33" s="58">
        <v>0</v>
      </c>
      <c r="BM33" s="58">
        <v>0</v>
      </c>
      <c r="BN33" s="58">
        <v>0</v>
      </c>
      <c r="BO33" s="58">
        <v>0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0</v>
      </c>
      <c r="CA33" s="58">
        <v>0</v>
      </c>
      <c r="CB33" s="58">
        <v>0</v>
      </c>
      <c r="CC33" s="58">
        <v>0</v>
      </c>
      <c r="CD33" s="58">
        <v>0</v>
      </c>
      <c r="CE33" s="58">
        <v>0</v>
      </c>
      <c r="CF33" s="58">
        <v>0</v>
      </c>
      <c r="CG33" s="58">
        <v>0</v>
      </c>
      <c r="CH33" s="58">
        <v>0</v>
      </c>
      <c r="CI33" s="58">
        <v>0</v>
      </c>
      <c r="CJ33" s="58">
        <v>0</v>
      </c>
      <c r="CK33" s="58">
        <v>0</v>
      </c>
      <c r="CL33" s="58">
        <v>0</v>
      </c>
      <c r="CM33" s="58">
        <v>0</v>
      </c>
      <c r="CN33" s="58">
        <v>0</v>
      </c>
      <c r="CO33" s="58">
        <v>0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115"/>
    </row>
    <row r="34" spans="1:102" x14ac:dyDescent="0.25">
      <c r="A34" s="1"/>
      <c r="B34" t="s">
        <v>7</v>
      </c>
      <c r="C34" s="1">
        <v>0</v>
      </c>
      <c r="D34" s="1">
        <f>359.43*1.06</f>
        <v>380.99580000000003</v>
      </c>
      <c r="F34" s="1">
        <f>C34*D34</f>
        <v>0</v>
      </c>
      <c r="G34" s="55">
        <v>19</v>
      </c>
      <c r="H34" s="55">
        <v>23</v>
      </c>
      <c r="I34" s="57">
        <f>-F34</f>
        <v>0</v>
      </c>
      <c r="J34" s="58">
        <v>0</v>
      </c>
      <c r="K34" s="58">
        <f t="shared" ref="K34:L34" si="8">(K31+K32+K33)*0.16</f>
        <v>0</v>
      </c>
      <c r="L34" s="58">
        <f t="shared" si="8"/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0</v>
      </c>
      <c r="AA34" s="58">
        <v>0</v>
      </c>
      <c r="AB34" s="58">
        <v>0</v>
      </c>
      <c r="AC34" s="58">
        <v>0</v>
      </c>
      <c r="AD34" s="58">
        <v>0</v>
      </c>
      <c r="AE34" s="58">
        <v>0</v>
      </c>
      <c r="AF34" s="58">
        <v>0</v>
      </c>
      <c r="AG34" s="58">
        <v>0</v>
      </c>
      <c r="AH34" s="58">
        <v>0</v>
      </c>
      <c r="AI34" s="58">
        <v>0</v>
      </c>
      <c r="AJ34" s="58">
        <v>0</v>
      </c>
      <c r="AK34" s="58">
        <v>0</v>
      </c>
      <c r="AL34" s="58">
        <v>0</v>
      </c>
      <c r="AM34" s="58">
        <v>0</v>
      </c>
      <c r="AN34" s="58">
        <v>0</v>
      </c>
      <c r="AO34" s="58">
        <v>0</v>
      </c>
      <c r="AP34" s="58">
        <v>0</v>
      </c>
      <c r="AQ34" s="58">
        <v>0</v>
      </c>
      <c r="AR34" s="58">
        <v>0</v>
      </c>
      <c r="AS34" s="58">
        <v>0</v>
      </c>
      <c r="AT34" s="58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8">
        <v>0</v>
      </c>
      <c r="BA34" s="58">
        <v>0</v>
      </c>
      <c r="BB34" s="58">
        <v>0</v>
      </c>
      <c r="BC34" s="58">
        <v>0</v>
      </c>
      <c r="BD34" s="58">
        <v>0</v>
      </c>
      <c r="BE34" s="58">
        <v>0</v>
      </c>
      <c r="BF34" s="58">
        <v>0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0</v>
      </c>
      <c r="BW34" s="58">
        <v>0</v>
      </c>
      <c r="BX34" s="58">
        <v>0</v>
      </c>
      <c r="BY34" s="58">
        <v>0</v>
      </c>
      <c r="BZ34" s="58">
        <v>0</v>
      </c>
      <c r="CA34" s="58">
        <v>0</v>
      </c>
      <c r="CB34" s="58">
        <v>0</v>
      </c>
      <c r="CC34" s="58">
        <v>0</v>
      </c>
      <c r="CD34" s="58">
        <v>0</v>
      </c>
      <c r="CE34" s="58">
        <v>0</v>
      </c>
      <c r="CF34" s="58">
        <v>0</v>
      </c>
      <c r="CG34" s="58">
        <v>0</v>
      </c>
      <c r="CH34" s="58">
        <v>0</v>
      </c>
      <c r="CI34" s="58">
        <v>0</v>
      </c>
      <c r="CJ34" s="58">
        <v>0</v>
      </c>
      <c r="CK34" s="58">
        <v>0</v>
      </c>
      <c r="CL34" s="58">
        <v>0</v>
      </c>
      <c r="CM34" s="58">
        <v>0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115"/>
    </row>
    <row r="35" spans="1:102" x14ac:dyDescent="0.25">
      <c r="B35" s="7" t="s">
        <v>17</v>
      </c>
      <c r="G35" s="90"/>
      <c r="H35" s="90"/>
      <c r="I35" s="91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18"/>
      <c r="CX35" s="115"/>
    </row>
    <row r="36" spans="1:102" x14ac:dyDescent="0.25">
      <c r="B36" t="s">
        <v>16</v>
      </c>
      <c r="C36" s="5">
        <v>0.21</v>
      </c>
      <c r="D36" s="1">
        <f>F30</f>
        <v>59850</v>
      </c>
      <c r="F36" s="1">
        <f>D36*C36</f>
        <v>12568.5</v>
      </c>
      <c r="G36" s="55">
        <v>16</v>
      </c>
      <c r="H36" s="55">
        <v>18</v>
      </c>
      <c r="I36" s="57">
        <f t="shared" si="0"/>
        <v>-12568.5</v>
      </c>
      <c r="J36" s="58">
        <v>0</v>
      </c>
      <c r="K36" s="58">
        <f t="shared" ref="K36:L37" si="9">IF(K$1&lt;$C36,0,IF(K$1&lt;=$D36,$F36,0))</f>
        <v>0</v>
      </c>
      <c r="L36" s="58">
        <f t="shared" si="9"/>
        <v>0</v>
      </c>
      <c r="M36" s="58">
        <v>0</v>
      </c>
      <c r="N36" s="58">
        <f t="shared" ref="N36:X37" si="10">IF(N$1&lt;$C36,0,IF(N$1&lt;=$D36,$F36,0))</f>
        <v>0</v>
      </c>
      <c r="O36" s="58">
        <f t="shared" si="10"/>
        <v>0</v>
      </c>
      <c r="P36" s="58">
        <f t="shared" si="10"/>
        <v>0</v>
      </c>
      <c r="Q36" s="58">
        <f t="shared" si="10"/>
        <v>0</v>
      </c>
      <c r="R36" s="58">
        <f t="shared" si="10"/>
        <v>0</v>
      </c>
      <c r="S36" s="58">
        <f t="shared" si="10"/>
        <v>0</v>
      </c>
      <c r="T36" s="58">
        <f t="shared" si="10"/>
        <v>0</v>
      </c>
      <c r="U36" s="58">
        <f t="shared" si="10"/>
        <v>0</v>
      </c>
      <c r="V36" s="58">
        <f t="shared" si="10"/>
        <v>0</v>
      </c>
      <c r="W36" s="58">
        <f t="shared" si="10"/>
        <v>0</v>
      </c>
      <c r="X36" s="58">
        <f t="shared" si="10"/>
        <v>0</v>
      </c>
      <c r="Y36" s="58">
        <f>Y30*0.21</f>
        <v>0</v>
      </c>
      <c r="Z36" s="58">
        <f>Z30*0.21</f>
        <v>-5027.3999999999996</v>
      </c>
      <c r="AA36" s="58">
        <f>AA30*0.21</f>
        <v>-7541.0999999999995</v>
      </c>
      <c r="AB36" s="58">
        <f t="shared" ref="AB36:BD37" si="11">IF(AB$1&lt;$C36,0,IF(AB$1&lt;=$D36,$F36,0))</f>
        <v>0</v>
      </c>
      <c r="AC36" s="58">
        <f t="shared" si="11"/>
        <v>0</v>
      </c>
      <c r="AD36" s="58">
        <f t="shared" si="11"/>
        <v>0</v>
      </c>
      <c r="AE36" s="58">
        <f t="shared" si="11"/>
        <v>0</v>
      </c>
      <c r="AF36" s="58">
        <f t="shared" si="11"/>
        <v>0</v>
      </c>
      <c r="AG36" s="58">
        <f t="shared" si="11"/>
        <v>0</v>
      </c>
      <c r="AH36" s="58">
        <f t="shared" si="11"/>
        <v>0</v>
      </c>
      <c r="AI36" s="58">
        <f t="shared" si="11"/>
        <v>0</v>
      </c>
      <c r="AJ36" s="58">
        <f t="shared" si="11"/>
        <v>0</v>
      </c>
      <c r="AK36" s="58">
        <f t="shared" si="11"/>
        <v>0</v>
      </c>
      <c r="AL36" s="58">
        <f t="shared" si="11"/>
        <v>0</v>
      </c>
      <c r="AM36" s="58">
        <f t="shared" si="11"/>
        <v>0</v>
      </c>
      <c r="AN36" s="58">
        <f t="shared" si="11"/>
        <v>0</v>
      </c>
      <c r="AO36" s="58">
        <f t="shared" si="11"/>
        <v>0</v>
      </c>
      <c r="AP36" s="58">
        <f t="shared" si="11"/>
        <v>0</v>
      </c>
      <c r="AQ36" s="58">
        <f t="shared" si="11"/>
        <v>0</v>
      </c>
      <c r="AR36" s="58">
        <f t="shared" si="11"/>
        <v>0</v>
      </c>
      <c r="AS36" s="58">
        <f t="shared" si="11"/>
        <v>0</v>
      </c>
      <c r="AT36" s="58">
        <f t="shared" si="11"/>
        <v>0</v>
      </c>
      <c r="AU36" s="58">
        <f t="shared" si="11"/>
        <v>0</v>
      </c>
      <c r="AV36" s="58">
        <f t="shared" si="11"/>
        <v>0</v>
      </c>
      <c r="AW36" s="58">
        <f t="shared" si="11"/>
        <v>0</v>
      </c>
      <c r="AX36" s="58">
        <f t="shared" si="11"/>
        <v>0</v>
      </c>
      <c r="AY36" s="58">
        <f t="shared" si="11"/>
        <v>0</v>
      </c>
      <c r="AZ36" s="58">
        <f t="shared" si="11"/>
        <v>0</v>
      </c>
      <c r="BA36" s="58">
        <f t="shared" si="11"/>
        <v>0</v>
      </c>
      <c r="BB36" s="58">
        <f t="shared" si="11"/>
        <v>0</v>
      </c>
      <c r="BC36" s="58">
        <f t="shared" si="11"/>
        <v>0</v>
      </c>
      <c r="BD36" s="58">
        <f t="shared" si="11"/>
        <v>0</v>
      </c>
      <c r="BE36" s="58">
        <v>0</v>
      </c>
      <c r="BF36" s="58">
        <v>0</v>
      </c>
      <c r="BG36" s="58">
        <v>0</v>
      </c>
      <c r="BH36" s="58">
        <v>0</v>
      </c>
      <c r="BI36" s="58">
        <v>0</v>
      </c>
      <c r="BJ36" s="58">
        <v>0</v>
      </c>
      <c r="BK36" s="58">
        <v>0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0</v>
      </c>
      <c r="BR36" s="58">
        <v>0</v>
      </c>
      <c r="BS36" s="58">
        <v>0</v>
      </c>
      <c r="BT36" s="58">
        <v>0</v>
      </c>
      <c r="BU36" s="58">
        <v>0</v>
      </c>
      <c r="BV36" s="58">
        <v>0</v>
      </c>
      <c r="BW36" s="58">
        <v>0</v>
      </c>
      <c r="BX36" s="58">
        <v>0</v>
      </c>
      <c r="BY36" s="58">
        <v>0</v>
      </c>
      <c r="BZ36" s="58">
        <v>0</v>
      </c>
      <c r="CA36" s="58">
        <v>0</v>
      </c>
      <c r="CB36" s="58">
        <v>0</v>
      </c>
      <c r="CC36" s="58">
        <v>0</v>
      </c>
      <c r="CD36" s="58">
        <v>0</v>
      </c>
      <c r="CE36" s="58">
        <v>0</v>
      </c>
      <c r="CF36" s="58">
        <v>0</v>
      </c>
      <c r="CG36" s="58">
        <v>0</v>
      </c>
      <c r="CH36" s="58">
        <v>0</v>
      </c>
      <c r="CI36" s="58">
        <v>0</v>
      </c>
      <c r="CJ36" s="58">
        <v>0</v>
      </c>
      <c r="CK36" s="58">
        <v>0</v>
      </c>
      <c r="CL36" s="58">
        <v>0</v>
      </c>
      <c r="CM36" s="58">
        <v>0</v>
      </c>
      <c r="CN36" s="58">
        <v>0</v>
      </c>
      <c r="CO36" s="58">
        <v>0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115"/>
    </row>
    <row r="37" spans="1:102" x14ac:dyDescent="0.25">
      <c r="B37" t="s">
        <v>15</v>
      </c>
      <c r="C37" s="5">
        <v>0.1</v>
      </c>
      <c r="D37" s="1">
        <f>F33+F34</f>
        <v>452841.66720000003</v>
      </c>
      <c r="F37" s="1">
        <f>D37*C37</f>
        <v>45284.166720000008</v>
      </c>
      <c r="G37" s="55">
        <v>19</v>
      </c>
      <c r="H37" s="55">
        <v>32</v>
      </c>
      <c r="I37" s="57">
        <f t="shared" si="0"/>
        <v>-45284.166720000008</v>
      </c>
      <c r="J37" s="58">
        <v>0</v>
      </c>
      <c r="K37" s="58">
        <f t="shared" si="9"/>
        <v>0</v>
      </c>
      <c r="L37" s="58">
        <f t="shared" si="9"/>
        <v>0</v>
      </c>
      <c r="M37" s="58">
        <v>0</v>
      </c>
      <c r="N37" s="58">
        <f t="shared" si="10"/>
        <v>0</v>
      </c>
      <c r="O37" s="58">
        <f t="shared" si="10"/>
        <v>0</v>
      </c>
      <c r="P37" s="58">
        <f t="shared" si="10"/>
        <v>0</v>
      </c>
      <c r="Q37" s="58">
        <f t="shared" si="10"/>
        <v>0</v>
      </c>
      <c r="R37" s="58">
        <f t="shared" si="10"/>
        <v>0</v>
      </c>
      <c r="S37" s="58">
        <f t="shared" si="10"/>
        <v>0</v>
      </c>
      <c r="T37" s="58">
        <f t="shared" si="10"/>
        <v>0</v>
      </c>
      <c r="U37" s="58">
        <f t="shared" si="10"/>
        <v>0</v>
      </c>
      <c r="V37" s="58">
        <f t="shared" si="10"/>
        <v>0</v>
      </c>
      <c r="W37" s="58">
        <f t="shared" si="10"/>
        <v>0</v>
      </c>
      <c r="X37" s="58">
        <f t="shared" si="10"/>
        <v>0</v>
      </c>
      <c r="Y37" s="58">
        <f>IF(Y$1&lt;$C37,0,IF(Y$1&lt;=$D37,$F37,0))</f>
        <v>0</v>
      </c>
      <c r="Z37" s="58">
        <f>IF(Z$1&lt;$C37,0,IF(Z$1&lt;=$D37,$F37,0))</f>
        <v>0</v>
      </c>
      <c r="AA37" s="58">
        <f>IF(AA$1&lt;$C37,0,IF(AA$1&lt;=$D37,$F37,0))</f>
        <v>0</v>
      </c>
      <c r="AB37" s="58">
        <f t="shared" ref="AB37:AO37" si="12">(AB33+AB34)*0.1</f>
        <v>-452.84166720000007</v>
      </c>
      <c r="AC37" s="58">
        <f t="shared" si="12"/>
        <v>-1132.1041680000003</v>
      </c>
      <c r="AD37" s="58">
        <f t="shared" si="12"/>
        <v>-1675.51416864</v>
      </c>
      <c r="AE37" s="58">
        <f t="shared" si="12"/>
        <v>-2626.4816697600004</v>
      </c>
      <c r="AF37" s="58">
        <f t="shared" si="12"/>
        <v>-2807.6183366400001</v>
      </c>
      <c r="AG37" s="58">
        <f t="shared" si="12"/>
        <v>-2807.6183366400001</v>
      </c>
      <c r="AH37" s="58">
        <f t="shared" si="12"/>
        <v>-2717.0500032</v>
      </c>
      <c r="AI37" s="58">
        <f t="shared" si="12"/>
        <v>-2762.3341699200005</v>
      </c>
      <c r="AJ37" s="58">
        <f t="shared" si="12"/>
        <v>-3305.7441705600004</v>
      </c>
      <c r="AK37" s="58">
        <f t="shared" si="12"/>
        <v>-5660.520840000001</v>
      </c>
      <c r="AL37" s="58">
        <f t="shared" si="12"/>
        <v>-7471.8875088000004</v>
      </c>
      <c r="AM37" s="58">
        <f t="shared" si="12"/>
        <v>-5479.3841731200009</v>
      </c>
      <c r="AN37" s="58">
        <f t="shared" si="12"/>
        <v>-3713.3016710400007</v>
      </c>
      <c r="AO37" s="58">
        <f t="shared" si="12"/>
        <v>-2671.7658364800004</v>
      </c>
      <c r="AP37" s="58">
        <f t="shared" si="11"/>
        <v>0</v>
      </c>
      <c r="AQ37" s="58">
        <f t="shared" si="11"/>
        <v>0</v>
      </c>
      <c r="AR37" s="58">
        <f t="shared" si="11"/>
        <v>0</v>
      </c>
      <c r="AS37" s="58">
        <f t="shared" si="11"/>
        <v>0</v>
      </c>
      <c r="AT37" s="58">
        <f t="shared" si="11"/>
        <v>0</v>
      </c>
      <c r="AU37" s="58">
        <f t="shared" si="11"/>
        <v>0</v>
      </c>
      <c r="AV37" s="58">
        <f t="shared" si="11"/>
        <v>0</v>
      </c>
      <c r="AW37" s="58">
        <f t="shared" si="11"/>
        <v>0</v>
      </c>
      <c r="AX37" s="58">
        <f t="shared" si="11"/>
        <v>0</v>
      </c>
      <c r="AY37" s="58">
        <f t="shared" si="11"/>
        <v>0</v>
      </c>
      <c r="AZ37" s="58">
        <f t="shared" si="11"/>
        <v>0</v>
      </c>
      <c r="BA37" s="58">
        <f t="shared" si="11"/>
        <v>0</v>
      </c>
      <c r="BB37" s="58">
        <f t="shared" si="11"/>
        <v>0</v>
      </c>
      <c r="BC37" s="58">
        <f t="shared" si="11"/>
        <v>0</v>
      </c>
      <c r="BD37" s="58">
        <f t="shared" si="11"/>
        <v>0</v>
      </c>
      <c r="BE37" s="58">
        <v>0</v>
      </c>
      <c r="BF37" s="58">
        <v>0</v>
      </c>
      <c r="BG37" s="58">
        <v>0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0</v>
      </c>
      <c r="BW37" s="58">
        <v>0</v>
      </c>
      <c r="BX37" s="58">
        <v>0</v>
      </c>
      <c r="BY37" s="58">
        <v>0</v>
      </c>
      <c r="BZ37" s="58">
        <v>0</v>
      </c>
      <c r="CA37" s="58">
        <v>0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0</v>
      </c>
      <c r="CI37" s="58">
        <v>0</v>
      </c>
      <c r="CJ37" s="58">
        <v>0</v>
      </c>
      <c r="CK37" s="58">
        <v>0</v>
      </c>
      <c r="CL37" s="58">
        <v>0</v>
      </c>
      <c r="CM37" s="58">
        <v>0</v>
      </c>
      <c r="CN37" s="58">
        <v>0</v>
      </c>
      <c r="CO37" s="58">
        <v>0</v>
      </c>
      <c r="CP37" s="58">
        <v>0</v>
      </c>
      <c r="CQ37" s="58">
        <v>0</v>
      </c>
      <c r="CR37" s="58">
        <v>0</v>
      </c>
      <c r="CS37" s="58">
        <v>0</v>
      </c>
      <c r="CT37" s="58">
        <v>0</v>
      </c>
      <c r="CU37" s="58">
        <v>0</v>
      </c>
      <c r="CV37" s="58">
        <v>0</v>
      </c>
      <c r="CW37" s="58">
        <v>0</v>
      </c>
      <c r="CX37" s="115"/>
    </row>
    <row r="38" spans="1:102" x14ac:dyDescent="0.25">
      <c r="B38" t="s">
        <v>29</v>
      </c>
      <c r="C38">
        <v>1</v>
      </c>
      <c r="D38" s="1">
        <v>700</v>
      </c>
      <c r="F38" s="1">
        <f>C38*D38</f>
        <v>700</v>
      </c>
      <c r="G38" s="55"/>
      <c r="H38" s="55"/>
      <c r="I38" s="57">
        <f t="shared" si="0"/>
        <v>-700</v>
      </c>
      <c r="J38" s="58">
        <v>0</v>
      </c>
      <c r="K38" s="58">
        <f t="shared" ref="K38:L38" si="13">(K35+K36+K37)*0.16</f>
        <v>0</v>
      </c>
      <c r="L38" s="58">
        <f t="shared" si="13"/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8">
        <v>0</v>
      </c>
      <c r="AH38" s="58">
        <v>0</v>
      </c>
      <c r="AI38" s="58">
        <v>0</v>
      </c>
      <c r="AJ38" s="58">
        <v>0</v>
      </c>
      <c r="AK38" s="58">
        <v>0</v>
      </c>
      <c r="AL38" s="58">
        <v>0</v>
      </c>
      <c r="AM38" s="58">
        <v>0</v>
      </c>
      <c r="AN38" s="58">
        <v>0</v>
      </c>
      <c r="AO38" s="58">
        <f>I38</f>
        <v>-700</v>
      </c>
      <c r="AP38" s="58">
        <v>0</v>
      </c>
      <c r="AQ38" s="58">
        <v>0</v>
      </c>
      <c r="AR38" s="58">
        <v>0</v>
      </c>
      <c r="AS38" s="58">
        <v>0</v>
      </c>
      <c r="AT38" s="58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0</v>
      </c>
      <c r="AZ38" s="58">
        <v>0</v>
      </c>
      <c r="BA38" s="58">
        <v>0</v>
      </c>
      <c r="BB38" s="58">
        <v>0</v>
      </c>
      <c r="BC38" s="58">
        <v>0</v>
      </c>
      <c r="BD38" s="58">
        <v>0</v>
      </c>
      <c r="BE38" s="58">
        <v>0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0</v>
      </c>
      <c r="CA38" s="58">
        <v>0</v>
      </c>
      <c r="CB38" s="58">
        <v>0</v>
      </c>
      <c r="CC38" s="58">
        <v>0</v>
      </c>
      <c r="CD38" s="58">
        <v>0</v>
      </c>
      <c r="CE38" s="58">
        <v>0</v>
      </c>
      <c r="CF38" s="58">
        <v>0</v>
      </c>
      <c r="CG38" s="58">
        <v>0</v>
      </c>
      <c r="CH38" s="58">
        <v>0</v>
      </c>
      <c r="CI38" s="58">
        <v>0</v>
      </c>
      <c r="CJ38" s="58">
        <v>0</v>
      </c>
      <c r="CK38" s="58">
        <v>0</v>
      </c>
      <c r="CL38" s="58">
        <v>0</v>
      </c>
      <c r="CM38" s="58">
        <v>0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115"/>
    </row>
    <row r="39" spans="1:102" x14ac:dyDescent="0.25">
      <c r="G39" s="61"/>
      <c r="H39" s="61"/>
      <c r="I39" s="62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CX39" s="115"/>
    </row>
    <row r="40" spans="1:102" x14ac:dyDescent="0.25">
      <c r="B40" s="15" t="s">
        <v>2</v>
      </c>
      <c r="C40" s="15"/>
      <c r="D40" s="16"/>
      <c r="E40" s="16"/>
      <c r="F40" s="16"/>
      <c r="G40" s="64"/>
      <c r="H40" s="64"/>
      <c r="I40" s="65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CX40" s="115"/>
    </row>
    <row r="41" spans="1:102" x14ac:dyDescent="0.25">
      <c r="B41" s="7" t="s">
        <v>12</v>
      </c>
      <c r="C41">
        <f>5%</f>
        <v>0.05</v>
      </c>
      <c r="D41" s="1">
        <f>(F33+F34)</f>
        <v>452841.66720000003</v>
      </c>
      <c r="F41" s="1">
        <f>C41*D41</f>
        <v>22642.083360000004</v>
      </c>
      <c r="G41" s="70">
        <v>10</v>
      </c>
      <c r="H41" s="70">
        <v>14</v>
      </c>
      <c r="I41" s="71">
        <f t="shared" si="0"/>
        <v>-22642.083360000004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  <c r="Q41" s="72">
        <v>0</v>
      </c>
      <c r="R41" s="72">
        <v>0</v>
      </c>
      <c r="S41" s="72">
        <f>I41*0.2</f>
        <v>-4528.4166720000012</v>
      </c>
      <c r="T41" s="72">
        <v>0</v>
      </c>
      <c r="U41" s="72">
        <v>0</v>
      </c>
      <c r="V41" s="72">
        <f>I41*0.8</f>
        <v>-18113.666688000005</v>
      </c>
      <c r="W41" s="72">
        <v>0</v>
      </c>
      <c r="X41" s="72">
        <v>0</v>
      </c>
      <c r="Y41" s="72">
        <v>0</v>
      </c>
      <c r="Z41" s="72">
        <v>0</v>
      </c>
      <c r="AA41" s="72">
        <v>0</v>
      </c>
      <c r="AB41" s="72">
        <v>0</v>
      </c>
      <c r="AC41" s="72">
        <v>0</v>
      </c>
      <c r="AD41" s="72">
        <v>0</v>
      </c>
      <c r="AE41" s="72">
        <v>0</v>
      </c>
      <c r="AF41" s="72">
        <v>0</v>
      </c>
      <c r="AG41" s="72">
        <v>0</v>
      </c>
      <c r="AH41" s="72">
        <v>0</v>
      </c>
      <c r="AI41" s="72">
        <v>0</v>
      </c>
      <c r="AJ41" s="72">
        <v>0</v>
      </c>
      <c r="AK41" s="72">
        <v>0</v>
      </c>
      <c r="AL41" s="72">
        <v>0</v>
      </c>
      <c r="AM41" s="72">
        <v>0</v>
      </c>
      <c r="AN41" s="72">
        <v>0</v>
      </c>
      <c r="AO41" s="72">
        <v>0</v>
      </c>
      <c r="AP41" s="72">
        <v>0</v>
      </c>
      <c r="AQ41" s="72">
        <v>0</v>
      </c>
      <c r="AR41" s="72">
        <v>0</v>
      </c>
      <c r="AS41" s="72">
        <v>0</v>
      </c>
      <c r="AT41" s="72">
        <v>0</v>
      </c>
      <c r="AU41" s="72">
        <v>0</v>
      </c>
      <c r="AV41" s="72">
        <v>0</v>
      </c>
      <c r="AW41" s="72">
        <v>0</v>
      </c>
      <c r="AX41" s="72">
        <v>0</v>
      </c>
      <c r="AY41" s="72">
        <v>0</v>
      </c>
      <c r="AZ41" s="72">
        <v>0</v>
      </c>
      <c r="BA41" s="72">
        <v>0</v>
      </c>
      <c r="BB41" s="72">
        <v>0</v>
      </c>
      <c r="BC41" s="72">
        <v>0</v>
      </c>
      <c r="BD41" s="72">
        <v>0</v>
      </c>
      <c r="BE41" s="72">
        <v>0</v>
      </c>
      <c r="BF41" s="72">
        <v>0</v>
      </c>
      <c r="BG41" s="72">
        <v>0</v>
      </c>
      <c r="BH41" s="72">
        <v>0</v>
      </c>
      <c r="BI41" s="72">
        <v>0</v>
      </c>
      <c r="BJ41" s="72">
        <v>0</v>
      </c>
      <c r="BK41" s="72">
        <v>0</v>
      </c>
      <c r="BL41" s="72">
        <v>0</v>
      </c>
      <c r="BM41" s="72">
        <v>0</v>
      </c>
      <c r="BN41" s="72">
        <v>0</v>
      </c>
      <c r="BO41" s="72">
        <v>0</v>
      </c>
      <c r="BP41" s="72">
        <v>0</v>
      </c>
      <c r="BQ41" s="72">
        <v>0</v>
      </c>
      <c r="BR41" s="72">
        <v>0</v>
      </c>
      <c r="BS41" s="72">
        <v>0</v>
      </c>
      <c r="BT41" s="72">
        <v>0</v>
      </c>
      <c r="BU41" s="72">
        <v>0</v>
      </c>
      <c r="BV41" s="72">
        <v>0</v>
      </c>
      <c r="BW41" s="72">
        <v>0</v>
      </c>
      <c r="BX41" s="72">
        <v>0</v>
      </c>
      <c r="BY41" s="72">
        <v>0</v>
      </c>
      <c r="BZ41" s="72">
        <v>0</v>
      </c>
      <c r="CA41" s="72">
        <v>0</v>
      </c>
      <c r="CB41" s="72">
        <v>0</v>
      </c>
      <c r="CC41" s="72">
        <v>0</v>
      </c>
      <c r="CD41" s="72">
        <v>0</v>
      </c>
      <c r="CE41" s="72">
        <v>0</v>
      </c>
      <c r="CF41" s="72">
        <v>0</v>
      </c>
      <c r="CG41" s="72">
        <v>0</v>
      </c>
      <c r="CH41" s="72">
        <v>0</v>
      </c>
      <c r="CI41" s="72">
        <v>0</v>
      </c>
      <c r="CJ41" s="72">
        <v>0</v>
      </c>
      <c r="CK41" s="72">
        <v>0</v>
      </c>
      <c r="CL41" s="72">
        <v>0</v>
      </c>
      <c r="CM41" s="72">
        <v>0</v>
      </c>
      <c r="CN41" s="72">
        <v>0</v>
      </c>
      <c r="CO41" s="72">
        <v>0</v>
      </c>
      <c r="CP41" s="72">
        <v>0</v>
      </c>
      <c r="CQ41" s="72">
        <v>0</v>
      </c>
      <c r="CR41" s="72">
        <v>0</v>
      </c>
      <c r="CS41" s="72">
        <v>0</v>
      </c>
      <c r="CT41" s="72">
        <v>0</v>
      </c>
      <c r="CU41" s="72">
        <v>0</v>
      </c>
      <c r="CV41" s="72">
        <v>0</v>
      </c>
      <c r="CW41" s="72">
        <v>0</v>
      </c>
      <c r="CX41" s="115"/>
    </row>
    <row r="42" spans="1:102" x14ac:dyDescent="0.25">
      <c r="B42" s="7" t="s">
        <v>11</v>
      </c>
      <c r="C42">
        <f>5%</f>
        <v>0.05</v>
      </c>
      <c r="D42" s="1">
        <f>F30</f>
        <v>59850</v>
      </c>
      <c r="F42" s="1">
        <f>C42*D42</f>
        <v>2992.5</v>
      </c>
      <c r="G42" s="55">
        <v>7</v>
      </c>
      <c r="H42" s="55">
        <v>9</v>
      </c>
      <c r="I42" s="57">
        <f t="shared" si="0"/>
        <v>-2992.5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f>I42*0.2</f>
        <v>-598.5</v>
      </c>
      <c r="Q42" s="58">
        <v>0</v>
      </c>
      <c r="R42" s="58">
        <f>I42*0.8</f>
        <v>-2394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v>0</v>
      </c>
      <c r="AH42" s="58">
        <v>0</v>
      </c>
      <c r="AI42" s="58">
        <v>0</v>
      </c>
      <c r="AJ42" s="58">
        <v>0</v>
      </c>
      <c r="AK42" s="58">
        <v>0</v>
      </c>
      <c r="AL42" s="58">
        <v>0</v>
      </c>
      <c r="AM42" s="58">
        <v>0</v>
      </c>
      <c r="AN42" s="58">
        <v>0</v>
      </c>
      <c r="AO42" s="58">
        <v>0</v>
      </c>
      <c r="AP42" s="58">
        <v>0</v>
      </c>
      <c r="AQ42" s="58">
        <v>0</v>
      </c>
      <c r="AR42" s="58">
        <v>0</v>
      </c>
      <c r="AS42" s="58">
        <v>0</v>
      </c>
      <c r="AT42" s="58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8">
        <v>0</v>
      </c>
      <c r="BA42" s="58">
        <v>0</v>
      </c>
      <c r="BB42" s="58">
        <v>0</v>
      </c>
      <c r="BC42" s="58">
        <v>0</v>
      </c>
      <c r="BD42" s="58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0</v>
      </c>
      <c r="CA42" s="58">
        <v>0</v>
      </c>
      <c r="CB42" s="58">
        <v>0</v>
      </c>
      <c r="CC42" s="58">
        <v>0</v>
      </c>
      <c r="CD42" s="58">
        <v>0</v>
      </c>
      <c r="CE42" s="58">
        <v>0</v>
      </c>
      <c r="CF42" s="58">
        <v>0</v>
      </c>
      <c r="CG42" s="58">
        <v>0</v>
      </c>
      <c r="CH42" s="58">
        <v>0</v>
      </c>
      <c r="CI42" s="58">
        <v>0</v>
      </c>
      <c r="CJ42" s="58">
        <v>0</v>
      </c>
      <c r="CK42" s="58">
        <v>0</v>
      </c>
      <c r="CL42" s="58">
        <v>0</v>
      </c>
      <c r="CM42" s="58">
        <v>0</v>
      </c>
      <c r="CN42" s="58">
        <v>0</v>
      </c>
      <c r="CO42" s="58">
        <v>0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115"/>
    </row>
    <row r="43" spans="1:102" x14ac:dyDescent="0.25">
      <c r="B43" s="7" t="s">
        <v>31</v>
      </c>
      <c r="G43" s="90"/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115"/>
    </row>
    <row r="44" spans="1:102" x14ac:dyDescent="0.25">
      <c r="B44" t="s">
        <v>32</v>
      </c>
      <c r="C44" s="6">
        <v>2.9999999999999997E-4</v>
      </c>
      <c r="D44" s="1">
        <f>F33+F34</f>
        <v>452841.66720000003</v>
      </c>
      <c r="F44" s="1">
        <f>C44*D44</f>
        <v>135.85250016000001</v>
      </c>
      <c r="G44" s="55">
        <v>33</v>
      </c>
      <c r="H44" s="55">
        <v>33</v>
      </c>
      <c r="I44" s="57">
        <f t="shared" si="0"/>
        <v>-135.85250016000001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  <c r="AJ44" s="58">
        <v>0</v>
      </c>
      <c r="AK44" s="58">
        <v>0</v>
      </c>
      <c r="AL44" s="58">
        <v>0</v>
      </c>
      <c r="AM44" s="58">
        <v>0</v>
      </c>
      <c r="AN44" s="58">
        <v>0</v>
      </c>
      <c r="AO44" s="58">
        <v>0</v>
      </c>
      <c r="AP44" s="58">
        <f>I44</f>
        <v>-135.85250016000001</v>
      </c>
      <c r="AQ44" s="58">
        <v>0</v>
      </c>
      <c r="AR44" s="58">
        <v>0</v>
      </c>
      <c r="AS44" s="58">
        <v>0</v>
      </c>
      <c r="AT44" s="58">
        <v>0</v>
      </c>
      <c r="AU44" s="58">
        <v>0</v>
      </c>
      <c r="AV44" s="58">
        <v>0</v>
      </c>
      <c r="AW44" s="58">
        <v>0</v>
      </c>
      <c r="AX44" s="58">
        <v>0</v>
      </c>
      <c r="AY44" s="58">
        <v>0</v>
      </c>
      <c r="AZ44" s="58">
        <v>0</v>
      </c>
      <c r="BA44" s="58">
        <v>0</v>
      </c>
      <c r="BB44" s="58">
        <v>0</v>
      </c>
      <c r="BC44" s="58">
        <v>0</v>
      </c>
      <c r="BD44" s="58">
        <v>0</v>
      </c>
      <c r="BE44" s="58">
        <v>0</v>
      </c>
      <c r="BF44" s="58">
        <v>0</v>
      </c>
      <c r="BG44" s="58">
        <v>0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0</v>
      </c>
      <c r="CA44" s="58">
        <v>0</v>
      </c>
      <c r="CB44" s="58">
        <v>0</v>
      </c>
      <c r="CC44" s="58">
        <v>0</v>
      </c>
      <c r="CD44" s="58">
        <v>0</v>
      </c>
      <c r="CE44" s="58">
        <v>0</v>
      </c>
      <c r="CF44" s="58">
        <v>0</v>
      </c>
      <c r="CG44" s="58">
        <v>0</v>
      </c>
      <c r="CH44" s="58">
        <v>0</v>
      </c>
      <c r="CI44" s="58">
        <v>0</v>
      </c>
      <c r="CJ44" s="58">
        <v>0</v>
      </c>
      <c r="CK44" s="58">
        <v>0</v>
      </c>
      <c r="CL44" s="58">
        <v>0</v>
      </c>
      <c r="CM44" s="58">
        <v>0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115"/>
    </row>
    <row r="45" spans="1:102" x14ac:dyDescent="0.25">
      <c r="B45" t="s">
        <v>33</v>
      </c>
      <c r="C45" s="6">
        <v>2.0000000000000001E-4</v>
      </c>
      <c r="D45" s="1">
        <f>F33+F34</f>
        <v>452841.66720000003</v>
      </c>
      <c r="F45" s="1">
        <f>C45*D45</f>
        <v>90.568333440000004</v>
      </c>
      <c r="G45" s="55">
        <v>33</v>
      </c>
      <c r="H45" s="55">
        <v>33</v>
      </c>
      <c r="I45" s="57">
        <f t="shared" si="0"/>
        <v>-90.568333440000004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  <c r="AG45" s="58">
        <v>0</v>
      </c>
      <c r="AH45" s="58">
        <v>0</v>
      </c>
      <c r="AI45" s="58">
        <v>0</v>
      </c>
      <c r="AJ45" s="58">
        <v>0</v>
      </c>
      <c r="AK45" s="58">
        <v>0</v>
      </c>
      <c r="AL45" s="58">
        <v>0</v>
      </c>
      <c r="AM45" s="58">
        <v>0</v>
      </c>
      <c r="AN45" s="58">
        <v>0</v>
      </c>
      <c r="AO45" s="58">
        <v>0</v>
      </c>
      <c r="AP45" s="58">
        <f>I45</f>
        <v>-90.568333440000004</v>
      </c>
      <c r="AQ45" s="58">
        <v>0</v>
      </c>
      <c r="AR45" s="58">
        <v>0</v>
      </c>
      <c r="AS45" s="58">
        <v>0</v>
      </c>
      <c r="AT45" s="58">
        <v>0</v>
      </c>
      <c r="AU45" s="58">
        <v>0</v>
      </c>
      <c r="AV45" s="58">
        <v>0</v>
      </c>
      <c r="AW45" s="58">
        <v>0</v>
      </c>
      <c r="AX45" s="58">
        <v>0</v>
      </c>
      <c r="AY45" s="58">
        <v>0</v>
      </c>
      <c r="AZ45" s="58">
        <v>0</v>
      </c>
      <c r="BA45" s="58">
        <v>0</v>
      </c>
      <c r="BB45" s="58">
        <v>0</v>
      </c>
      <c r="BC45" s="58">
        <v>0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0</v>
      </c>
      <c r="CA45" s="58">
        <v>0</v>
      </c>
      <c r="CB45" s="58">
        <v>0</v>
      </c>
      <c r="CC45" s="58">
        <v>0</v>
      </c>
      <c r="CD45" s="58">
        <v>0</v>
      </c>
      <c r="CE45" s="58">
        <v>0</v>
      </c>
      <c r="CF45" s="58">
        <v>0</v>
      </c>
      <c r="CG45" s="58">
        <v>0</v>
      </c>
      <c r="CH45" s="58">
        <v>0</v>
      </c>
      <c r="CI45" s="58">
        <v>0</v>
      </c>
      <c r="CJ45" s="58">
        <v>0</v>
      </c>
      <c r="CK45" s="58">
        <v>0</v>
      </c>
      <c r="CL45" s="58">
        <v>0</v>
      </c>
      <c r="CM45" s="58">
        <v>0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0</v>
      </c>
      <c r="CU45" s="58">
        <v>0</v>
      </c>
      <c r="CV45" s="58">
        <v>0</v>
      </c>
      <c r="CW45" s="58">
        <v>0</v>
      </c>
      <c r="CX45" s="115"/>
    </row>
    <row r="46" spans="1:102" x14ac:dyDescent="0.25">
      <c r="B46" t="s">
        <v>34</v>
      </c>
      <c r="C46">
        <v>1</v>
      </c>
      <c r="D46" s="1">
        <v>250</v>
      </c>
      <c r="F46" s="1">
        <f>C46*D46</f>
        <v>250</v>
      </c>
      <c r="G46" s="55">
        <v>33</v>
      </c>
      <c r="H46" s="55">
        <v>33</v>
      </c>
      <c r="I46" s="57">
        <f t="shared" si="0"/>
        <v>-250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8">
        <v>0</v>
      </c>
      <c r="AI46" s="58">
        <v>0</v>
      </c>
      <c r="AJ46" s="58">
        <v>0</v>
      </c>
      <c r="AK46" s="58">
        <v>0</v>
      </c>
      <c r="AL46" s="58">
        <v>0</v>
      </c>
      <c r="AM46" s="58">
        <v>0</v>
      </c>
      <c r="AN46" s="58">
        <v>0</v>
      </c>
      <c r="AO46" s="58">
        <v>0</v>
      </c>
      <c r="AP46" s="58">
        <f>I46</f>
        <v>-250</v>
      </c>
      <c r="AQ46" s="58">
        <v>0</v>
      </c>
      <c r="AR46" s="58">
        <v>0</v>
      </c>
      <c r="AS46" s="58">
        <v>0</v>
      </c>
      <c r="AT46" s="58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8">
        <v>0</v>
      </c>
      <c r="BA46" s="58">
        <v>0</v>
      </c>
      <c r="BB46" s="58">
        <v>0</v>
      </c>
      <c r="BC46" s="58">
        <v>0</v>
      </c>
      <c r="BD46" s="58">
        <v>0</v>
      </c>
      <c r="BE46" s="58">
        <v>0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0</v>
      </c>
      <c r="BW46" s="58">
        <v>0</v>
      </c>
      <c r="BX46" s="58">
        <v>0</v>
      </c>
      <c r="BY46" s="58">
        <v>0</v>
      </c>
      <c r="BZ46" s="58">
        <v>0</v>
      </c>
      <c r="CA46" s="58">
        <v>0</v>
      </c>
      <c r="CB46" s="58">
        <v>0</v>
      </c>
      <c r="CC46" s="58">
        <v>0</v>
      </c>
      <c r="CD46" s="58">
        <v>0</v>
      </c>
      <c r="CE46" s="58">
        <v>0</v>
      </c>
      <c r="CF46" s="58">
        <v>0</v>
      </c>
      <c r="CG46" s="58">
        <v>0</v>
      </c>
      <c r="CH46" s="58">
        <v>0</v>
      </c>
      <c r="CI46" s="58">
        <v>0</v>
      </c>
      <c r="CJ46" s="58">
        <v>0</v>
      </c>
      <c r="CK46" s="58">
        <v>0</v>
      </c>
      <c r="CL46" s="58">
        <v>0</v>
      </c>
      <c r="CM46" s="58">
        <v>0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115"/>
    </row>
    <row r="47" spans="1:102" x14ac:dyDescent="0.25">
      <c r="B47" s="7" t="s">
        <v>35</v>
      </c>
      <c r="G47" s="90"/>
      <c r="H47" s="90"/>
      <c r="I47" s="91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115"/>
    </row>
    <row r="48" spans="1:102" x14ac:dyDescent="0.25">
      <c r="B48" t="s">
        <v>32</v>
      </c>
      <c r="C48" s="6">
        <v>2.9999999999999997E-4</v>
      </c>
      <c r="D48" s="1">
        <f>F33+F34</f>
        <v>452841.66720000003</v>
      </c>
      <c r="F48" s="1">
        <f>C48*D48</f>
        <v>135.85250016000001</v>
      </c>
      <c r="G48" s="55">
        <v>33</v>
      </c>
      <c r="H48" s="55">
        <v>33</v>
      </c>
      <c r="I48" s="57">
        <f t="shared" si="0"/>
        <v>-135.85250016000001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v>0</v>
      </c>
      <c r="AH48" s="58">
        <v>0</v>
      </c>
      <c r="AI48" s="58">
        <v>0</v>
      </c>
      <c r="AJ48" s="58">
        <v>0</v>
      </c>
      <c r="AK48" s="58">
        <v>0</v>
      </c>
      <c r="AL48" s="58">
        <v>0</v>
      </c>
      <c r="AM48" s="58">
        <v>0</v>
      </c>
      <c r="AN48" s="58">
        <v>0</v>
      </c>
      <c r="AO48" s="58">
        <v>0</v>
      </c>
      <c r="AP48" s="58">
        <f>I48</f>
        <v>-135.85250016000001</v>
      </c>
      <c r="AQ48" s="58">
        <v>0</v>
      </c>
      <c r="AR48" s="58">
        <v>0</v>
      </c>
      <c r="AS48" s="58">
        <v>0</v>
      </c>
      <c r="AT48" s="58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8">
        <v>0</v>
      </c>
      <c r="BA48" s="58">
        <v>0</v>
      </c>
      <c r="BB48" s="58">
        <v>0</v>
      </c>
      <c r="BC48" s="58">
        <v>0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58">
        <v>0</v>
      </c>
      <c r="BK48" s="58">
        <v>0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0</v>
      </c>
      <c r="CA48" s="58">
        <v>0</v>
      </c>
      <c r="CB48" s="58">
        <v>0</v>
      </c>
      <c r="CC48" s="58">
        <v>0</v>
      </c>
      <c r="CD48" s="58">
        <v>0</v>
      </c>
      <c r="CE48" s="58">
        <v>0</v>
      </c>
      <c r="CF48" s="58">
        <v>0</v>
      </c>
      <c r="CG48" s="58">
        <v>0</v>
      </c>
      <c r="CH48" s="58">
        <v>0</v>
      </c>
      <c r="CI48" s="58">
        <v>0</v>
      </c>
      <c r="CJ48" s="58">
        <v>0</v>
      </c>
      <c r="CK48" s="58">
        <v>0</v>
      </c>
      <c r="CL48" s="58">
        <v>0</v>
      </c>
      <c r="CM48" s="58">
        <v>0</v>
      </c>
      <c r="CN48" s="58">
        <v>0</v>
      </c>
      <c r="CO48" s="58">
        <v>0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115"/>
    </row>
    <row r="49" spans="2:102" x14ac:dyDescent="0.25">
      <c r="B49" t="s">
        <v>33</v>
      </c>
      <c r="C49" s="6">
        <v>2.0000000000000001E-4</v>
      </c>
      <c r="D49" s="1">
        <f>F33+F34</f>
        <v>452841.66720000003</v>
      </c>
      <c r="F49" s="1">
        <f>C49*D49</f>
        <v>90.568333440000004</v>
      </c>
      <c r="G49" s="55">
        <v>33</v>
      </c>
      <c r="H49" s="55">
        <v>33</v>
      </c>
      <c r="I49" s="57">
        <f t="shared" si="0"/>
        <v>-90.568333440000004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0</v>
      </c>
      <c r="AN49" s="58">
        <v>0</v>
      </c>
      <c r="AO49" s="58">
        <v>0</v>
      </c>
      <c r="AP49" s="58">
        <f t="shared" ref="AP49:AP52" si="14">I49</f>
        <v>-90.568333440000004</v>
      </c>
      <c r="AQ49" s="58">
        <v>0</v>
      </c>
      <c r="AR49" s="58">
        <v>0</v>
      </c>
      <c r="AS49" s="58">
        <v>0</v>
      </c>
      <c r="AT49" s="58">
        <v>0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8">
        <v>0</v>
      </c>
      <c r="BA49" s="58">
        <v>0</v>
      </c>
      <c r="BB49" s="58">
        <v>0</v>
      </c>
      <c r="BC49" s="58">
        <v>0</v>
      </c>
      <c r="BD49" s="58">
        <v>0</v>
      </c>
      <c r="BE49" s="58">
        <v>0</v>
      </c>
      <c r="BF49" s="58">
        <v>0</v>
      </c>
      <c r="BG49" s="58">
        <v>0</v>
      </c>
      <c r="BH49" s="58">
        <v>0</v>
      </c>
      <c r="BI49" s="58">
        <v>0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0</v>
      </c>
      <c r="CA49" s="58">
        <v>0</v>
      </c>
      <c r="CB49" s="58">
        <v>0</v>
      </c>
      <c r="CC49" s="58">
        <v>0</v>
      </c>
      <c r="CD49" s="58">
        <v>0</v>
      </c>
      <c r="CE49" s="58">
        <v>0</v>
      </c>
      <c r="CF49" s="58">
        <v>0</v>
      </c>
      <c r="CG49" s="58">
        <v>0</v>
      </c>
      <c r="CH49" s="58">
        <v>0</v>
      </c>
      <c r="CI49" s="58">
        <v>0</v>
      </c>
      <c r="CJ49" s="58">
        <v>0</v>
      </c>
      <c r="CK49" s="58">
        <v>0</v>
      </c>
      <c r="CL49" s="58">
        <v>0</v>
      </c>
      <c r="CM49" s="58">
        <v>0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115"/>
    </row>
    <row r="50" spans="2:102" x14ac:dyDescent="0.25">
      <c r="B50" t="s">
        <v>34</v>
      </c>
      <c r="C50">
        <v>1</v>
      </c>
      <c r="D50" s="1">
        <v>250</v>
      </c>
      <c r="F50" s="1">
        <f>C50*D50</f>
        <v>250</v>
      </c>
      <c r="G50" s="55">
        <v>33</v>
      </c>
      <c r="H50" s="55">
        <v>33</v>
      </c>
      <c r="I50" s="57">
        <f t="shared" si="0"/>
        <v>-250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v>0</v>
      </c>
      <c r="AH50" s="58">
        <v>0</v>
      </c>
      <c r="AI50" s="58">
        <v>0</v>
      </c>
      <c r="AJ50" s="58">
        <v>0</v>
      </c>
      <c r="AK50" s="58">
        <v>0</v>
      </c>
      <c r="AL50" s="58">
        <v>0</v>
      </c>
      <c r="AM50" s="58">
        <v>0</v>
      </c>
      <c r="AN50" s="58">
        <v>0</v>
      </c>
      <c r="AO50" s="58">
        <v>0</v>
      </c>
      <c r="AP50" s="58">
        <f t="shared" si="14"/>
        <v>-250</v>
      </c>
      <c r="AQ50" s="58">
        <v>0</v>
      </c>
      <c r="AR50" s="58">
        <v>0</v>
      </c>
      <c r="AS50" s="58">
        <v>0</v>
      </c>
      <c r="AT50" s="58">
        <v>0</v>
      </c>
      <c r="AU50" s="58">
        <v>0</v>
      </c>
      <c r="AV50" s="58">
        <v>0</v>
      </c>
      <c r="AW50" s="58">
        <v>0</v>
      </c>
      <c r="AX50" s="58">
        <v>0</v>
      </c>
      <c r="AY50" s="58">
        <v>0</v>
      </c>
      <c r="AZ50" s="58">
        <v>0</v>
      </c>
      <c r="BA50" s="58">
        <v>0</v>
      </c>
      <c r="BB50" s="58">
        <v>0</v>
      </c>
      <c r="BC50" s="58">
        <v>0</v>
      </c>
      <c r="BD50" s="58">
        <v>0</v>
      </c>
      <c r="BE50" s="58">
        <v>0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0</v>
      </c>
      <c r="BM50" s="58">
        <v>0</v>
      </c>
      <c r="BN50" s="58">
        <v>0</v>
      </c>
      <c r="BO50" s="58">
        <v>0</v>
      </c>
      <c r="BP50" s="58">
        <v>0</v>
      </c>
      <c r="BQ50" s="58">
        <v>0</v>
      </c>
      <c r="BR50" s="58">
        <v>0</v>
      </c>
      <c r="BS50" s="58">
        <v>0</v>
      </c>
      <c r="BT50" s="58">
        <v>0</v>
      </c>
      <c r="BU50" s="58">
        <v>0</v>
      </c>
      <c r="BV50" s="58">
        <v>0</v>
      </c>
      <c r="BW50" s="58">
        <v>0</v>
      </c>
      <c r="BX50" s="58">
        <v>0</v>
      </c>
      <c r="BY50" s="58">
        <v>0</v>
      </c>
      <c r="BZ50" s="58">
        <v>0</v>
      </c>
      <c r="CA50" s="58">
        <v>0</v>
      </c>
      <c r="CB50" s="58">
        <v>0</v>
      </c>
      <c r="CC50" s="58">
        <v>0</v>
      </c>
      <c r="CD50" s="58">
        <v>0</v>
      </c>
      <c r="CE50" s="58">
        <v>0</v>
      </c>
      <c r="CF50" s="58">
        <v>0</v>
      </c>
      <c r="CG50" s="58">
        <v>0</v>
      </c>
      <c r="CH50" s="58">
        <v>0</v>
      </c>
      <c r="CI50" s="58">
        <v>0</v>
      </c>
      <c r="CJ50" s="58">
        <v>0</v>
      </c>
      <c r="CK50" s="58">
        <v>0</v>
      </c>
      <c r="CL50" s="58">
        <v>0</v>
      </c>
      <c r="CM50" s="58">
        <v>0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115"/>
    </row>
    <row r="51" spans="2:102" x14ac:dyDescent="0.25">
      <c r="B51" s="7" t="s">
        <v>36</v>
      </c>
      <c r="C51" s="6">
        <v>8.9999999999999993E-3</v>
      </c>
      <c r="D51" s="1">
        <f>F33+F34</f>
        <v>452841.66720000003</v>
      </c>
      <c r="F51" s="1">
        <f>C51*D51</f>
        <v>4075.5750048</v>
      </c>
      <c r="G51" s="55">
        <v>17</v>
      </c>
      <c r="H51" s="55">
        <v>32</v>
      </c>
      <c r="I51" s="57">
        <f t="shared" si="0"/>
        <v>-4075.5750048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f>$I$51/16</f>
        <v>-254.7234378</v>
      </c>
      <c r="AA51" s="58">
        <f t="shared" ref="AA51:AO51" si="15">$I$51/16</f>
        <v>-254.7234378</v>
      </c>
      <c r="AB51" s="58">
        <f t="shared" si="15"/>
        <v>-254.7234378</v>
      </c>
      <c r="AC51" s="58">
        <f t="shared" si="15"/>
        <v>-254.7234378</v>
      </c>
      <c r="AD51" s="58">
        <f t="shared" si="15"/>
        <v>-254.7234378</v>
      </c>
      <c r="AE51" s="58">
        <f t="shared" si="15"/>
        <v>-254.7234378</v>
      </c>
      <c r="AF51" s="58">
        <f t="shared" si="15"/>
        <v>-254.7234378</v>
      </c>
      <c r="AG51" s="58">
        <f t="shared" si="15"/>
        <v>-254.7234378</v>
      </c>
      <c r="AH51" s="58">
        <f t="shared" si="15"/>
        <v>-254.7234378</v>
      </c>
      <c r="AI51" s="58">
        <f t="shared" si="15"/>
        <v>-254.7234378</v>
      </c>
      <c r="AJ51" s="58">
        <f t="shared" si="15"/>
        <v>-254.7234378</v>
      </c>
      <c r="AK51" s="58">
        <f t="shared" si="15"/>
        <v>-254.7234378</v>
      </c>
      <c r="AL51" s="58">
        <f t="shared" si="15"/>
        <v>-254.7234378</v>
      </c>
      <c r="AM51" s="58">
        <f t="shared" si="15"/>
        <v>-254.7234378</v>
      </c>
      <c r="AN51" s="58">
        <f t="shared" si="15"/>
        <v>-254.7234378</v>
      </c>
      <c r="AO51" s="58">
        <f t="shared" si="15"/>
        <v>-254.7234378</v>
      </c>
      <c r="AP51" s="58">
        <v>0</v>
      </c>
      <c r="AQ51" s="58">
        <v>0</v>
      </c>
      <c r="AR51" s="58">
        <v>0</v>
      </c>
      <c r="AS51" s="58">
        <v>0</v>
      </c>
      <c r="AT51" s="58">
        <v>0</v>
      </c>
      <c r="AU51" s="58">
        <v>0</v>
      </c>
      <c r="AV51" s="58">
        <v>0</v>
      </c>
      <c r="AW51" s="58">
        <v>0</v>
      </c>
      <c r="AX51" s="58">
        <v>0</v>
      </c>
      <c r="AY51" s="58">
        <v>0</v>
      </c>
      <c r="AZ51" s="58">
        <v>0</v>
      </c>
      <c r="BA51" s="58">
        <v>0</v>
      </c>
      <c r="BB51" s="58">
        <v>0</v>
      </c>
      <c r="BC51" s="58">
        <v>0</v>
      </c>
      <c r="BD51" s="58">
        <v>0</v>
      </c>
      <c r="BE51" s="58">
        <v>0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0</v>
      </c>
      <c r="BO51" s="58">
        <v>0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0</v>
      </c>
      <c r="CA51" s="58">
        <v>0</v>
      </c>
      <c r="CB51" s="58">
        <v>0</v>
      </c>
      <c r="CC51" s="58">
        <v>0</v>
      </c>
      <c r="CD51" s="58">
        <v>0</v>
      </c>
      <c r="CE51" s="58">
        <v>0</v>
      </c>
      <c r="CF51" s="58">
        <v>0</v>
      </c>
      <c r="CG51" s="58">
        <v>0</v>
      </c>
      <c r="CH51" s="58">
        <v>0</v>
      </c>
      <c r="CI51" s="58">
        <v>0</v>
      </c>
      <c r="CJ51" s="58">
        <v>0</v>
      </c>
      <c r="CK51" s="58">
        <v>0</v>
      </c>
      <c r="CL51" s="58">
        <v>0</v>
      </c>
      <c r="CM51" s="58">
        <v>0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115"/>
    </row>
    <row r="52" spans="2:102" x14ac:dyDescent="0.25">
      <c r="B52" s="7" t="s">
        <v>176</v>
      </c>
      <c r="C52" s="6">
        <v>0</v>
      </c>
      <c r="D52" s="1">
        <f>16*65*1.2*725.71</f>
        <v>905686.08000000007</v>
      </c>
      <c r="F52" s="1">
        <f>C52*D52</f>
        <v>0</v>
      </c>
      <c r="G52" s="55">
        <v>33</v>
      </c>
      <c r="H52" s="55">
        <v>33</v>
      </c>
      <c r="I52" s="57">
        <f>-F52</f>
        <v>0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58">
        <v>0</v>
      </c>
      <c r="AC52" s="58">
        <v>0</v>
      </c>
      <c r="AD52" s="58">
        <v>0</v>
      </c>
      <c r="AE52" s="58">
        <v>0</v>
      </c>
      <c r="AF52" s="58">
        <v>0</v>
      </c>
      <c r="AG52" s="58">
        <v>0</v>
      </c>
      <c r="AH52" s="58">
        <v>0</v>
      </c>
      <c r="AI52" s="58">
        <v>0</v>
      </c>
      <c r="AJ52" s="58">
        <v>0</v>
      </c>
      <c r="AK52" s="58">
        <v>0</v>
      </c>
      <c r="AL52" s="58">
        <v>0</v>
      </c>
      <c r="AM52" s="58">
        <v>0</v>
      </c>
      <c r="AN52" s="58">
        <v>0</v>
      </c>
      <c r="AO52" s="58">
        <v>0</v>
      </c>
      <c r="AP52" s="58">
        <f t="shared" si="14"/>
        <v>0</v>
      </c>
      <c r="AQ52" s="58">
        <v>0</v>
      </c>
      <c r="AR52" s="58">
        <v>0</v>
      </c>
      <c r="AS52" s="58">
        <v>0</v>
      </c>
      <c r="AT52" s="58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8">
        <v>0</v>
      </c>
      <c r="BA52" s="58">
        <v>0</v>
      </c>
      <c r="BB52" s="58">
        <v>0</v>
      </c>
      <c r="BC52" s="58">
        <v>0</v>
      </c>
      <c r="BD52" s="58">
        <v>0</v>
      </c>
      <c r="BE52" s="58">
        <v>0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0</v>
      </c>
      <c r="CA52" s="58">
        <v>0</v>
      </c>
      <c r="CB52" s="58">
        <v>0</v>
      </c>
      <c r="CC52" s="58">
        <v>0</v>
      </c>
      <c r="CD52" s="58">
        <v>0</v>
      </c>
      <c r="CE52" s="58">
        <v>0</v>
      </c>
      <c r="CF52" s="58">
        <v>0</v>
      </c>
      <c r="CG52" s="58">
        <v>0</v>
      </c>
      <c r="CH52" s="58">
        <v>0</v>
      </c>
      <c r="CI52" s="58">
        <v>0</v>
      </c>
      <c r="CJ52" s="58">
        <v>0</v>
      </c>
      <c r="CK52" s="58">
        <v>0</v>
      </c>
      <c r="CL52" s="58">
        <v>0</v>
      </c>
      <c r="CM52" s="58">
        <v>0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115"/>
    </row>
    <row r="53" spans="2:102" x14ac:dyDescent="0.25">
      <c r="G53" s="61"/>
      <c r="H53" s="61"/>
      <c r="I53" s="62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CX53" s="115"/>
    </row>
    <row r="54" spans="2:102" x14ac:dyDescent="0.25">
      <c r="B54" s="15" t="s">
        <v>37</v>
      </c>
      <c r="C54" s="15"/>
      <c r="D54" s="16"/>
      <c r="E54" s="16"/>
      <c r="F54" s="16"/>
      <c r="G54" s="73"/>
      <c r="H54" s="73"/>
      <c r="I54" s="74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CX54" s="115"/>
    </row>
    <row r="55" spans="2:102" x14ac:dyDescent="0.25">
      <c r="B55" s="17" t="s">
        <v>40</v>
      </c>
      <c r="C55" s="17">
        <v>1</v>
      </c>
      <c r="D55" s="19">
        <v>2500</v>
      </c>
      <c r="E55" s="19"/>
      <c r="F55" s="19">
        <f>C55*D55</f>
        <v>2500</v>
      </c>
      <c r="G55" s="67">
        <v>16</v>
      </c>
      <c r="H55" s="67">
        <v>16</v>
      </c>
      <c r="I55" s="68">
        <f t="shared" si="0"/>
        <v>-2500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  <c r="O55" s="69">
        <v>0</v>
      </c>
      <c r="P55" s="69">
        <v>0</v>
      </c>
      <c r="Q55" s="69">
        <v>0</v>
      </c>
      <c r="R55" s="69">
        <v>0</v>
      </c>
      <c r="S55" s="69">
        <v>0</v>
      </c>
      <c r="T55" s="69">
        <v>0</v>
      </c>
      <c r="U55" s="69">
        <v>0</v>
      </c>
      <c r="V55" s="69">
        <v>0</v>
      </c>
      <c r="W55" s="69">
        <v>0</v>
      </c>
      <c r="X55" s="114">
        <v>0</v>
      </c>
      <c r="Y55" s="114">
        <f>I55</f>
        <v>-2500</v>
      </c>
      <c r="Z55" s="114">
        <v>0</v>
      </c>
      <c r="AA55" s="114">
        <v>0</v>
      </c>
      <c r="AB55" s="114">
        <v>0</v>
      </c>
      <c r="AC55" s="114">
        <v>0</v>
      </c>
      <c r="AD55" s="114">
        <v>0</v>
      </c>
      <c r="AE55" s="114">
        <v>0</v>
      </c>
      <c r="AF55" s="114">
        <v>0</v>
      </c>
      <c r="AG55" s="114">
        <v>0</v>
      </c>
      <c r="AH55" s="114">
        <v>0</v>
      </c>
      <c r="AI55" s="114">
        <v>0</v>
      </c>
      <c r="AJ55" s="114">
        <v>0</v>
      </c>
      <c r="AK55" s="114">
        <v>0</v>
      </c>
      <c r="AL55" s="114">
        <v>0</v>
      </c>
      <c r="AM55" s="114">
        <v>0</v>
      </c>
      <c r="AN55" s="114">
        <v>0</v>
      </c>
      <c r="AO55" s="114">
        <v>0</v>
      </c>
      <c r="AP55" s="114">
        <v>0</v>
      </c>
      <c r="AQ55" s="114">
        <v>0</v>
      </c>
      <c r="AR55" s="114">
        <v>0</v>
      </c>
      <c r="AS55" s="114">
        <v>0</v>
      </c>
      <c r="AT55" s="114">
        <v>0</v>
      </c>
      <c r="AU55" s="114">
        <v>0</v>
      </c>
      <c r="AV55" s="114">
        <v>0</v>
      </c>
      <c r="AW55" s="114">
        <v>0</v>
      </c>
      <c r="AX55" s="114">
        <v>0</v>
      </c>
      <c r="AY55" s="114">
        <v>0</v>
      </c>
      <c r="AZ55" s="114">
        <v>0</v>
      </c>
      <c r="BA55" s="114">
        <v>0</v>
      </c>
      <c r="BB55" s="114">
        <v>0</v>
      </c>
      <c r="BC55" s="114">
        <v>0</v>
      </c>
      <c r="BD55" s="114">
        <v>0</v>
      </c>
      <c r="BE55" s="114">
        <v>0</v>
      </c>
      <c r="BF55" s="114">
        <v>0</v>
      </c>
      <c r="BG55" s="114">
        <v>0</v>
      </c>
      <c r="BH55" s="114">
        <v>0</v>
      </c>
      <c r="BI55" s="114">
        <v>0</v>
      </c>
      <c r="BJ55" s="114">
        <v>0</v>
      </c>
      <c r="BK55" s="114">
        <v>0</v>
      </c>
      <c r="BL55" s="114">
        <v>0</v>
      </c>
      <c r="BM55" s="114">
        <v>0</v>
      </c>
      <c r="BN55" s="114">
        <v>0</v>
      </c>
      <c r="BO55" s="114">
        <v>0</v>
      </c>
      <c r="BP55" s="114">
        <v>0</v>
      </c>
      <c r="BQ55" s="114">
        <v>0</v>
      </c>
      <c r="BR55" s="114">
        <v>0</v>
      </c>
      <c r="BS55" s="114">
        <v>0</v>
      </c>
      <c r="BT55" s="114">
        <v>0</v>
      </c>
      <c r="BU55" s="114">
        <v>0</v>
      </c>
      <c r="BV55" s="114">
        <v>0</v>
      </c>
      <c r="BW55" s="114">
        <v>0</v>
      </c>
      <c r="BX55" s="114">
        <v>0</v>
      </c>
      <c r="BY55" s="114">
        <v>0</v>
      </c>
      <c r="BZ55" s="114">
        <v>0</v>
      </c>
      <c r="CA55" s="114">
        <v>0</v>
      </c>
      <c r="CB55" s="114">
        <v>0</v>
      </c>
      <c r="CC55" s="114">
        <v>0</v>
      </c>
      <c r="CD55" s="114">
        <v>0</v>
      </c>
      <c r="CE55" s="114">
        <v>0</v>
      </c>
      <c r="CF55" s="114">
        <v>0</v>
      </c>
      <c r="CG55" s="114">
        <v>0</v>
      </c>
      <c r="CH55" s="114">
        <v>0</v>
      </c>
      <c r="CI55" s="114">
        <v>0</v>
      </c>
      <c r="CJ55" s="114">
        <v>0</v>
      </c>
      <c r="CK55" s="114">
        <v>0</v>
      </c>
      <c r="CL55" s="114">
        <v>0</v>
      </c>
      <c r="CM55" s="114">
        <v>0</v>
      </c>
      <c r="CN55" s="114">
        <v>0</v>
      </c>
      <c r="CO55" s="114">
        <v>0</v>
      </c>
      <c r="CP55" s="114">
        <v>0</v>
      </c>
      <c r="CQ55" s="114">
        <v>0</v>
      </c>
      <c r="CR55" s="114">
        <v>0</v>
      </c>
      <c r="CS55" s="114">
        <v>0</v>
      </c>
      <c r="CT55" s="114">
        <v>0</v>
      </c>
      <c r="CU55" s="114">
        <v>0</v>
      </c>
      <c r="CV55" s="114">
        <v>0</v>
      </c>
      <c r="CW55" s="114">
        <v>0</v>
      </c>
      <c r="CX55" s="115"/>
    </row>
    <row r="56" spans="2:102" x14ac:dyDescent="0.25">
      <c r="B56" s="17" t="s">
        <v>34</v>
      </c>
      <c r="C56" s="20">
        <v>2.5000000000000001E-3</v>
      </c>
      <c r="D56" s="19">
        <f>-0.8*SUM(I10:I52,I65:I66)</f>
        <v>656338.83499040781</v>
      </c>
      <c r="E56" s="19"/>
      <c r="F56" s="19">
        <f>C56*D56</f>
        <v>1640.8470874760196</v>
      </c>
      <c r="G56" s="55">
        <v>16</v>
      </c>
      <c r="H56" s="55">
        <v>16</v>
      </c>
      <c r="I56" s="57">
        <f t="shared" si="0"/>
        <v>-1640.8470874760196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f>I56</f>
        <v>-1640.8470874760196</v>
      </c>
      <c r="Z56" s="58">
        <v>0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  <c r="AG56" s="58">
        <v>0</v>
      </c>
      <c r="AH56" s="58">
        <v>0</v>
      </c>
      <c r="AI56" s="58">
        <v>0</v>
      </c>
      <c r="AJ56" s="58">
        <v>0</v>
      </c>
      <c r="AK56" s="58">
        <v>0</v>
      </c>
      <c r="AL56" s="58">
        <v>0</v>
      </c>
      <c r="AM56" s="58">
        <v>0</v>
      </c>
      <c r="AN56" s="58">
        <v>0</v>
      </c>
      <c r="AO56" s="58">
        <v>0</v>
      </c>
      <c r="AP56" s="58">
        <v>0</v>
      </c>
      <c r="AQ56" s="58">
        <v>0</v>
      </c>
      <c r="AR56" s="58">
        <v>0</v>
      </c>
      <c r="AS56" s="58">
        <v>0</v>
      </c>
      <c r="AT56" s="58">
        <v>0</v>
      </c>
      <c r="AU56" s="58">
        <v>0</v>
      </c>
      <c r="AV56" s="58">
        <v>0</v>
      </c>
      <c r="AW56" s="58">
        <v>0</v>
      </c>
      <c r="AX56" s="58">
        <v>0</v>
      </c>
      <c r="AY56" s="58">
        <v>0</v>
      </c>
      <c r="AZ56" s="58">
        <v>0</v>
      </c>
      <c r="BA56" s="58">
        <v>0</v>
      </c>
      <c r="BB56" s="58">
        <v>0</v>
      </c>
      <c r="BC56" s="58">
        <v>0</v>
      </c>
      <c r="BD56" s="58">
        <v>0</v>
      </c>
      <c r="BE56" s="58">
        <v>0</v>
      </c>
      <c r="BF56" s="58">
        <v>0</v>
      </c>
      <c r="BG56" s="58">
        <v>0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0</v>
      </c>
      <c r="BW56" s="58">
        <v>0</v>
      </c>
      <c r="BX56" s="58">
        <v>0</v>
      </c>
      <c r="BY56" s="58">
        <v>0</v>
      </c>
      <c r="BZ56" s="58">
        <v>0</v>
      </c>
      <c r="CA56" s="58">
        <v>0</v>
      </c>
      <c r="CB56" s="58">
        <v>0</v>
      </c>
      <c r="CC56" s="58">
        <v>0</v>
      </c>
      <c r="CD56" s="58">
        <v>0</v>
      </c>
      <c r="CE56" s="58">
        <v>0</v>
      </c>
      <c r="CF56" s="58">
        <v>0</v>
      </c>
      <c r="CG56" s="58">
        <v>0</v>
      </c>
      <c r="CH56" s="58">
        <v>0</v>
      </c>
      <c r="CI56" s="58">
        <v>0</v>
      </c>
      <c r="CJ56" s="58">
        <v>0</v>
      </c>
      <c r="CK56" s="58">
        <v>0</v>
      </c>
      <c r="CL56" s="58">
        <v>0</v>
      </c>
      <c r="CM56" s="58">
        <v>0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115"/>
    </row>
    <row r="57" spans="2:102" x14ac:dyDescent="0.25">
      <c r="B57" s="17" t="s">
        <v>41</v>
      </c>
      <c r="C57" s="17">
        <v>1</v>
      </c>
      <c r="D57" s="19">
        <v>250</v>
      </c>
      <c r="E57" s="19"/>
      <c r="F57" s="19">
        <f>C57*D57</f>
        <v>250</v>
      </c>
      <c r="G57" s="55">
        <v>16</v>
      </c>
      <c r="H57" s="55">
        <v>16</v>
      </c>
      <c r="I57" s="57">
        <f t="shared" si="0"/>
        <v>-250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f>I57</f>
        <v>-250</v>
      </c>
      <c r="Z57" s="58">
        <v>0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0</v>
      </c>
      <c r="AG57" s="58">
        <v>0</v>
      </c>
      <c r="AH57" s="58">
        <v>0</v>
      </c>
      <c r="AI57" s="58">
        <v>0</v>
      </c>
      <c r="AJ57" s="58">
        <v>0</v>
      </c>
      <c r="AK57" s="58">
        <v>0</v>
      </c>
      <c r="AL57" s="58">
        <v>0</v>
      </c>
      <c r="AM57" s="58">
        <v>0</v>
      </c>
      <c r="AN57" s="58">
        <v>0</v>
      </c>
      <c r="AO57" s="58">
        <v>0</v>
      </c>
      <c r="AP57" s="58">
        <v>0</v>
      </c>
      <c r="AQ57" s="58">
        <v>0</v>
      </c>
      <c r="AR57" s="58">
        <v>0</v>
      </c>
      <c r="AS57" s="58">
        <v>0</v>
      </c>
      <c r="AT57" s="58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8">
        <v>0</v>
      </c>
      <c r="BA57" s="58">
        <v>0</v>
      </c>
      <c r="BB57" s="58">
        <v>0</v>
      </c>
      <c r="BC57" s="58">
        <v>0</v>
      </c>
      <c r="BD57" s="58">
        <v>0</v>
      </c>
      <c r="BE57" s="58">
        <v>0</v>
      </c>
      <c r="BF57" s="58">
        <v>0</v>
      </c>
      <c r="BG57" s="58">
        <v>0</v>
      </c>
      <c r="BH57" s="58">
        <v>0</v>
      </c>
      <c r="BI57" s="58">
        <v>0</v>
      </c>
      <c r="BJ57" s="58">
        <v>0</v>
      </c>
      <c r="BK57" s="58">
        <v>0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0</v>
      </c>
      <c r="BW57" s="58">
        <v>0</v>
      </c>
      <c r="BX57" s="58">
        <v>0</v>
      </c>
      <c r="BY57" s="58">
        <v>0</v>
      </c>
      <c r="BZ57" s="58">
        <v>0</v>
      </c>
      <c r="CA57" s="58">
        <v>0</v>
      </c>
      <c r="CB57" s="58">
        <v>0</v>
      </c>
      <c r="CC57" s="58">
        <v>0</v>
      </c>
      <c r="CD57" s="58">
        <v>0</v>
      </c>
      <c r="CE57" s="58">
        <v>0</v>
      </c>
      <c r="CF57" s="58">
        <v>0</v>
      </c>
      <c r="CG57" s="58">
        <v>0</v>
      </c>
      <c r="CH57" s="58">
        <v>0</v>
      </c>
      <c r="CI57" s="58">
        <v>0</v>
      </c>
      <c r="CJ57" s="58">
        <v>0</v>
      </c>
      <c r="CK57" s="58">
        <v>0</v>
      </c>
      <c r="CL57" s="58">
        <v>0</v>
      </c>
      <c r="CM57" s="58">
        <v>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115"/>
    </row>
    <row r="58" spans="2:102" x14ac:dyDescent="0.25">
      <c r="B58" s="17" t="s">
        <v>42</v>
      </c>
      <c r="C58" s="20">
        <v>2.5000000000000001E-3</v>
      </c>
      <c r="D58" s="19">
        <f>-0.8*SUM(I10:I52,I65:I66)</f>
        <v>656338.83499040781</v>
      </c>
      <c r="E58" s="19"/>
      <c r="F58" s="19">
        <f>C58*D58</f>
        <v>1640.8470874760196</v>
      </c>
      <c r="G58" s="55">
        <v>16</v>
      </c>
      <c r="H58" s="55">
        <v>16</v>
      </c>
      <c r="I58" s="57">
        <f t="shared" si="0"/>
        <v>-1640.8470874760196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0</v>
      </c>
      <c r="Y58" s="58">
        <f>I58</f>
        <v>-1640.8470874760196</v>
      </c>
      <c r="Z58" s="58">
        <v>0</v>
      </c>
      <c r="AA58" s="58">
        <v>0</v>
      </c>
      <c r="AB58" s="58">
        <v>0</v>
      </c>
      <c r="AC58" s="58">
        <v>0</v>
      </c>
      <c r="AD58" s="58">
        <v>0</v>
      </c>
      <c r="AE58" s="58">
        <v>0</v>
      </c>
      <c r="AF58" s="58">
        <v>0</v>
      </c>
      <c r="AG58" s="58">
        <v>0</v>
      </c>
      <c r="AH58" s="58">
        <v>0</v>
      </c>
      <c r="AI58" s="58">
        <v>0</v>
      </c>
      <c r="AJ58" s="58">
        <v>0</v>
      </c>
      <c r="AK58" s="58">
        <v>0</v>
      </c>
      <c r="AL58" s="58">
        <v>0</v>
      </c>
      <c r="AM58" s="58">
        <v>0</v>
      </c>
      <c r="AN58" s="58">
        <v>0</v>
      </c>
      <c r="AO58" s="58">
        <v>0</v>
      </c>
      <c r="AP58" s="58">
        <v>0</v>
      </c>
      <c r="AQ58" s="58">
        <v>0</v>
      </c>
      <c r="AR58" s="58">
        <v>0</v>
      </c>
      <c r="AS58" s="58">
        <v>0</v>
      </c>
      <c r="AT58" s="58">
        <v>0</v>
      </c>
      <c r="AU58" s="58">
        <v>0</v>
      </c>
      <c r="AV58" s="58">
        <v>0</v>
      </c>
      <c r="AW58" s="58">
        <v>0</v>
      </c>
      <c r="AX58" s="58">
        <v>0</v>
      </c>
      <c r="AY58" s="58">
        <v>0</v>
      </c>
      <c r="AZ58" s="58">
        <v>0</v>
      </c>
      <c r="BA58" s="58">
        <v>0</v>
      </c>
      <c r="BB58" s="58">
        <v>0</v>
      </c>
      <c r="BC58" s="58">
        <v>0</v>
      </c>
      <c r="BD58" s="58">
        <v>0</v>
      </c>
      <c r="BE58" s="58">
        <v>0</v>
      </c>
      <c r="BF58" s="58">
        <v>0</v>
      </c>
      <c r="BG58" s="58">
        <v>0</v>
      </c>
      <c r="BH58" s="58">
        <v>0</v>
      </c>
      <c r="BI58" s="58">
        <v>0</v>
      </c>
      <c r="BJ58" s="58">
        <v>0</v>
      </c>
      <c r="BK58" s="58">
        <v>0</v>
      </c>
      <c r="BL58" s="58">
        <v>0</v>
      </c>
      <c r="BM58" s="58">
        <v>0</v>
      </c>
      <c r="BN58" s="58">
        <v>0</v>
      </c>
      <c r="BO58" s="58">
        <v>0</v>
      </c>
      <c r="BP58" s="58">
        <v>0</v>
      </c>
      <c r="BQ58" s="58">
        <v>0</v>
      </c>
      <c r="BR58" s="58">
        <v>0</v>
      </c>
      <c r="BS58" s="58">
        <v>0</v>
      </c>
      <c r="BT58" s="58">
        <v>0</v>
      </c>
      <c r="BU58" s="58">
        <v>0</v>
      </c>
      <c r="BV58" s="58">
        <v>0</v>
      </c>
      <c r="BW58" s="58">
        <v>0</v>
      </c>
      <c r="BX58" s="58">
        <v>0</v>
      </c>
      <c r="BY58" s="58">
        <v>0</v>
      </c>
      <c r="BZ58" s="58">
        <v>0</v>
      </c>
      <c r="CA58" s="58">
        <v>0</v>
      </c>
      <c r="CB58" s="58">
        <v>0</v>
      </c>
      <c r="CC58" s="58">
        <v>0</v>
      </c>
      <c r="CD58" s="58">
        <v>0</v>
      </c>
      <c r="CE58" s="58">
        <v>0</v>
      </c>
      <c r="CF58" s="58">
        <v>0</v>
      </c>
      <c r="CG58" s="58">
        <v>0</v>
      </c>
      <c r="CH58" s="58">
        <v>0</v>
      </c>
      <c r="CI58" s="58">
        <v>0</v>
      </c>
      <c r="CJ58" s="58">
        <v>0</v>
      </c>
      <c r="CK58" s="58">
        <v>0</v>
      </c>
      <c r="CL58" s="58">
        <v>0</v>
      </c>
      <c r="CM58" s="58">
        <v>0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115"/>
    </row>
    <row r="59" spans="2:102" x14ac:dyDescent="0.25">
      <c r="B59" s="17" t="s">
        <v>38</v>
      </c>
      <c r="C59" s="20">
        <v>1E-3</v>
      </c>
      <c r="D59" s="19">
        <f>-0.8*SUM(I10:I52,I65:I66)</f>
        <v>656338.83499040781</v>
      </c>
      <c r="E59" s="19"/>
      <c r="F59" s="19">
        <f>C59*D59</f>
        <v>656.3388349904078</v>
      </c>
      <c r="G59" s="55">
        <v>16</v>
      </c>
      <c r="H59" s="55">
        <v>16</v>
      </c>
      <c r="I59" s="57">
        <f t="shared" si="0"/>
        <v>-656.3388349904078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0</v>
      </c>
      <c r="X59" s="58">
        <v>0</v>
      </c>
      <c r="Y59" s="58">
        <f>I59</f>
        <v>-656.3388349904078</v>
      </c>
      <c r="Z59" s="58">
        <v>0</v>
      </c>
      <c r="AA59" s="58">
        <v>0</v>
      </c>
      <c r="AB59" s="58">
        <v>0</v>
      </c>
      <c r="AC59" s="58">
        <v>0</v>
      </c>
      <c r="AD59" s="58">
        <v>0</v>
      </c>
      <c r="AE59" s="58">
        <v>0</v>
      </c>
      <c r="AF59" s="58">
        <v>0</v>
      </c>
      <c r="AG59" s="58">
        <v>0</v>
      </c>
      <c r="AH59" s="58">
        <v>0</v>
      </c>
      <c r="AI59" s="58">
        <v>0</v>
      </c>
      <c r="AJ59" s="58">
        <v>0</v>
      </c>
      <c r="AK59" s="58">
        <v>0</v>
      </c>
      <c r="AL59" s="58">
        <v>0</v>
      </c>
      <c r="AM59" s="58">
        <v>0</v>
      </c>
      <c r="AN59" s="58">
        <v>0</v>
      </c>
      <c r="AO59" s="58">
        <v>0</v>
      </c>
      <c r="AP59" s="58">
        <v>0</v>
      </c>
      <c r="AQ59" s="58">
        <v>0</v>
      </c>
      <c r="AR59" s="58">
        <v>0</v>
      </c>
      <c r="AS59" s="58">
        <v>0</v>
      </c>
      <c r="AT59" s="58">
        <v>0</v>
      </c>
      <c r="AU59" s="58">
        <v>0</v>
      </c>
      <c r="AV59" s="58">
        <v>0</v>
      </c>
      <c r="AW59" s="58">
        <v>0</v>
      </c>
      <c r="AX59" s="58">
        <v>0</v>
      </c>
      <c r="AY59" s="58">
        <v>0</v>
      </c>
      <c r="AZ59" s="58">
        <v>0</v>
      </c>
      <c r="BA59" s="58">
        <v>0</v>
      </c>
      <c r="BB59" s="58">
        <v>0</v>
      </c>
      <c r="BC59" s="58">
        <v>0</v>
      </c>
      <c r="BD59" s="58">
        <v>0</v>
      </c>
      <c r="BE59" s="58">
        <v>0</v>
      </c>
      <c r="BF59" s="58">
        <v>0</v>
      </c>
      <c r="BG59" s="58">
        <v>0</v>
      </c>
      <c r="BH59" s="58">
        <v>0</v>
      </c>
      <c r="BI59" s="58">
        <v>0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0</v>
      </c>
      <c r="BW59" s="58">
        <v>0</v>
      </c>
      <c r="BX59" s="58">
        <v>0</v>
      </c>
      <c r="BY59" s="58">
        <v>0</v>
      </c>
      <c r="BZ59" s="58">
        <v>0</v>
      </c>
      <c r="CA59" s="58">
        <v>0</v>
      </c>
      <c r="CB59" s="58">
        <v>0</v>
      </c>
      <c r="CC59" s="58">
        <v>0</v>
      </c>
      <c r="CD59" s="58">
        <v>0</v>
      </c>
      <c r="CE59" s="58">
        <v>0</v>
      </c>
      <c r="CF59" s="58">
        <v>0</v>
      </c>
      <c r="CG59" s="58">
        <v>0</v>
      </c>
      <c r="CH59" s="58">
        <v>0</v>
      </c>
      <c r="CI59" s="58">
        <v>0</v>
      </c>
      <c r="CJ59" s="58">
        <v>0</v>
      </c>
      <c r="CK59" s="58">
        <v>0</v>
      </c>
      <c r="CL59" s="58">
        <v>0</v>
      </c>
      <c r="CM59" s="58">
        <v>0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115"/>
    </row>
    <row r="60" spans="2:102" x14ac:dyDescent="0.25">
      <c r="B60" s="17" t="s">
        <v>122</v>
      </c>
      <c r="C60" s="20">
        <f>intereses!C5</f>
        <v>3.5000000000000003E-2</v>
      </c>
      <c r="D60" s="19">
        <f>0.8*(F8-F68)</f>
        <v>486595.1630683426</v>
      </c>
      <c r="E60" s="19"/>
      <c r="F60" s="19">
        <v>44525</v>
      </c>
      <c r="G60" s="55">
        <v>33</v>
      </c>
      <c r="H60" s="55">
        <v>92</v>
      </c>
      <c r="I60" s="57"/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0</v>
      </c>
      <c r="AB60" s="58">
        <v>0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0</v>
      </c>
      <c r="AK60" s="58">
        <v>0</v>
      </c>
      <c r="AL60" s="58">
        <v>0</v>
      </c>
      <c r="AM60" s="58">
        <v>0</v>
      </c>
      <c r="AN60" s="58">
        <v>0</v>
      </c>
      <c r="AO60" s="58">
        <v>0</v>
      </c>
      <c r="AP60" s="58">
        <v>-1419.2358833333333</v>
      </c>
      <c r="AQ60" s="58">
        <v>-1397.5569440841523</v>
      </c>
      <c r="AR60" s="58">
        <v>-1375.8147745954948</v>
      </c>
      <c r="AS60" s="58">
        <v>-1354.0091904458284</v>
      </c>
      <c r="AT60" s="58">
        <v>-1332.1400066757253</v>
      </c>
      <c r="AU60" s="58">
        <v>-1310.2070377862931</v>
      </c>
      <c r="AV60" s="58">
        <v>-1288.2100977375999</v>
      </c>
      <c r="AW60" s="58">
        <v>-1266.1489999470978</v>
      </c>
      <c r="AX60" s="58">
        <v>-1244.0235572880404</v>
      </c>
      <c r="AY60" s="58">
        <v>-1221.833582087894</v>
      </c>
      <c r="AZ60" s="58">
        <v>-1199.578886126747</v>
      </c>
      <c r="BA60" s="58">
        <v>-1177.2592806357136</v>
      </c>
      <c r="BB60" s="58">
        <v>-1154.8745762953311</v>
      </c>
      <c r="BC60" s="58">
        <v>-1132.4245832339559</v>
      </c>
      <c r="BD60" s="58">
        <v>-1109.9091110261515</v>
      </c>
      <c r="BE60" s="58">
        <v>-1087.3279686910746</v>
      </c>
      <c r="BF60" s="113">
        <v>-1064.6809646908537</v>
      </c>
      <c r="BG60" s="113">
        <v>-1041.9679069289657</v>
      </c>
      <c r="BH60" s="113">
        <v>-1019.1886027486051</v>
      </c>
      <c r="BI60" s="113">
        <v>-996.34285893105186</v>
      </c>
      <c r="BJ60" s="113">
        <v>-973.43048169403096</v>
      </c>
      <c r="BK60" s="113">
        <v>-950.45127669006854</v>
      </c>
      <c r="BL60" s="113">
        <v>-927.40504900484461</v>
      </c>
      <c r="BM60" s="113">
        <v>-904.29160315553895</v>
      </c>
      <c r="BN60" s="113">
        <v>-881.11074308917262</v>
      </c>
      <c r="BO60" s="113">
        <v>-857.86227218094621</v>
      </c>
      <c r="BP60" s="113">
        <v>-834.54599323257071</v>
      </c>
      <c r="BQ60" s="113">
        <v>-811.16170847059584</v>
      </c>
      <c r="BR60" s="113">
        <v>-787.70921954473215</v>
      </c>
      <c r="BS60" s="113">
        <v>-764.18832752616743</v>
      </c>
      <c r="BT60" s="113">
        <v>-740.59883290588209</v>
      </c>
      <c r="BU60" s="113">
        <v>-716.94053559295446</v>
      </c>
      <c r="BV60" s="113">
        <v>-693.21323491286398</v>
      </c>
      <c r="BW60" s="113">
        <v>-669.41672960579001</v>
      </c>
      <c r="BX60" s="113">
        <v>-645.55081782490367</v>
      </c>
      <c r="BY60" s="113">
        <v>-621.61529713465643</v>
      </c>
      <c r="BZ60" s="113">
        <v>-597.60996450906248</v>
      </c>
      <c r="CA60" s="113">
        <v>-573.53461632997744</v>
      </c>
      <c r="CB60" s="113">
        <v>-549.38904838536996</v>
      </c>
      <c r="CC60" s="113">
        <v>-525.17305586759062</v>
      </c>
      <c r="CD60" s="113">
        <v>-500.8864333716345</v>
      </c>
      <c r="CE60" s="113">
        <v>-476.52897489339864</v>
      </c>
      <c r="CF60" s="113">
        <v>-452.10047382793448</v>
      </c>
      <c r="CG60" s="113">
        <v>-427.60072296769602</v>
      </c>
      <c r="CH60" s="113">
        <v>-403.02951450078183</v>
      </c>
      <c r="CI60" s="113">
        <v>-378.3866400091726</v>
      </c>
      <c r="CJ60" s="113">
        <v>-353.67189046696279</v>
      </c>
      <c r="CK60" s="113">
        <v>-328.88505623858816</v>
      </c>
      <c r="CL60" s="113">
        <v>-304.02592707704753</v>
      </c>
      <c r="CM60" s="113">
        <v>-279.09429212211899</v>
      </c>
      <c r="CN60" s="113">
        <v>-254.08993989857197</v>
      </c>
      <c r="CO60" s="113">
        <v>-229.01265831437286</v>
      </c>
      <c r="CP60" s="113">
        <v>-203.86223465888654</v>
      </c>
      <c r="CQ60" s="113">
        <v>-178.63845560107177</v>
      </c>
      <c r="CR60" s="113">
        <v>-153.34110718767164</v>
      </c>
      <c r="CS60" s="113">
        <v>-127.96997484139911</v>
      </c>
      <c r="CT60" s="113">
        <v>-102.5248433591166</v>
      </c>
      <c r="CU60" s="113">
        <v>-77.00549691001082</v>
      </c>
      <c r="CV60" s="113">
        <v>-51.411719033761784</v>
      </c>
      <c r="CW60" s="113">
        <v>-25.743292638707004</v>
      </c>
      <c r="CX60" s="115"/>
    </row>
    <row r="61" spans="2:102" x14ac:dyDescent="0.25">
      <c r="B61" s="17" t="s">
        <v>54</v>
      </c>
      <c r="C61" s="21">
        <f>intereses!E5</f>
        <v>0.05</v>
      </c>
      <c r="D61" s="19">
        <f>-0.8*SUM(I10:I52,I65:I66)</f>
        <v>656338.83499040781</v>
      </c>
      <c r="E61" s="19"/>
      <c r="F61" s="19">
        <v>23766.53</v>
      </c>
      <c r="G61" s="55">
        <v>17</v>
      </c>
      <c r="H61" s="55">
        <v>32</v>
      </c>
      <c r="I61" s="57"/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58">
        <v>-2734.7451249999999</v>
      </c>
      <c r="AA61" s="58">
        <v>-2571.2156788663806</v>
      </c>
      <c r="AB61" s="58">
        <v>-2407.0048600405385</v>
      </c>
      <c r="AC61" s="58">
        <v>-2242.1098294695889</v>
      </c>
      <c r="AD61" s="58">
        <v>-2076.52773627126</v>
      </c>
      <c r="AE61" s="58">
        <v>-1910.2557176846049</v>
      </c>
      <c r="AF61" s="58">
        <v>-1743.2908990205046</v>
      </c>
      <c r="AG61" s="58">
        <v>-1575.6303936119712</v>
      </c>
      <c r="AH61" s="58">
        <v>-1407.2713027642355</v>
      </c>
      <c r="AI61" s="58">
        <v>-1238.2107157046341</v>
      </c>
      <c r="AJ61" s="58">
        <v>-1068.4457095322846</v>
      </c>
      <c r="AK61" s="58">
        <v>-897.97334916755028</v>
      </c>
      <c r="AL61" s="58">
        <v>-726.79068730129609</v>
      </c>
      <c r="AM61" s="58">
        <v>-554.89476434393237</v>
      </c>
      <c r="AN61" s="58">
        <v>-382.28260837424659</v>
      </c>
      <c r="AO61" s="58">
        <v>-208.95123508802035</v>
      </c>
      <c r="AP61" s="58">
        <v>0</v>
      </c>
      <c r="AQ61" s="58">
        <v>0</v>
      </c>
      <c r="AR61" s="58">
        <v>0</v>
      </c>
      <c r="AS61" s="58">
        <v>0</v>
      </c>
      <c r="AT61" s="58">
        <v>0</v>
      </c>
      <c r="AU61" s="58">
        <v>0</v>
      </c>
      <c r="AV61" s="58">
        <v>0</v>
      </c>
      <c r="AW61" s="58">
        <v>0</v>
      </c>
      <c r="AX61" s="58">
        <v>0</v>
      </c>
      <c r="AY61" s="58">
        <v>0</v>
      </c>
      <c r="AZ61" s="58">
        <v>0</v>
      </c>
      <c r="BA61" s="58">
        <v>0</v>
      </c>
      <c r="BB61" s="58">
        <v>0</v>
      </c>
      <c r="BC61" s="58">
        <v>0</v>
      </c>
      <c r="BD61" s="58">
        <v>0</v>
      </c>
      <c r="BE61" s="58">
        <v>0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0</v>
      </c>
      <c r="BW61" s="58">
        <v>0</v>
      </c>
      <c r="BX61" s="58">
        <v>0</v>
      </c>
      <c r="BY61" s="58">
        <v>0</v>
      </c>
      <c r="BZ61" s="58">
        <v>0</v>
      </c>
      <c r="CA61" s="58">
        <v>0</v>
      </c>
      <c r="CB61" s="58">
        <v>0</v>
      </c>
      <c r="CC61" s="58">
        <v>0</v>
      </c>
      <c r="CD61" s="58">
        <v>0</v>
      </c>
      <c r="CE61" s="58">
        <v>0</v>
      </c>
      <c r="CF61" s="58">
        <v>0</v>
      </c>
      <c r="CG61" s="58">
        <v>0</v>
      </c>
      <c r="CH61" s="58">
        <v>0</v>
      </c>
      <c r="CI61" s="58">
        <v>0</v>
      </c>
      <c r="CJ61" s="58">
        <v>0</v>
      </c>
      <c r="CK61" s="58">
        <v>0</v>
      </c>
      <c r="CL61" s="58">
        <v>0</v>
      </c>
      <c r="CM61" s="58">
        <v>0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115"/>
    </row>
    <row r="62" spans="2:102" x14ac:dyDescent="0.25">
      <c r="B62" s="17" t="s">
        <v>39</v>
      </c>
      <c r="C62" s="20">
        <v>2.5000000000000001E-3</v>
      </c>
      <c r="D62" s="19">
        <f>-0.8*SUM(I10:I52,I65:I66)</f>
        <v>656338.83499040781</v>
      </c>
      <c r="E62" s="19"/>
      <c r="F62" s="19">
        <f>C62*D62</f>
        <v>1640.8470874760196</v>
      </c>
      <c r="G62" s="55">
        <v>32</v>
      </c>
      <c r="H62" s="55">
        <v>33</v>
      </c>
      <c r="I62" s="57">
        <f t="shared" si="0"/>
        <v>-1640.8470874760196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  <c r="O62" s="58">
        <v>0</v>
      </c>
      <c r="P62" s="58">
        <v>0</v>
      </c>
      <c r="Q62" s="58">
        <v>0</v>
      </c>
      <c r="R62" s="58">
        <v>0</v>
      </c>
      <c r="S62" s="58">
        <v>0</v>
      </c>
      <c r="T62" s="58">
        <v>0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58">
        <v>0</v>
      </c>
      <c r="AB62" s="58">
        <v>0</v>
      </c>
      <c r="AC62" s="58">
        <v>0</v>
      </c>
      <c r="AD62" s="58">
        <v>0</v>
      </c>
      <c r="AE62" s="58">
        <v>0</v>
      </c>
      <c r="AF62" s="58">
        <v>0</v>
      </c>
      <c r="AG62" s="58">
        <v>0</v>
      </c>
      <c r="AH62" s="58">
        <v>0</v>
      </c>
      <c r="AI62" s="58">
        <v>0</v>
      </c>
      <c r="AJ62" s="58">
        <v>0</v>
      </c>
      <c r="AK62" s="58">
        <v>0</v>
      </c>
      <c r="AL62" s="58">
        <v>0</v>
      </c>
      <c r="AM62" s="58">
        <v>0</v>
      </c>
      <c r="AN62" s="58">
        <v>0</v>
      </c>
      <c r="AO62" s="58">
        <v>0</v>
      </c>
      <c r="AP62" s="58">
        <v>0</v>
      </c>
      <c r="AQ62" s="58">
        <v>0</v>
      </c>
      <c r="AR62" s="58">
        <v>0</v>
      </c>
      <c r="AS62" s="58">
        <v>0</v>
      </c>
      <c r="AT62" s="58">
        <v>0</v>
      </c>
      <c r="AU62" s="58">
        <v>0</v>
      </c>
      <c r="AV62" s="58">
        <v>0</v>
      </c>
      <c r="AW62" s="58">
        <v>0</v>
      </c>
      <c r="AX62" s="58">
        <v>0</v>
      </c>
      <c r="AY62" s="58">
        <v>0</v>
      </c>
      <c r="AZ62" s="58">
        <v>0</v>
      </c>
      <c r="BA62" s="58">
        <v>0</v>
      </c>
      <c r="BB62" s="58">
        <v>0</v>
      </c>
      <c r="BC62" s="58">
        <v>0</v>
      </c>
      <c r="BD62" s="58">
        <v>0</v>
      </c>
      <c r="BE62" s="58">
        <v>0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0</v>
      </c>
      <c r="CA62" s="58">
        <v>0</v>
      </c>
      <c r="CB62" s="58">
        <v>0</v>
      </c>
      <c r="CC62" s="58">
        <v>0</v>
      </c>
      <c r="CD62" s="58">
        <v>0</v>
      </c>
      <c r="CE62" s="58">
        <v>0</v>
      </c>
      <c r="CF62" s="58">
        <v>0</v>
      </c>
      <c r="CG62" s="58">
        <v>0</v>
      </c>
      <c r="CH62" s="58">
        <v>0</v>
      </c>
      <c r="CI62" s="58">
        <v>0</v>
      </c>
      <c r="CJ62" s="58">
        <v>0</v>
      </c>
      <c r="CK62" s="58">
        <v>0</v>
      </c>
      <c r="CL62" s="58">
        <v>0</v>
      </c>
      <c r="CM62" s="58">
        <v>0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f>I62</f>
        <v>-1640.8470874760196</v>
      </c>
      <c r="CX62" s="115"/>
    </row>
    <row r="63" spans="2:102" x14ac:dyDescent="0.25">
      <c r="G63" s="61"/>
      <c r="H63" s="61"/>
      <c r="I63" s="62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CX63" s="115"/>
    </row>
    <row r="64" spans="2:102" x14ac:dyDescent="0.25">
      <c r="B64" s="15" t="s">
        <v>3</v>
      </c>
      <c r="C64" s="15"/>
      <c r="D64" s="16"/>
      <c r="E64" s="16"/>
      <c r="F64" s="16"/>
      <c r="G64" s="64"/>
      <c r="H64" s="64"/>
      <c r="I64" s="65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CX64" s="115"/>
    </row>
    <row r="65" spans="2:102" x14ac:dyDescent="0.25">
      <c r="B65" s="17" t="s">
        <v>30</v>
      </c>
      <c r="C65">
        <v>8</v>
      </c>
      <c r="D65" s="1">
        <v>16</v>
      </c>
      <c r="E65" s="1">
        <v>700</v>
      </c>
      <c r="F65" s="1">
        <f>C65*D65*E65</f>
        <v>89600</v>
      </c>
      <c r="G65" s="70">
        <v>17</v>
      </c>
      <c r="H65" s="70">
        <v>32</v>
      </c>
      <c r="I65" s="71">
        <f t="shared" si="0"/>
        <v>-89600</v>
      </c>
      <c r="J65" s="72">
        <v>0</v>
      </c>
      <c r="K65" s="72">
        <v>0</v>
      </c>
      <c r="L65" s="72">
        <v>0</v>
      </c>
      <c r="M65" s="72">
        <v>0</v>
      </c>
      <c r="N65" s="72">
        <v>0</v>
      </c>
      <c r="O65" s="72">
        <v>0</v>
      </c>
      <c r="P65" s="72">
        <v>0</v>
      </c>
      <c r="Q65" s="72">
        <v>0</v>
      </c>
      <c r="R65" s="72">
        <v>0</v>
      </c>
      <c r="S65" s="72">
        <v>0</v>
      </c>
      <c r="T65" s="72">
        <v>0</v>
      </c>
      <c r="U65" s="72">
        <v>0</v>
      </c>
      <c r="V65" s="72">
        <v>0</v>
      </c>
      <c r="W65" s="72">
        <v>0</v>
      </c>
      <c r="X65" s="72">
        <v>0</v>
      </c>
      <c r="Y65" s="72">
        <v>0</v>
      </c>
      <c r="Z65" s="72">
        <f>$I$65/16</f>
        <v>-5600</v>
      </c>
      <c r="AA65" s="72">
        <f t="shared" ref="AA65:AO65" si="16">$I$65/16</f>
        <v>-5600</v>
      </c>
      <c r="AB65" s="72">
        <f t="shared" si="16"/>
        <v>-5600</v>
      </c>
      <c r="AC65" s="72">
        <f t="shared" si="16"/>
        <v>-5600</v>
      </c>
      <c r="AD65" s="72">
        <f t="shared" si="16"/>
        <v>-5600</v>
      </c>
      <c r="AE65" s="72">
        <f t="shared" si="16"/>
        <v>-5600</v>
      </c>
      <c r="AF65" s="72">
        <f t="shared" si="16"/>
        <v>-5600</v>
      </c>
      <c r="AG65" s="72">
        <f t="shared" si="16"/>
        <v>-5600</v>
      </c>
      <c r="AH65" s="72">
        <f t="shared" si="16"/>
        <v>-5600</v>
      </c>
      <c r="AI65" s="72">
        <f t="shared" si="16"/>
        <v>-5600</v>
      </c>
      <c r="AJ65" s="72">
        <f t="shared" si="16"/>
        <v>-5600</v>
      </c>
      <c r="AK65" s="72">
        <f t="shared" si="16"/>
        <v>-5600</v>
      </c>
      <c r="AL65" s="72">
        <f t="shared" si="16"/>
        <v>-5600</v>
      </c>
      <c r="AM65" s="72">
        <f t="shared" si="16"/>
        <v>-5600</v>
      </c>
      <c r="AN65" s="72">
        <f t="shared" si="16"/>
        <v>-5600</v>
      </c>
      <c r="AO65" s="72">
        <f t="shared" si="16"/>
        <v>-5600</v>
      </c>
      <c r="AP65" s="72">
        <v>0</v>
      </c>
      <c r="AQ65" s="72">
        <v>0</v>
      </c>
      <c r="AR65" s="72">
        <v>0</v>
      </c>
      <c r="AS65" s="72">
        <v>0</v>
      </c>
      <c r="AT65" s="72">
        <v>0</v>
      </c>
      <c r="AU65" s="72">
        <v>0</v>
      </c>
      <c r="AV65" s="72">
        <v>0</v>
      </c>
      <c r="AW65" s="72">
        <v>0</v>
      </c>
      <c r="AX65" s="72">
        <v>0</v>
      </c>
      <c r="AY65" s="72">
        <v>0</v>
      </c>
      <c r="AZ65" s="72">
        <v>0</v>
      </c>
      <c r="BA65" s="72">
        <v>0</v>
      </c>
      <c r="BB65" s="72">
        <v>0</v>
      </c>
      <c r="BC65" s="72">
        <v>0</v>
      </c>
      <c r="BD65" s="72">
        <v>0</v>
      </c>
      <c r="BE65" s="72">
        <v>0</v>
      </c>
      <c r="BF65" s="72">
        <v>0</v>
      </c>
      <c r="BG65" s="72">
        <v>0</v>
      </c>
      <c r="BH65" s="72">
        <v>0</v>
      </c>
      <c r="BI65" s="72">
        <v>0</v>
      </c>
      <c r="BJ65" s="72">
        <v>0</v>
      </c>
      <c r="BK65" s="72">
        <v>0</v>
      </c>
      <c r="BL65" s="72">
        <v>0</v>
      </c>
      <c r="BM65" s="72">
        <v>0</v>
      </c>
      <c r="BN65" s="72">
        <v>0</v>
      </c>
      <c r="BO65" s="72">
        <v>0</v>
      </c>
      <c r="BP65" s="72">
        <v>0</v>
      </c>
      <c r="BQ65" s="72">
        <v>0</v>
      </c>
      <c r="BR65" s="72">
        <v>0</v>
      </c>
      <c r="BS65" s="72">
        <v>0</v>
      </c>
      <c r="BT65" s="72">
        <v>0</v>
      </c>
      <c r="BU65" s="72">
        <v>0</v>
      </c>
      <c r="BV65" s="72">
        <v>0</v>
      </c>
      <c r="BW65" s="72">
        <v>0</v>
      </c>
      <c r="BX65" s="72">
        <v>0</v>
      </c>
      <c r="BY65" s="72">
        <v>0</v>
      </c>
      <c r="BZ65" s="72">
        <v>0</v>
      </c>
      <c r="CA65" s="72">
        <v>0</v>
      </c>
      <c r="CB65" s="72">
        <v>0</v>
      </c>
      <c r="CC65" s="72">
        <v>0</v>
      </c>
      <c r="CD65" s="72">
        <v>0</v>
      </c>
      <c r="CE65" s="72">
        <v>0</v>
      </c>
      <c r="CF65" s="72">
        <v>0</v>
      </c>
      <c r="CG65" s="72">
        <v>0</v>
      </c>
      <c r="CH65" s="72">
        <v>0</v>
      </c>
      <c r="CI65" s="72">
        <v>0</v>
      </c>
      <c r="CJ65" s="72">
        <v>0</v>
      </c>
      <c r="CK65" s="72">
        <v>0</v>
      </c>
      <c r="CL65" s="72">
        <v>0</v>
      </c>
      <c r="CM65" s="72">
        <v>0</v>
      </c>
      <c r="CN65" s="72">
        <v>0</v>
      </c>
      <c r="CO65" s="72">
        <v>0</v>
      </c>
      <c r="CP65" s="72">
        <v>0</v>
      </c>
      <c r="CQ65" s="72">
        <v>0</v>
      </c>
      <c r="CR65" s="72">
        <v>0</v>
      </c>
      <c r="CS65" s="72">
        <v>0</v>
      </c>
      <c r="CT65" s="72">
        <v>0</v>
      </c>
      <c r="CU65" s="72">
        <v>0</v>
      </c>
      <c r="CV65" s="72">
        <v>0</v>
      </c>
      <c r="CW65" s="72">
        <v>0</v>
      </c>
      <c r="CX65" s="115"/>
    </row>
    <row r="66" spans="2:102" x14ac:dyDescent="0.25">
      <c r="B66" t="s">
        <v>23</v>
      </c>
      <c r="C66">
        <v>8</v>
      </c>
      <c r="D66" s="1">
        <v>16</v>
      </c>
      <c r="E66" s="1">
        <v>200</v>
      </c>
      <c r="F66" s="1">
        <f>C66*D66*E66</f>
        <v>25600</v>
      </c>
      <c r="G66" s="55">
        <v>17</v>
      </c>
      <c r="H66" s="55">
        <v>32</v>
      </c>
      <c r="I66" s="57">
        <f>-$F$66</f>
        <v>-25600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f>$I$66/16</f>
        <v>-1600</v>
      </c>
      <c r="AA66" s="58">
        <f t="shared" ref="AA66:AO66" si="17">$I$66/16</f>
        <v>-1600</v>
      </c>
      <c r="AB66" s="58">
        <f t="shared" si="17"/>
        <v>-1600</v>
      </c>
      <c r="AC66" s="58">
        <f t="shared" si="17"/>
        <v>-1600</v>
      </c>
      <c r="AD66" s="58">
        <f t="shared" si="17"/>
        <v>-1600</v>
      </c>
      <c r="AE66" s="58">
        <f t="shared" si="17"/>
        <v>-1600</v>
      </c>
      <c r="AF66" s="58">
        <f t="shared" si="17"/>
        <v>-1600</v>
      </c>
      <c r="AG66" s="58">
        <f t="shared" si="17"/>
        <v>-1600</v>
      </c>
      <c r="AH66" s="58">
        <f t="shared" si="17"/>
        <v>-1600</v>
      </c>
      <c r="AI66" s="58">
        <f t="shared" si="17"/>
        <v>-1600</v>
      </c>
      <c r="AJ66" s="58">
        <f t="shared" si="17"/>
        <v>-1600</v>
      </c>
      <c r="AK66" s="58">
        <f t="shared" si="17"/>
        <v>-1600</v>
      </c>
      <c r="AL66" s="58">
        <f t="shared" si="17"/>
        <v>-1600</v>
      </c>
      <c r="AM66" s="58">
        <f t="shared" si="17"/>
        <v>-1600</v>
      </c>
      <c r="AN66" s="58">
        <f t="shared" si="17"/>
        <v>-1600</v>
      </c>
      <c r="AO66" s="58">
        <f t="shared" si="17"/>
        <v>-1600</v>
      </c>
      <c r="AP66" s="58">
        <v>0</v>
      </c>
      <c r="AQ66" s="58">
        <v>0</v>
      </c>
      <c r="AR66" s="58">
        <v>0</v>
      </c>
      <c r="AS66" s="58">
        <v>0</v>
      </c>
      <c r="AT66" s="58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8">
        <v>0</v>
      </c>
      <c r="BA66" s="58">
        <v>0</v>
      </c>
      <c r="BB66" s="58">
        <v>0</v>
      </c>
      <c r="BC66" s="58">
        <v>0</v>
      </c>
      <c r="BD66" s="58">
        <v>0</v>
      </c>
      <c r="BE66" s="58">
        <v>0</v>
      </c>
      <c r="BF66" s="58">
        <v>0</v>
      </c>
      <c r="BG66" s="58">
        <v>0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0</v>
      </c>
      <c r="CA66" s="58">
        <v>0</v>
      </c>
      <c r="CB66" s="58">
        <v>0</v>
      </c>
      <c r="CC66" s="58">
        <v>0</v>
      </c>
      <c r="CD66" s="58">
        <v>0</v>
      </c>
      <c r="CE66" s="58">
        <v>0</v>
      </c>
      <c r="CF66" s="58">
        <v>0</v>
      </c>
      <c r="CG66" s="58">
        <v>0</v>
      </c>
      <c r="CH66" s="58">
        <v>0</v>
      </c>
      <c r="CI66" s="58">
        <v>0</v>
      </c>
      <c r="CJ66" s="58">
        <v>0</v>
      </c>
      <c r="CK66" s="58">
        <v>0</v>
      </c>
      <c r="CL66" s="58">
        <v>0</v>
      </c>
      <c r="CM66" s="58">
        <v>0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115"/>
    </row>
    <row r="67" spans="2:102" x14ac:dyDescent="0.25">
      <c r="G67" s="61"/>
      <c r="H67" s="61"/>
      <c r="I67" s="62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CX67" s="115"/>
    </row>
    <row r="68" spans="2:102" x14ac:dyDescent="0.25">
      <c r="B68" s="27" t="s">
        <v>9</v>
      </c>
      <c r="C68" s="24"/>
      <c r="D68" s="25"/>
      <c r="E68" s="25"/>
      <c r="F68" s="25">
        <f>SUM(F69:F71)</f>
        <v>288800</v>
      </c>
      <c r="G68" s="81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2"/>
      <c r="CN68" s="82"/>
      <c r="CO68" s="82"/>
      <c r="CP68" s="82"/>
      <c r="CQ68" s="82"/>
      <c r="CR68" s="82"/>
      <c r="CS68" s="82"/>
      <c r="CT68" s="82"/>
      <c r="CU68" s="82"/>
      <c r="CV68" s="82"/>
      <c r="CW68" s="82"/>
      <c r="CX68" s="115"/>
    </row>
    <row r="69" spans="2:102" x14ac:dyDescent="0.25">
      <c r="B69" t="s">
        <v>177</v>
      </c>
      <c r="C69">
        <v>0</v>
      </c>
      <c r="D69" s="1">
        <f>65*2183.04</f>
        <v>141897.60000000001</v>
      </c>
      <c r="F69" s="1">
        <f>C69*D69</f>
        <v>0</v>
      </c>
      <c r="G69" s="55">
        <v>33</v>
      </c>
      <c r="H69" s="55">
        <v>33</v>
      </c>
      <c r="I69" s="57">
        <f>F69</f>
        <v>0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8">
        <v>0</v>
      </c>
      <c r="AA69" s="58">
        <v>0</v>
      </c>
      <c r="AB69" s="58">
        <v>0</v>
      </c>
      <c r="AC69" s="58">
        <v>0</v>
      </c>
      <c r="AD69" s="58">
        <v>0</v>
      </c>
      <c r="AE69" s="58">
        <v>0</v>
      </c>
      <c r="AF69" s="58">
        <v>0</v>
      </c>
      <c r="AG69" s="58">
        <v>0</v>
      </c>
      <c r="AH69" s="58">
        <v>0</v>
      </c>
      <c r="AI69" s="58">
        <v>0</v>
      </c>
      <c r="AJ69" s="58">
        <v>0</v>
      </c>
      <c r="AK69" s="58">
        <v>0</v>
      </c>
      <c r="AL69" s="58">
        <v>0</v>
      </c>
      <c r="AM69" s="58">
        <v>0</v>
      </c>
      <c r="AN69" s="58">
        <v>0</v>
      </c>
      <c r="AO69" s="58">
        <v>0</v>
      </c>
      <c r="AP69" s="58">
        <f>I69</f>
        <v>0</v>
      </c>
      <c r="AQ69" s="58">
        <v>0</v>
      </c>
      <c r="AR69" s="58">
        <v>0</v>
      </c>
      <c r="AS69" s="58">
        <v>0</v>
      </c>
      <c r="AT69" s="58">
        <v>0</v>
      </c>
      <c r="AU69" s="58">
        <v>0</v>
      </c>
      <c r="AV69" s="58">
        <v>0</v>
      </c>
      <c r="AW69" s="58">
        <v>0</v>
      </c>
      <c r="AX69" s="58">
        <v>0</v>
      </c>
      <c r="AY69" s="58">
        <v>0</v>
      </c>
      <c r="AZ69" s="58">
        <v>0</v>
      </c>
      <c r="BA69" s="58">
        <v>0</v>
      </c>
      <c r="BB69" s="58">
        <v>0</v>
      </c>
      <c r="BC69" s="58">
        <v>0</v>
      </c>
      <c r="BD69" s="58">
        <v>0</v>
      </c>
      <c r="BE69" s="58">
        <v>0</v>
      </c>
      <c r="BF69" s="58">
        <v>0</v>
      </c>
      <c r="BG69" s="58">
        <v>0</v>
      </c>
      <c r="BH69" s="58">
        <v>0</v>
      </c>
      <c r="BI69" s="58">
        <v>0</v>
      </c>
      <c r="BJ69" s="58">
        <v>0</v>
      </c>
      <c r="BK69" s="58">
        <v>0</v>
      </c>
      <c r="BL69" s="58">
        <v>0</v>
      </c>
      <c r="BM69" s="58">
        <v>0</v>
      </c>
      <c r="BN69" s="58">
        <v>0</v>
      </c>
      <c r="BO69" s="58">
        <v>0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0</v>
      </c>
      <c r="BW69" s="58">
        <v>0</v>
      </c>
      <c r="BX69" s="58">
        <v>0</v>
      </c>
      <c r="BY69" s="58">
        <v>0</v>
      </c>
      <c r="BZ69" s="58">
        <v>0</v>
      </c>
      <c r="CA69" s="58">
        <v>0</v>
      </c>
      <c r="CB69" s="58">
        <v>0</v>
      </c>
      <c r="CC69" s="58">
        <v>0</v>
      </c>
      <c r="CD69" s="58">
        <v>0</v>
      </c>
      <c r="CE69" s="58">
        <v>0</v>
      </c>
      <c r="CF69" s="58">
        <v>0</v>
      </c>
      <c r="CG69" s="58">
        <v>0</v>
      </c>
      <c r="CH69" s="58">
        <v>0</v>
      </c>
      <c r="CI69" s="58">
        <v>0</v>
      </c>
      <c r="CJ69" s="58">
        <v>0</v>
      </c>
      <c r="CK69" s="58">
        <v>0</v>
      </c>
      <c r="CL69" s="58">
        <v>0</v>
      </c>
      <c r="CM69" s="58">
        <v>0</v>
      </c>
      <c r="CN69" s="58">
        <v>0</v>
      </c>
      <c r="CO69" s="58">
        <v>0</v>
      </c>
      <c r="CP69" s="58">
        <v>0</v>
      </c>
      <c r="CQ69" s="58">
        <v>0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v>0</v>
      </c>
      <c r="CX69" s="115"/>
    </row>
    <row r="70" spans="2:102" x14ac:dyDescent="0.25">
      <c r="B70" t="s">
        <v>221</v>
      </c>
      <c r="C70">
        <v>8</v>
      </c>
      <c r="D70" s="1">
        <v>25100</v>
      </c>
      <c r="F70" s="1">
        <f>C70*D70</f>
        <v>200800</v>
      </c>
      <c r="G70" s="55">
        <v>33</v>
      </c>
      <c r="H70" s="55">
        <v>33</v>
      </c>
      <c r="I70" s="57">
        <f>F70</f>
        <v>200800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 s="58">
        <v>0</v>
      </c>
      <c r="AA70" s="58">
        <v>0</v>
      </c>
      <c r="AB70" s="58">
        <v>0</v>
      </c>
      <c r="AC70" s="58">
        <v>0</v>
      </c>
      <c r="AD70" s="58">
        <v>0</v>
      </c>
      <c r="AE70" s="58">
        <v>0</v>
      </c>
      <c r="AF70" s="58">
        <v>0</v>
      </c>
      <c r="AG70" s="58">
        <v>0</v>
      </c>
      <c r="AH70" s="58">
        <v>0</v>
      </c>
      <c r="AI70" s="58">
        <v>0</v>
      </c>
      <c r="AJ70" s="58">
        <v>0</v>
      </c>
      <c r="AK70" s="58">
        <v>0</v>
      </c>
      <c r="AL70" s="58">
        <v>0</v>
      </c>
      <c r="AM70" s="58">
        <v>0</v>
      </c>
      <c r="AN70" s="58">
        <v>0</v>
      </c>
      <c r="AO70" s="58">
        <v>0</v>
      </c>
      <c r="AP70" s="58">
        <f>I70</f>
        <v>200800</v>
      </c>
      <c r="AQ70" s="58">
        <v>0</v>
      </c>
      <c r="AR70" s="58">
        <v>0</v>
      </c>
      <c r="AS70" s="58">
        <v>0</v>
      </c>
      <c r="AT70" s="58">
        <v>0</v>
      </c>
      <c r="AU70" s="58">
        <v>0</v>
      </c>
      <c r="AV70" s="58">
        <v>0</v>
      </c>
      <c r="AW70" s="58">
        <v>0</v>
      </c>
      <c r="AX70" s="58">
        <v>0</v>
      </c>
      <c r="AY70" s="58">
        <v>0</v>
      </c>
      <c r="AZ70" s="58">
        <v>0</v>
      </c>
      <c r="BA70" s="58">
        <v>0</v>
      </c>
      <c r="BB70" s="58">
        <v>0</v>
      </c>
      <c r="BC70" s="58">
        <v>0</v>
      </c>
      <c r="BD70" s="58">
        <v>0</v>
      </c>
      <c r="BE70" s="58">
        <v>0</v>
      </c>
      <c r="BF70" s="58">
        <v>0</v>
      </c>
      <c r="BG70" s="58">
        <v>0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0</v>
      </c>
      <c r="CA70" s="58">
        <v>0</v>
      </c>
      <c r="CB70" s="58">
        <v>0</v>
      </c>
      <c r="CC70" s="58">
        <v>0</v>
      </c>
      <c r="CD70" s="58">
        <v>0</v>
      </c>
      <c r="CE70" s="58">
        <v>0</v>
      </c>
      <c r="CF70" s="58">
        <v>0</v>
      </c>
      <c r="CG70" s="58">
        <v>0</v>
      </c>
      <c r="CH70" s="58">
        <v>0</v>
      </c>
      <c r="CI70" s="58">
        <v>0</v>
      </c>
      <c r="CJ70" s="58">
        <v>0</v>
      </c>
      <c r="CK70" s="58">
        <v>0</v>
      </c>
      <c r="CL70" s="58">
        <v>0</v>
      </c>
      <c r="CM70" s="58">
        <v>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115"/>
    </row>
    <row r="71" spans="2:102" x14ac:dyDescent="0.25">
      <c r="B71" t="s">
        <v>223</v>
      </c>
      <c r="C71">
        <v>8</v>
      </c>
      <c r="D71" s="1">
        <v>11000</v>
      </c>
      <c r="F71" s="1">
        <f>C71*D71</f>
        <v>88000</v>
      </c>
      <c r="G71" s="55">
        <v>33</v>
      </c>
      <c r="H71" s="55">
        <v>33</v>
      </c>
      <c r="I71" s="57">
        <f>F71</f>
        <v>88000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 s="58">
        <v>0</v>
      </c>
      <c r="AA71" s="58">
        <v>0</v>
      </c>
      <c r="AB71" s="58">
        <v>0</v>
      </c>
      <c r="AC71" s="58">
        <v>0</v>
      </c>
      <c r="AD71" s="58">
        <v>0</v>
      </c>
      <c r="AE71" s="58">
        <v>0</v>
      </c>
      <c r="AF71" s="58">
        <v>0</v>
      </c>
      <c r="AG71" s="58">
        <v>0</v>
      </c>
      <c r="AH71" s="58">
        <v>0</v>
      </c>
      <c r="AI71" s="58">
        <v>0</v>
      </c>
      <c r="AJ71" s="58">
        <v>0</v>
      </c>
      <c r="AK71" s="58">
        <v>0</v>
      </c>
      <c r="AL71" s="58">
        <v>0</v>
      </c>
      <c r="AM71" s="58">
        <v>0</v>
      </c>
      <c r="AN71" s="58">
        <v>0</v>
      </c>
      <c r="AO71" s="58">
        <v>0</v>
      </c>
      <c r="AP71" s="58">
        <f>I71</f>
        <v>88000</v>
      </c>
      <c r="AQ71" s="58">
        <v>0</v>
      </c>
      <c r="AR71" s="58">
        <v>0</v>
      </c>
      <c r="AS71" s="58">
        <v>0</v>
      </c>
      <c r="AT71" s="58">
        <v>0</v>
      </c>
      <c r="AU71" s="58">
        <v>0</v>
      </c>
      <c r="AV71" s="58">
        <v>0</v>
      </c>
      <c r="AW71" s="58">
        <v>0</v>
      </c>
      <c r="AX71" s="58">
        <v>0</v>
      </c>
      <c r="AY71" s="58">
        <v>0</v>
      </c>
      <c r="AZ71" s="58">
        <v>0</v>
      </c>
      <c r="BA71" s="58">
        <v>0</v>
      </c>
      <c r="BB71" s="58">
        <v>0</v>
      </c>
      <c r="BC71" s="58">
        <v>0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0</v>
      </c>
      <c r="CA71" s="58">
        <v>0</v>
      </c>
      <c r="CB71" s="58">
        <v>0</v>
      </c>
      <c r="CC71" s="58">
        <v>0</v>
      </c>
      <c r="CD71" s="58">
        <v>0</v>
      </c>
      <c r="CE71" s="58">
        <v>0</v>
      </c>
      <c r="CF71" s="58">
        <v>0</v>
      </c>
      <c r="CG71" s="58">
        <v>0</v>
      </c>
      <c r="CH71" s="58">
        <v>0</v>
      </c>
      <c r="CI71" s="58">
        <v>0</v>
      </c>
      <c r="CJ71" s="58">
        <v>0</v>
      </c>
      <c r="CK71" s="58">
        <v>0</v>
      </c>
      <c r="CL71" s="58">
        <v>0</v>
      </c>
      <c r="CM71" s="58">
        <v>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115"/>
    </row>
    <row r="72" spans="2:102" x14ac:dyDescent="0.25">
      <c r="G72" s="61"/>
      <c r="H72" s="61"/>
      <c r="I72" s="62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</row>
    <row r="73" spans="2:102" x14ac:dyDescent="0.25">
      <c r="G73" s="64"/>
      <c r="H73" s="64"/>
      <c r="I73" s="65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</row>
    <row r="74" spans="2:102" x14ac:dyDescent="0.25">
      <c r="B74" s="26" t="s">
        <v>10</v>
      </c>
      <c r="C74" s="2"/>
      <c r="D74" s="3"/>
      <c r="E74" s="3"/>
      <c r="F74" s="3">
        <f>F68-F8</f>
        <v>-608243.95383542823</v>
      </c>
      <c r="G74" s="64"/>
      <c r="H74" s="64"/>
      <c r="I74" s="65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</row>
    <row r="75" spans="2:102" x14ac:dyDescent="0.25">
      <c r="G75" s="64"/>
      <c r="H75" s="64"/>
      <c r="I75" s="65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</row>
    <row r="76" spans="2:102" x14ac:dyDescent="0.25">
      <c r="B76" t="s">
        <v>170</v>
      </c>
      <c r="F76" s="1">
        <f>F74/8</f>
        <v>-76030.494229428528</v>
      </c>
      <c r="G76" s="64"/>
      <c r="H76" s="64"/>
      <c r="I76" s="65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</row>
    <row r="77" spans="2:102" x14ac:dyDescent="0.25">
      <c r="B77" t="s">
        <v>171</v>
      </c>
      <c r="F77" s="1">
        <f>(-F8+F69)/8</f>
        <v>-112130.49422942853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</row>
    <row r="79" spans="2:102" x14ac:dyDescent="0.25">
      <c r="G79" s="40"/>
      <c r="H79" s="40"/>
      <c r="I79" s="59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</row>
    <row r="80" spans="2:102" x14ac:dyDescent="0.25">
      <c r="G80" s="36"/>
      <c r="H80" s="36"/>
      <c r="I80" s="60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</row>
    <row r="81" spans="5:101" x14ac:dyDescent="0.25">
      <c r="E81" s="103" t="s">
        <v>9</v>
      </c>
      <c r="F81" s="104"/>
      <c r="G81" s="116"/>
      <c r="H81" s="117"/>
      <c r="I81" s="106">
        <f>F68</f>
        <v>288800</v>
      </c>
      <c r="J81" s="43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</row>
    <row r="82" spans="5:101" x14ac:dyDescent="0.25">
      <c r="E82" s="103" t="s">
        <v>112</v>
      </c>
      <c r="F82" s="104"/>
      <c r="G82" s="116"/>
      <c r="H82" s="117"/>
      <c r="I82" s="106">
        <f>-F8</f>
        <v>-897043.95383542823</v>
      </c>
      <c r="J82" s="43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</row>
    <row r="83" spans="5:101" x14ac:dyDescent="0.25">
      <c r="E83" s="103" t="s">
        <v>113</v>
      </c>
      <c r="F83" s="104"/>
      <c r="G83" s="116"/>
      <c r="H83" s="117"/>
      <c r="I83" s="106">
        <f>SUM(I81:I82)</f>
        <v>-608243.95383542823</v>
      </c>
      <c r="J83" s="43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</row>
    <row r="84" spans="5:101" x14ac:dyDescent="0.25">
      <c r="E84" s="110"/>
      <c r="F84" s="111"/>
      <c r="G84"/>
      <c r="H84"/>
      <c r="I84" s="112">
        <f>I83/-I82</f>
        <v>-0.67805367979439801</v>
      </c>
      <c r="J84" s="43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</row>
    <row r="85" spans="5:101" x14ac:dyDescent="0.25">
      <c r="E85" s="45"/>
      <c r="F85" s="45"/>
      <c r="G85" s="45"/>
      <c r="H85" s="46"/>
      <c r="I85" s="45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</row>
    <row r="86" spans="5:101" x14ac:dyDescent="0.25">
      <c r="E86" s="107" t="s">
        <v>114</v>
      </c>
      <c r="F86" s="108"/>
      <c r="G86" s="116"/>
      <c r="H86" s="116"/>
      <c r="I86" s="118"/>
      <c r="J86" s="49">
        <f>SUM(J10:J76)</f>
        <v>0</v>
      </c>
      <c r="K86" s="49">
        <f t="shared" ref="K86:BV86" si="18">SUM(K10:K76)</f>
        <v>-7018</v>
      </c>
      <c r="L86" s="49">
        <f t="shared" si="18"/>
        <v>0</v>
      </c>
      <c r="M86" s="49">
        <f t="shared" si="18"/>
        <v>-7517.3569173119995</v>
      </c>
      <c r="N86" s="49">
        <f t="shared" si="18"/>
        <v>0</v>
      </c>
      <c r="O86" s="49">
        <f t="shared" si="18"/>
        <v>-16358.41593448128</v>
      </c>
      <c r="P86" s="49">
        <f t="shared" si="18"/>
        <v>-598.5</v>
      </c>
      <c r="Q86" s="49">
        <f t="shared" si="18"/>
        <v>0</v>
      </c>
      <c r="R86" s="49">
        <f t="shared" si="18"/>
        <v>-22698.677878657916</v>
      </c>
      <c r="S86" s="49">
        <f t="shared" si="18"/>
        <v>-4528.4166720000012</v>
      </c>
      <c r="T86" s="49">
        <f t="shared" si="18"/>
        <v>-620.35691731200006</v>
      </c>
      <c r="U86" s="49">
        <f t="shared" si="18"/>
        <v>0</v>
      </c>
      <c r="V86" s="49">
        <f t="shared" si="18"/>
        <v>-18113.666688000005</v>
      </c>
      <c r="W86" s="49">
        <f t="shared" si="18"/>
        <v>0</v>
      </c>
      <c r="X86" s="49">
        <f t="shared" si="18"/>
        <v>0</v>
      </c>
      <c r="Y86" s="49">
        <f t="shared" si="18"/>
        <v>-6688.0330099424473</v>
      </c>
      <c r="Z86" s="49">
        <f t="shared" si="18"/>
        <v>-43702.927581649601</v>
      </c>
      <c r="AA86" s="49">
        <f t="shared" si="18"/>
        <v>-60784.843115515978</v>
      </c>
      <c r="AB86" s="49">
        <f t="shared" si="18"/>
        <v>-17577.183344359168</v>
      </c>
      <c r="AC86" s="49">
        <f t="shared" si="18"/>
        <v>-24884.175822588219</v>
      </c>
      <c r="AD86" s="49">
        <f t="shared" si="18"/>
        <v>-30696.103736429883</v>
      </c>
      <c r="AE86" s="49">
        <f t="shared" si="18"/>
        <v>-40990.474230163236</v>
      </c>
      <c r="AF86" s="49">
        <f t="shared" si="18"/>
        <v>-42816.012747179135</v>
      </c>
      <c r="AG86" s="49">
        <f t="shared" si="18"/>
        <v>-42648.352241770604</v>
      </c>
      <c r="AH86" s="49">
        <f t="shared" si="18"/>
        <v>-41483.741483082864</v>
      </c>
      <c r="AI86" s="49">
        <f t="shared" si="18"/>
        <v>-41812.806729943266</v>
      </c>
      <c r="AJ86" s="49">
        <f t="shared" si="18"/>
        <v>-47620.551730810919</v>
      </c>
      <c r="AK86" s="49">
        <f t="shared" si="18"/>
        <v>-73352.622734286182</v>
      </c>
      <c r="AL86" s="49">
        <f t="shared" si="18"/>
        <v>-93106.473429219928</v>
      </c>
      <c r="AM86" s="49">
        <f t="shared" si="18"/>
        <v>-71017.040813782573</v>
      </c>
      <c r="AN86" s="49">
        <f t="shared" si="18"/>
        <v>-51417.521134932882</v>
      </c>
      <c r="AO86" s="49">
        <f t="shared" si="18"/>
        <v>-40487.295581486651</v>
      </c>
      <c r="AP86" s="49">
        <f t="shared" si="18"/>
        <v>285063.13723138027</v>
      </c>
      <c r="AQ86" s="49">
        <f t="shared" si="18"/>
        <v>-1397.5569440841523</v>
      </c>
      <c r="AR86" s="49">
        <f t="shared" si="18"/>
        <v>-1375.8147745954948</v>
      </c>
      <c r="AS86" s="49">
        <f t="shared" si="18"/>
        <v>-1354.0091904458284</v>
      </c>
      <c r="AT86" s="49">
        <f t="shared" si="18"/>
        <v>-1332.1400066757253</v>
      </c>
      <c r="AU86" s="49">
        <f t="shared" si="18"/>
        <v>-1310.2070377862931</v>
      </c>
      <c r="AV86" s="49">
        <f t="shared" si="18"/>
        <v>-1288.2100977375999</v>
      </c>
      <c r="AW86" s="49">
        <f t="shared" si="18"/>
        <v>-1266.1489999470978</v>
      </c>
      <c r="AX86" s="49">
        <f t="shared" si="18"/>
        <v>-1244.0235572880404</v>
      </c>
      <c r="AY86" s="49">
        <f t="shared" si="18"/>
        <v>-1221.833582087894</v>
      </c>
      <c r="AZ86" s="49">
        <f t="shared" si="18"/>
        <v>-1199.578886126747</v>
      </c>
      <c r="BA86" s="49">
        <f t="shared" si="18"/>
        <v>-1177.2592806357136</v>
      </c>
      <c r="BB86" s="49">
        <f t="shared" si="18"/>
        <v>-1154.8745762953311</v>
      </c>
      <c r="BC86" s="49">
        <f t="shared" si="18"/>
        <v>-1132.4245832339559</v>
      </c>
      <c r="BD86" s="49">
        <f t="shared" si="18"/>
        <v>-1109.9091110261515</v>
      </c>
      <c r="BE86" s="49">
        <f t="shared" si="18"/>
        <v>-1087.3279686910746</v>
      </c>
      <c r="BF86" s="49">
        <f t="shared" si="18"/>
        <v>-1064.6809646908537</v>
      </c>
      <c r="BG86" s="49">
        <f t="shared" si="18"/>
        <v>-1041.9679069289657</v>
      </c>
      <c r="BH86" s="49">
        <f t="shared" si="18"/>
        <v>-1019.1886027486051</v>
      </c>
      <c r="BI86" s="49">
        <f t="shared" si="18"/>
        <v>-996.34285893105186</v>
      </c>
      <c r="BJ86" s="49">
        <f t="shared" si="18"/>
        <v>-973.43048169403096</v>
      </c>
      <c r="BK86" s="49">
        <f t="shared" si="18"/>
        <v>-950.45127669006854</v>
      </c>
      <c r="BL86" s="49">
        <f t="shared" si="18"/>
        <v>-927.40504900484461</v>
      </c>
      <c r="BM86" s="49">
        <f t="shared" si="18"/>
        <v>-904.29160315553895</v>
      </c>
      <c r="BN86" s="49">
        <f t="shared" si="18"/>
        <v>-881.11074308917262</v>
      </c>
      <c r="BO86" s="49">
        <f t="shared" si="18"/>
        <v>-857.86227218094621</v>
      </c>
      <c r="BP86" s="49">
        <f t="shared" si="18"/>
        <v>-834.54599323257071</v>
      </c>
      <c r="BQ86" s="49">
        <f t="shared" si="18"/>
        <v>-811.16170847059584</v>
      </c>
      <c r="BR86" s="49">
        <f t="shared" si="18"/>
        <v>-787.70921954473215</v>
      </c>
      <c r="BS86" s="49">
        <f t="shared" si="18"/>
        <v>-764.18832752616743</v>
      </c>
      <c r="BT86" s="49">
        <f t="shared" si="18"/>
        <v>-740.59883290588209</v>
      </c>
      <c r="BU86" s="49">
        <f t="shared" si="18"/>
        <v>-716.94053559295446</v>
      </c>
      <c r="BV86" s="49">
        <f t="shared" si="18"/>
        <v>-693.21323491286398</v>
      </c>
      <c r="BW86" s="49">
        <f t="shared" ref="BW86:CW86" si="19">SUM(BW10:BW76)</f>
        <v>-669.41672960579001</v>
      </c>
      <c r="BX86" s="49">
        <f t="shared" si="19"/>
        <v>-645.55081782490367</v>
      </c>
      <c r="BY86" s="49">
        <f t="shared" si="19"/>
        <v>-621.61529713465643</v>
      </c>
      <c r="BZ86" s="49">
        <f t="shared" si="19"/>
        <v>-597.60996450906248</v>
      </c>
      <c r="CA86" s="49">
        <f t="shared" si="19"/>
        <v>-573.53461632997744</v>
      </c>
      <c r="CB86" s="49">
        <f t="shared" si="19"/>
        <v>-549.38904838536996</v>
      </c>
      <c r="CC86" s="49">
        <f t="shared" si="19"/>
        <v>-525.17305586759062</v>
      </c>
      <c r="CD86" s="49">
        <f t="shared" si="19"/>
        <v>-500.8864333716345</v>
      </c>
      <c r="CE86" s="49">
        <f t="shared" si="19"/>
        <v>-476.52897489339864</v>
      </c>
      <c r="CF86" s="49">
        <f t="shared" si="19"/>
        <v>-452.10047382793448</v>
      </c>
      <c r="CG86" s="49">
        <f t="shared" si="19"/>
        <v>-427.60072296769602</v>
      </c>
      <c r="CH86" s="49">
        <f t="shared" si="19"/>
        <v>-403.02951450078183</v>
      </c>
      <c r="CI86" s="49">
        <f t="shared" si="19"/>
        <v>-378.3866400091726</v>
      </c>
      <c r="CJ86" s="49">
        <f t="shared" si="19"/>
        <v>-353.67189046696279</v>
      </c>
      <c r="CK86" s="49">
        <f t="shared" si="19"/>
        <v>-328.88505623858816</v>
      </c>
      <c r="CL86" s="49">
        <f t="shared" si="19"/>
        <v>-304.02592707704753</v>
      </c>
      <c r="CM86" s="49">
        <f t="shared" si="19"/>
        <v>-279.09429212211899</v>
      </c>
      <c r="CN86" s="49">
        <f t="shared" si="19"/>
        <v>-254.08993989857197</v>
      </c>
      <c r="CO86" s="49">
        <f t="shared" si="19"/>
        <v>-229.01265831437286</v>
      </c>
      <c r="CP86" s="49">
        <f t="shared" si="19"/>
        <v>-203.86223465888654</v>
      </c>
      <c r="CQ86" s="49">
        <f t="shared" si="19"/>
        <v>-178.63845560107177</v>
      </c>
      <c r="CR86" s="49">
        <f t="shared" si="19"/>
        <v>-153.34110718767164</v>
      </c>
      <c r="CS86" s="49">
        <f t="shared" si="19"/>
        <v>-127.96997484139911</v>
      </c>
      <c r="CT86" s="49">
        <f t="shared" si="19"/>
        <v>-102.5248433591166</v>
      </c>
      <c r="CU86" s="49">
        <f t="shared" si="19"/>
        <v>-77.00549691001082</v>
      </c>
      <c r="CV86" s="49">
        <f t="shared" si="19"/>
        <v>-51.411719033761784</v>
      </c>
      <c r="CW86" s="49">
        <f t="shared" si="19"/>
        <v>-1666.5903801147267</v>
      </c>
    </row>
    <row r="87" spans="5:101" x14ac:dyDescent="0.25">
      <c r="E87" s="103" t="s">
        <v>115</v>
      </c>
      <c r="F87" s="104"/>
      <c r="G87" s="116"/>
      <c r="H87" s="116"/>
      <c r="I87" s="109">
        <f>SUM(J86:CW86)</f>
        <v>-608223.76771653572</v>
      </c>
      <c r="J87" s="145">
        <f>SUM(J86:U86)</f>
        <v>-59339.724319763191</v>
      </c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5">
        <f>SUM(V86:AG86)</f>
        <v>-328901.77251759823</v>
      </c>
      <c r="W87" s="146"/>
      <c r="X87" s="146"/>
      <c r="Y87" s="146"/>
      <c r="Z87" s="146"/>
      <c r="AA87" s="146"/>
      <c r="AB87" s="146"/>
      <c r="AC87" s="146"/>
      <c r="AD87" s="146"/>
      <c r="AE87" s="146"/>
      <c r="AF87" s="146"/>
      <c r="AG87" s="146"/>
      <c r="AH87" s="145">
        <f>SUM(AH86:AS86)</f>
        <v>-179362.29731529052</v>
      </c>
      <c r="AI87" s="146"/>
      <c r="AJ87" s="146"/>
      <c r="AK87" s="146"/>
      <c r="AL87" s="146"/>
      <c r="AM87" s="146"/>
      <c r="AN87" s="146"/>
      <c r="AO87" s="146"/>
      <c r="AP87" s="146"/>
      <c r="AQ87" s="146"/>
      <c r="AR87" s="146"/>
      <c r="AS87" s="146"/>
      <c r="AT87" s="145">
        <f>SUM(AT86:BE86)</f>
        <v>-14523.937687531627</v>
      </c>
      <c r="AU87" s="146"/>
      <c r="AV87" s="146"/>
      <c r="AW87" s="146"/>
      <c r="AX87" s="146"/>
      <c r="AY87" s="146"/>
      <c r="AZ87" s="146"/>
      <c r="BA87" s="146"/>
      <c r="BB87" s="146"/>
      <c r="BC87" s="146"/>
      <c r="BD87" s="146"/>
      <c r="BE87" s="146"/>
      <c r="BF87" s="145">
        <f>SUM(BF86:BQ86)</f>
        <v>-11262.439460817244</v>
      </c>
      <c r="BG87" s="146"/>
      <c r="BH87" s="146"/>
      <c r="BI87" s="146"/>
      <c r="BJ87" s="146"/>
      <c r="BK87" s="146"/>
      <c r="BL87" s="146"/>
      <c r="BM87" s="146"/>
      <c r="BN87" s="146"/>
      <c r="BO87" s="146"/>
      <c r="BP87" s="146"/>
      <c r="BQ87" s="146"/>
      <c r="BR87" s="145">
        <f>SUM(BR86:CC86)</f>
        <v>-7884.9396801399516</v>
      </c>
      <c r="BS87" s="146"/>
      <c r="BT87" s="146"/>
      <c r="BU87" s="146"/>
      <c r="BV87" s="146"/>
      <c r="BW87" s="146"/>
      <c r="BX87" s="146"/>
      <c r="BY87" s="146"/>
      <c r="BZ87" s="146"/>
      <c r="CA87" s="146"/>
      <c r="CB87" s="146"/>
      <c r="CC87" s="146"/>
      <c r="CD87" s="145">
        <f>SUM(CD86:CO86)</f>
        <v>-4387.3125236882806</v>
      </c>
      <c r="CE87" s="146"/>
      <c r="CF87" s="146"/>
      <c r="CG87" s="146"/>
      <c r="CH87" s="146"/>
      <c r="CI87" s="146"/>
      <c r="CJ87" s="146"/>
      <c r="CK87" s="146"/>
      <c r="CL87" s="146"/>
      <c r="CM87" s="146"/>
      <c r="CN87" s="146"/>
      <c r="CO87" s="146"/>
      <c r="CP87" s="146">
        <f>SUM(CP86:CW86)</f>
        <v>-2561.3442117066452</v>
      </c>
      <c r="CQ87" s="147"/>
      <c r="CR87" s="147"/>
      <c r="CS87" s="147"/>
      <c r="CT87" s="147"/>
      <c r="CU87" s="147"/>
      <c r="CV87" s="147"/>
      <c r="CW87" s="148"/>
    </row>
    <row r="88" spans="5:101" x14ac:dyDescent="0.25">
      <c r="E88" s="35"/>
      <c r="F88" s="35"/>
      <c r="G88" s="39"/>
      <c r="H88" s="38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</row>
    <row r="89" spans="5:101" x14ac:dyDescent="0.25">
      <c r="E89" s="35"/>
      <c r="F89" s="35"/>
      <c r="G89" s="119"/>
      <c r="H89" s="120"/>
      <c r="I89" s="37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</row>
    <row r="90" spans="5:101" x14ac:dyDescent="0.25">
      <c r="E90" s="103" t="s">
        <v>116</v>
      </c>
      <c r="F90" s="104"/>
      <c r="G90" s="121"/>
      <c r="H90" s="122"/>
      <c r="I90" s="105">
        <v>0.06</v>
      </c>
      <c r="J90" s="43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</row>
    <row r="91" spans="5:101" x14ac:dyDescent="0.25">
      <c r="E91" s="103" t="s">
        <v>117</v>
      </c>
      <c r="F91" s="104"/>
      <c r="G91" s="121"/>
      <c r="H91" s="122"/>
      <c r="I91" s="105">
        <f xml:space="preserve"> (1+I90)^(1/12)-1</f>
        <v>4.8675505653430484E-3</v>
      </c>
      <c r="J91" s="43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</row>
    <row r="92" spans="5:101" x14ac:dyDescent="0.25">
      <c r="E92" s="103" t="s">
        <v>118</v>
      </c>
      <c r="F92" s="104"/>
      <c r="G92" s="121"/>
      <c r="H92" s="122"/>
      <c r="I92" s="105">
        <v>5.0000000000000001E-4</v>
      </c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</row>
    <row r="93" spans="5:101" x14ac:dyDescent="0.25">
      <c r="E93" s="103" t="s">
        <v>119</v>
      </c>
      <c r="F93" s="104"/>
      <c r="G93" s="121"/>
      <c r="H93" s="122"/>
      <c r="I93" s="106">
        <f>NPV(I91,S86:CW86)+SUM(J86:R86)</f>
        <v>-571821.55260153278</v>
      </c>
      <c r="J93" s="123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5:101" x14ac:dyDescent="0.25">
      <c r="E94" s="135" t="s">
        <v>120</v>
      </c>
      <c r="F94" s="136"/>
      <c r="G94" s="121"/>
      <c r="H94" s="122"/>
      <c r="I94" s="105">
        <f>CW94</f>
        <v>-9.2271191455567392E-3</v>
      </c>
      <c r="J94" s="125"/>
      <c r="K94" s="125">
        <f>MIRR(J86:K86,I92,I91)</f>
        <v>-1</v>
      </c>
      <c r="L94" s="125">
        <f>MIRR($J$86:L86,$I$92,$I$91)</f>
        <v>-1</v>
      </c>
      <c r="M94" s="125">
        <f>MIRR($J$86:M86,$I$92,$I$91)</f>
        <v>-1</v>
      </c>
      <c r="N94" s="125">
        <f>MIRR($J$86:N86,$I$92,$I$91)</f>
        <v>-1</v>
      </c>
      <c r="O94" s="125">
        <f>MIRR($J$86:O86,$I$92,$I$91)</f>
        <v>-1</v>
      </c>
      <c r="P94" s="125">
        <f>MIRR($J$86:P86,$I$92,$I$91)</f>
        <v>-1</v>
      </c>
      <c r="Q94" s="125">
        <f>MIRR($J$86:Q86,$I$92,$I$91)</f>
        <v>-1</v>
      </c>
      <c r="R94" s="125">
        <f>MIRR($J$86:R86,$I$92,$I$91)</f>
        <v>-1</v>
      </c>
      <c r="S94" s="125">
        <f>MIRR($J$86:S86,$I$92,$I$91)</f>
        <v>-1</v>
      </c>
      <c r="T94" s="125">
        <f>MIRR($J$86:T86,$I$92,$I$91)</f>
        <v>-1</v>
      </c>
      <c r="U94" s="125">
        <f>MIRR($J$86:U86,$I$92,$I$91)</f>
        <v>-1</v>
      </c>
      <c r="V94" s="125">
        <f>MIRR($J$86:V86,$I$92,$I$91)</f>
        <v>-1</v>
      </c>
      <c r="W94" s="125">
        <f>MIRR($J$86:W86,$I$92,$I$91)</f>
        <v>-1</v>
      </c>
      <c r="X94" s="125">
        <f>MIRR($J$86:X86,$I$92,$I$91)</f>
        <v>-1</v>
      </c>
      <c r="Y94" s="125">
        <f>MIRR($J$86:Y86,$I$92,$I$91)</f>
        <v>-1</v>
      </c>
      <c r="Z94" s="125">
        <f>MIRR($J$86:Z86,$I$92,$I$91)</f>
        <v>-1</v>
      </c>
      <c r="AA94" s="125">
        <f>MIRR($J$86:AA86,$I$92,$I$91)</f>
        <v>-1</v>
      </c>
      <c r="AB94" s="125">
        <f>MIRR($J$86:AB86,$I$92,$I$91)</f>
        <v>-1</v>
      </c>
      <c r="AC94" s="125">
        <f>MIRR($J$86:AC86,$I$92,$I$91)</f>
        <v>-1</v>
      </c>
      <c r="AD94" s="125">
        <f>MIRR($J$86:AD86,$I$92,$I$91)</f>
        <v>-1</v>
      </c>
      <c r="AE94" s="125">
        <f>MIRR($J$86:AE86,$I$92,$I$91)</f>
        <v>-1</v>
      </c>
      <c r="AF94" s="125">
        <f>MIRR($J$86:AF86,$I$92,$I$91)</f>
        <v>-1</v>
      </c>
      <c r="AG94" s="125">
        <f>MIRR($J$86:AG86,$I$92,$I$91)</f>
        <v>-1</v>
      </c>
      <c r="AH94" s="125">
        <f>MIRR($J$86:AH86,$I$92,$I$91)</f>
        <v>-1</v>
      </c>
      <c r="AI94" s="125">
        <f>MIRR($J$86:AI86,$I$92,$I$91)</f>
        <v>-1</v>
      </c>
      <c r="AJ94" s="125">
        <f>MIRR($J$86:AJ86,$I$92,$I$91)</f>
        <v>-1</v>
      </c>
      <c r="AK94" s="125">
        <f>MIRR($J$86:AK86,$I$92,$I$91)</f>
        <v>-1</v>
      </c>
      <c r="AL94" s="125">
        <f>MIRR($J$86:AL86,$I$92,$I$91)</f>
        <v>-1</v>
      </c>
      <c r="AM94" s="125">
        <f>MIRR($J$86:AM86,$I$92,$I$91)</f>
        <v>-1</v>
      </c>
      <c r="AN94" s="125">
        <f>MIRR($J$86:AN86,$I$92,$I$91)</f>
        <v>-1</v>
      </c>
      <c r="AO94" s="125">
        <f>MIRR($J$86:AO86,$I$92,$I$91)</f>
        <v>-1</v>
      </c>
      <c r="AP94" s="125">
        <f>MIRR($J$86:AP86,$I$92,$I$91)</f>
        <v>-3.3169886868398057E-2</v>
      </c>
      <c r="AQ94" s="125">
        <f>MIRR($J$86:AQ86,$I$92,$I$91)</f>
        <v>-3.2086695119071806E-2</v>
      </c>
      <c r="AR94" s="125">
        <f>MIRR($J$86:AR86,$I$92,$I$91)</f>
        <v>-3.106528870371339E-2</v>
      </c>
      <c r="AS94" s="125">
        <f>MIRR($J$86:AS86,$I$92,$I$91)</f>
        <v>-3.0100463017174395E-2</v>
      </c>
      <c r="AT94" s="125">
        <f>MIRR($J$86:AT86,$I$92,$I$91)</f>
        <v>-2.9187582180393301E-2</v>
      </c>
      <c r="AU94" s="125">
        <f>MIRR($J$86:AU86,$I$92,$I$91)</f>
        <v>-2.8322503420426415E-2</v>
      </c>
      <c r="AV94" s="125">
        <f>MIRR($J$86:AV86,$I$92,$I$91)</f>
        <v>-2.75015132026597E-2</v>
      </c>
      <c r="AW94" s="125">
        <f>MIRR($J$86:AW86,$I$92,$I$91)</f>
        <v>-2.6721273038345372E-2</v>
      </c>
      <c r="AX94" s="125">
        <f>MIRR($J$86:AX86,$I$92,$I$91)</f>
        <v>-2.597877329970455E-2</v>
      </c>
      <c r="AY94" s="125">
        <f>MIRR($J$86:AY86,$I$92,$I$91)</f>
        <v>-2.5271293695456554E-2</v>
      </c>
      <c r="AZ94" s="125">
        <f>MIRR($J$86:AZ86,$I$92,$I$91)</f>
        <v>-2.4596369312552824E-2</v>
      </c>
      <c r="BA94" s="125">
        <f>MIRR($J$86:BA86,$I$92,$I$91)</f>
        <v>-2.3951761330610943E-2</v>
      </c>
      <c r="BB94" s="125">
        <f>MIRR($J$86:BB86,$I$92,$I$91)</f>
        <v>-2.3335431675783225E-2</v>
      </c>
      <c r="BC94" s="125">
        <f>MIRR($J$86:BC86,$I$92,$I$91)</f>
        <v>-2.2745521009402858E-2</v>
      </c>
      <c r="BD94" s="125">
        <f>MIRR($J$86:BD86,$I$92,$I$91)</f>
        <v>-2.2180329550538946E-2</v>
      </c>
      <c r="BE94" s="125">
        <f>MIRR($J$86:BE86,$I$92,$I$91)</f>
        <v>-2.1638300315755421E-2</v>
      </c>
      <c r="BF94" s="125">
        <f>MIRR($J$86:BF86,$I$92,$I$91)</f>
        <v>-2.1118004427948645E-2</v>
      </c>
      <c r="BG94" s="125">
        <f>MIRR($J$86:BG86,$I$92,$I$91)</f>
        <v>-2.0618128202284147E-2</v>
      </c>
      <c r="BH94" s="125">
        <f>MIRR($J$86:BH86,$I$92,$I$91)</f>
        <v>-2.0137461763404141E-2</v>
      </c>
      <c r="BI94" s="125">
        <f>MIRR($J$86:BI86,$I$92,$I$91)</f>
        <v>-1.9674888986191297E-2</v>
      </c>
      <c r="BJ94" s="125">
        <f>MIRR($J$86:BJ86,$I$92,$I$91)</f>
        <v>-1.9229378583957013E-2</v>
      </c>
      <c r="BK94" s="125">
        <f>MIRR($J$86:BK86,$I$92,$I$91)</f>
        <v>-1.8799976194213697E-2</v>
      </c>
      <c r="BL94" s="125">
        <f>MIRR($J$86:BL86,$I$92,$I$91)</f>
        <v>-1.838579733413781E-2</v>
      </c>
      <c r="BM94" s="125">
        <f>MIRR($J$86:BM86,$I$92,$I$91)</f>
        <v>-1.7986021116235706E-2</v>
      </c>
      <c r="BN94" s="125">
        <f>MIRR($J$86:BN86,$I$92,$I$91)</f>
        <v>-1.7599884630195239E-2</v>
      </c>
      <c r="BO94" s="125">
        <f>MIRR($J$86:BO86,$I$92,$I$91)</f>
        <v>-1.7226677909965016E-2</v>
      </c>
      <c r="BP94" s="125">
        <f>MIRR($J$86:BP86,$I$92,$I$91)</f>
        <v>-1.686573941615388E-2</v>
      </c>
      <c r="BQ94" s="125">
        <f>MIRR($J$86:BQ86,$I$92,$I$91)</f>
        <v>-1.6516451973227264E-2</v>
      </c>
      <c r="BR94" s="125">
        <f>MIRR($J$86:BR86,$I$92,$I$91)</f>
        <v>-1.6178239108966097E-2</v>
      </c>
      <c r="BS94" s="125">
        <f>MIRR($J$86:BS86,$I$92,$I$91)</f>
        <v>-1.5850561750476055E-2</v>
      </c>
      <c r="BT94" s="125">
        <f>MIRR($J$86:BT86,$I$92,$I$91)</f>
        <v>-1.5532915236877054E-2</v>
      </c>
      <c r="BU94" s="125">
        <f>MIRR($J$86:BU86,$I$92,$I$91)</f>
        <v>-1.5224826613818077E-2</v>
      </c>
      <c r="BV94" s="125">
        <f>MIRR($J$86:BV86,$I$92,$I$91)</f>
        <v>-1.4925852179278443E-2</v>
      </c>
      <c r="BW94" s="125">
        <f>MIRR($J$86:BW86,$I$92,$I$91)</f>
        <v>-1.4635575253840294E-2</v>
      </c>
      <c r="BX94" s="125">
        <f>MIRR($J$86:BX86,$I$92,$I$91)</f>
        <v>-1.4353604151839394E-2</v>
      </c>
      <c r="BY94" s="125">
        <f>MIRR($J$86:BY86,$I$92,$I$91)</f>
        <v>-1.4079570332592106E-2</v>
      </c>
      <c r="BZ94" s="125">
        <f>MIRR($J$86:BZ86,$I$92,$I$91)</f>
        <v>-1.3813126713323354E-2</v>
      </c>
      <c r="CA94" s="125">
        <f>MIRR($J$86:CA86,$I$92,$I$91)</f>
        <v>-1.3553946127531136E-2</v>
      </c>
      <c r="CB94" s="125">
        <f>MIRR($J$86:CB86,$I$92,$I$91)</f>
        <v>-1.330171991436857E-2</v>
      </c>
      <c r="CC94" s="125">
        <f>MIRR($J$86:CC86,$I$92,$I$91)</f>
        <v>-1.305615662623183E-2</v>
      </c>
      <c r="CD94" s="125">
        <f>MIRR($J$86:CD86,$I$92,$I$91)</f>
        <v>-1.2816980843158521E-2</v>
      </c>
      <c r="CE94" s="125">
        <f>MIRR($J$86:CE86,$I$92,$I$91)</f>
        <v>-1.2583932083875204E-2</v>
      </c>
      <c r="CF94" s="125">
        <f>MIRR($J$86:CF86,$I$92,$I$91)</f>
        <v>-1.2356763804426518E-2</v>
      </c>
      <c r="CG94" s="125">
        <f>MIRR($J$86:CG86,$I$92,$I$91)</f>
        <v>-1.2135242476275621E-2</v>
      </c>
      <c r="CH94" s="125">
        <f>MIRR($J$86:CH86,$I$92,$I$91)</f>
        <v>-1.1919146736611874E-2</v>
      </c>
      <c r="CI94" s="125">
        <f>MIRR($J$86:CI86,$I$92,$I$91)</f>
        <v>-1.1708266604353534E-2</v>
      </c>
      <c r="CJ94" s="125">
        <f>MIRR($J$86:CJ86,$I$92,$I$91)</f>
        <v>-1.1502402755994345E-2</v>
      </c>
      <c r="CK94" s="125">
        <f>MIRR($J$86:CK86,$I$92,$I$91)</f>
        <v>-1.1301365856028922E-2</v>
      </c>
      <c r="CL94" s="125">
        <f>MIRR($J$86:CL86,$I$92,$I$91)</f>
        <v>-1.1104975937220041E-2</v>
      </c>
      <c r="CM94" s="125">
        <f>MIRR($J$86:CM86,$I$92,$I$91)</f>
        <v>-1.0913061826428261E-2</v>
      </c>
      <c r="CN94" s="125">
        <f>MIRR($J$86:CN86,$I$92,$I$91)</f>
        <v>-1.0725460612144855E-2</v>
      </c>
      <c r="CO94" s="125">
        <f>MIRR($J$86:CO86,$I$92,$I$91)</f>
        <v>-1.0542017150235394E-2</v>
      </c>
      <c r="CP94" s="125">
        <f>MIRR($J$86:CP86,$I$92,$I$91)</f>
        <v>-1.0362583604730857E-2</v>
      </c>
      <c r="CQ94" s="125">
        <f>MIRR($J$86:CQ86,$I$92,$I$91)</f>
        <v>-1.0187019020802213E-2</v>
      </c>
      <c r="CR94" s="125">
        <f>MIRR($J$86:CR86,$I$92,$I$91)</f>
        <v>-1.0015188927314123E-2</v>
      </c>
      <c r="CS94" s="125">
        <f>MIRR($J$86:CS86,$I$92,$I$91)</f>
        <v>-9.8469649665965386E-3</v>
      </c>
      <c r="CT94" s="125">
        <f>MIRR($J$86:CT86,$I$92,$I$91)</f>
        <v>-9.6822245492820258E-3</v>
      </c>
      <c r="CU94" s="125">
        <f>MIRR($J$86:CU86,$I$92,$I$91)</f>
        <v>-9.520850532250269E-3</v>
      </c>
      <c r="CV94" s="125">
        <f>MIRR($J$86:CV86,$I$92,$I$91)</f>
        <v>-9.3627309178951901E-3</v>
      </c>
      <c r="CW94" s="125">
        <f>MIRR($J$86:CW86,$I$92,$I$91)</f>
        <v>-9.2271191455567392E-3</v>
      </c>
    </row>
    <row r="95" spans="5:101" x14ac:dyDescent="0.25">
      <c r="E95" s="137"/>
      <c r="F95" s="138"/>
      <c r="G95" s="121"/>
      <c r="H95" s="122"/>
      <c r="I95" s="105"/>
      <c r="J95" s="51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</row>
  </sheetData>
  <sheetProtection algorithmName="SHA-512" hashValue="qrzq3aczECv2viKxRl2F6HNf6vnLmQp7+iQA5JaeA1WNMilHMKZjLvGeMWpVFy5IcTwIzPuzAIHZzZ+CQy5VZw==" saltValue="UbMCMgF3S8ar8YjDlLev/w==" spinCount="100000" sheet="1" objects="1" scenarios="1"/>
  <mergeCells count="18">
    <mergeCell ref="CD6:CO6"/>
    <mergeCell ref="CP6:CW6"/>
    <mergeCell ref="J87:U87"/>
    <mergeCell ref="V87:AG87"/>
    <mergeCell ref="AH87:AS87"/>
    <mergeCell ref="AT87:BE87"/>
    <mergeCell ref="BF87:BQ87"/>
    <mergeCell ref="BR87:CC87"/>
    <mergeCell ref="CD87:CO87"/>
    <mergeCell ref="CP87:CW87"/>
    <mergeCell ref="AT6:BE6"/>
    <mergeCell ref="BF6:BQ6"/>
    <mergeCell ref="BR6:CC6"/>
    <mergeCell ref="E94:F94"/>
    <mergeCell ref="E95:F95"/>
    <mergeCell ref="J6:U6"/>
    <mergeCell ref="V6:AG6"/>
    <mergeCell ref="AH6:AS6"/>
  </mergeCells>
  <conditionalFormatting sqref="AI34 AI38 AL34 AL38 AO34 AO38 AR34 AR38 AI54 AL54 AO54 AR54 AI63 AI67 AL63 AL67 AO63 AO67 AR63 AR67 AI76 AL76 AO76 AR76">
    <cfRule type="cellIs" dxfId="19" priority="2" stopIfTrue="1" operator="equal">
      <formula>#REF!</formula>
    </cfRule>
  </conditionalFormatting>
  <conditionalFormatting sqref="AA38:AH38 J39:AR40 AJ34:AK34 AJ38:AK38 AM34:AN34 AM38:AN38 AP34:AQ34 AP38:AQ38 J34:T34 J38:T38 AA54:AH54 J53:AR53 AJ54:AK54 AM54:AN54 AP54:AQ54 J54:T54 AA63:AH63 AA67:AH67 AJ63:AK63 AJ67:AK67 AM63:AN63 AM67:AN67 AP63:AQ63 AP67:AQ67 J63:T63 J67:T67 J68:AR68 AA76:AH76 J72:AR75 AJ76:AK76 AM76:AN76 AP76:AQ76 J76:T76 J35:AR37 BF36:CW38 BF29:CW29 BF68:CW68 AS72:BE76 J64:AR64 AS67:BE68 J65:CW66 J55:X61 Y55:CW58 Y60:BE60 AS63:BE64 Y61:CW61 J62:CW62 AS53:BE54 P42:T42 J41:O42 J43:CW52 P41:CW41 J30:Y31 BF32:CW34 AS32:BE40 AA30:CW30 Z31:CW31 J16:Y21 Z19:AA21 AA17:AO17 Z18:AO18 Z16:AO16 AB19:AO19 AB20:CW21 AP16:CW19 J27:BE29 J23:CW26 AA34:AH34 J32:AR33 J69:CW71 J10:CW15">
    <cfRule type="cellIs" dxfId="18" priority="4" stopIfTrue="1" operator="equal">
      <formula>#REF!</formula>
    </cfRule>
  </conditionalFormatting>
  <conditionalFormatting sqref="Z17 Z30 U34:Z34 U38:Z38 U54:Z54 U63:Z63 U67:Z67 U76:Z76 Y59:CW59 U42:CW42">
    <cfRule type="cellIs" dxfId="17" priority="3" stopIfTrue="1" operator="equal">
      <formula>#REF!</formula>
    </cfRule>
  </conditionalFormatting>
  <conditionalFormatting sqref="J22:CW22">
    <cfRule type="cellIs" dxfId="16" priority="1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12" formula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5416F-0E4E-49CB-B707-A25622E7B0DC}">
  <sheetPr codeName="Hoja4"/>
  <dimension ref="A2:CX95"/>
  <sheetViews>
    <sheetView showGridLines="0" zoomScaleNormal="100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K91" sqref="K91"/>
    </sheetView>
  </sheetViews>
  <sheetFormatPr baseColWidth="10" defaultColWidth="10.7109375" defaultRowHeight="15" x14ac:dyDescent="0.25"/>
  <cols>
    <col min="2" max="2" width="58.5703125" bestFit="1" customWidth="1"/>
    <col min="4" max="4" width="14" style="1" customWidth="1"/>
    <col min="5" max="5" width="10.7109375" style="1"/>
    <col min="6" max="6" width="18" style="1" customWidth="1"/>
    <col min="7" max="8" width="10.7109375" style="8"/>
    <col min="9" max="9" width="18.28515625" style="8" bestFit="1" customWidth="1"/>
    <col min="10" max="17" width="10.7109375" style="8"/>
    <col min="18" max="18" width="11.42578125" style="8" bestFit="1" customWidth="1"/>
    <col min="19" max="21" width="10.7109375" style="8"/>
    <col min="22" max="22" width="11.42578125" style="8" bestFit="1" customWidth="1"/>
    <col min="23" max="29" width="10.7109375" style="8"/>
    <col min="30" max="41" width="11.42578125" style="8" bestFit="1" customWidth="1"/>
    <col min="42" max="42" width="12.28515625" style="8" bestFit="1" customWidth="1"/>
    <col min="43" max="57" width="10.7109375" style="8"/>
    <col min="102" max="102" width="12.85546875" bestFit="1" customWidth="1"/>
  </cols>
  <sheetData>
    <row r="2" spans="2:102" ht="21" x14ac:dyDescent="0.35">
      <c r="B2" s="4" t="s">
        <v>200</v>
      </c>
    </row>
    <row r="4" spans="2:102" x14ac:dyDescent="0.25">
      <c r="B4" t="s">
        <v>220</v>
      </c>
    </row>
    <row r="5" spans="2:102" x14ac:dyDescent="0.25">
      <c r="F5" s="9"/>
    </row>
    <row r="6" spans="2:102" x14ac:dyDescent="0.25">
      <c r="F6" s="9"/>
      <c r="G6" s="53"/>
      <c r="H6" s="53"/>
      <c r="I6" s="54"/>
      <c r="J6" s="149" t="s">
        <v>56</v>
      </c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1"/>
      <c r="V6" s="161" t="s">
        <v>57</v>
      </c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3"/>
      <c r="AH6" s="155" t="s">
        <v>58</v>
      </c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7"/>
      <c r="AT6" s="139" t="s">
        <v>59</v>
      </c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1"/>
      <c r="BF6" s="142" t="s">
        <v>60</v>
      </c>
      <c r="BG6" s="143"/>
      <c r="BH6" s="143"/>
      <c r="BI6" s="143"/>
      <c r="BJ6" s="143"/>
      <c r="BK6" s="143"/>
      <c r="BL6" s="143"/>
      <c r="BM6" s="143"/>
      <c r="BN6" s="143"/>
      <c r="BO6" s="143"/>
      <c r="BP6" s="143"/>
      <c r="BQ6" s="143"/>
      <c r="BR6" s="144" t="s">
        <v>167</v>
      </c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3" t="s">
        <v>168</v>
      </c>
      <c r="CE6" s="143"/>
      <c r="CF6" s="143"/>
      <c r="CG6" s="143"/>
      <c r="CH6" s="143"/>
      <c r="CI6" s="143"/>
      <c r="CJ6" s="143"/>
      <c r="CK6" s="143"/>
      <c r="CL6" s="143"/>
      <c r="CM6" s="143"/>
      <c r="CN6" s="143"/>
      <c r="CO6" s="143"/>
      <c r="CP6" s="144" t="s">
        <v>169</v>
      </c>
      <c r="CQ6" s="144"/>
      <c r="CR6" s="144"/>
      <c r="CS6" s="144"/>
      <c r="CT6" s="144"/>
      <c r="CU6" s="144"/>
      <c r="CV6" s="144"/>
      <c r="CW6" s="144"/>
    </row>
    <row r="7" spans="2:102" x14ac:dyDescent="0.25">
      <c r="F7" s="9"/>
      <c r="G7" s="79" t="s">
        <v>61</v>
      </c>
      <c r="H7" s="79" t="s">
        <v>62</v>
      </c>
      <c r="I7" s="79" t="s">
        <v>63</v>
      </c>
      <c r="J7" s="79" t="s">
        <v>64</v>
      </c>
      <c r="K7" s="79" t="s">
        <v>65</v>
      </c>
      <c r="L7" s="79" t="s">
        <v>66</v>
      </c>
      <c r="M7" s="79" t="s">
        <v>67</v>
      </c>
      <c r="N7" s="79" t="s">
        <v>68</v>
      </c>
      <c r="O7" s="79" t="s">
        <v>69</v>
      </c>
      <c r="P7" s="79" t="s">
        <v>70</v>
      </c>
      <c r="Q7" s="79" t="s">
        <v>71</v>
      </c>
      <c r="R7" s="79" t="s">
        <v>72</v>
      </c>
      <c r="S7" s="79" t="s">
        <v>73</v>
      </c>
      <c r="T7" s="79" t="s">
        <v>74</v>
      </c>
      <c r="U7" s="79" t="s">
        <v>75</v>
      </c>
      <c r="V7" s="79" t="s">
        <v>76</v>
      </c>
      <c r="W7" s="79" t="s">
        <v>77</v>
      </c>
      <c r="X7" s="79" t="s">
        <v>78</v>
      </c>
      <c r="Y7" s="79" t="s">
        <v>79</v>
      </c>
      <c r="Z7" s="79" t="s">
        <v>80</v>
      </c>
      <c r="AA7" s="79" t="s">
        <v>81</v>
      </c>
      <c r="AB7" s="79" t="s">
        <v>82</v>
      </c>
      <c r="AC7" s="79" t="s">
        <v>83</v>
      </c>
      <c r="AD7" s="79" t="s">
        <v>84</v>
      </c>
      <c r="AE7" s="79" t="s">
        <v>85</v>
      </c>
      <c r="AF7" s="79" t="s">
        <v>86</v>
      </c>
      <c r="AG7" s="79" t="s">
        <v>87</v>
      </c>
      <c r="AH7" s="79" t="s">
        <v>88</v>
      </c>
      <c r="AI7" s="79" t="s">
        <v>89</v>
      </c>
      <c r="AJ7" s="79" t="s">
        <v>90</v>
      </c>
      <c r="AK7" s="79" t="s">
        <v>91</v>
      </c>
      <c r="AL7" s="79" t="s">
        <v>92</v>
      </c>
      <c r="AM7" s="79" t="s">
        <v>93</v>
      </c>
      <c r="AN7" s="79" t="s">
        <v>94</v>
      </c>
      <c r="AO7" s="79" t="s">
        <v>95</v>
      </c>
      <c r="AP7" s="79" t="s">
        <v>96</v>
      </c>
      <c r="AQ7" s="79" t="s">
        <v>97</v>
      </c>
      <c r="AR7" s="79" t="s">
        <v>98</v>
      </c>
      <c r="AS7" s="79" t="s">
        <v>99</v>
      </c>
      <c r="AT7" s="79" t="s">
        <v>100</v>
      </c>
      <c r="AU7" s="79" t="s">
        <v>101</v>
      </c>
      <c r="AV7" s="79" t="s">
        <v>102</v>
      </c>
      <c r="AW7" s="79" t="s">
        <v>103</v>
      </c>
      <c r="AX7" s="79" t="s">
        <v>104</v>
      </c>
      <c r="AY7" s="79" t="s">
        <v>105</v>
      </c>
      <c r="AZ7" s="79" t="s">
        <v>106</v>
      </c>
      <c r="BA7" s="79" t="s">
        <v>107</v>
      </c>
      <c r="BB7" s="79" t="s">
        <v>108</v>
      </c>
      <c r="BC7" s="79" t="s">
        <v>109</v>
      </c>
      <c r="BD7" s="79" t="s">
        <v>110</v>
      </c>
      <c r="BE7" s="79" t="s">
        <v>111</v>
      </c>
      <c r="BF7" s="79" t="s">
        <v>123</v>
      </c>
      <c r="BG7" s="79" t="s">
        <v>124</v>
      </c>
      <c r="BH7" s="79" t="s">
        <v>125</v>
      </c>
      <c r="BI7" s="79" t="s">
        <v>126</v>
      </c>
      <c r="BJ7" s="79" t="s">
        <v>127</v>
      </c>
      <c r="BK7" s="79" t="s">
        <v>128</v>
      </c>
      <c r="BL7" s="79" t="s">
        <v>129</v>
      </c>
      <c r="BM7" s="79" t="s">
        <v>130</v>
      </c>
      <c r="BN7" s="79" t="s">
        <v>131</v>
      </c>
      <c r="BO7" s="79" t="s">
        <v>132</v>
      </c>
      <c r="BP7" s="79" t="s">
        <v>133</v>
      </c>
      <c r="BQ7" s="79" t="s">
        <v>134</v>
      </c>
      <c r="BR7" s="79" t="s">
        <v>135</v>
      </c>
      <c r="BS7" s="79" t="s">
        <v>136</v>
      </c>
      <c r="BT7" s="79" t="s">
        <v>137</v>
      </c>
      <c r="BU7" s="79" t="s">
        <v>138</v>
      </c>
      <c r="BV7" s="79" t="s">
        <v>139</v>
      </c>
      <c r="BW7" s="79" t="s">
        <v>140</v>
      </c>
      <c r="BX7" s="79" t="s">
        <v>141</v>
      </c>
      <c r="BY7" s="79" t="s">
        <v>142</v>
      </c>
      <c r="BZ7" s="79" t="s">
        <v>143</v>
      </c>
      <c r="CA7" s="79" t="s">
        <v>144</v>
      </c>
      <c r="CB7" s="79" t="s">
        <v>145</v>
      </c>
      <c r="CC7" s="79" t="s">
        <v>146</v>
      </c>
      <c r="CD7" s="79" t="s">
        <v>147</v>
      </c>
      <c r="CE7" s="79" t="s">
        <v>148</v>
      </c>
      <c r="CF7" s="79" t="s">
        <v>149</v>
      </c>
      <c r="CG7" s="79" t="s">
        <v>150</v>
      </c>
      <c r="CH7" s="79" t="s">
        <v>151</v>
      </c>
      <c r="CI7" s="79" t="s">
        <v>152</v>
      </c>
      <c r="CJ7" s="79" t="s">
        <v>153</v>
      </c>
      <c r="CK7" s="79" t="s">
        <v>154</v>
      </c>
      <c r="CL7" s="79" t="s">
        <v>155</v>
      </c>
      <c r="CM7" s="79" t="s">
        <v>156</v>
      </c>
      <c r="CN7" s="79" t="s">
        <v>157</v>
      </c>
      <c r="CO7" s="79" t="s">
        <v>158</v>
      </c>
      <c r="CP7" s="79" t="s">
        <v>159</v>
      </c>
      <c r="CQ7" s="79" t="s">
        <v>160</v>
      </c>
      <c r="CR7" s="79" t="s">
        <v>161</v>
      </c>
      <c r="CS7" s="79" t="s">
        <v>162</v>
      </c>
      <c r="CT7" s="79" t="s">
        <v>163</v>
      </c>
      <c r="CU7" s="79" t="s">
        <v>164</v>
      </c>
      <c r="CV7" s="79" t="s">
        <v>165</v>
      </c>
      <c r="CW7" s="79" t="s">
        <v>166</v>
      </c>
    </row>
    <row r="8" spans="2:102" x14ac:dyDescent="0.25">
      <c r="B8" s="22" t="s">
        <v>8</v>
      </c>
      <c r="C8" s="22"/>
      <c r="D8" s="23"/>
      <c r="E8" s="23"/>
      <c r="F8" s="23">
        <f>(SUM(F10:F66))</f>
        <v>1294075.1302576056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</row>
    <row r="9" spans="2:102" x14ac:dyDescent="0.25">
      <c r="B9" s="13" t="s">
        <v>25</v>
      </c>
      <c r="C9" s="13"/>
      <c r="D9" s="14"/>
      <c r="E9" s="14"/>
      <c r="F9" s="14"/>
      <c r="G9" s="76"/>
      <c r="H9" s="76"/>
      <c r="I9" s="77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</row>
    <row r="10" spans="2:102" x14ac:dyDescent="0.25">
      <c r="B10" s="17" t="s">
        <v>46</v>
      </c>
      <c r="C10" s="17">
        <v>1</v>
      </c>
      <c r="D10" s="29">
        <v>5800</v>
      </c>
      <c r="E10" s="29"/>
      <c r="F10" s="11">
        <f>C10*D10</f>
        <v>5800</v>
      </c>
      <c r="G10" s="70">
        <v>1</v>
      </c>
      <c r="H10" s="70">
        <v>2</v>
      </c>
      <c r="I10" s="71">
        <v>-5800</v>
      </c>
      <c r="J10" s="72">
        <v>0</v>
      </c>
      <c r="K10" s="72">
        <f>I10</f>
        <v>-5800</v>
      </c>
      <c r="L10" s="72">
        <v>0</v>
      </c>
      <c r="M10" s="72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72">
        <v>0</v>
      </c>
      <c r="T10" s="72">
        <v>0</v>
      </c>
      <c r="U10" s="72">
        <v>0</v>
      </c>
      <c r="V10" s="72">
        <v>0</v>
      </c>
      <c r="W10" s="72">
        <v>0</v>
      </c>
      <c r="X10" s="72">
        <v>0</v>
      </c>
      <c r="Y10" s="72">
        <v>0</v>
      </c>
      <c r="Z10" s="72">
        <v>0</v>
      </c>
      <c r="AA10" s="72">
        <v>0</v>
      </c>
      <c r="AB10" s="72">
        <v>0</v>
      </c>
      <c r="AC10" s="72">
        <v>0</v>
      </c>
      <c r="AD10" s="72">
        <v>0</v>
      </c>
      <c r="AE10" s="72">
        <v>0</v>
      </c>
      <c r="AF10" s="72">
        <v>0</v>
      </c>
      <c r="AG10" s="72">
        <v>0</v>
      </c>
      <c r="AH10" s="72">
        <v>0</v>
      </c>
      <c r="AI10" s="72">
        <v>0</v>
      </c>
      <c r="AJ10" s="72">
        <v>0</v>
      </c>
      <c r="AK10" s="72">
        <v>0</v>
      </c>
      <c r="AL10" s="72">
        <v>0</v>
      </c>
      <c r="AM10" s="72">
        <v>0</v>
      </c>
      <c r="AN10" s="72">
        <v>0</v>
      </c>
      <c r="AO10" s="72">
        <v>0</v>
      </c>
      <c r="AP10" s="72">
        <v>0</v>
      </c>
      <c r="AQ10" s="72">
        <v>0</v>
      </c>
      <c r="AR10" s="72">
        <v>0</v>
      </c>
      <c r="AS10" s="72">
        <v>0</v>
      </c>
      <c r="AT10" s="72">
        <v>0</v>
      </c>
      <c r="AU10" s="72">
        <v>0</v>
      </c>
      <c r="AV10" s="72">
        <v>0</v>
      </c>
      <c r="AW10" s="72">
        <v>0</v>
      </c>
      <c r="AX10" s="72">
        <v>0</v>
      </c>
      <c r="AY10" s="72">
        <v>0</v>
      </c>
      <c r="AZ10" s="72">
        <v>0</v>
      </c>
      <c r="BA10" s="72">
        <v>0</v>
      </c>
      <c r="BB10" s="72">
        <v>0</v>
      </c>
      <c r="BC10" s="72">
        <v>0</v>
      </c>
      <c r="BD10" s="72">
        <v>0</v>
      </c>
      <c r="BE10" s="72">
        <v>0</v>
      </c>
      <c r="BF10" s="72">
        <v>0</v>
      </c>
      <c r="BG10" s="72">
        <v>0</v>
      </c>
      <c r="BH10" s="72">
        <v>0</v>
      </c>
      <c r="BI10" s="72">
        <v>0</v>
      </c>
      <c r="BJ10" s="72">
        <v>0</v>
      </c>
      <c r="BK10" s="72">
        <v>0</v>
      </c>
      <c r="BL10" s="72">
        <v>0</v>
      </c>
      <c r="BM10" s="72">
        <v>0</v>
      </c>
      <c r="BN10" s="72">
        <v>0</v>
      </c>
      <c r="BO10" s="72">
        <v>0</v>
      </c>
      <c r="BP10" s="72">
        <v>0</v>
      </c>
      <c r="BQ10" s="72">
        <v>0</v>
      </c>
      <c r="BR10" s="72">
        <v>0</v>
      </c>
      <c r="BS10" s="72">
        <v>0</v>
      </c>
      <c r="BT10" s="72">
        <v>0</v>
      </c>
      <c r="BU10" s="72">
        <v>0</v>
      </c>
      <c r="BV10" s="72">
        <v>0</v>
      </c>
      <c r="BW10" s="72">
        <v>0</v>
      </c>
      <c r="BX10" s="72">
        <v>0</v>
      </c>
      <c r="BY10" s="72">
        <v>0</v>
      </c>
      <c r="BZ10" s="72">
        <v>0</v>
      </c>
      <c r="CA10" s="72">
        <v>0</v>
      </c>
      <c r="CB10" s="72">
        <v>0</v>
      </c>
      <c r="CC10" s="72">
        <v>0</v>
      </c>
      <c r="CD10" s="72">
        <v>0</v>
      </c>
      <c r="CE10" s="72">
        <v>0</v>
      </c>
      <c r="CF10" s="72">
        <v>0</v>
      </c>
      <c r="CG10" s="72">
        <v>0</v>
      </c>
      <c r="CH10" s="72">
        <v>0</v>
      </c>
      <c r="CI10" s="72">
        <v>0</v>
      </c>
      <c r="CJ10" s="72">
        <v>0</v>
      </c>
      <c r="CK10" s="72">
        <v>0</v>
      </c>
      <c r="CL10" s="72">
        <v>0</v>
      </c>
      <c r="CM10" s="72">
        <v>0</v>
      </c>
      <c r="CN10" s="72">
        <v>0</v>
      </c>
      <c r="CO10" s="72">
        <v>0</v>
      </c>
      <c r="CP10" s="72">
        <v>0</v>
      </c>
      <c r="CQ10" s="72">
        <v>0</v>
      </c>
      <c r="CR10" s="72">
        <v>0</v>
      </c>
      <c r="CS10" s="72">
        <v>0</v>
      </c>
      <c r="CT10" s="72">
        <v>0</v>
      </c>
      <c r="CU10" s="72">
        <v>0</v>
      </c>
      <c r="CV10" s="72">
        <v>0</v>
      </c>
      <c r="CW10" s="72">
        <v>0</v>
      </c>
      <c r="CX10" s="115"/>
    </row>
    <row r="11" spans="2:102" x14ac:dyDescent="0.25">
      <c r="B11" s="10" t="s">
        <v>26</v>
      </c>
      <c r="C11" s="10">
        <v>1</v>
      </c>
      <c r="D11" s="11">
        <v>1200</v>
      </c>
      <c r="E11" s="11"/>
      <c r="F11" s="11">
        <f>C11*D11</f>
        <v>1200</v>
      </c>
      <c r="G11" s="55">
        <v>4</v>
      </c>
      <c r="H11" s="55">
        <v>4</v>
      </c>
      <c r="I11" s="57">
        <v>-1200</v>
      </c>
      <c r="J11" s="58">
        <v>0</v>
      </c>
      <c r="K11" s="58">
        <v>0</v>
      </c>
      <c r="L11" s="58">
        <v>0</v>
      </c>
      <c r="M11" s="58">
        <f>I11</f>
        <v>-1200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  <c r="AJ11" s="58">
        <v>0</v>
      </c>
      <c r="AK11" s="58">
        <v>0</v>
      </c>
      <c r="AL11" s="58">
        <v>0</v>
      </c>
      <c r="AM11" s="58">
        <v>0</v>
      </c>
      <c r="AN11" s="58">
        <v>0</v>
      </c>
      <c r="AO11" s="58">
        <v>0</v>
      </c>
      <c r="AP11" s="58">
        <v>0</v>
      </c>
      <c r="AQ11" s="58">
        <v>0</v>
      </c>
      <c r="AR11" s="58">
        <v>0</v>
      </c>
      <c r="AS11" s="58">
        <v>0</v>
      </c>
      <c r="AT11" s="58">
        <v>0</v>
      </c>
      <c r="AU11" s="58">
        <v>0</v>
      </c>
      <c r="AV11" s="58">
        <v>0</v>
      </c>
      <c r="AW11" s="58">
        <v>0</v>
      </c>
      <c r="AX11" s="58">
        <v>0</v>
      </c>
      <c r="AY11" s="58">
        <v>0</v>
      </c>
      <c r="AZ11" s="58">
        <v>0</v>
      </c>
      <c r="BA11" s="58">
        <v>0</v>
      </c>
      <c r="BB11" s="58">
        <v>0</v>
      </c>
      <c r="BC11" s="58">
        <v>0</v>
      </c>
      <c r="BD11" s="58">
        <v>0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0</v>
      </c>
      <c r="BW11" s="58">
        <v>0</v>
      </c>
      <c r="BX11" s="58">
        <v>0</v>
      </c>
      <c r="BY11" s="58">
        <v>0</v>
      </c>
      <c r="BZ11" s="58">
        <v>0</v>
      </c>
      <c r="CA11" s="58">
        <v>0</v>
      </c>
      <c r="CB11" s="58">
        <v>0</v>
      </c>
      <c r="CC11" s="58">
        <v>0</v>
      </c>
      <c r="CD11" s="58">
        <v>0</v>
      </c>
      <c r="CE11" s="58">
        <v>0</v>
      </c>
      <c r="CF11" s="58">
        <v>0</v>
      </c>
      <c r="CG11" s="58">
        <v>0</v>
      </c>
      <c r="CH11" s="58">
        <v>0</v>
      </c>
      <c r="CI11" s="58">
        <v>0</v>
      </c>
      <c r="CJ11" s="58">
        <v>0</v>
      </c>
      <c r="CK11" s="58">
        <v>0</v>
      </c>
      <c r="CL11" s="58">
        <v>0</v>
      </c>
      <c r="CM11" s="58">
        <v>0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115"/>
    </row>
    <row r="12" spans="2:102" x14ac:dyDescent="0.25">
      <c r="B12" s="10" t="s">
        <v>27</v>
      </c>
      <c r="C12" s="10">
        <v>1</v>
      </c>
      <c r="D12" s="11">
        <v>4500</v>
      </c>
      <c r="E12" s="11"/>
      <c r="F12" s="11">
        <f>D12*C12</f>
        <v>4500</v>
      </c>
      <c r="G12" s="55">
        <v>4</v>
      </c>
      <c r="H12" s="55">
        <v>4</v>
      </c>
      <c r="I12" s="57">
        <v>-4500</v>
      </c>
      <c r="J12" s="58">
        <v>0</v>
      </c>
      <c r="K12" s="58">
        <v>0</v>
      </c>
      <c r="L12" s="58">
        <v>0</v>
      </c>
      <c r="M12" s="58">
        <f>I12</f>
        <v>-4500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v>0</v>
      </c>
      <c r="AK12" s="58">
        <v>0</v>
      </c>
      <c r="AL12" s="58">
        <v>0</v>
      </c>
      <c r="AM12" s="58">
        <v>0</v>
      </c>
      <c r="AN12" s="58">
        <v>0</v>
      </c>
      <c r="AO12" s="58">
        <v>0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0</v>
      </c>
      <c r="CA12" s="58">
        <v>0</v>
      </c>
      <c r="CB12" s="58">
        <v>0</v>
      </c>
      <c r="CC12" s="58">
        <v>0</v>
      </c>
      <c r="CD12" s="58">
        <v>0</v>
      </c>
      <c r="CE12" s="58">
        <v>0</v>
      </c>
      <c r="CF12" s="58">
        <v>0</v>
      </c>
      <c r="CG12" s="58">
        <v>0</v>
      </c>
      <c r="CH12" s="58">
        <v>0</v>
      </c>
      <c r="CI12" s="58">
        <v>0</v>
      </c>
      <c r="CJ12" s="58">
        <v>0</v>
      </c>
      <c r="CK12" s="58">
        <v>0</v>
      </c>
      <c r="CL12" s="58">
        <v>0</v>
      </c>
      <c r="CM12" s="58">
        <v>0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115"/>
    </row>
    <row r="13" spans="2:102" x14ac:dyDescent="0.25">
      <c r="B13" s="10" t="s">
        <v>14</v>
      </c>
      <c r="C13" s="12">
        <v>0.21</v>
      </c>
      <c r="D13" s="11">
        <f>F11+F12+F10</f>
        <v>11500</v>
      </c>
      <c r="E13" s="11"/>
      <c r="F13" s="11">
        <f>C13*D13</f>
        <v>2415</v>
      </c>
      <c r="G13" s="55">
        <v>1</v>
      </c>
      <c r="H13" s="55">
        <v>4</v>
      </c>
      <c r="I13" s="57">
        <f>(I10+I11+I12)*0.21</f>
        <v>-2415</v>
      </c>
      <c r="J13" s="58">
        <f>(J10+J11+J12)*0.21</f>
        <v>0</v>
      </c>
      <c r="K13" s="58">
        <f>(K10+K11+K12)*0.21</f>
        <v>-1218</v>
      </c>
      <c r="L13" s="58">
        <v>0</v>
      </c>
      <c r="M13" s="58">
        <f>(M10+M11+M12)*0.21</f>
        <v>-1197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  <c r="AJ13" s="58">
        <v>0</v>
      </c>
      <c r="AK13" s="58">
        <v>0</v>
      </c>
      <c r="AL13" s="58">
        <v>0</v>
      </c>
      <c r="AM13" s="58">
        <v>0</v>
      </c>
      <c r="AN13" s="58">
        <v>0</v>
      </c>
      <c r="AO13" s="58">
        <v>0</v>
      </c>
      <c r="AP13" s="58">
        <v>0</v>
      </c>
      <c r="AQ13" s="58">
        <v>0</v>
      </c>
      <c r="AR13" s="58">
        <v>0</v>
      </c>
      <c r="AS13" s="58">
        <v>0</v>
      </c>
      <c r="AT13" s="58">
        <v>0</v>
      </c>
      <c r="AU13" s="58">
        <v>0</v>
      </c>
      <c r="AV13" s="58">
        <v>0</v>
      </c>
      <c r="AW13" s="58">
        <v>0</v>
      </c>
      <c r="AX13" s="58">
        <v>0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0</v>
      </c>
      <c r="BW13" s="58">
        <v>0</v>
      </c>
      <c r="BX13" s="58">
        <v>0</v>
      </c>
      <c r="BY13" s="58">
        <v>0</v>
      </c>
      <c r="BZ13" s="58">
        <v>0</v>
      </c>
      <c r="CA13" s="58">
        <v>0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0</v>
      </c>
      <c r="CI13" s="58">
        <v>0</v>
      </c>
      <c r="CJ13" s="58">
        <v>0</v>
      </c>
      <c r="CK13" s="58">
        <v>0</v>
      </c>
      <c r="CL13" s="58">
        <v>0</v>
      </c>
      <c r="CM13" s="58">
        <v>0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115"/>
    </row>
    <row r="14" spans="2:102" x14ac:dyDescent="0.25">
      <c r="B14" s="10"/>
      <c r="C14" s="12"/>
      <c r="D14" s="11"/>
      <c r="E14" s="11"/>
      <c r="F14" s="11"/>
      <c r="G14" s="61"/>
      <c r="H14" s="61"/>
      <c r="I14" s="62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115"/>
    </row>
    <row r="15" spans="2:102" x14ac:dyDescent="0.25">
      <c r="B15" s="15" t="s">
        <v>1</v>
      </c>
      <c r="C15" s="15"/>
      <c r="D15" s="16"/>
      <c r="E15" s="16"/>
      <c r="F15" s="16"/>
      <c r="G15" s="64"/>
      <c r="H15" s="64"/>
      <c r="I15" s="65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115"/>
    </row>
    <row r="16" spans="2:102" x14ac:dyDescent="0.25">
      <c r="B16" t="s">
        <v>21</v>
      </c>
      <c r="C16" s="6">
        <v>5.6099999999999997E-2</v>
      </c>
      <c r="D16" s="1">
        <f>F30</f>
        <v>59850</v>
      </c>
      <c r="F16" s="1">
        <f>D16*C16</f>
        <v>3357.585</v>
      </c>
      <c r="G16" s="70">
        <v>6</v>
      </c>
      <c r="H16" s="70">
        <v>6</v>
      </c>
      <c r="I16" s="71">
        <f t="shared" ref="I16:I65" si="0">-F16</f>
        <v>-3357.585</v>
      </c>
      <c r="J16" s="72">
        <v>0</v>
      </c>
      <c r="K16" s="72">
        <v>0</v>
      </c>
      <c r="L16" s="72">
        <v>0</v>
      </c>
      <c r="M16" s="72">
        <v>0</v>
      </c>
      <c r="N16" s="72">
        <v>0</v>
      </c>
      <c r="O16" s="72">
        <f>I16</f>
        <v>-3357.585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>
        <v>0</v>
      </c>
      <c r="Y16" s="72">
        <v>0</v>
      </c>
      <c r="Z16" s="72">
        <v>0</v>
      </c>
      <c r="AA16" s="72">
        <v>0</v>
      </c>
      <c r="AB16" s="72">
        <v>0</v>
      </c>
      <c r="AC16" s="72">
        <v>0</v>
      </c>
      <c r="AD16" s="72">
        <v>0</v>
      </c>
      <c r="AE16" s="72">
        <v>0</v>
      </c>
      <c r="AF16" s="72">
        <v>0</v>
      </c>
      <c r="AG16" s="72">
        <v>0</v>
      </c>
      <c r="AH16" s="72">
        <v>0</v>
      </c>
      <c r="AI16" s="72">
        <v>0</v>
      </c>
      <c r="AJ16" s="72">
        <v>0</v>
      </c>
      <c r="AK16" s="72">
        <v>0</v>
      </c>
      <c r="AL16" s="72">
        <v>0</v>
      </c>
      <c r="AM16" s="72">
        <v>0</v>
      </c>
      <c r="AN16" s="72">
        <v>0</v>
      </c>
      <c r="AO16" s="72">
        <v>0</v>
      </c>
      <c r="AP16" s="72">
        <v>0</v>
      </c>
      <c r="AQ16" s="72">
        <v>0</v>
      </c>
      <c r="AR16" s="72">
        <v>0</v>
      </c>
      <c r="AS16" s="72">
        <v>0</v>
      </c>
      <c r="AT16" s="72">
        <v>0</v>
      </c>
      <c r="AU16" s="72">
        <v>0</v>
      </c>
      <c r="AV16" s="72">
        <v>0</v>
      </c>
      <c r="AW16" s="72">
        <v>0</v>
      </c>
      <c r="AX16" s="72">
        <v>0</v>
      </c>
      <c r="AY16" s="72">
        <v>0</v>
      </c>
      <c r="AZ16" s="72">
        <v>0</v>
      </c>
      <c r="BA16" s="72">
        <v>0</v>
      </c>
      <c r="BB16" s="72">
        <v>0</v>
      </c>
      <c r="BC16" s="72">
        <v>0</v>
      </c>
      <c r="BD16" s="72">
        <v>0</v>
      </c>
      <c r="BE16" s="72">
        <v>0</v>
      </c>
      <c r="BF16" s="72">
        <v>0</v>
      </c>
      <c r="BG16" s="72">
        <v>0</v>
      </c>
      <c r="BH16" s="72">
        <v>0</v>
      </c>
      <c r="BI16" s="72">
        <v>0</v>
      </c>
      <c r="BJ16" s="72">
        <v>0</v>
      </c>
      <c r="BK16" s="72">
        <v>0</v>
      </c>
      <c r="BL16" s="72">
        <v>0</v>
      </c>
      <c r="BM16" s="72">
        <v>0</v>
      </c>
      <c r="BN16" s="72">
        <v>0</v>
      </c>
      <c r="BO16" s="72">
        <v>0</v>
      </c>
      <c r="BP16" s="72">
        <v>0</v>
      </c>
      <c r="BQ16" s="72">
        <v>0</v>
      </c>
      <c r="BR16" s="72">
        <v>0</v>
      </c>
      <c r="BS16" s="72">
        <v>0</v>
      </c>
      <c r="BT16" s="72">
        <v>0</v>
      </c>
      <c r="BU16" s="72">
        <v>0</v>
      </c>
      <c r="BV16" s="72">
        <v>0</v>
      </c>
      <c r="BW16" s="72">
        <v>0</v>
      </c>
      <c r="BX16" s="72">
        <v>0</v>
      </c>
      <c r="BY16" s="72">
        <v>0</v>
      </c>
      <c r="BZ16" s="72">
        <v>0</v>
      </c>
      <c r="CA16" s="72">
        <v>0</v>
      </c>
      <c r="CB16" s="72">
        <v>0</v>
      </c>
      <c r="CC16" s="72">
        <v>0</v>
      </c>
      <c r="CD16" s="72">
        <v>0</v>
      </c>
      <c r="CE16" s="72">
        <v>0</v>
      </c>
      <c r="CF16" s="72">
        <v>0</v>
      </c>
      <c r="CG16" s="72">
        <v>0</v>
      </c>
      <c r="CH16" s="72">
        <v>0</v>
      </c>
      <c r="CI16" s="72">
        <v>0</v>
      </c>
      <c r="CJ16" s="72">
        <v>0</v>
      </c>
      <c r="CK16" s="72">
        <v>0</v>
      </c>
      <c r="CL16" s="72">
        <v>0</v>
      </c>
      <c r="CM16" s="72">
        <v>0</v>
      </c>
      <c r="CN16" s="72">
        <v>0</v>
      </c>
      <c r="CO16" s="72">
        <v>0</v>
      </c>
      <c r="CP16" s="72">
        <v>0</v>
      </c>
      <c r="CQ16" s="72">
        <v>0</v>
      </c>
      <c r="CR16" s="72">
        <v>0</v>
      </c>
      <c r="CS16" s="72">
        <v>0</v>
      </c>
      <c r="CT16" s="72">
        <v>0</v>
      </c>
      <c r="CU16" s="72">
        <v>0</v>
      </c>
      <c r="CV16" s="72">
        <v>0</v>
      </c>
      <c r="CW16" s="72">
        <v>0</v>
      </c>
      <c r="CX16" s="115"/>
    </row>
    <row r="17" spans="2:102" x14ac:dyDescent="0.25">
      <c r="B17" t="s">
        <v>22</v>
      </c>
      <c r="C17" s="6">
        <v>4.7699999999999999E-2</v>
      </c>
      <c r="D17" s="1">
        <f>F30</f>
        <v>59850</v>
      </c>
      <c r="F17" s="1">
        <f>D17*C17</f>
        <v>2854.8449999999998</v>
      </c>
      <c r="G17" s="55">
        <v>17</v>
      </c>
      <c r="H17" s="55">
        <v>18</v>
      </c>
      <c r="I17" s="57">
        <f t="shared" si="0"/>
        <v>-2854.8449999999998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f>I17*0.3</f>
        <v>-856.45349999999996</v>
      </c>
      <c r="AA17" s="58">
        <f>0.7*I17</f>
        <v>-1998.3914999999997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v>0</v>
      </c>
      <c r="AK17" s="58">
        <v>0</v>
      </c>
      <c r="AL17" s="58">
        <v>0</v>
      </c>
      <c r="AM17" s="58">
        <v>0</v>
      </c>
      <c r="AN17" s="58">
        <v>0</v>
      </c>
      <c r="AO17" s="58">
        <v>0</v>
      </c>
      <c r="AP17" s="58">
        <v>0</v>
      </c>
      <c r="AQ17" s="58">
        <v>0</v>
      </c>
      <c r="AR17" s="58">
        <v>0</v>
      </c>
      <c r="AS17" s="58">
        <v>0</v>
      </c>
      <c r="AT17" s="58">
        <v>0</v>
      </c>
      <c r="AU17" s="58">
        <v>0</v>
      </c>
      <c r="AV17" s="58">
        <v>0</v>
      </c>
      <c r="AW17" s="58">
        <v>0</v>
      </c>
      <c r="AX17" s="58">
        <v>0</v>
      </c>
      <c r="AY17" s="58">
        <v>0</v>
      </c>
      <c r="AZ17" s="58">
        <v>0</v>
      </c>
      <c r="BA17" s="58">
        <v>0</v>
      </c>
      <c r="BB17" s="58">
        <v>0</v>
      </c>
      <c r="BC17" s="58">
        <v>0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0</v>
      </c>
      <c r="CA17" s="58">
        <v>0</v>
      </c>
      <c r="CB17" s="58">
        <v>0</v>
      </c>
      <c r="CC17" s="58">
        <v>0</v>
      </c>
      <c r="CD17" s="58">
        <v>0</v>
      </c>
      <c r="CE17" s="58">
        <v>0</v>
      </c>
      <c r="CF17" s="58">
        <v>0</v>
      </c>
      <c r="CG17" s="58">
        <v>0</v>
      </c>
      <c r="CH17" s="58">
        <v>0</v>
      </c>
      <c r="CI17" s="58">
        <v>0</v>
      </c>
      <c r="CJ17" s="58">
        <v>0</v>
      </c>
      <c r="CK17" s="58">
        <v>0</v>
      </c>
      <c r="CL17" s="58">
        <v>0</v>
      </c>
      <c r="CM17" s="58">
        <v>0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115"/>
    </row>
    <row r="18" spans="2:102" x14ac:dyDescent="0.25">
      <c r="B18" t="s">
        <v>24</v>
      </c>
      <c r="C18" s="6">
        <v>7.0000000000000001E-3</v>
      </c>
      <c r="D18" s="1">
        <f>F30</f>
        <v>59850</v>
      </c>
      <c r="F18" s="1">
        <f>C18*D18</f>
        <v>418.95</v>
      </c>
      <c r="G18" s="55">
        <v>17</v>
      </c>
      <c r="H18" s="55">
        <v>18</v>
      </c>
      <c r="I18" s="57">
        <f t="shared" si="0"/>
        <v>-418.95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f>I18*0.5</f>
        <v>-209.47499999999999</v>
      </c>
      <c r="AA18" s="58">
        <f>I18*0.5</f>
        <v>-209.47499999999999</v>
      </c>
      <c r="AB18" s="58">
        <v>0</v>
      </c>
      <c r="AC18" s="58">
        <v>0</v>
      </c>
      <c r="AD18" s="58">
        <v>0</v>
      </c>
      <c r="AE18" s="58">
        <v>0</v>
      </c>
      <c r="AF18" s="58">
        <v>0</v>
      </c>
      <c r="AG18" s="58">
        <v>0</v>
      </c>
      <c r="AH18" s="58">
        <v>0</v>
      </c>
      <c r="AI18" s="58">
        <v>0</v>
      </c>
      <c r="AJ18" s="58">
        <v>0</v>
      </c>
      <c r="AK18" s="58">
        <v>0</v>
      </c>
      <c r="AL18" s="58">
        <v>0</v>
      </c>
      <c r="AM18" s="58">
        <v>0</v>
      </c>
      <c r="AN18" s="58">
        <v>0</v>
      </c>
      <c r="AO18" s="58">
        <v>0</v>
      </c>
      <c r="AP18" s="58">
        <v>0</v>
      </c>
      <c r="AQ18" s="58">
        <v>0</v>
      </c>
      <c r="AR18" s="58">
        <v>0</v>
      </c>
      <c r="AS18" s="58">
        <v>0</v>
      </c>
      <c r="AT18" s="58">
        <v>0</v>
      </c>
      <c r="AU18" s="58">
        <v>0</v>
      </c>
      <c r="AV18" s="58">
        <v>0</v>
      </c>
      <c r="AW18" s="58">
        <v>0</v>
      </c>
      <c r="AX18" s="58">
        <v>0</v>
      </c>
      <c r="AY18" s="58">
        <v>0</v>
      </c>
      <c r="AZ18" s="58">
        <v>0</v>
      </c>
      <c r="BA18" s="58">
        <v>0</v>
      </c>
      <c r="BB18" s="58">
        <v>0</v>
      </c>
      <c r="BC18" s="58">
        <v>0</v>
      </c>
      <c r="BD18" s="58">
        <v>0</v>
      </c>
      <c r="BE18" s="58">
        <v>0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0</v>
      </c>
      <c r="CA18" s="58">
        <v>0</v>
      </c>
      <c r="CB18" s="58">
        <v>0</v>
      </c>
      <c r="CC18" s="58">
        <v>0</v>
      </c>
      <c r="CD18" s="58">
        <v>0</v>
      </c>
      <c r="CE18" s="58">
        <v>0</v>
      </c>
      <c r="CF18" s="58">
        <v>0</v>
      </c>
      <c r="CG18" s="58">
        <v>0</v>
      </c>
      <c r="CH18" s="58">
        <v>0</v>
      </c>
      <c r="CI18" s="58">
        <v>0</v>
      </c>
      <c r="CJ18" s="58">
        <v>0</v>
      </c>
      <c r="CK18" s="58">
        <v>0</v>
      </c>
      <c r="CL18" s="58">
        <v>0</v>
      </c>
      <c r="CM18" s="58">
        <v>0</v>
      </c>
      <c r="CN18" s="58">
        <v>0</v>
      </c>
      <c r="CO18" s="58">
        <v>0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115"/>
    </row>
    <row r="19" spans="2:102" x14ac:dyDescent="0.25">
      <c r="B19" s="6" t="s">
        <v>19</v>
      </c>
      <c r="C19" s="6">
        <v>5.6099999999999997E-2</v>
      </c>
      <c r="D19" s="1">
        <f>F33+F34</f>
        <v>751651.70280000009</v>
      </c>
      <c r="F19" s="1">
        <f>C19*D19</f>
        <v>42167.660527079999</v>
      </c>
      <c r="G19" s="55">
        <v>6</v>
      </c>
      <c r="H19" s="55">
        <v>9</v>
      </c>
      <c r="I19" s="57">
        <f t="shared" si="0"/>
        <v>-42167.660527079999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f>I19*0.4</f>
        <v>-16867.064210831999</v>
      </c>
      <c r="P19" s="58">
        <v>0</v>
      </c>
      <c r="Q19" s="58">
        <v>0</v>
      </c>
      <c r="R19" s="58">
        <f>I19*0.6</f>
        <v>-25300.596316248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  <c r="AJ19" s="58">
        <v>0</v>
      </c>
      <c r="AK19" s="58">
        <v>0</v>
      </c>
      <c r="AL19" s="58">
        <v>0</v>
      </c>
      <c r="AM19" s="58">
        <v>0</v>
      </c>
      <c r="AN19" s="58">
        <v>0</v>
      </c>
      <c r="AO19" s="58">
        <v>0</v>
      </c>
      <c r="AP19" s="58">
        <v>0</v>
      </c>
      <c r="AQ19" s="58">
        <v>0</v>
      </c>
      <c r="AR19" s="58">
        <v>0</v>
      </c>
      <c r="AS19" s="58">
        <v>0</v>
      </c>
      <c r="AT19" s="58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8">
        <v>0</v>
      </c>
      <c r="BA19" s="58">
        <v>0</v>
      </c>
      <c r="BB19" s="58">
        <v>0</v>
      </c>
      <c r="BC19" s="58">
        <v>0</v>
      </c>
      <c r="BD19" s="58">
        <v>0</v>
      </c>
      <c r="BE19" s="58">
        <v>0</v>
      </c>
      <c r="BF19" s="58">
        <v>0</v>
      </c>
      <c r="BG19" s="58">
        <v>0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0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0</v>
      </c>
      <c r="CA19" s="58">
        <v>0</v>
      </c>
      <c r="CB19" s="58">
        <v>0</v>
      </c>
      <c r="CC19" s="58">
        <v>0</v>
      </c>
      <c r="CD19" s="58">
        <v>0</v>
      </c>
      <c r="CE19" s="58">
        <v>0</v>
      </c>
      <c r="CF19" s="58">
        <v>0</v>
      </c>
      <c r="CG19" s="58">
        <v>0</v>
      </c>
      <c r="CH19" s="58">
        <v>0</v>
      </c>
      <c r="CI19" s="58">
        <v>0</v>
      </c>
      <c r="CJ19" s="58">
        <v>0</v>
      </c>
      <c r="CK19" s="58">
        <v>0</v>
      </c>
      <c r="CL19" s="58">
        <v>0</v>
      </c>
      <c r="CM19" s="58">
        <v>0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115"/>
    </row>
    <row r="20" spans="2:102" x14ac:dyDescent="0.25">
      <c r="B20" s="6" t="s">
        <v>20</v>
      </c>
      <c r="C20" s="6">
        <v>4.7699999999999999E-2</v>
      </c>
      <c r="D20" s="1">
        <f>F33+F34</f>
        <v>751651.70280000009</v>
      </c>
      <c r="F20" s="1">
        <f>C20*D20</f>
        <v>35853.786223560004</v>
      </c>
      <c r="G20" s="55">
        <v>19</v>
      </c>
      <c r="H20" s="55">
        <v>32</v>
      </c>
      <c r="I20" s="57">
        <f t="shared" si="0"/>
        <v>-35853.786223560004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f>$I20/14</f>
        <v>-2560.9847302542862</v>
      </c>
      <c r="AC20" s="58">
        <f t="shared" ref="AC20:AO20" si="1">$I20/14</f>
        <v>-2560.9847302542862</v>
      </c>
      <c r="AD20" s="58">
        <f t="shared" si="1"/>
        <v>-2560.9847302542862</v>
      </c>
      <c r="AE20" s="58">
        <f t="shared" si="1"/>
        <v>-2560.9847302542862</v>
      </c>
      <c r="AF20" s="58">
        <f t="shared" si="1"/>
        <v>-2560.9847302542862</v>
      </c>
      <c r="AG20" s="58">
        <f t="shared" si="1"/>
        <v>-2560.9847302542862</v>
      </c>
      <c r="AH20" s="58">
        <f t="shared" si="1"/>
        <v>-2560.9847302542862</v>
      </c>
      <c r="AI20" s="58">
        <f t="shared" si="1"/>
        <v>-2560.9847302542862</v>
      </c>
      <c r="AJ20" s="58">
        <f t="shared" si="1"/>
        <v>-2560.9847302542862</v>
      </c>
      <c r="AK20" s="58">
        <f t="shared" si="1"/>
        <v>-2560.9847302542862</v>
      </c>
      <c r="AL20" s="58">
        <f t="shared" si="1"/>
        <v>-2560.9847302542862</v>
      </c>
      <c r="AM20" s="58">
        <f t="shared" si="1"/>
        <v>-2560.9847302542862</v>
      </c>
      <c r="AN20" s="58">
        <f t="shared" si="1"/>
        <v>-2560.9847302542862</v>
      </c>
      <c r="AO20" s="58">
        <f t="shared" si="1"/>
        <v>-2560.9847302542862</v>
      </c>
      <c r="AP20" s="58">
        <v>0</v>
      </c>
      <c r="AQ20" s="58">
        <v>0</v>
      </c>
      <c r="AR20" s="58">
        <v>0</v>
      </c>
      <c r="AS20" s="58">
        <v>0</v>
      </c>
      <c r="AT20" s="58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8">
        <v>0</v>
      </c>
      <c r="BA20" s="58">
        <v>0</v>
      </c>
      <c r="BB20" s="58">
        <v>0</v>
      </c>
      <c r="BC20" s="58">
        <v>0</v>
      </c>
      <c r="BD20" s="58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0</v>
      </c>
      <c r="BW20" s="58">
        <v>0</v>
      </c>
      <c r="BX20" s="58">
        <v>0</v>
      </c>
      <c r="BY20" s="58">
        <v>0</v>
      </c>
      <c r="BZ20" s="58">
        <v>0</v>
      </c>
      <c r="CA20" s="58">
        <v>0</v>
      </c>
      <c r="CB20" s="58">
        <v>0</v>
      </c>
      <c r="CC20" s="58">
        <v>0</v>
      </c>
      <c r="CD20" s="58">
        <v>0</v>
      </c>
      <c r="CE20" s="58">
        <v>0</v>
      </c>
      <c r="CF20" s="58">
        <v>0</v>
      </c>
      <c r="CG20" s="58">
        <v>0</v>
      </c>
      <c r="CH20" s="58">
        <v>0</v>
      </c>
      <c r="CI20" s="58">
        <v>0</v>
      </c>
      <c r="CJ20" s="58">
        <v>0</v>
      </c>
      <c r="CK20" s="58">
        <v>0</v>
      </c>
      <c r="CL20" s="58">
        <v>0</v>
      </c>
      <c r="CM20" s="58">
        <v>0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115"/>
    </row>
    <row r="21" spans="2:102" x14ac:dyDescent="0.25">
      <c r="B21" s="6" t="s">
        <v>24</v>
      </c>
      <c r="C21" s="6">
        <v>7.0000000000000001E-3</v>
      </c>
      <c r="D21" s="1">
        <f>F33+F34</f>
        <v>751651.70280000009</v>
      </c>
      <c r="F21" s="1">
        <f>C21*D21</f>
        <v>5261.5619196000007</v>
      </c>
      <c r="G21" s="55">
        <v>19</v>
      </c>
      <c r="H21" s="55">
        <v>32</v>
      </c>
      <c r="I21" s="57">
        <f t="shared" si="0"/>
        <v>-5261.5619196000007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8">
        <v>0</v>
      </c>
      <c r="AA21" s="58">
        <v>0</v>
      </c>
      <c r="AB21" s="58">
        <f>$I$21/14</f>
        <v>-375.82585140000003</v>
      </c>
      <c r="AC21" s="58">
        <f t="shared" ref="AC21:AO21" si="2">$I$21/14</f>
        <v>-375.82585140000003</v>
      </c>
      <c r="AD21" s="58">
        <f t="shared" si="2"/>
        <v>-375.82585140000003</v>
      </c>
      <c r="AE21" s="58">
        <f t="shared" si="2"/>
        <v>-375.82585140000003</v>
      </c>
      <c r="AF21" s="58">
        <f t="shared" si="2"/>
        <v>-375.82585140000003</v>
      </c>
      <c r="AG21" s="58">
        <f t="shared" si="2"/>
        <v>-375.82585140000003</v>
      </c>
      <c r="AH21" s="58">
        <f t="shared" si="2"/>
        <v>-375.82585140000003</v>
      </c>
      <c r="AI21" s="58">
        <f t="shared" si="2"/>
        <v>-375.82585140000003</v>
      </c>
      <c r="AJ21" s="58">
        <f t="shared" si="2"/>
        <v>-375.82585140000003</v>
      </c>
      <c r="AK21" s="58">
        <f t="shared" si="2"/>
        <v>-375.82585140000003</v>
      </c>
      <c r="AL21" s="58">
        <f t="shared" si="2"/>
        <v>-375.82585140000003</v>
      </c>
      <c r="AM21" s="58">
        <f t="shared" si="2"/>
        <v>-375.82585140000003</v>
      </c>
      <c r="AN21" s="58">
        <f t="shared" si="2"/>
        <v>-375.82585140000003</v>
      </c>
      <c r="AO21" s="58">
        <f t="shared" si="2"/>
        <v>-375.82585140000003</v>
      </c>
      <c r="AP21" s="58">
        <v>0</v>
      </c>
      <c r="AQ21" s="58">
        <v>0</v>
      </c>
      <c r="AR21" s="58">
        <v>0</v>
      </c>
      <c r="AS21" s="58">
        <v>0</v>
      </c>
      <c r="AT21" s="58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8">
        <v>0</v>
      </c>
      <c r="BA21" s="58">
        <v>0</v>
      </c>
      <c r="BB21" s="58">
        <v>0</v>
      </c>
      <c r="BC21" s="58">
        <v>0</v>
      </c>
      <c r="BD21" s="58">
        <v>0</v>
      </c>
      <c r="BE21" s="58">
        <v>0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0</v>
      </c>
      <c r="CA21" s="58">
        <v>0</v>
      </c>
      <c r="CB21" s="58">
        <v>0</v>
      </c>
      <c r="CC21" s="58">
        <v>0</v>
      </c>
      <c r="CD21" s="58">
        <v>0</v>
      </c>
      <c r="CE21" s="58">
        <v>0</v>
      </c>
      <c r="CF21" s="58">
        <v>0</v>
      </c>
      <c r="CG21" s="58">
        <v>0</v>
      </c>
      <c r="CH21" s="58">
        <v>0</v>
      </c>
      <c r="CI21" s="58">
        <v>0</v>
      </c>
      <c r="CJ21" s="58">
        <v>0</v>
      </c>
      <c r="CK21" s="58">
        <v>0</v>
      </c>
      <c r="CL21" s="58">
        <v>0</v>
      </c>
      <c r="CM21" s="58">
        <v>0</v>
      </c>
      <c r="CN21" s="58">
        <v>0</v>
      </c>
      <c r="CO21" s="58">
        <v>0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115"/>
    </row>
    <row r="22" spans="2:102" x14ac:dyDescent="0.25">
      <c r="B22" s="6" t="s">
        <v>172</v>
      </c>
      <c r="C22" s="6">
        <v>0.02</v>
      </c>
      <c r="D22" s="1">
        <f>F34+F33+F30</f>
        <v>811501.70280000009</v>
      </c>
      <c r="F22" s="1">
        <f>C22*D22</f>
        <v>16230.034056000002</v>
      </c>
      <c r="G22" s="55">
        <v>1</v>
      </c>
      <c r="H22" s="55">
        <v>33</v>
      </c>
      <c r="I22" s="57">
        <f>-F22</f>
        <v>-16230.034056000002</v>
      </c>
      <c r="J22" s="58">
        <v>0</v>
      </c>
      <c r="K22" s="58">
        <v>0</v>
      </c>
      <c r="L22" s="58">
        <v>0</v>
      </c>
      <c r="M22" s="58">
        <f>I22*0.05</f>
        <v>-811.5017028000002</v>
      </c>
      <c r="N22" s="58">
        <v>0</v>
      </c>
      <c r="O22" s="58">
        <v>0</v>
      </c>
      <c r="P22" s="58">
        <v>0</v>
      </c>
      <c r="Q22" s="58">
        <v>0</v>
      </c>
      <c r="R22" s="58">
        <f>I22*0.15</f>
        <v>-2434.5051084000002</v>
      </c>
      <c r="S22" s="58">
        <v>0</v>
      </c>
      <c r="T22" s="58">
        <f>I22*0.05</f>
        <v>-811.5017028000002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f t="shared" ref="Z22:AN22" si="3">$I$22*0.04</f>
        <v>-649.20136224000009</v>
      </c>
      <c r="AA22" s="58">
        <f t="shared" si="3"/>
        <v>-649.20136224000009</v>
      </c>
      <c r="AB22" s="58">
        <f t="shared" si="3"/>
        <v>-649.20136224000009</v>
      </c>
      <c r="AC22" s="58">
        <f t="shared" si="3"/>
        <v>-649.20136224000009</v>
      </c>
      <c r="AD22" s="58">
        <f t="shared" si="3"/>
        <v>-649.20136224000009</v>
      </c>
      <c r="AE22" s="58">
        <f t="shared" si="3"/>
        <v>-649.20136224000009</v>
      </c>
      <c r="AF22" s="58">
        <f t="shared" si="3"/>
        <v>-649.20136224000009</v>
      </c>
      <c r="AG22" s="58">
        <f t="shared" si="3"/>
        <v>-649.20136224000009</v>
      </c>
      <c r="AH22" s="58">
        <f t="shared" si="3"/>
        <v>-649.20136224000009</v>
      </c>
      <c r="AI22" s="58">
        <f t="shared" si="3"/>
        <v>-649.20136224000009</v>
      </c>
      <c r="AJ22" s="58">
        <f t="shared" si="3"/>
        <v>-649.20136224000009</v>
      </c>
      <c r="AK22" s="58">
        <f t="shared" si="3"/>
        <v>-649.20136224000009</v>
      </c>
      <c r="AL22" s="58">
        <f t="shared" si="3"/>
        <v>-649.20136224000009</v>
      </c>
      <c r="AM22" s="58">
        <f t="shared" si="3"/>
        <v>-649.20136224000009</v>
      </c>
      <c r="AN22" s="58">
        <f t="shared" si="3"/>
        <v>-649.20136224000009</v>
      </c>
      <c r="AO22" s="58">
        <f>$I$22*0.04</f>
        <v>-649.20136224000009</v>
      </c>
      <c r="AP22" s="58">
        <f>I22*0.11</f>
        <v>-1785.3037461600002</v>
      </c>
      <c r="AQ22" s="58">
        <v>0</v>
      </c>
      <c r="AR22" s="58">
        <v>0</v>
      </c>
      <c r="AS22" s="58">
        <v>0</v>
      </c>
      <c r="AT22" s="58">
        <v>0</v>
      </c>
      <c r="AU22" s="58">
        <v>0</v>
      </c>
      <c r="AV22" s="58">
        <v>0</v>
      </c>
      <c r="AW22" s="58">
        <v>0</v>
      </c>
      <c r="AX22" s="58">
        <v>0</v>
      </c>
      <c r="AY22" s="58">
        <v>0</v>
      </c>
      <c r="AZ22" s="58">
        <v>0</v>
      </c>
      <c r="BA22" s="58">
        <v>0</v>
      </c>
      <c r="BB22" s="58">
        <v>0</v>
      </c>
      <c r="BC22" s="58">
        <v>0</v>
      </c>
      <c r="BD22" s="58">
        <v>0</v>
      </c>
      <c r="BE22" s="58">
        <v>0</v>
      </c>
      <c r="BF22" s="58">
        <v>0</v>
      </c>
      <c r="BG22" s="58">
        <v>0</v>
      </c>
      <c r="BH22" s="58">
        <v>0</v>
      </c>
      <c r="BI22" s="58">
        <v>0</v>
      </c>
      <c r="BJ22" s="58">
        <v>0</v>
      </c>
      <c r="BK22" s="58">
        <v>0</v>
      </c>
      <c r="BL22" s="58">
        <v>0</v>
      </c>
      <c r="BM22" s="58">
        <v>0</v>
      </c>
      <c r="BN22" s="58">
        <v>0</v>
      </c>
      <c r="BO22" s="58">
        <v>0</v>
      </c>
      <c r="BP22" s="58">
        <v>0</v>
      </c>
      <c r="BQ22" s="58">
        <v>0</v>
      </c>
      <c r="BR22" s="58">
        <v>0</v>
      </c>
      <c r="BS22" s="58">
        <v>0</v>
      </c>
      <c r="BT22" s="58">
        <v>0</v>
      </c>
      <c r="BU22" s="58">
        <v>0</v>
      </c>
      <c r="BV22" s="58">
        <v>0</v>
      </c>
      <c r="BW22" s="58">
        <v>0</v>
      </c>
      <c r="BX22" s="58">
        <v>0</v>
      </c>
      <c r="BY22" s="58">
        <v>0</v>
      </c>
      <c r="BZ22" s="58">
        <v>0</v>
      </c>
      <c r="CA22" s="58">
        <v>0</v>
      </c>
      <c r="CB22" s="58">
        <v>0</v>
      </c>
      <c r="CC22" s="58">
        <v>0</v>
      </c>
      <c r="CD22" s="58">
        <v>0</v>
      </c>
      <c r="CE22" s="58">
        <v>0</v>
      </c>
      <c r="CF22" s="58">
        <v>0</v>
      </c>
      <c r="CG22" s="58">
        <v>0</v>
      </c>
      <c r="CH22" s="58">
        <v>0</v>
      </c>
      <c r="CI22" s="58">
        <v>0</v>
      </c>
      <c r="CJ22" s="58">
        <v>0</v>
      </c>
      <c r="CK22" s="58">
        <v>0</v>
      </c>
      <c r="CL22" s="58">
        <v>0</v>
      </c>
      <c r="CM22" s="58">
        <v>0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0</v>
      </c>
      <c r="CU22" s="58">
        <v>0</v>
      </c>
      <c r="CV22" s="58">
        <v>0</v>
      </c>
      <c r="CW22" s="58">
        <v>0</v>
      </c>
      <c r="CX22" s="115"/>
    </row>
    <row r="23" spans="2:102" x14ac:dyDescent="0.25">
      <c r="B23" s="28" t="s">
        <v>17</v>
      </c>
      <c r="G23" s="90"/>
      <c r="H23" s="90"/>
      <c r="I23" s="91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5"/>
    </row>
    <row r="24" spans="2:102" x14ac:dyDescent="0.25">
      <c r="B24" s="5" t="s">
        <v>43</v>
      </c>
      <c r="C24" s="5">
        <v>0.21</v>
      </c>
      <c r="D24" s="1">
        <f>F16+F17+F18</f>
        <v>6631.38</v>
      </c>
      <c r="F24" s="1">
        <f>C24*D24</f>
        <v>1392.5898</v>
      </c>
      <c r="G24" s="55">
        <v>6</v>
      </c>
      <c r="H24" s="55">
        <v>18</v>
      </c>
      <c r="I24" s="57">
        <f t="shared" si="0"/>
        <v>-1392.5898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f>SUM(O16:O18)*0.21</f>
        <v>-705.09285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f>(Z17+Z18)*0.21</f>
        <v>-223.84498499999998</v>
      </c>
      <c r="AA24" s="58">
        <f>(AA17+AA18)*0.21</f>
        <v>-463.6519649999999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>
        <v>0</v>
      </c>
      <c r="AS24" s="58">
        <v>0</v>
      </c>
      <c r="AT24" s="58">
        <v>0</v>
      </c>
      <c r="AU24" s="58">
        <v>0</v>
      </c>
      <c r="AV24" s="58">
        <v>0</v>
      </c>
      <c r="AW24" s="58">
        <v>0</v>
      </c>
      <c r="AX24" s="58">
        <v>0</v>
      </c>
      <c r="AY24" s="58">
        <v>0</v>
      </c>
      <c r="AZ24" s="58">
        <v>0</v>
      </c>
      <c r="BA24" s="58">
        <v>0</v>
      </c>
      <c r="BB24" s="58">
        <v>0</v>
      </c>
      <c r="BC24" s="58">
        <v>0</v>
      </c>
      <c r="BD24" s="58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0</v>
      </c>
      <c r="BW24" s="58">
        <v>0</v>
      </c>
      <c r="BX24" s="58">
        <v>0</v>
      </c>
      <c r="BY24" s="58">
        <v>0</v>
      </c>
      <c r="BZ24" s="58">
        <v>0</v>
      </c>
      <c r="CA24" s="58">
        <v>0</v>
      </c>
      <c r="CB24" s="58">
        <v>0</v>
      </c>
      <c r="CC24" s="58">
        <v>0</v>
      </c>
      <c r="CD24" s="58">
        <v>0</v>
      </c>
      <c r="CE24" s="58">
        <v>0</v>
      </c>
      <c r="CF24" s="58">
        <v>0</v>
      </c>
      <c r="CG24" s="58">
        <v>0</v>
      </c>
      <c r="CH24" s="58">
        <v>0</v>
      </c>
      <c r="CI24" s="58">
        <v>0</v>
      </c>
      <c r="CJ24" s="58">
        <v>0</v>
      </c>
      <c r="CK24" s="58">
        <v>0</v>
      </c>
      <c r="CL24" s="58">
        <v>0</v>
      </c>
      <c r="CM24" s="58">
        <v>0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115"/>
    </row>
    <row r="25" spans="2:102" x14ac:dyDescent="0.25">
      <c r="B25" s="5" t="s">
        <v>173</v>
      </c>
      <c r="C25" s="5">
        <v>0.21</v>
      </c>
      <c r="D25" s="1">
        <f>F19+F20+F21+F22</f>
        <v>99513.042726240004</v>
      </c>
      <c r="F25" s="1">
        <f>C25*D25</f>
        <v>20897.7389725104</v>
      </c>
      <c r="G25" s="55">
        <v>6</v>
      </c>
      <c r="H25" s="55">
        <v>32</v>
      </c>
      <c r="I25" s="57">
        <f t="shared" si="0"/>
        <v>-20897.7389725104</v>
      </c>
      <c r="J25" s="58">
        <v>0</v>
      </c>
      <c r="K25" s="58">
        <v>0</v>
      </c>
      <c r="L25" s="58">
        <v>0</v>
      </c>
      <c r="M25" s="58">
        <f>SUM(M19:M22)*0.21</f>
        <v>-170.41535758800003</v>
      </c>
      <c r="N25" s="58">
        <v>0</v>
      </c>
      <c r="O25" s="58">
        <f>SUM(O19:O22)*0.21</f>
        <v>-3542.0834842747195</v>
      </c>
      <c r="P25" s="58">
        <v>0</v>
      </c>
      <c r="Q25" s="58">
        <v>0</v>
      </c>
      <c r="R25" s="58">
        <f>SUM(R19:R22)*0.21</f>
        <v>-5824.3712991760804</v>
      </c>
      <c r="S25" s="58">
        <v>0</v>
      </c>
      <c r="T25" s="58">
        <f>SUM(T19:T22)*0.21</f>
        <v>-170.41535758800003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f t="shared" ref="Z25:AP25" si="4">SUM(Z19:Z22)*0.21</f>
        <v>-136.33228607040002</v>
      </c>
      <c r="AA25" s="58">
        <f t="shared" si="4"/>
        <v>-136.33228607040002</v>
      </c>
      <c r="AB25" s="58">
        <f t="shared" si="4"/>
        <v>-753.06250821780009</v>
      </c>
      <c r="AC25" s="58">
        <f t="shared" si="4"/>
        <v>-753.06250821780009</v>
      </c>
      <c r="AD25" s="58">
        <f t="shared" si="4"/>
        <v>-753.06250821780009</v>
      </c>
      <c r="AE25" s="58">
        <f t="shared" si="4"/>
        <v>-753.06250821780009</v>
      </c>
      <c r="AF25" s="58">
        <f t="shared" si="4"/>
        <v>-753.06250821780009</v>
      </c>
      <c r="AG25" s="58">
        <f t="shared" si="4"/>
        <v>-753.06250821780009</v>
      </c>
      <c r="AH25" s="58">
        <f t="shared" si="4"/>
        <v>-753.06250821780009</v>
      </c>
      <c r="AI25" s="58">
        <f t="shared" si="4"/>
        <v>-753.06250821780009</v>
      </c>
      <c r="AJ25" s="58">
        <f t="shared" si="4"/>
        <v>-753.06250821780009</v>
      </c>
      <c r="AK25" s="58">
        <f t="shared" si="4"/>
        <v>-753.06250821780009</v>
      </c>
      <c r="AL25" s="58">
        <f t="shared" si="4"/>
        <v>-753.06250821780009</v>
      </c>
      <c r="AM25" s="58">
        <f t="shared" si="4"/>
        <v>-753.06250821780009</v>
      </c>
      <c r="AN25" s="58">
        <f t="shared" si="4"/>
        <v>-753.06250821780009</v>
      </c>
      <c r="AO25" s="58">
        <f t="shared" si="4"/>
        <v>-753.06250821780009</v>
      </c>
      <c r="AP25" s="58">
        <f t="shared" si="4"/>
        <v>-374.9137866936</v>
      </c>
      <c r="AQ25" s="58">
        <v>0</v>
      </c>
      <c r="AR25" s="58">
        <v>0</v>
      </c>
      <c r="AS25" s="58">
        <v>0</v>
      </c>
      <c r="AT25" s="58">
        <v>0</v>
      </c>
      <c r="AU25" s="58">
        <v>0</v>
      </c>
      <c r="AV25" s="58">
        <v>0</v>
      </c>
      <c r="AW25" s="58">
        <v>0</v>
      </c>
      <c r="AX25" s="58">
        <v>0</v>
      </c>
      <c r="AY25" s="58">
        <v>0</v>
      </c>
      <c r="AZ25" s="58">
        <v>0</v>
      </c>
      <c r="BA25" s="58">
        <v>0</v>
      </c>
      <c r="BB25" s="58">
        <v>0</v>
      </c>
      <c r="BC25" s="58">
        <v>0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0</v>
      </c>
      <c r="CA25" s="58">
        <v>0</v>
      </c>
      <c r="CB25" s="58">
        <v>0</v>
      </c>
      <c r="CC25" s="58">
        <v>0</v>
      </c>
      <c r="CD25" s="58">
        <v>0</v>
      </c>
      <c r="CE25" s="58">
        <v>0</v>
      </c>
      <c r="CF25" s="58">
        <v>0</v>
      </c>
      <c r="CG25" s="58">
        <v>0</v>
      </c>
      <c r="CH25" s="58">
        <v>0</v>
      </c>
      <c r="CI25" s="58">
        <v>0</v>
      </c>
      <c r="CJ25" s="58">
        <v>0</v>
      </c>
      <c r="CK25" s="58">
        <v>0</v>
      </c>
      <c r="CL25" s="58">
        <v>0</v>
      </c>
      <c r="CM25" s="58">
        <v>0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115"/>
    </row>
    <row r="26" spans="2:102" x14ac:dyDescent="0.25">
      <c r="B26" s="5" t="s">
        <v>28</v>
      </c>
      <c r="C26" s="6">
        <v>3.0000000000000001E-3</v>
      </c>
      <c r="D26" s="1">
        <f>F33+F34</f>
        <v>751651.70280000009</v>
      </c>
      <c r="F26" s="1">
        <f>C26*D26</f>
        <v>2254.9551084000004</v>
      </c>
      <c r="G26" s="55">
        <v>19</v>
      </c>
      <c r="H26" s="55">
        <v>32</v>
      </c>
      <c r="I26" s="57">
        <f t="shared" si="0"/>
        <v>-2254.9551084000004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f>$I$26/14</f>
        <v>-161.06822202857145</v>
      </c>
      <c r="AC26" s="58">
        <f t="shared" ref="AC26:AO26" si="5">$I$26/14</f>
        <v>-161.06822202857145</v>
      </c>
      <c r="AD26" s="58">
        <f t="shared" si="5"/>
        <v>-161.06822202857145</v>
      </c>
      <c r="AE26" s="58">
        <f t="shared" si="5"/>
        <v>-161.06822202857145</v>
      </c>
      <c r="AF26" s="58">
        <f t="shared" si="5"/>
        <v>-161.06822202857145</v>
      </c>
      <c r="AG26" s="58">
        <f t="shared" si="5"/>
        <v>-161.06822202857145</v>
      </c>
      <c r="AH26" s="58">
        <f t="shared" si="5"/>
        <v>-161.06822202857145</v>
      </c>
      <c r="AI26" s="58">
        <f t="shared" si="5"/>
        <v>-161.06822202857145</v>
      </c>
      <c r="AJ26" s="58">
        <f t="shared" si="5"/>
        <v>-161.06822202857145</v>
      </c>
      <c r="AK26" s="58">
        <f t="shared" si="5"/>
        <v>-161.06822202857145</v>
      </c>
      <c r="AL26" s="58">
        <f t="shared" si="5"/>
        <v>-161.06822202857145</v>
      </c>
      <c r="AM26" s="58">
        <f t="shared" si="5"/>
        <v>-161.06822202857145</v>
      </c>
      <c r="AN26" s="58">
        <f t="shared" si="5"/>
        <v>-161.06822202857145</v>
      </c>
      <c r="AO26" s="58">
        <f t="shared" si="5"/>
        <v>-161.06822202857145</v>
      </c>
      <c r="AP26" s="58">
        <v>0</v>
      </c>
      <c r="AQ26" s="58">
        <v>0</v>
      </c>
      <c r="AR26" s="58">
        <v>0</v>
      </c>
      <c r="AS26" s="58">
        <v>0</v>
      </c>
      <c r="AT26" s="58">
        <v>0</v>
      </c>
      <c r="AU26" s="58">
        <v>0</v>
      </c>
      <c r="AV26" s="58">
        <v>0</v>
      </c>
      <c r="AW26" s="58">
        <v>0</v>
      </c>
      <c r="AX26" s="58">
        <v>0</v>
      </c>
      <c r="AY26" s="58">
        <v>0</v>
      </c>
      <c r="AZ26" s="58">
        <v>0</v>
      </c>
      <c r="BA26" s="58">
        <v>0</v>
      </c>
      <c r="BB26" s="58">
        <v>0</v>
      </c>
      <c r="BC26" s="58">
        <v>0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0</v>
      </c>
      <c r="CA26" s="58">
        <v>0</v>
      </c>
      <c r="CB26" s="58">
        <v>0</v>
      </c>
      <c r="CC26" s="58">
        <v>0</v>
      </c>
      <c r="CD26" s="58">
        <v>0</v>
      </c>
      <c r="CE26" s="58">
        <v>0</v>
      </c>
      <c r="CF26" s="58">
        <v>0</v>
      </c>
      <c r="CG26" s="58">
        <v>0</v>
      </c>
      <c r="CH26" s="58">
        <v>0</v>
      </c>
      <c r="CI26" s="58">
        <v>0</v>
      </c>
      <c r="CJ26" s="58">
        <v>0</v>
      </c>
      <c r="CK26" s="58">
        <v>0</v>
      </c>
      <c r="CL26" s="58">
        <v>0</v>
      </c>
      <c r="CM26" s="58">
        <v>0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115"/>
    </row>
    <row r="27" spans="2:102" x14ac:dyDescent="0.25">
      <c r="B27" s="5"/>
      <c r="C27" s="6"/>
      <c r="G27" s="61"/>
      <c r="H27" s="61"/>
      <c r="I27" s="62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CX27" s="115"/>
    </row>
    <row r="28" spans="2:102" x14ac:dyDescent="0.25">
      <c r="B28" s="15" t="s">
        <v>0</v>
      </c>
      <c r="C28" s="15" t="s">
        <v>201</v>
      </c>
      <c r="D28" s="16"/>
      <c r="E28" s="16"/>
      <c r="F28" s="16"/>
      <c r="G28" s="73"/>
      <c r="H28" s="73"/>
      <c r="I28" s="74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66"/>
      <c r="AX28" s="66"/>
      <c r="AY28" s="66"/>
      <c r="AZ28" s="66"/>
      <c r="BA28" s="66"/>
      <c r="BB28" s="66"/>
      <c r="BC28" s="66"/>
      <c r="BD28" s="66"/>
      <c r="BE28" s="66"/>
      <c r="CX28" s="115"/>
    </row>
    <row r="29" spans="2:102" x14ac:dyDescent="0.25">
      <c r="B29" s="7" t="s">
        <v>4</v>
      </c>
      <c r="F29" s="128"/>
      <c r="G29" s="129"/>
      <c r="H29" s="129"/>
      <c r="I29" s="130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6"/>
      <c r="CI29" s="126"/>
      <c r="CJ29" s="126"/>
      <c r="CK29" s="126"/>
      <c r="CL29" s="126"/>
      <c r="CM29" s="126"/>
      <c r="CN29" s="126"/>
      <c r="CO29" s="126"/>
      <c r="CP29" s="126"/>
      <c r="CQ29" s="126"/>
      <c r="CR29" s="126"/>
      <c r="CS29" s="126"/>
      <c r="CT29" s="126"/>
      <c r="CU29" s="126"/>
      <c r="CV29" s="126"/>
      <c r="CW29" s="127"/>
      <c r="CX29" s="115"/>
    </row>
    <row r="30" spans="2:102" x14ac:dyDescent="0.25">
      <c r="B30" s="8" t="s">
        <v>13</v>
      </c>
      <c r="C30" s="1">
        <f>15*190</f>
        <v>2850</v>
      </c>
      <c r="D30" s="1">
        <v>21</v>
      </c>
      <c r="F30" s="1">
        <f>C30*D30</f>
        <v>59850</v>
      </c>
      <c r="G30" s="55">
        <v>17</v>
      </c>
      <c r="H30" s="55">
        <v>18</v>
      </c>
      <c r="I30" s="57">
        <f t="shared" si="0"/>
        <v>-59850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f>I30*0.4</f>
        <v>-23940</v>
      </c>
      <c r="AA30" s="58">
        <f>I30*0.6</f>
        <v>-35910</v>
      </c>
      <c r="AB30" s="58">
        <v>0</v>
      </c>
      <c r="AC30" s="58">
        <v>0</v>
      </c>
      <c r="AD30" s="58">
        <v>0</v>
      </c>
      <c r="AE30" s="58">
        <v>0</v>
      </c>
      <c r="AF30" s="58">
        <v>0</v>
      </c>
      <c r="AG30" s="58">
        <v>0</v>
      </c>
      <c r="AH30" s="58">
        <v>0</v>
      </c>
      <c r="AI30" s="58">
        <v>0</v>
      </c>
      <c r="AJ30" s="58">
        <v>0</v>
      </c>
      <c r="AK30" s="58">
        <v>0</v>
      </c>
      <c r="AL30" s="58">
        <v>0</v>
      </c>
      <c r="AM30" s="58">
        <v>0</v>
      </c>
      <c r="AN30" s="58">
        <v>0</v>
      </c>
      <c r="AO30" s="58">
        <v>0</v>
      </c>
      <c r="AP30" s="58">
        <v>0</v>
      </c>
      <c r="AQ30" s="58">
        <v>0</v>
      </c>
      <c r="AR30" s="58">
        <v>0</v>
      </c>
      <c r="AS30" s="58">
        <v>0</v>
      </c>
      <c r="AT30" s="58">
        <v>0</v>
      </c>
      <c r="AU30" s="58">
        <v>0</v>
      </c>
      <c r="AV30" s="58">
        <v>0</v>
      </c>
      <c r="AW30" s="58">
        <v>0</v>
      </c>
      <c r="AX30" s="58">
        <v>0</v>
      </c>
      <c r="AY30" s="58">
        <v>0</v>
      </c>
      <c r="AZ30" s="58">
        <v>0</v>
      </c>
      <c r="BA30" s="58">
        <v>0</v>
      </c>
      <c r="BB30" s="58">
        <v>0</v>
      </c>
      <c r="BC30" s="58">
        <v>0</v>
      </c>
      <c r="BD30" s="58">
        <v>0</v>
      </c>
      <c r="BE30" s="58">
        <v>0</v>
      </c>
      <c r="BF30" s="58">
        <v>0</v>
      </c>
      <c r="BG30" s="58">
        <v>0</v>
      </c>
      <c r="BH30" s="58">
        <v>0</v>
      </c>
      <c r="BI30" s="58">
        <v>0</v>
      </c>
      <c r="BJ30" s="58">
        <v>0</v>
      </c>
      <c r="BK30" s="58">
        <v>0</v>
      </c>
      <c r="BL30" s="58">
        <v>0</v>
      </c>
      <c r="BM30" s="58">
        <v>0</v>
      </c>
      <c r="BN30" s="58">
        <v>0</v>
      </c>
      <c r="BO30" s="58">
        <v>0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0</v>
      </c>
      <c r="CA30" s="58">
        <v>0</v>
      </c>
      <c r="CB30" s="58">
        <v>0</v>
      </c>
      <c r="CC30" s="58">
        <v>0</v>
      </c>
      <c r="CD30" s="58">
        <v>0</v>
      </c>
      <c r="CE30" s="58">
        <v>0</v>
      </c>
      <c r="CF30" s="58">
        <v>0</v>
      </c>
      <c r="CG30" s="58">
        <v>0</v>
      </c>
      <c r="CH30" s="58">
        <v>0</v>
      </c>
      <c r="CI30" s="58">
        <v>0</v>
      </c>
      <c r="CJ30" s="58">
        <v>0</v>
      </c>
      <c r="CK30" s="58">
        <v>0</v>
      </c>
      <c r="CL30" s="58">
        <v>0</v>
      </c>
      <c r="CM30" s="58">
        <v>0</v>
      </c>
      <c r="CN30" s="58">
        <v>0</v>
      </c>
      <c r="CO30" s="58">
        <v>0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115"/>
    </row>
    <row r="31" spans="2:102" x14ac:dyDescent="0.25">
      <c r="B31" s="8" t="s">
        <v>18</v>
      </c>
      <c r="C31" s="11">
        <v>1200</v>
      </c>
      <c r="D31" s="1">
        <v>5.75</v>
      </c>
      <c r="F31" s="1">
        <f>C31*D31</f>
        <v>6900</v>
      </c>
      <c r="G31" s="55">
        <v>17</v>
      </c>
      <c r="H31" s="55">
        <v>18</v>
      </c>
      <c r="I31" s="57">
        <f t="shared" si="0"/>
        <v>-6900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f>I31*0.4</f>
        <v>-2760</v>
      </c>
      <c r="AA31" s="58">
        <f>I31*0.6</f>
        <v>-4140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  <c r="AG31" s="58">
        <v>0</v>
      </c>
      <c r="AH31" s="58">
        <v>0</v>
      </c>
      <c r="AI31" s="58">
        <v>0</v>
      </c>
      <c r="AJ31" s="58">
        <v>0</v>
      </c>
      <c r="AK31" s="58">
        <v>0</v>
      </c>
      <c r="AL31" s="58">
        <v>0</v>
      </c>
      <c r="AM31" s="58">
        <v>0</v>
      </c>
      <c r="AN31" s="58">
        <v>0</v>
      </c>
      <c r="AO31" s="58">
        <v>0</v>
      </c>
      <c r="AP31" s="58">
        <v>0</v>
      </c>
      <c r="AQ31" s="58">
        <v>0</v>
      </c>
      <c r="AR31" s="58">
        <v>0</v>
      </c>
      <c r="AS31" s="58">
        <v>0</v>
      </c>
      <c r="AT31" s="58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8">
        <v>0</v>
      </c>
      <c r="BA31" s="58">
        <v>0</v>
      </c>
      <c r="BB31" s="58">
        <v>0</v>
      </c>
      <c r="BC31" s="58">
        <v>0</v>
      </c>
      <c r="BD31" s="58">
        <v>0</v>
      </c>
      <c r="BE31" s="58">
        <v>0</v>
      </c>
      <c r="BF31" s="58">
        <v>0</v>
      </c>
      <c r="BG31" s="58">
        <v>0</v>
      </c>
      <c r="BH31" s="58">
        <v>0</v>
      </c>
      <c r="BI31" s="58">
        <v>0</v>
      </c>
      <c r="BJ31" s="58">
        <v>0</v>
      </c>
      <c r="BK31" s="58">
        <v>0</v>
      </c>
      <c r="BL31" s="58">
        <v>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0</v>
      </c>
      <c r="CA31" s="58">
        <v>0</v>
      </c>
      <c r="CB31" s="58">
        <v>0</v>
      </c>
      <c r="CC31" s="58">
        <v>0</v>
      </c>
      <c r="CD31" s="58">
        <v>0</v>
      </c>
      <c r="CE31" s="58">
        <v>0</v>
      </c>
      <c r="CF31" s="58">
        <v>0</v>
      </c>
      <c r="CG31" s="58">
        <v>0</v>
      </c>
      <c r="CH31" s="58">
        <v>0</v>
      </c>
      <c r="CI31" s="58">
        <v>0</v>
      </c>
      <c r="CJ31" s="58">
        <v>0</v>
      </c>
      <c r="CK31" s="58">
        <v>0</v>
      </c>
      <c r="CL31" s="58">
        <v>0</v>
      </c>
      <c r="CM31" s="58">
        <v>0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115"/>
    </row>
    <row r="32" spans="2:102" x14ac:dyDescent="0.25">
      <c r="B32" s="7" t="s">
        <v>5</v>
      </c>
      <c r="C32" s="1"/>
      <c r="G32" s="90"/>
      <c r="H32" s="90"/>
      <c r="I32" s="91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5"/>
    </row>
    <row r="33" spans="1:102" x14ac:dyDescent="0.25">
      <c r="B33" t="s">
        <v>6</v>
      </c>
      <c r="C33" s="1">
        <f>12*65*1.2</f>
        <v>936</v>
      </c>
      <c r="D33" s="1">
        <f>684.63*1.06</f>
        <v>725.70780000000002</v>
      </c>
      <c r="F33" s="1">
        <f>C33*D33</f>
        <v>679262.50080000004</v>
      </c>
      <c r="G33" s="55">
        <v>19</v>
      </c>
      <c r="H33" s="55">
        <v>32</v>
      </c>
      <c r="I33" s="57">
        <f t="shared" si="0"/>
        <v>-679262.50080000004</v>
      </c>
      <c r="J33" s="58">
        <v>0</v>
      </c>
      <c r="K33" s="58">
        <f>IF(K$1&lt;$C33,0,IF(K$1&lt;=$D33,$F33,0))</f>
        <v>0</v>
      </c>
      <c r="L33" s="58">
        <f>IF(L$1&lt;$C33,0,IF(L$1&lt;=$D33,$F33,0))</f>
        <v>0</v>
      </c>
      <c r="M33" s="58">
        <v>0</v>
      </c>
      <c r="N33" s="58">
        <f t="shared" ref="N33:AA33" si="6">IF(N$1&lt;$C33,0,IF(N$1&lt;=$D33,$F33,0))</f>
        <v>0</v>
      </c>
      <c r="O33" s="58">
        <f t="shared" si="6"/>
        <v>0</v>
      </c>
      <c r="P33" s="58">
        <f t="shared" si="6"/>
        <v>0</v>
      </c>
      <c r="Q33" s="58">
        <f t="shared" si="6"/>
        <v>0</v>
      </c>
      <c r="R33" s="58">
        <f t="shared" si="6"/>
        <v>0</v>
      </c>
      <c r="S33" s="58">
        <f t="shared" si="6"/>
        <v>0</v>
      </c>
      <c r="T33" s="58">
        <f t="shared" si="6"/>
        <v>0</v>
      </c>
      <c r="U33" s="58">
        <f t="shared" si="6"/>
        <v>0</v>
      </c>
      <c r="V33" s="58">
        <f t="shared" si="6"/>
        <v>0</v>
      </c>
      <c r="W33" s="58">
        <f t="shared" si="6"/>
        <v>0</v>
      </c>
      <c r="X33" s="58">
        <f t="shared" si="6"/>
        <v>0</v>
      </c>
      <c r="Y33" s="58">
        <f t="shared" si="6"/>
        <v>0</v>
      </c>
      <c r="Z33" s="58">
        <f t="shared" si="6"/>
        <v>0</v>
      </c>
      <c r="AA33" s="58">
        <f t="shared" si="6"/>
        <v>0</v>
      </c>
      <c r="AB33" s="58">
        <f>'evolucion certificaciones nuevo'!E14</f>
        <v>-6792.6250080000009</v>
      </c>
      <c r="AC33" s="58">
        <f>'evolucion certificaciones nuevo'!F14</f>
        <v>-16981.562520000003</v>
      </c>
      <c r="AD33" s="58">
        <f>'evolucion certificaciones nuevo'!G14</f>
        <v>-25132.712529600001</v>
      </c>
      <c r="AE33" s="58">
        <f>'evolucion certificaciones nuevo'!H14</f>
        <v>-39397.225046400003</v>
      </c>
      <c r="AF33" s="58">
        <f>'evolucion certificaciones nuevo'!I14</f>
        <v>-42114.275049600001</v>
      </c>
      <c r="AG33" s="58">
        <f>'evolucion certificaciones nuevo'!J14</f>
        <v>-42114.275049600001</v>
      </c>
      <c r="AH33" s="58">
        <f>'evolucion certificaciones nuevo'!K14</f>
        <v>-40755.750048000002</v>
      </c>
      <c r="AI33" s="58">
        <f>'evolucion certificaciones nuevo'!L14</f>
        <v>-41435.012548800005</v>
      </c>
      <c r="AJ33" s="58">
        <f>'evolucion certificaciones nuevo'!M14</f>
        <v>-49586.162558399999</v>
      </c>
      <c r="AK33" s="58">
        <f>'evolucion certificaciones nuevo'!N14</f>
        <v>-84907.812600000005</v>
      </c>
      <c r="AL33" s="58">
        <f>'evolucion certificaciones nuevo'!O14</f>
        <v>-112078.31263200002</v>
      </c>
      <c r="AM33" s="58">
        <f>'evolucion certificaciones nuevo'!P14</f>
        <v>-82190.762596800007</v>
      </c>
      <c r="AN33" s="58">
        <f>'evolucion certificaciones nuevo'!Q14</f>
        <v>-55699.525065600006</v>
      </c>
      <c r="AO33" s="58">
        <f>'evolucion certificaciones nuevo'!R14</f>
        <v>-40076.487547199999</v>
      </c>
      <c r="AP33" s="58">
        <f t="shared" ref="AP33:BD33" si="7">IF(AP$1&lt;$C33,0,IF(AP$1&lt;=$D33,$F33,0))</f>
        <v>0</v>
      </c>
      <c r="AQ33" s="58">
        <f t="shared" si="7"/>
        <v>0</v>
      </c>
      <c r="AR33" s="58">
        <f t="shared" si="7"/>
        <v>0</v>
      </c>
      <c r="AS33" s="58">
        <f t="shared" si="7"/>
        <v>0</v>
      </c>
      <c r="AT33" s="58">
        <f t="shared" si="7"/>
        <v>0</v>
      </c>
      <c r="AU33" s="58">
        <f t="shared" si="7"/>
        <v>0</v>
      </c>
      <c r="AV33" s="58">
        <f t="shared" si="7"/>
        <v>0</v>
      </c>
      <c r="AW33" s="58">
        <f t="shared" si="7"/>
        <v>0</v>
      </c>
      <c r="AX33" s="58">
        <f t="shared" si="7"/>
        <v>0</v>
      </c>
      <c r="AY33" s="58">
        <f t="shared" si="7"/>
        <v>0</v>
      </c>
      <c r="AZ33" s="58">
        <f t="shared" si="7"/>
        <v>0</v>
      </c>
      <c r="BA33" s="58">
        <f t="shared" si="7"/>
        <v>0</v>
      </c>
      <c r="BB33" s="58">
        <f t="shared" si="7"/>
        <v>0</v>
      </c>
      <c r="BC33" s="58">
        <f t="shared" si="7"/>
        <v>0</v>
      </c>
      <c r="BD33" s="58">
        <f t="shared" si="7"/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0</v>
      </c>
      <c r="BL33" s="58">
        <v>0</v>
      </c>
      <c r="BM33" s="58">
        <v>0</v>
      </c>
      <c r="BN33" s="58">
        <v>0</v>
      </c>
      <c r="BO33" s="58">
        <v>0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0</v>
      </c>
      <c r="CA33" s="58">
        <v>0</v>
      </c>
      <c r="CB33" s="58">
        <v>0</v>
      </c>
      <c r="CC33" s="58">
        <v>0</v>
      </c>
      <c r="CD33" s="58">
        <v>0</v>
      </c>
      <c r="CE33" s="58">
        <v>0</v>
      </c>
      <c r="CF33" s="58">
        <v>0</v>
      </c>
      <c r="CG33" s="58">
        <v>0</v>
      </c>
      <c r="CH33" s="58">
        <v>0</v>
      </c>
      <c r="CI33" s="58">
        <v>0</v>
      </c>
      <c r="CJ33" s="58">
        <v>0</v>
      </c>
      <c r="CK33" s="58">
        <v>0</v>
      </c>
      <c r="CL33" s="58">
        <v>0</v>
      </c>
      <c r="CM33" s="58">
        <v>0</v>
      </c>
      <c r="CN33" s="58">
        <v>0</v>
      </c>
      <c r="CO33" s="58">
        <v>0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115"/>
    </row>
    <row r="34" spans="1:102" x14ac:dyDescent="0.25">
      <c r="A34" s="1"/>
      <c r="B34" t="s">
        <v>7</v>
      </c>
      <c r="C34" s="1">
        <v>190</v>
      </c>
      <c r="D34" s="1">
        <f>359.43*1.06</f>
        <v>380.99580000000003</v>
      </c>
      <c r="F34" s="1">
        <f>C34*D34</f>
        <v>72389.202000000005</v>
      </c>
      <c r="G34" s="55">
        <v>19</v>
      </c>
      <c r="H34" s="55">
        <v>23</v>
      </c>
      <c r="I34" s="57">
        <f>-F34</f>
        <v>-72389.202000000005</v>
      </c>
      <c r="J34" s="58">
        <v>0</v>
      </c>
      <c r="K34" s="58">
        <f t="shared" ref="K34:L34" si="8">(K31+K32+K33)*0.16</f>
        <v>0</v>
      </c>
      <c r="L34" s="58">
        <f t="shared" si="8"/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0</v>
      </c>
      <c r="AA34" s="58">
        <v>0</v>
      </c>
      <c r="AB34" s="58">
        <f>'evolucion certificaciones nuevo'!E16</f>
        <v>-1447.7840400000002</v>
      </c>
      <c r="AC34" s="58">
        <f>'evolucion certificaciones nuevo'!F16</f>
        <v>-6876.9741900000008</v>
      </c>
      <c r="AD34" s="58">
        <f>'evolucion certificaciones nuevo'!G16</f>
        <v>-22078.706610000001</v>
      </c>
      <c r="AE34" s="58">
        <f>'evolucion certificaciones nuevo'!H16</f>
        <v>-32937.086910000005</v>
      </c>
      <c r="AF34" s="58">
        <f>'evolucion certificaciones nuevo'!I16</f>
        <v>-9048.6502500000006</v>
      </c>
      <c r="AG34" s="58">
        <v>0</v>
      </c>
      <c r="AH34" s="58">
        <v>0</v>
      </c>
      <c r="AI34" s="58">
        <v>0</v>
      </c>
      <c r="AJ34" s="58">
        <v>0</v>
      </c>
      <c r="AK34" s="58">
        <v>0</v>
      </c>
      <c r="AL34" s="58">
        <v>0</v>
      </c>
      <c r="AM34" s="58">
        <v>0</v>
      </c>
      <c r="AN34" s="58">
        <v>0</v>
      </c>
      <c r="AO34" s="58">
        <v>0</v>
      </c>
      <c r="AP34" s="58">
        <v>0</v>
      </c>
      <c r="AQ34" s="58">
        <v>0</v>
      </c>
      <c r="AR34" s="58">
        <v>0</v>
      </c>
      <c r="AS34" s="58">
        <v>0</v>
      </c>
      <c r="AT34" s="58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8">
        <v>0</v>
      </c>
      <c r="BA34" s="58">
        <v>0</v>
      </c>
      <c r="BB34" s="58">
        <v>0</v>
      </c>
      <c r="BC34" s="58">
        <v>0</v>
      </c>
      <c r="BD34" s="58">
        <v>0</v>
      </c>
      <c r="BE34" s="58">
        <v>0</v>
      </c>
      <c r="BF34" s="58">
        <v>0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0</v>
      </c>
      <c r="BW34" s="58">
        <v>0</v>
      </c>
      <c r="BX34" s="58">
        <v>0</v>
      </c>
      <c r="BY34" s="58">
        <v>0</v>
      </c>
      <c r="BZ34" s="58">
        <v>0</v>
      </c>
      <c r="CA34" s="58">
        <v>0</v>
      </c>
      <c r="CB34" s="58">
        <v>0</v>
      </c>
      <c r="CC34" s="58">
        <v>0</v>
      </c>
      <c r="CD34" s="58">
        <v>0</v>
      </c>
      <c r="CE34" s="58">
        <v>0</v>
      </c>
      <c r="CF34" s="58">
        <v>0</v>
      </c>
      <c r="CG34" s="58">
        <v>0</v>
      </c>
      <c r="CH34" s="58">
        <v>0</v>
      </c>
      <c r="CI34" s="58">
        <v>0</v>
      </c>
      <c r="CJ34" s="58">
        <v>0</v>
      </c>
      <c r="CK34" s="58">
        <v>0</v>
      </c>
      <c r="CL34" s="58">
        <v>0</v>
      </c>
      <c r="CM34" s="58">
        <v>0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115"/>
    </row>
    <row r="35" spans="1:102" x14ac:dyDescent="0.25">
      <c r="B35" s="7" t="s">
        <v>17</v>
      </c>
      <c r="G35" s="90"/>
      <c r="H35" s="90"/>
      <c r="I35" s="91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18"/>
      <c r="CX35" s="115"/>
    </row>
    <row r="36" spans="1:102" x14ac:dyDescent="0.25">
      <c r="B36" t="s">
        <v>16</v>
      </c>
      <c r="C36" s="5">
        <v>0.21</v>
      </c>
      <c r="D36" s="1">
        <f>F30</f>
        <v>59850</v>
      </c>
      <c r="F36" s="1">
        <f>D36*C36</f>
        <v>12568.5</v>
      </c>
      <c r="G36" s="55">
        <v>16</v>
      </c>
      <c r="H36" s="55">
        <v>18</v>
      </c>
      <c r="I36" s="57">
        <f t="shared" si="0"/>
        <v>-12568.5</v>
      </c>
      <c r="J36" s="58">
        <v>0</v>
      </c>
      <c r="K36" s="58">
        <f t="shared" ref="K36:L37" si="9">IF(K$1&lt;$C36,0,IF(K$1&lt;=$D36,$F36,0))</f>
        <v>0</v>
      </c>
      <c r="L36" s="58">
        <f t="shared" si="9"/>
        <v>0</v>
      </c>
      <c r="M36" s="58">
        <v>0</v>
      </c>
      <c r="N36" s="58">
        <f t="shared" ref="N36:X37" si="10">IF(N$1&lt;$C36,0,IF(N$1&lt;=$D36,$F36,0))</f>
        <v>0</v>
      </c>
      <c r="O36" s="58">
        <f t="shared" si="10"/>
        <v>0</v>
      </c>
      <c r="P36" s="58">
        <f t="shared" si="10"/>
        <v>0</v>
      </c>
      <c r="Q36" s="58">
        <f t="shared" si="10"/>
        <v>0</v>
      </c>
      <c r="R36" s="58">
        <f t="shared" si="10"/>
        <v>0</v>
      </c>
      <c r="S36" s="58">
        <f t="shared" si="10"/>
        <v>0</v>
      </c>
      <c r="T36" s="58">
        <f t="shared" si="10"/>
        <v>0</v>
      </c>
      <c r="U36" s="58">
        <f t="shared" si="10"/>
        <v>0</v>
      </c>
      <c r="V36" s="58">
        <f t="shared" si="10"/>
        <v>0</v>
      </c>
      <c r="W36" s="58">
        <f t="shared" si="10"/>
        <v>0</v>
      </c>
      <c r="X36" s="58">
        <f t="shared" si="10"/>
        <v>0</v>
      </c>
      <c r="Y36" s="58">
        <f>Y30*0.21</f>
        <v>0</v>
      </c>
      <c r="Z36" s="58">
        <f>Z30*0.21</f>
        <v>-5027.3999999999996</v>
      </c>
      <c r="AA36" s="58">
        <f>AA30*0.21</f>
        <v>-7541.0999999999995</v>
      </c>
      <c r="AB36" s="58">
        <f t="shared" ref="AB36:BD37" si="11">IF(AB$1&lt;$C36,0,IF(AB$1&lt;=$D36,$F36,0))</f>
        <v>0</v>
      </c>
      <c r="AC36" s="58">
        <f t="shared" si="11"/>
        <v>0</v>
      </c>
      <c r="AD36" s="58">
        <f t="shared" si="11"/>
        <v>0</v>
      </c>
      <c r="AE36" s="58">
        <f t="shared" si="11"/>
        <v>0</v>
      </c>
      <c r="AF36" s="58">
        <f t="shared" si="11"/>
        <v>0</v>
      </c>
      <c r="AG36" s="58">
        <f t="shared" si="11"/>
        <v>0</v>
      </c>
      <c r="AH36" s="58">
        <f t="shared" si="11"/>
        <v>0</v>
      </c>
      <c r="AI36" s="58">
        <f t="shared" si="11"/>
        <v>0</v>
      </c>
      <c r="AJ36" s="58">
        <f t="shared" si="11"/>
        <v>0</v>
      </c>
      <c r="AK36" s="58">
        <f t="shared" si="11"/>
        <v>0</v>
      </c>
      <c r="AL36" s="58">
        <f t="shared" si="11"/>
        <v>0</v>
      </c>
      <c r="AM36" s="58">
        <f t="shared" si="11"/>
        <v>0</v>
      </c>
      <c r="AN36" s="58">
        <f t="shared" si="11"/>
        <v>0</v>
      </c>
      <c r="AO36" s="58">
        <f t="shared" si="11"/>
        <v>0</v>
      </c>
      <c r="AP36" s="58">
        <f t="shared" si="11"/>
        <v>0</v>
      </c>
      <c r="AQ36" s="58">
        <f t="shared" si="11"/>
        <v>0</v>
      </c>
      <c r="AR36" s="58">
        <f t="shared" si="11"/>
        <v>0</v>
      </c>
      <c r="AS36" s="58">
        <f t="shared" si="11"/>
        <v>0</v>
      </c>
      <c r="AT36" s="58">
        <f t="shared" si="11"/>
        <v>0</v>
      </c>
      <c r="AU36" s="58">
        <f t="shared" si="11"/>
        <v>0</v>
      </c>
      <c r="AV36" s="58">
        <f t="shared" si="11"/>
        <v>0</v>
      </c>
      <c r="AW36" s="58">
        <f t="shared" si="11"/>
        <v>0</v>
      </c>
      <c r="AX36" s="58">
        <f t="shared" si="11"/>
        <v>0</v>
      </c>
      <c r="AY36" s="58">
        <f t="shared" si="11"/>
        <v>0</v>
      </c>
      <c r="AZ36" s="58">
        <f t="shared" si="11"/>
        <v>0</v>
      </c>
      <c r="BA36" s="58">
        <f t="shared" si="11"/>
        <v>0</v>
      </c>
      <c r="BB36" s="58">
        <f t="shared" si="11"/>
        <v>0</v>
      </c>
      <c r="BC36" s="58">
        <f t="shared" si="11"/>
        <v>0</v>
      </c>
      <c r="BD36" s="58">
        <f t="shared" si="11"/>
        <v>0</v>
      </c>
      <c r="BE36" s="58">
        <v>0</v>
      </c>
      <c r="BF36" s="58">
        <v>0</v>
      </c>
      <c r="BG36" s="58">
        <v>0</v>
      </c>
      <c r="BH36" s="58">
        <v>0</v>
      </c>
      <c r="BI36" s="58">
        <v>0</v>
      </c>
      <c r="BJ36" s="58">
        <v>0</v>
      </c>
      <c r="BK36" s="58">
        <v>0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0</v>
      </c>
      <c r="BR36" s="58">
        <v>0</v>
      </c>
      <c r="BS36" s="58">
        <v>0</v>
      </c>
      <c r="BT36" s="58">
        <v>0</v>
      </c>
      <c r="BU36" s="58">
        <v>0</v>
      </c>
      <c r="BV36" s="58">
        <v>0</v>
      </c>
      <c r="BW36" s="58">
        <v>0</v>
      </c>
      <c r="BX36" s="58">
        <v>0</v>
      </c>
      <c r="BY36" s="58">
        <v>0</v>
      </c>
      <c r="BZ36" s="58">
        <v>0</v>
      </c>
      <c r="CA36" s="58">
        <v>0</v>
      </c>
      <c r="CB36" s="58">
        <v>0</v>
      </c>
      <c r="CC36" s="58">
        <v>0</v>
      </c>
      <c r="CD36" s="58">
        <v>0</v>
      </c>
      <c r="CE36" s="58">
        <v>0</v>
      </c>
      <c r="CF36" s="58">
        <v>0</v>
      </c>
      <c r="CG36" s="58">
        <v>0</v>
      </c>
      <c r="CH36" s="58">
        <v>0</v>
      </c>
      <c r="CI36" s="58">
        <v>0</v>
      </c>
      <c r="CJ36" s="58">
        <v>0</v>
      </c>
      <c r="CK36" s="58">
        <v>0</v>
      </c>
      <c r="CL36" s="58">
        <v>0</v>
      </c>
      <c r="CM36" s="58">
        <v>0</v>
      </c>
      <c r="CN36" s="58">
        <v>0</v>
      </c>
      <c r="CO36" s="58">
        <v>0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115"/>
    </row>
    <row r="37" spans="1:102" x14ac:dyDescent="0.25">
      <c r="B37" t="s">
        <v>15</v>
      </c>
      <c r="C37" s="5">
        <v>0.1</v>
      </c>
      <c r="D37" s="1">
        <f>F33+F34</f>
        <v>751651.70280000009</v>
      </c>
      <c r="F37" s="1">
        <f>D37*C37</f>
        <v>75165.170280000006</v>
      </c>
      <c r="G37" s="55">
        <v>19</v>
      </c>
      <c r="H37" s="55">
        <v>32</v>
      </c>
      <c r="I37" s="57">
        <f t="shared" si="0"/>
        <v>-75165.170280000006</v>
      </c>
      <c r="J37" s="58">
        <v>0</v>
      </c>
      <c r="K37" s="58">
        <f t="shared" si="9"/>
        <v>0</v>
      </c>
      <c r="L37" s="58">
        <f t="shared" si="9"/>
        <v>0</v>
      </c>
      <c r="M37" s="58">
        <v>0</v>
      </c>
      <c r="N37" s="58">
        <f t="shared" si="10"/>
        <v>0</v>
      </c>
      <c r="O37" s="58">
        <f t="shared" si="10"/>
        <v>0</v>
      </c>
      <c r="P37" s="58">
        <f t="shared" si="10"/>
        <v>0</v>
      </c>
      <c r="Q37" s="58">
        <f t="shared" si="10"/>
        <v>0</v>
      </c>
      <c r="R37" s="58">
        <f t="shared" si="10"/>
        <v>0</v>
      </c>
      <c r="S37" s="58">
        <f t="shared" si="10"/>
        <v>0</v>
      </c>
      <c r="T37" s="58">
        <f t="shared" si="10"/>
        <v>0</v>
      </c>
      <c r="U37" s="58">
        <f t="shared" si="10"/>
        <v>0</v>
      </c>
      <c r="V37" s="58">
        <f t="shared" si="10"/>
        <v>0</v>
      </c>
      <c r="W37" s="58">
        <f t="shared" si="10"/>
        <v>0</v>
      </c>
      <c r="X37" s="58">
        <f t="shared" si="10"/>
        <v>0</v>
      </c>
      <c r="Y37" s="58">
        <f>IF(Y$1&lt;$C37,0,IF(Y$1&lt;=$D37,$F37,0))</f>
        <v>0</v>
      </c>
      <c r="Z37" s="58">
        <f>IF(Z$1&lt;$C37,0,IF(Z$1&lt;=$D37,$F37,0))</f>
        <v>0</v>
      </c>
      <c r="AA37" s="58">
        <f>IF(AA$1&lt;$C37,0,IF(AA$1&lt;=$D37,$F37,0))</f>
        <v>0</v>
      </c>
      <c r="AB37" s="58">
        <f t="shared" ref="AB37:AO37" si="12">(AB33+AB34)*0.1</f>
        <v>-824.04090480000013</v>
      </c>
      <c r="AC37" s="58">
        <f t="shared" si="12"/>
        <v>-2385.8536710000003</v>
      </c>
      <c r="AD37" s="58">
        <f t="shared" si="12"/>
        <v>-4721.1419139600002</v>
      </c>
      <c r="AE37" s="58">
        <f t="shared" si="12"/>
        <v>-7233.4311956400015</v>
      </c>
      <c r="AF37" s="58">
        <f t="shared" si="12"/>
        <v>-5116.2925299600001</v>
      </c>
      <c r="AG37" s="58">
        <f t="shared" si="12"/>
        <v>-4211.4275049600001</v>
      </c>
      <c r="AH37" s="58">
        <f t="shared" si="12"/>
        <v>-4075.5750048000004</v>
      </c>
      <c r="AI37" s="58">
        <f t="shared" si="12"/>
        <v>-4143.5012548800005</v>
      </c>
      <c r="AJ37" s="58">
        <f t="shared" si="12"/>
        <v>-4958.6162558400001</v>
      </c>
      <c r="AK37" s="58">
        <f t="shared" si="12"/>
        <v>-8490.7812600000016</v>
      </c>
      <c r="AL37" s="58">
        <f t="shared" si="12"/>
        <v>-11207.831263200002</v>
      </c>
      <c r="AM37" s="58">
        <f t="shared" si="12"/>
        <v>-8219.0762596800014</v>
      </c>
      <c r="AN37" s="58">
        <f t="shared" si="12"/>
        <v>-5569.952506560001</v>
      </c>
      <c r="AO37" s="58">
        <f t="shared" si="12"/>
        <v>-4007.6487547199999</v>
      </c>
      <c r="AP37" s="58">
        <f t="shared" si="11"/>
        <v>0</v>
      </c>
      <c r="AQ37" s="58">
        <f t="shared" si="11"/>
        <v>0</v>
      </c>
      <c r="AR37" s="58">
        <f t="shared" si="11"/>
        <v>0</v>
      </c>
      <c r="AS37" s="58">
        <f t="shared" si="11"/>
        <v>0</v>
      </c>
      <c r="AT37" s="58">
        <f t="shared" si="11"/>
        <v>0</v>
      </c>
      <c r="AU37" s="58">
        <f t="shared" si="11"/>
        <v>0</v>
      </c>
      <c r="AV37" s="58">
        <f t="shared" si="11"/>
        <v>0</v>
      </c>
      <c r="AW37" s="58">
        <f t="shared" si="11"/>
        <v>0</v>
      </c>
      <c r="AX37" s="58">
        <f t="shared" si="11"/>
        <v>0</v>
      </c>
      <c r="AY37" s="58">
        <f t="shared" si="11"/>
        <v>0</v>
      </c>
      <c r="AZ37" s="58">
        <f t="shared" si="11"/>
        <v>0</v>
      </c>
      <c r="BA37" s="58">
        <f t="shared" si="11"/>
        <v>0</v>
      </c>
      <c r="BB37" s="58">
        <f t="shared" si="11"/>
        <v>0</v>
      </c>
      <c r="BC37" s="58">
        <f t="shared" si="11"/>
        <v>0</v>
      </c>
      <c r="BD37" s="58">
        <f t="shared" si="11"/>
        <v>0</v>
      </c>
      <c r="BE37" s="58">
        <v>0</v>
      </c>
      <c r="BF37" s="58">
        <v>0</v>
      </c>
      <c r="BG37" s="58">
        <v>0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0</v>
      </c>
      <c r="BW37" s="58">
        <v>0</v>
      </c>
      <c r="BX37" s="58">
        <v>0</v>
      </c>
      <c r="BY37" s="58">
        <v>0</v>
      </c>
      <c r="BZ37" s="58">
        <v>0</v>
      </c>
      <c r="CA37" s="58">
        <v>0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0</v>
      </c>
      <c r="CI37" s="58">
        <v>0</v>
      </c>
      <c r="CJ37" s="58">
        <v>0</v>
      </c>
      <c r="CK37" s="58">
        <v>0</v>
      </c>
      <c r="CL37" s="58">
        <v>0</v>
      </c>
      <c r="CM37" s="58">
        <v>0</v>
      </c>
      <c r="CN37" s="58">
        <v>0</v>
      </c>
      <c r="CO37" s="58">
        <v>0</v>
      </c>
      <c r="CP37" s="58">
        <v>0</v>
      </c>
      <c r="CQ37" s="58">
        <v>0</v>
      </c>
      <c r="CR37" s="58">
        <v>0</v>
      </c>
      <c r="CS37" s="58">
        <v>0</v>
      </c>
      <c r="CT37" s="58">
        <v>0</v>
      </c>
      <c r="CU37" s="58">
        <v>0</v>
      </c>
      <c r="CV37" s="58">
        <v>0</v>
      </c>
      <c r="CW37" s="58">
        <v>0</v>
      </c>
      <c r="CX37" s="115"/>
    </row>
    <row r="38" spans="1:102" x14ac:dyDescent="0.25">
      <c r="B38" t="s">
        <v>29</v>
      </c>
      <c r="C38">
        <v>1</v>
      </c>
      <c r="D38" s="1">
        <v>700</v>
      </c>
      <c r="F38" s="1">
        <f>C38*D38</f>
        <v>700</v>
      </c>
      <c r="G38" s="55"/>
      <c r="H38" s="55"/>
      <c r="I38" s="57">
        <f t="shared" si="0"/>
        <v>-700</v>
      </c>
      <c r="J38" s="58">
        <v>0</v>
      </c>
      <c r="K38" s="58">
        <f t="shared" ref="K38:L38" si="13">(K35+K36+K37)*0.16</f>
        <v>0</v>
      </c>
      <c r="L38" s="58">
        <f t="shared" si="13"/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8">
        <v>0</v>
      </c>
      <c r="AH38" s="58">
        <v>0</v>
      </c>
      <c r="AI38" s="58">
        <v>0</v>
      </c>
      <c r="AJ38" s="58">
        <v>0</v>
      </c>
      <c r="AK38" s="58">
        <v>0</v>
      </c>
      <c r="AL38" s="58">
        <v>0</v>
      </c>
      <c r="AM38" s="58">
        <v>0</v>
      </c>
      <c r="AN38" s="58">
        <v>0</v>
      </c>
      <c r="AO38" s="58">
        <f>I38</f>
        <v>-700</v>
      </c>
      <c r="AP38" s="58">
        <v>0</v>
      </c>
      <c r="AQ38" s="58">
        <v>0</v>
      </c>
      <c r="AR38" s="58">
        <v>0</v>
      </c>
      <c r="AS38" s="58">
        <v>0</v>
      </c>
      <c r="AT38" s="58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0</v>
      </c>
      <c r="AZ38" s="58">
        <v>0</v>
      </c>
      <c r="BA38" s="58">
        <v>0</v>
      </c>
      <c r="BB38" s="58">
        <v>0</v>
      </c>
      <c r="BC38" s="58">
        <v>0</v>
      </c>
      <c r="BD38" s="58">
        <v>0</v>
      </c>
      <c r="BE38" s="58">
        <v>0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0</v>
      </c>
      <c r="CA38" s="58">
        <v>0</v>
      </c>
      <c r="CB38" s="58">
        <v>0</v>
      </c>
      <c r="CC38" s="58">
        <v>0</v>
      </c>
      <c r="CD38" s="58">
        <v>0</v>
      </c>
      <c r="CE38" s="58">
        <v>0</v>
      </c>
      <c r="CF38" s="58">
        <v>0</v>
      </c>
      <c r="CG38" s="58">
        <v>0</v>
      </c>
      <c r="CH38" s="58">
        <v>0</v>
      </c>
      <c r="CI38" s="58">
        <v>0</v>
      </c>
      <c r="CJ38" s="58">
        <v>0</v>
      </c>
      <c r="CK38" s="58">
        <v>0</v>
      </c>
      <c r="CL38" s="58">
        <v>0</v>
      </c>
      <c r="CM38" s="58">
        <v>0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115"/>
    </row>
    <row r="39" spans="1:102" x14ac:dyDescent="0.25">
      <c r="G39" s="61"/>
      <c r="H39" s="61"/>
      <c r="I39" s="62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CX39" s="115"/>
    </row>
    <row r="40" spans="1:102" x14ac:dyDescent="0.25">
      <c r="B40" s="15" t="s">
        <v>2</v>
      </c>
      <c r="C40" s="15"/>
      <c r="D40" s="16"/>
      <c r="E40" s="16"/>
      <c r="F40" s="16"/>
      <c r="G40" s="64"/>
      <c r="H40" s="64"/>
      <c r="I40" s="65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CX40" s="115"/>
    </row>
    <row r="41" spans="1:102" x14ac:dyDescent="0.25">
      <c r="B41" s="7" t="s">
        <v>12</v>
      </c>
      <c r="C41">
        <f>5%</f>
        <v>0.05</v>
      </c>
      <c r="D41" s="1">
        <f>(F33+F34)</f>
        <v>751651.70280000009</v>
      </c>
      <c r="F41" s="1">
        <f>C41*D41</f>
        <v>37582.585140000003</v>
      </c>
      <c r="G41" s="70">
        <v>10</v>
      </c>
      <c r="H41" s="70">
        <v>14</v>
      </c>
      <c r="I41" s="71">
        <f t="shared" si="0"/>
        <v>-37582.585140000003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  <c r="Q41" s="72">
        <v>0</v>
      </c>
      <c r="R41" s="72">
        <v>0</v>
      </c>
      <c r="S41" s="72">
        <f>I41*0.2</f>
        <v>-7516.5170280000011</v>
      </c>
      <c r="T41" s="72">
        <v>0</v>
      </c>
      <c r="U41" s="72">
        <v>0</v>
      </c>
      <c r="V41" s="72">
        <f>I41*0.8</f>
        <v>-30066.068112000004</v>
      </c>
      <c r="W41" s="72">
        <v>0</v>
      </c>
      <c r="X41" s="72">
        <v>0</v>
      </c>
      <c r="Y41" s="72">
        <v>0</v>
      </c>
      <c r="Z41" s="72">
        <v>0</v>
      </c>
      <c r="AA41" s="72">
        <v>0</v>
      </c>
      <c r="AB41" s="72">
        <v>0</v>
      </c>
      <c r="AC41" s="72">
        <v>0</v>
      </c>
      <c r="AD41" s="72">
        <v>0</v>
      </c>
      <c r="AE41" s="72">
        <v>0</v>
      </c>
      <c r="AF41" s="72">
        <v>0</v>
      </c>
      <c r="AG41" s="72">
        <v>0</v>
      </c>
      <c r="AH41" s="72">
        <v>0</v>
      </c>
      <c r="AI41" s="72">
        <v>0</v>
      </c>
      <c r="AJ41" s="72">
        <v>0</v>
      </c>
      <c r="AK41" s="72">
        <v>0</v>
      </c>
      <c r="AL41" s="72">
        <v>0</v>
      </c>
      <c r="AM41" s="72">
        <v>0</v>
      </c>
      <c r="AN41" s="72">
        <v>0</v>
      </c>
      <c r="AO41" s="72">
        <v>0</v>
      </c>
      <c r="AP41" s="72">
        <v>0</v>
      </c>
      <c r="AQ41" s="72">
        <v>0</v>
      </c>
      <c r="AR41" s="72">
        <v>0</v>
      </c>
      <c r="AS41" s="72">
        <v>0</v>
      </c>
      <c r="AT41" s="72">
        <v>0</v>
      </c>
      <c r="AU41" s="72">
        <v>0</v>
      </c>
      <c r="AV41" s="72">
        <v>0</v>
      </c>
      <c r="AW41" s="72">
        <v>0</v>
      </c>
      <c r="AX41" s="72">
        <v>0</v>
      </c>
      <c r="AY41" s="72">
        <v>0</v>
      </c>
      <c r="AZ41" s="72">
        <v>0</v>
      </c>
      <c r="BA41" s="72">
        <v>0</v>
      </c>
      <c r="BB41" s="72">
        <v>0</v>
      </c>
      <c r="BC41" s="72">
        <v>0</v>
      </c>
      <c r="BD41" s="72">
        <v>0</v>
      </c>
      <c r="BE41" s="72">
        <v>0</v>
      </c>
      <c r="BF41" s="72">
        <v>0</v>
      </c>
      <c r="BG41" s="72">
        <v>0</v>
      </c>
      <c r="BH41" s="72">
        <v>0</v>
      </c>
      <c r="BI41" s="72">
        <v>0</v>
      </c>
      <c r="BJ41" s="72">
        <v>0</v>
      </c>
      <c r="BK41" s="72">
        <v>0</v>
      </c>
      <c r="BL41" s="72">
        <v>0</v>
      </c>
      <c r="BM41" s="72">
        <v>0</v>
      </c>
      <c r="BN41" s="72">
        <v>0</v>
      </c>
      <c r="BO41" s="72">
        <v>0</v>
      </c>
      <c r="BP41" s="72">
        <v>0</v>
      </c>
      <c r="BQ41" s="72">
        <v>0</v>
      </c>
      <c r="BR41" s="72">
        <v>0</v>
      </c>
      <c r="BS41" s="72">
        <v>0</v>
      </c>
      <c r="BT41" s="72">
        <v>0</v>
      </c>
      <c r="BU41" s="72">
        <v>0</v>
      </c>
      <c r="BV41" s="72">
        <v>0</v>
      </c>
      <c r="BW41" s="72">
        <v>0</v>
      </c>
      <c r="BX41" s="72">
        <v>0</v>
      </c>
      <c r="BY41" s="72">
        <v>0</v>
      </c>
      <c r="BZ41" s="72">
        <v>0</v>
      </c>
      <c r="CA41" s="72">
        <v>0</v>
      </c>
      <c r="CB41" s="72">
        <v>0</v>
      </c>
      <c r="CC41" s="72">
        <v>0</v>
      </c>
      <c r="CD41" s="72">
        <v>0</v>
      </c>
      <c r="CE41" s="72">
        <v>0</v>
      </c>
      <c r="CF41" s="72">
        <v>0</v>
      </c>
      <c r="CG41" s="72">
        <v>0</v>
      </c>
      <c r="CH41" s="72">
        <v>0</v>
      </c>
      <c r="CI41" s="72">
        <v>0</v>
      </c>
      <c r="CJ41" s="72">
        <v>0</v>
      </c>
      <c r="CK41" s="72">
        <v>0</v>
      </c>
      <c r="CL41" s="72">
        <v>0</v>
      </c>
      <c r="CM41" s="72">
        <v>0</v>
      </c>
      <c r="CN41" s="72">
        <v>0</v>
      </c>
      <c r="CO41" s="72">
        <v>0</v>
      </c>
      <c r="CP41" s="72">
        <v>0</v>
      </c>
      <c r="CQ41" s="72">
        <v>0</v>
      </c>
      <c r="CR41" s="72">
        <v>0</v>
      </c>
      <c r="CS41" s="72">
        <v>0</v>
      </c>
      <c r="CT41" s="72">
        <v>0</v>
      </c>
      <c r="CU41" s="72">
        <v>0</v>
      </c>
      <c r="CV41" s="72">
        <v>0</v>
      </c>
      <c r="CW41" s="72">
        <v>0</v>
      </c>
      <c r="CX41" s="115"/>
    </row>
    <row r="42" spans="1:102" x14ac:dyDescent="0.25">
      <c r="B42" s="7" t="s">
        <v>11</v>
      </c>
      <c r="C42">
        <f>5%</f>
        <v>0.05</v>
      </c>
      <c r="D42" s="1">
        <f>F30</f>
        <v>59850</v>
      </c>
      <c r="F42" s="1">
        <f>C42*D42</f>
        <v>2992.5</v>
      </c>
      <c r="G42" s="55">
        <v>7</v>
      </c>
      <c r="H42" s="55">
        <v>9</v>
      </c>
      <c r="I42" s="57">
        <f t="shared" si="0"/>
        <v>-2992.5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f>I42*0.2</f>
        <v>-598.5</v>
      </c>
      <c r="Q42" s="58">
        <v>0</v>
      </c>
      <c r="R42" s="58">
        <f>I42*0.8</f>
        <v>-2394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v>0</v>
      </c>
      <c r="AH42" s="58">
        <v>0</v>
      </c>
      <c r="AI42" s="58">
        <v>0</v>
      </c>
      <c r="AJ42" s="58">
        <v>0</v>
      </c>
      <c r="AK42" s="58">
        <v>0</v>
      </c>
      <c r="AL42" s="58">
        <v>0</v>
      </c>
      <c r="AM42" s="58">
        <v>0</v>
      </c>
      <c r="AN42" s="58">
        <v>0</v>
      </c>
      <c r="AO42" s="58">
        <v>0</v>
      </c>
      <c r="AP42" s="58">
        <v>0</v>
      </c>
      <c r="AQ42" s="58">
        <v>0</v>
      </c>
      <c r="AR42" s="58">
        <v>0</v>
      </c>
      <c r="AS42" s="58">
        <v>0</v>
      </c>
      <c r="AT42" s="58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8">
        <v>0</v>
      </c>
      <c r="BA42" s="58">
        <v>0</v>
      </c>
      <c r="BB42" s="58">
        <v>0</v>
      </c>
      <c r="BC42" s="58">
        <v>0</v>
      </c>
      <c r="BD42" s="58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0</v>
      </c>
      <c r="CA42" s="58">
        <v>0</v>
      </c>
      <c r="CB42" s="58">
        <v>0</v>
      </c>
      <c r="CC42" s="58">
        <v>0</v>
      </c>
      <c r="CD42" s="58">
        <v>0</v>
      </c>
      <c r="CE42" s="58">
        <v>0</v>
      </c>
      <c r="CF42" s="58">
        <v>0</v>
      </c>
      <c r="CG42" s="58">
        <v>0</v>
      </c>
      <c r="CH42" s="58">
        <v>0</v>
      </c>
      <c r="CI42" s="58">
        <v>0</v>
      </c>
      <c r="CJ42" s="58">
        <v>0</v>
      </c>
      <c r="CK42" s="58">
        <v>0</v>
      </c>
      <c r="CL42" s="58">
        <v>0</v>
      </c>
      <c r="CM42" s="58">
        <v>0</v>
      </c>
      <c r="CN42" s="58">
        <v>0</v>
      </c>
      <c r="CO42" s="58">
        <v>0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115"/>
    </row>
    <row r="43" spans="1:102" x14ac:dyDescent="0.25">
      <c r="B43" s="7" t="s">
        <v>31</v>
      </c>
      <c r="G43" s="90"/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115"/>
    </row>
    <row r="44" spans="1:102" x14ac:dyDescent="0.25">
      <c r="B44" t="s">
        <v>32</v>
      </c>
      <c r="C44" s="6">
        <v>2.9999999999999997E-4</v>
      </c>
      <c r="D44" s="1">
        <f>F33+F34</f>
        <v>751651.70280000009</v>
      </c>
      <c r="F44" s="1">
        <f>C44*D44</f>
        <v>225.49551084000001</v>
      </c>
      <c r="G44" s="55">
        <v>33</v>
      </c>
      <c r="H44" s="55">
        <v>33</v>
      </c>
      <c r="I44" s="57">
        <f t="shared" si="0"/>
        <v>-225.49551084000001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  <c r="AJ44" s="58">
        <v>0</v>
      </c>
      <c r="AK44" s="58">
        <v>0</v>
      </c>
      <c r="AL44" s="58">
        <v>0</v>
      </c>
      <c r="AM44" s="58">
        <v>0</v>
      </c>
      <c r="AN44" s="58">
        <v>0</v>
      </c>
      <c r="AO44" s="58">
        <v>0</v>
      </c>
      <c r="AP44" s="58">
        <f>I44</f>
        <v>-225.49551084000001</v>
      </c>
      <c r="AQ44" s="58">
        <v>0</v>
      </c>
      <c r="AR44" s="58">
        <v>0</v>
      </c>
      <c r="AS44" s="58">
        <v>0</v>
      </c>
      <c r="AT44" s="58">
        <v>0</v>
      </c>
      <c r="AU44" s="58">
        <v>0</v>
      </c>
      <c r="AV44" s="58">
        <v>0</v>
      </c>
      <c r="AW44" s="58">
        <v>0</v>
      </c>
      <c r="AX44" s="58">
        <v>0</v>
      </c>
      <c r="AY44" s="58">
        <v>0</v>
      </c>
      <c r="AZ44" s="58">
        <v>0</v>
      </c>
      <c r="BA44" s="58">
        <v>0</v>
      </c>
      <c r="BB44" s="58">
        <v>0</v>
      </c>
      <c r="BC44" s="58">
        <v>0</v>
      </c>
      <c r="BD44" s="58">
        <v>0</v>
      </c>
      <c r="BE44" s="58">
        <v>0</v>
      </c>
      <c r="BF44" s="58">
        <v>0</v>
      </c>
      <c r="BG44" s="58">
        <v>0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0</v>
      </c>
      <c r="CA44" s="58">
        <v>0</v>
      </c>
      <c r="CB44" s="58">
        <v>0</v>
      </c>
      <c r="CC44" s="58">
        <v>0</v>
      </c>
      <c r="CD44" s="58">
        <v>0</v>
      </c>
      <c r="CE44" s="58">
        <v>0</v>
      </c>
      <c r="CF44" s="58">
        <v>0</v>
      </c>
      <c r="CG44" s="58">
        <v>0</v>
      </c>
      <c r="CH44" s="58">
        <v>0</v>
      </c>
      <c r="CI44" s="58">
        <v>0</v>
      </c>
      <c r="CJ44" s="58">
        <v>0</v>
      </c>
      <c r="CK44" s="58">
        <v>0</v>
      </c>
      <c r="CL44" s="58">
        <v>0</v>
      </c>
      <c r="CM44" s="58">
        <v>0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115"/>
    </row>
    <row r="45" spans="1:102" x14ac:dyDescent="0.25">
      <c r="B45" t="s">
        <v>33</v>
      </c>
      <c r="C45" s="6">
        <v>2.0000000000000001E-4</v>
      </c>
      <c r="D45" s="1">
        <f>F33+F34</f>
        <v>751651.70280000009</v>
      </c>
      <c r="F45" s="1">
        <f>C45*D45</f>
        <v>150.33034056000002</v>
      </c>
      <c r="G45" s="55">
        <v>33</v>
      </c>
      <c r="H45" s="55">
        <v>33</v>
      </c>
      <c r="I45" s="57">
        <f t="shared" si="0"/>
        <v>-150.33034056000002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  <c r="AG45" s="58">
        <v>0</v>
      </c>
      <c r="AH45" s="58">
        <v>0</v>
      </c>
      <c r="AI45" s="58">
        <v>0</v>
      </c>
      <c r="AJ45" s="58">
        <v>0</v>
      </c>
      <c r="AK45" s="58">
        <v>0</v>
      </c>
      <c r="AL45" s="58">
        <v>0</v>
      </c>
      <c r="AM45" s="58">
        <v>0</v>
      </c>
      <c r="AN45" s="58">
        <v>0</v>
      </c>
      <c r="AO45" s="58">
        <v>0</v>
      </c>
      <c r="AP45" s="58">
        <f>I45</f>
        <v>-150.33034056000002</v>
      </c>
      <c r="AQ45" s="58">
        <v>0</v>
      </c>
      <c r="AR45" s="58">
        <v>0</v>
      </c>
      <c r="AS45" s="58">
        <v>0</v>
      </c>
      <c r="AT45" s="58">
        <v>0</v>
      </c>
      <c r="AU45" s="58">
        <v>0</v>
      </c>
      <c r="AV45" s="58">
        <v>0</v>
      </c>
      <c r="AW45" s="58">
        <v>0</v>
      </c>
      <c r="AX45" s="58">
        <v>0</v>
      </c>
      <c r="AY45" s="58">
        <v>0</v>
      </c>
      <c r="AZ45" s="58">
        <v>0</v>
      </c>
      <c r="BA45" s="58">
        <v>0</v>
      </c>
      <c r="BB45" s="58">
        <v>0</v>
      </c>
      <c r="BC45" s="58">
        <v>0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0</v>
      </c>
      <c r="CA45" s="58">
        <v>0</v>
      </c>
      <c r="CB45" s="58">
        <v>0</v>
      </c>
      <c r="CC45" s="58">
        <v>0</v>
      </c>
      <c r="CD45" s="58">
        <v>0</v>
      </c>
      <c r="CE45" s="58">
        <v>0</v>
      </c>
      <c r="CF45" s="58">
        <v>0</v>
      </c>
      <c r="CG45" s="58">
        <v>0</v>
      </c>
      <c r="CH45" s="58">
        <v>0</v>
      </c>
      <c r="CI45" s="58">
        <v>0</v>
      </c>
      <c r="CJ45" s="58">
        <v>0</v>
      </c>
      <c r="CK45" s="58">
        <v>0</v>
      </c>
      <c r="CL45" s="58">
        <v>0</v>
      </c>
      <c r="CM45" s="58">
        <v>0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0</v>
      </c>
      <c r="CU45" s="58">
        <v>0</v>
      </c>
      <c r="CV45" s="58">
        <v>0</v>
      </c>
      <c r="CW45" s="58">
        <v>0</v>
      </c>
      <c r="CX45" s="115"/>
    </row>
    <row r="46" spans="1:102" x14ac:dyDescent="0.25">
      <c r="B46" t="s">
        <v>34</v>
      </c>
      <c r="C46">
        <v>1</v>
      </c>
      <c r="D46" s="1">
        <v>250</v>
      </c>
      <c r="F46" s="1">
        <f>C46*D46</f>
        <v>250</v>
      </c>
      <c r="G46" s="55">
        <v>33</v>
      </c>
      <c r="H46" s="55">
        <v>33</v>
      </c>
      <c r="I46" s="57">
        <f t="shared" si="0"/>
        <v>-250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8">
        <v>0</v>
      </c>
      <c r="AI46" s="58">
        <v>0</v>
      </c>
      <c r="AJ46" s="58">
        <v>0</v>
      </c>
      <c r="AK46" s="58">
        <v>0</v>
      </c>
      <c r="AL46" s="58">
        <v>0</v>
      </c>
      <c r="AM46" s="58">
        <v>0</v>
      </c>
      <c r="AN46" s="58">
        <v>0</v>
      </c>
      <c r="AO46" s="58">
        <v>0</v>
      </c>
      <c r="AP46" s="58">
        <f>I46</f>
        <v>-250</v>
      </c>
      <c r="AQ46" s="58">
        <v>0</v>
      </c>
      <c r="AR46" s="58">
        <v>0</v>
      </c>
      <c r="AS46" s="58">
        <v>0</v>
      </c>
      <c r="AT46" s="58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8">
        <v>0</v>
      </c>
      <c r="BA46" s="58">
        <v>0</v>
      </c>
      <c r="BB46" s="58">
        <v>0</v>
      </c>
      <c r="BC46" s="58">
        <v>0</v>
      </c>
      <c r="BD46" s="58">
        <v>0</v>
      </c>
      <c r="BE46" s="58">
        <v>0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0</v>
      </c>
      <c r="BW46" s="58">
        <v>0</v>
      </c>
      <c r="BX46" s="58">
        <v>0</v>
      </c>
      <c r="BY46" s="58">
        <v>0</v>
      </c>
      <c r="BZ46" s="58">
        <v>0</v>
      </c>
      <c r="CA46" s="58">
        <v>0</v>
      </c>
      <c r="CB46" s="58">
        <v>0</v>
      </c>
      <c r="CC46" s="58">
        <v>0</v>
      </c>
      <c r="CD46" s="58">
        <v>0</v>
      </c>
      <c r="CE46" s="58">
        <v>0</v>
      </c>
      <c r="CF46" s="58">
        <v>0</v>
      </c>
      <c r="CG46" s="58">
        <v>0</v>
      </c>
      <c r="CH46" s="58">
        <v>0</v>
      </c>
      <c r="CI46" s="58">
        <v>0</v>
      </c>
      <c r="CJ46" s="58">
        <v>0</v>
      </c>
      <c r="CK46" s="58">
        <v>0</v>
      </c>
      <c r="CL46" s="58">
        <v>0</v>
      </c>
      <c r="CM46" s="58">
        <v>0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115"/>
    </row>
    <row r="47" spans="1:102" x14ac:dyDescent="0.25">
      <c r="B47" s="7" t="s">
        <v>35</v>
      </c>
      <c r="G47" s="90"/>
      <c r="H47" s="90"/>
      <c r="I47" s="91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115"/>
    </row>
    <row r="48" spans="1:102" x14ac:dyDescent="0.25">
      <c r="B48" t="s">
        <v>32</v>
      </c>
      <c r="C48" s="6">
        <v>2.9999999999999997E-4</v>
      </c>
      <c r="D48" s="1">
        <f>F33+F34</f>
        <v>751651.70280000009</v>
      </c>
      <c r="F48" s="1">
        <f>C48*D48</f>
        <v>225.49551084000001</v>
      </c>
      <c r="G48" s="55">
        <v>33</v>
      </c>
      <c r="H48" s="55">
        <v>33</v>
      </c>
      <c r="I48" s="57">
        <f t="shared" si="0"/>
        <v>-225.49551084000001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v>0</v>
      </c>
      <c r="AH48" s="58">
        <v>0</v>
      </c>
      <c r="AI48" s="58">
        <v>0</v>
      </c>
      <c r="AJ48" s="58">
        <v>0</v>
      </c>
      <c r="AK48" s="58">
        <v>0</v>
      </c>
      <c r="AL48" s="58">
        <v>0</v>
      </c>
      <c r="AM48" s="58">
        <v>0</v>
      </c>
      <c r="AN48" s="58">
        <v>0</v>
      </c>
      <c r="AO48" s="58">
        <v>0</v>
      </c>
      <c r="AP48" s="58">
        <f>I48</f>
        <v>-225.49551084000001</v>
      </c>
      <c r="AQ48" s="58">
        <v>0</v>
      </c>
      <c r="AR48" s="58">
        <v>0</v>
      </c>
      <c r="AS48" s="58">
        <v>0</v>
      </c>
      <c r="AT48" s="58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8">
        <v>0</v>
      </c>
      <c r="BA48" s="58">
        <v>0</v>
      </c>
      <c r="BB48" s="58">
        <v>0</v>
      </c>
      <c r="BC48" s="58">
        <v>0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58">
        <v>0</v>
      </c>
      <c r="BK48" s="58">
        <v>0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0</v>
      </c>
      <c r="CA48" s="58">
        <v>0</v>
      </c>
      <c r="CB48" s="58">
        <v>0</v>
      </c>
      <c r="CC48" s="58">
        <v>0</v>
      </c>
      <c r="CD48" s="58">
        <v>0</v>
      </c>
      <c r="CE48" s="58">
        <v>0</v>
      </c>
      <c r="CF48" s="58">
        <v>0</v>
      </c>
      <c r="CG48" s="58">
        <v>0</v>
      </c>
      <c r="CH48" s="58">
        <v>0</v>
      </c>
      <c r="CI48" s="58">
        <v>0</v>
      </c>
      <c r="CJ48" s="58">
        <v>0</v>
      </c>
      <c r="CK48" s="58">
        <v>0</v>
      </c>
      <c r="CL48" s="58">
        <v>0</v>
      </c>
      <c r="CM48" s="58">
        <v>0</v>
      </c>
      <c r="CN48" s="58">
        <v>0</v>
      </c>
      <c r="CO48" s="58">
        <v>0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115"/>
    </row>
    <row r="49" spans="2:102" x14ac:dyDescent="0.25">
      <c r="B49" t="s">
        <v>33</v>
      </c>
      <c r="C49" s="6">
        <v>2.0000000000000001E-4</v>
      </c>
      <c r="D49" s="1">
        <f>F33+F34</f>
        <v>751651.70280000009</v>
      </c>
      <c r="F49" s="1">
        <f>C49*D49</f>
        <v>150.33034056000002</v>
      </c>
      <c r="G49" s="55">
        <v>33</v>
      </c>
      <c r="H49" s="55">
        <v>33</v>
      </c>
      <c r="I49" s="57">
        <f t="shared" si="0"/>
        <v>-150.33034056000002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0</v>
      </c>
      <c r="AN49" s="58">
        <v>0</v>
      </c>
      <c r="AO49" s="58">
        <v>0</v>
      </c>
      <c r="AP49" s="58">
        <f t="shared" ref="AP49:AP52" si="14">I49</f>
        <v>-150.33034056000002</v>
      </c>
      <c r="AQ49" s="58">
        <v>0</v>
      </c>
      <c r="AR49" s="58">
        <v>0</v>
      </c>
      <c r="AS49" s="58">
        <v>0</v>
      </c>
      <c r="AT49" s="58">
        <v>0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8">
        <v>0</v>
      </c>
      <c r="BA49" s="58">
        <v>0</v>
      </c>
      <c r="BB49" s="58">
        <v>0</v>
      </c>
      <c r="BC49" s="58">
        <v>0</v>
      </c>
      <c r="BD49" s="58">
        <v>0</v>
      </c>
      <c r="BE49" s="58">
        <v>0</v>
      </c>
      <c r="BF49" s="58">
        <v>0</v>
      </c>
      <c r="BG49" s="58">
        <v>0</v>
      </c>
      <c r="BH49" s="58">
        <v>0</v>
      </c>
      <c r="BI49" s="58">
        <v>0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0</v>
      </c>
      <c r="CA49" s="58">
        <v>0</v>
      </c>
      <c r="CB49" s="58">
        <v>0</v>
      </c>
      <c r="CC49" s="58">
        <v>0</v>
      </c>
      <c r="CD49" s="58">
        <v>0</v>
      </c>
      <c r="CE49" s="58">
        <v>0</v>
      </c>
      <c r="CF49" s="58">
        <v>0</v>
      </c>
      <c r="CG49" s="58">
        <v>0</v>
      </c>
      <c r="CH49" s="58">
        <v>0</v>
      </c>
      <c r="CI49" s="58">
        <v>0</v>
      </c>
      <c r="CJ49" s="58">
        <v>0</v>
      </c>
      <c r="CK49" s="58">
        <v>0</v>
      </c>
      <c r="CL49" s="58">
        <v>0</v>
      </c>
      <c r="CM49" s="58">
        <v>0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115"/>
    </row>
    <row r="50" spans="2:102" x14ac:dyDescent="0.25">
      <c r="B50" t="s">
        <v>34</v>
      </c>
      <c r="C50">
        <v>1</v>
      </c>
      <c r="D50" s="1">
        <v>250</v>
      </c>
      <c r="F50" s="1">
        <f>C50*D50</f>
        <v>250</v>
      </c>
      <c r="G50" s="55">
        <v>33</v>
      </c>
      <c r="H50" s="55">
        <v>33</v>
      </c>
      <c r="I50" s="57">
        <f t="shared" si="0"/>
        <v>-250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v>0</v>
      </c>
      <c r="AH50" s="58">
        <v>0</v>
      </c>
      <c r="AI50" s="58">
        <v>0</v>
      </c>
      <c r="AJ50" s="58">
        <v>0</v>
      </c>
      <c r="AK50" s="58">
        <v>0</v>
      </c>
      <c r="AL50" s="58">
        <v>0</v>
      </c>
      <c r="AM50" s="58">
        <v>0</v>
      </c>
      <c r="AN50" s="58">
        <v>0</v>
      </c>
      <c r="AO50" s="58">
        <v>0</v>
      </c>
      <c r="AP50" s="58">
        <f t="shared" si="14"/>
        <v>-250</v>
      </c>
      <c r="AQ50" s="58">
        <v>0</v>
      </c>
      <c r="AR50" s="58">
        <v>0</v>
      </c>
      <c r="AS50" s="58">
        <v>0</v>
      </c>
      <c r="AT50" s="58">
        <v>0</v>
      </c>
      <c r="AU50" s="58">
        <v>0</v>
      </c>
      <c r="AV50" s="58">
        <v>0</v>
      </c>
      <c r="AW50" s="58">
        <v>0</v>
      </c>
      <c r="AX50" s="58">
        <v>0</v>
      </c>
      <c r="AY50" s="58">
        <v>0</v>
      </c>
      <c r="AZ50" s="58">
        <v>0</v>
      </c>
      <c r="BA50" s="58">
        <v>0</v>
      </c>
      <c r="BB50" s="58">
        <v>0</v>
      </c>
      <c r="BC50" s="58">
        <v>0</v>
      </c>
      <c r="BD50" s="58">
        <v>0</v>
      </c>
      <c r="BE50" s="58">
        <v>0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0</v>
      </c>
      <c r="BM50" s="58">
        <v>0</v>
      </c>
      <c r="BN50" s="58">
        <v>0</v>
      </c>
      <c r="BO50" s="58">
        <v>0</v>
      </c>
      <c r="BP50" s="58">
        <v>0</v>
      </c>
      <c r="BQ50" s="58">
        <v>0</v>
      </c>
      <c r="BR50" s="58">
        <v>0</v>
      </c>
      <c r="BS50" s="58">
        <v>0</v>
      </c>
      <c r="BT50" s="58">
        <v>0</v>
      </c>
      <c r="BU50" s="58">
        <v>0</v>
      </c>
      <c r="BV50" s="58">
        <v>0</v>
      </c>
      <c r="BW50" s="58">
        <v>0</v>
      </c>
      <c r="BX50" s="58">
        <v>0</v>
      </c>
      <c r="BY50" s="58">
        <v>0</v>
      </c>
      <c r="BZ50" s="58">
        <v>0</v>
      </c>
      <c r="CA50" s="58">
        <v>0</v>
      </c>
      <c r="CB50" s="58">
        <v>0</v>
      </c>
      <c r="CC50" s="58">
        <v>0</v>
      </c>
      <c r="CD50" s="58">
        <v>0</v>
      </c>
      <c r="CE50" s="58">
        <v>0</v>
      </c>
      <c r="CF50" s="58">
        <v>0</v>
      </c>
      <c r="CG50" s="58">
        <v>0</v>
      </c>
      <c r="CH50" s="58">
        <v>0</v>
      </c>
      <c r="CI50" s="58">
        <v>0</v>
      </c>
      <c r="CJ50" s="58">
        <v>0</v>
      </c>
      <c r="CK50" s="58">
        <v>0</v>
      </c>
      <c r="CL50" s="58">
        <v>0</v>
      </c>
      <c r="CM50" s="58">
        <v>0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115"/>
    </row>
    <row r="51" spans="2:102" x14ac:dyDescent="0.25">
      <c r="B51" s="7" t="s">
        <v>36</v>
      </c>
      <c r="C51" s="6">
        <v>8.9999999999999993E-3</v>
      </c>
      <c r="D51" s="1">
        <f>F33+F34</f>
        <v>751651.70280000009</v>
      </c>
      <c r="F51" s="1">
        <f>C51*D51</f>
        <v>6764.8653252000004</v>
      </c>
      <c r="G51" s="55">
        <v>17</v>
      </c>
      <c r="H51" s="55">
        <v>32</v>
      </c>
      <c r="I51" s="57">
        <f t="shared" si="0"/>
        <v>-6764.8653252000004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f>$I$51/16</f>
        <v>-422.80408282500002</v>
      </c>
      <c r="AA51" s="58">
        <f t="shared" ref="AA51:AO51" si="15">$I$51/16</f>
        <v>-422.80408282500002</v>
      </c>
      <c r="AB51" s="58">
        <f t="shared" si="15"/>
        <v>-422.80408282500002</v>
      </c>
      <c r="AC51" s="58">
        <f t="shared" si="15"/>
        <v>-422.80408282500002</v>
      </c>
      <c r="AD51" s="58">
        <f t="shared" si="15"/>
        <v>-422.80408282500002</v>
      </c>
      <c r="AE51" s="58">
        <f t="shared" si="15"/>
        <v>-422.80408282500002</v>
      </c>
      <c r="AF51" s="58">
        <f t="shared" si="15"/>
        <v>-422.80408282500002</v>
      </c>
      <c r="AG51" s="58">
        <f t="shared" si="15"/>
        <v>-422.80408282500002</v>
      </c>
      <c r="AH51" s="58">
        <f t="shared" si="15"/>
        <v>-422.80408282500002</v>
      </c>
      <c r="AI51" s="58">
        <f t="shared" si="15"/>
        <v>-422.80408282500002</v>
      </c>
      <c r="AJ51" s="58">
        <f t="shared" si="15"/>
        <v>-422.80408282500002</v>
      </c>
      <c r="AK51" s="58">
        <f t="shared" si="15"/>
        <v>-422.80408282500002</v>
      </c>
      <c r="AL51" s="58">
        <f t="shared" si="15"/>
        <v>-422.80408282500002</v>
      </c>
      <c r="AM51" s="58">
        <f t="shared" si="15"/>
        <v>-422.80408282500002</v>
      </c>
      <c r="AN51" s="58">
        <f t="shared" si="15"/>
        <v>-422.80408282500002</v>
      </c>
      <c r="AO51" s="58">
        <f t="shared" si="15"/>
        <v>-422.80408282500002</v>
      </c>
      <c r="AP51" s="58">
        <v>0</v>
      </c>
      <c r="AQ51" s="58">
        <v>0</v>
      </c>
      <c r="AR51" s="58">
        <v>0</v>
      </c>
      <c r="AS51" s="58">
        <v>0</v>
      </c>
      <c r="AT51" s="58">
        <v>0</v>
      </c>
      <c r="AU51" s="58">
        <v>0</v>
      </c>
      <c r="AV51" s="58">
        <v>0</v>
      </c>
      <c r="AW51" s="58">
        <v>0</v>
      </c>
      <c r="AX51" s="58">
        <v>0</v>
      </c>
      <c r="AY51" s="58">
        <v>0</v>
      </c>
      <c r="AZ51" s="58">
        <v>0</v>
      </c>
      <c r="BA51" s="58">
        <v>0</v>
      </c>
      <c r="BB51" s="58">
        <v>0</v>
      </c>
      <c r="BC51" s="58">
        <v>0</v>
      </c>
      <c r="BD51" s="58">
        <v>0</v>
      </c>
      <c r="BE51" s="58">
        <v>0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0</v>
      </c>
      <c r="BO51" s="58">
        <v>0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0</v>
      </c>
      <c r="CA51" s="58">
        <v>0</v>
      </c>
      <c r="CB51" s="58">
        <v>0</v>
      </c>
      <c r="CC51" s="58">
        <v>0</v>
      </c>
      <c r="CD51" s="58">
        <v>0</v>
      </c>
      <c r="CE51" s="58">
        <v>0</v>
      </c>
      <c r="CF51" s="58">
        <v>0</v>
      </c>
      <c r="CG51" s="58">
        <v>0</v>
      </c>
      <c r="CH51" s="58">
        <v>0</v>
      </c>
      <c r="CI51" s="58">
        <v>0</v>
      </c>
      <c r="CJ51" s="58">
        <v>0</v>
      </c>
      <c r="CK51" s="58">
        <v>0</v>
      </c>
      <c r="CL51" s="58">
        <v>0</v>
      </c>
      <c r="CM51" s="58">
        <v>0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115"/>
    </row>
    <row r="52" spans="2:102" x14ac:dyDescent="0.25">
      <c r="B52" s="7" t="s">
        <v>202</v>
      </c>
      <c r="C52" s="6">
        <v>2.5000000000000001E-3</v>
      </c>
      <c r="D52" s="1">
        <f>4*65*1.2*725.71</f>
        <v>226421.52000000002</v>
      </c>
      <c r="F52" s="1">
        <f>C52*D52</f>
        <v>566.05380000000002</v>
      </c>
      <c r="G52" s="55">
        <v>33</v>
      </c>
      <c r="H52" s="55">
        <v>33</v>
      </c>
      <c r="I52" s="57">
        <f>-F52</f>
        <v>-566.05380000000002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58">
        <v>0</v>
      </c>
      <c r="AC52" s="58">
        <v>0</v>
      </c>
      <c r="AD52" s="58">
        <v>0</v>
      </c>
      <c r="AE52" s="58">
        <v>0</v>
      </c>
      <c r="AF52" s="58">
        <v>0</v>
      </c>
      <c r="AG52" s="58">
        <v>0</v>
      </c>
      <c r="AH52" s="58">
        <v>0</v>
      </c>
      <c r="AI52" s="58">
        <v>0</v>
      </c>
      <c r="AJ52" s="58">
        <v>0</v>
      </c>
      <c r="AK52" s="58">
        <v>0</v>
      </c>
      <c r="AL52" s="58">
        <v>0</v>
      </c>
      <c r="AM52" s="58">
        <v>0</v>
      </c>
      <c r="AN52" s="58">
        <v>0</v>
      </c>
      <c r="AO52" s="58">
        <v>0</v>
      </c>
      <c r="AP52" s="58">
        <f t="shared" si="14"/>
        <v>-566.05380000000002</v>
      </c>
      <c r="AQ52" s="58">
        <v>0</v>
      </c>
      <c r="AR52" s="58">
        <v>0</v>
      </c>
      <c r="AS52" s="58">
        <v>0</v>
      </c>
      <c r="AT52" s="58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8">
        <v>0</v>
      </c>
      <c r="BA52" s="58">
        <v>0</v>
      </c>
      <c r="BB52" s="58">
        <v>0</v>
      </c>
      <c r="BC52" s="58">
        <v>0</v>
      </c>
      <c r="BD52" s="58">
        <v>0</v>
      </c>
      <c r="BE52" s="58">
        <v>0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0</v>
      </c>
      <c r="CA52" s="58">
        <v>0</v>
      </c>
      <c r="CB52" s="58">
        <v>0</v>
      </c>
      <c r="CC52" s="58">
        <v>0</v>
      </c>
      <c r="CD52" s="58">
        <v>0</v>
      </c>
      <c r="CE52" s="58">
        <v>0</v>
      </c>
      <c r="CF52" s="58">
        <v>0</v>
      </c>
      <c r="CG52" s="58">
        <v>0</v>
      </c>
      <c r="CH52" s="58">
        <v>0</v>
      </c>
      <c r="CI52" s="58">
        <v>0</v>
      </c>
      <c r="CJ52" s="58">
        <v>0</v>
      </c>
      <c r="CK52" s="58">
        <v>0</v>
      </c>
      <c r="CL52" s="58">
        <v>0</v>
      </c>
      <c r="CM52" s="58">
        <v>0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115"/>
    </row>
    <row r="53" spans="2:102" x14ac:dyDescent="0.25">
      <c r="G53" s="61"/>
      <c r="H53" s="61"/>
      <c r="I53" s="62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CX53" s="115"/>
    </row>
    <row r="54" spans="2:102" x14ac:dyDescent="0.25">
      <c r="B54" s="15" t="s">
        <v>37</v>
      </c>
      <c r="C54" s="15"/>
      <c r="D54" s="16"/>
      <c r="E54" s="16"/>
      <c r="F54" s="16"/>
      <c r="G54" s="73"/>
      <c r="H54" s="73"/>
      <c r="I54" s="74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CX54" s="115"/>
    </row>
    <row r="55" spans="2:102" x14ac:dyDescent="0.25">
      <c r="B55" s="17" t="s">
        <v>40</v>
      </c>
      <c r="C55" s="17">
        <v>1</v>
      </c>
      <c r="D55" s="19">
        <v>2500</v>
      </c>
      <c r="E55" s="19"/>
      <c r="F55" s="19">
        <f>C55*D55</f>
        <v>2500</v>
      </c>
      <c r="G55" s="67">
        <v>16</v>
      </c>
      <c r="H55" s="67">
        <v>16</v>
      </c>
      <c r="I55" s="68">
        <f t="shared" si="0"/>
        <v>-2500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  <c r="O55" s="69">
        <v>0</v>
      </c>
      <c r="P55" s="69">
        <v>0</v>
      </c>
      <c r="Q55" s="69">
        <v>0</v>
      </c>
      <c r="R55" s="69">
        <v>0</v>
      </c>
      <c r="S55" s="69">
        <v>0</v>
      </c>
      <c r="T55" s="69">
        <v>0</v>
      </c>
      <c r="U55" s="69">
        <v>0</v>
      </c>
      <c r="V55" s="69">
        <v>0</v>
      </c>
      <c r="W55" s="69">
        <v>0</v>
      </c>
      <c r="X55" s="114">
        <v>0</v>
      </c>
      <c r="Y55" s="114">
        <f>I55</f>
        <v>-2500</v>
      </c>
      <c r="Z55" s="114">
        <v>0</v>
      </c>
      <c r="AA55" s="114">
        <v>0</v>
      </c>
      <c r="AB55" s="114">
        <v>0</v>
      </c>
      <c r="AC55" s="114">
        <v>0</v>
      </c>
      <c r="AD55" s="114">
        <v>0</v>
      </c>
      <c r="AE55" s="114">
        <v>0</v>
      </c>
      <c r="AF55" s="114">
        <v>0</v>
      </c>
      <c r="AG55" s="114">
        <v>0</v>
      </c>
      <c r="AH55" s="114">
        <v>0</v>
      </c>
      <c r="AI55" s="114">
        <v>0</v>
      </c>
      <c r="AJ55" s="114">
        <v>0</v>
      </c>
      <c r="AK55" s="114">
        <v>0</v>
      </c>
      <c r="AL55" s="114">
        <v>0</v>
      </c>
      <c r="AM55" s="114">
        <v>0</v>
      </c>
      <c r="AN55" s="114">
        <v>0</v>
      </c>
      <c r="AO55" s="114">
        <v>0</v>
      </c>
      <c r="AP55" s="114">
        <v>0</v>
      </c>
      <c r="AQ55" s="114">
        <v>0</v>
      </c>
      <c r="AR55" s="114">
        <v>0</v>
      </c>
      <c r="AS55" s="114">
        <v>0</v>
      </c>
      <c r="AT55" s="114">
        <v>0</v>
      </c>
      <c r="AU55" s="114">
        <v>0</v>
      </c>
      <c r="AV55" s="114">
        <v>0</v>
      </c>
      <c r="AW55" s="114">
        <v>0</v>
      </c>
      <c r="AX55" s="114">
        <v>0</v>
      </c>
      <c r="AY55" s="114">
        <v>0</v>
      </c>
      <c r="AZ55" s="114">
        <v>0</v>
      </c>
      <c r="BA55" s="114">
        <v>0</v>
      </c>
      <c r="BB55" s="114">
        <v>0</v>
      </c>
      <c r="BC55" s="114">
        <v>0</v>
      </c>
      <c r="BD55" s="114">
        <v>0</v>
      </c>
      <c r="BE55" s="114">
        <v>0</v>
      </c>
      <c r="BF55" s="114">
        <v>0</v>
      </c>
      <c r="BG55" s="114">
        <v>0</v>
      </c>
      <c r="BH55" s="114">
        <v>0</v>
      </c>
      <c r="BI55" s="114">
        <v>0</v>
      </c>
      <c r="BJ55" s="114">
        <v>0</v>
      </c>
      <c r="BK55" s="114">
        <v>0</v>
      </c>
      <c r="BL55" s="114">
        <v>0</v>
      </c>
      <c r="BM55" s="114">
        <v>0</v>
      </c>
      <c r="BN55" s="114">
        <v>0</v>
      </c>
      <c r="BO55" s="114">
        <v>0</v>
      </c>
      <c r="BP55" s="114">
        <v>0</v>
      </c>
      <c r="BQ55" s="114">
        <v>0</v>
      </c>
      <c r="BR55" s="114">
        <v>0</v>
      </c>
      <c r="BS55" s="114">
        <v>0</v>
      </c>
      <c r="BT55" s="114">
        <v>0</v>
      </c>
      <c r="BU55" s="114">
        <v>0</v>
      </c>
      <c r="BV55" s="114">
        <v>0</v>
      </c>
      <c r="BW55" s="114">
        <v>0</v>
      </c>
      <c r="BX55" s="114">
        <v>0</v>
      </c>
      <c r="BY55" s="114">
        <v>0</v>
      </c>
      <c r="BZ55" s="114">
        <v>0</v>
      </c>
      <c r="CA55" s="114">
        <v>0</v>
      </c>
      <c r="CB55" s="114">
        <v>0</v>
      </c>
      <c r="CC55" s="114">
        <v>0</v>
      </c>
      <c r="CD55" s="114">
        <v>0</v>
      </c>
      <c r="CE55" s="114">
        <v>0</v>
      </c>
      <c r="CF55" s="114">
        <v>0</v>
      </c>
      <c r="CG55" s="114">
        <v>0</v>
      </c>
      <c r="CH55" s="114">
        <v>0</v>
      </c>
      <c r="CI55" s="114">
        <v>0</v>
      </c>
      <c r="CJ55" s="114">
        <v>0</v>
      </c>
      <c r="CK55" s="114">
        <v>0</v>
      </c>
      <c r="CL55" s="114">
        <v>0</v>
      </c>
      <c r="CM55" s="114">
        <v>0</v>
      </c>
      <c r="CN55" s="114">
        <v>0</v>
      </c>
      <c r="CO55" s="114">
        <v>0</v>
      </c>
      <c r="CP55" s="114">
        <v>0</v>
      </c>
      <c r="CQ55" s="114">
        <v>0</v>
      </c>
      <c r="CR55" s="114">
        <v>0</v>
      </c>
      <c r="CS55" s="114">
        <v>0</v>
      </c>
      <c r="CT55" s="114">
        <v>0</v>
      </c>
      <c r="CU55" s="114">
        <v>0</v>
      </c>
      <c r="CV55" s="114">
        <v>0</v>
      </c>
      <c r="CW55" s="114">
        <v>0</v>
      </c>
      <c r="CX55" s="115"/>
    </row>
    <row r="56" spans="2:102" x14ac:dyDescent="0.25">
      <c r="B56" s="17" t="s">
        <v>34</v>
      </c>
      <c r="C56" s="20">
        <v>2.5000000000000001E-3</v>
      </c>
      <c r="D56" s="19">
        <f>-0.8*SUM(I10:I52,I65:I66)</f>
        <v>972638.18852412072</v>
      </c>
      <c r="E56" s="19"/>
      <c r="F56" s="19">
        <f>C56*D56</f>
        <v>2431.5954713103019</v>
      </c>
      <c r="G56" s="55">
        <v>16</v>
      </c>
      <c r="H56" s="55">
        <v>16</v>
      </c>
      <c r="I56" s="57">
        <f t="shared" si="0"/>
        <v>-2431.5954713103019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f>I56</f>
        <v>-2431.5954713103019</v>
      </c>
      <c r="Z56" s="58">
        <v>0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  <c r="AG56" s="58">
        <v>0</v>
      </c>
      <c r="AH56" s="58">
        <v>0</v>
      </c>
      <c r="AI56" s="58">
        <v>0</v>
      </c>
      <c r="AJ56" s="58">
        <v>0</v>
      </c>
      <c r="AK56" s="58">
        <v>0</v>
      </c>
      <c r="AL56" s="58">
        <v>0</v>
      </c>
      <c r="AM56" s="58">
        <v>0</v>
      </c>
      <c r="AN56" s="58">
        <v>0</v>
      </c>
      <c r="AO56" s="58">
        <v>0</v>
      </c>
      <c r="AP56" s="58">
        <v>0</v>
      </c>
      <c r="AQ56" s="58">
        <v>0</v>
      </c>
      <c r="AR56" s="58">
        <v>0</v>
      </c>
      <c r="AS56" s="58">
        <v>0</v>
      </c>
      <c r="AT56" s="58">
        <v>0</v>
      </c>
      <c r="AU56" s="58">
        <v>0</v>
      </c>
      <c r="AV56" s="58">
        <v>0</v>
      </c>
      <c r="AW56" s="58">
        <v>0</v>
      </c>
      <c r="AX56" s="58">
        <v>0</v>
      </c>
      <c r="AY56" s="58">
        <v>0</v>
      </c>
      <c r="AZ56" s="58">
        <v>0</v>
      </c>
      <c r="BA56" s="58">
        <v>0</v>
      </c>
      <c r="BB56" s="58">
        <v>0</v>
      </c>
      <c r="BC56" s="58">
        <v>0</v>
      </c>
      <c r="BD56" s="58">
        <v>0</v>
      </c>
      <c r="BE56" s="58">
        <v>0</v>
      </c>
      <c r="BF56" s="58">
        <v>0</v>
      </c>
      <c r="BG56" s="58">
        <v>0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0</v>
      </c>
      <c r="BW56" s="58">
        <v>0</v>
      </c>
      <c r="BX56" s="58">
        <v>0</v>
      </c>
      <c r="BY56" s="58">
        <v>0</v>
      </c>
      <c r="BZ56" s="58">
        <v>0</v>
      </c>
      <c r="CA56" s="58">
        <v>0</v>
      </c>
      <c r="CB56" s="58">
        <v>0</v>
      </c>
      <c r="CC56" s="58">
        <v>0</v>
      </c>
      <c r="CD56" s="58">
        <v>0</v>
      </c>
      <c r="CE56" s="58">
        <v>0</v>
      </c>
      <c r="CF56" s="58">
        <v>0</v>
      </c>
      <c r="CG56" s="58">
        <v>0</v>
      </c>
      <c r="CH56" s="58">
        <v>0</v>
      </c>
      <c r="CI56" s="58">
        <v>0</v>
      </c>
      <c r="CJ56" s="58">
        <v>0</v>
      </c>
      <c r="CK56" s="58">
        <v>0</v>
      </c>
      <c r="CL56" s="58">
        <v>0</v>
      </c>
      <c r="CM56" s="58">
        <v>0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115"/>
    </row>
    <row r="57" spans="2:102" x14ac:dyDescent="0.25">
      <c r="B57" s="17" t="s">
        <v>41</v>
      </c>
      <c r="C57" s="17">
        <v>1</v>
      </c>
      <c r="D57" s="19">
        <v>250</v>
      </c>
      <c r="E57" s="19"/>
      <c r="F57" s="19">
        <f>C57*D57</f>
        <v>250</v>
      </c>
      <c r="G57" s="55">
        <v>16</v>
      </c>
      <c r="H57" s="55">
        <v>16</v>
      </c>
      <c r="I57" s="57">
        <f t="shared" si="0"/>
        <v>-250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f>I57</f>
        <v>-250</v>
      </c>
      <c r="Z57" s="58">
        <v>0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0</v>
      </c>
      <c r="AG57" s="58">
        <v>0</v>
      </c>
      <c r="AH57" s="58">
        <v>0</v>
      </c>
      <c r="AI57" s="58">
        <v>0</v>
      </c>
      <c r="AJ57" s="58">
        <v>0</v>
      </c>
      <c r="AK57" s="58">
        <v>0</v>
      </c>
      <c r="AL57" s="58">
        <v>0</v>
      </c>
      <c r="AM57" s="58">
        <v>0</v>
      </c>
      <c r="AN57" s="58">
        <v>0</v>
      </c>
      <c r="AO57" s="58">
        <v>0</v>
      </c>
      <c r="AP57" s="58">
        <v>0</v>
      </c>
      <c r="AQ57" s="58">
        <v>0</v>
      </c>
      <c r="AR57" s="58">
        <v>0</v>
      </c>
      <c r="AS57" s="58">
        <v>0</v>
      </c>
      <c r="AT57" s="58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8">
        <v>0</v>
      </c>
      <c r="BA57" s="58">
        <v>0</v>
      </c>
      <c r="BB57" s="58">
        <v>0</v>
      </c>
      <c r="BC57" s="58">
        <v>0</v>
      </c>
      <c r="BD57" s="58">
        <v>0</v>
      </c>
      <c r="BE57" s="58">
        <v>0</v>
      </c>
      <c r="BF57" s="58">
        <v>0</v>
      </c>
      <c r="BG57" s="58">
        <v>0</v>
      </c>
      <c r="BH57" s="58">
        <v>0</v>
      </c>
      <c r="BI57" s="58">
        <v>0</v>
      </c>
      <c r="BJ57" s="58">
        <v>0</v>
      </c>
      <c r="BK57" s="58">
        <v>0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0</v>
      </c>
      <c r="BW57" s="58">
        <v>0</v>
      </c>
      <c r="BX57" s="58">
        <v>0</v>
      </c>
      <c r="BY57" s="58">
        <v>0</v>
      </c>
      <c r="BZ57" s="58">
        <v>0</v>
      </c>
      <c r="CA57" s="58">
        <v>0</v>
      </c>
      <c r="CB57" s="58">
        <v>0</v>
      </c>
      <c r="CC57" s="58">
        <v>0</v>
      </c>
      <c r="CD57" s="58">
        <v>0</v>
      </c>
      <c r="CE57" s="58">
        <v>0</v>
      </c>
      <c r="CF57" s="58">
        <v>0</v>
      </c>
      <c r="CG57" s="58">
        <v>0</v>
      </c>
      <c r="CH57" s="58">
        <v>0</v>
      </c>
      <c r="CI57" s="58">
        <v>0</v>
      </c>
      <c r="CJ57" s="58">
        <v>0</v>
      </c>
      <c r="CK57" s="58">
        <v>0</v>
      </c>
      <c r="CL57" s="58">
        <v>0</v>
      </c>
      <c r="CM57" s="58">
        <v>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115"/>
    </row>
    <row r="58" spans="2:102" x14ac:dyDescent="0.25">
      <c r="B58" s="17" t="s">
        <v>42</v>
      </c>
      <c r="C58" s="20">
        <v>2.5000000000000001E-3</v>
      </c>
      <c r="D58" s="19">
        <f>-0.8*SUM(I10:I52,I65:I66)</f>
        <v>972638.18852412072</v>
      </c>
      <c r="E58" s="19"/>
      <c r="F58" s="19">
        <f>C58*D58</f>
        <v>2431.5954713103019</v>
      </c>
      <c r="G58" s="55">
        <v>16</v>
      </c>
      <c r="H58" s="55">
        <v>16</v>
      </c>
      <c r="I58" s="57">
        <f t="shared" si="0"/>
        <v>-2431.5954713103019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0</v>
      </c>
      <c r="Y58" s="58">
        <f>I58</f>
        <v>-2431.5954713103019</v>
      </c>
      <c r="Z58" s="58">
        <v>0</v>
      </c>
      <c r="AA58" s="58">
        <v>0</v>
      </c>
      <c r="AB58" s="58">
        <v>0</v>
      </c>
      <c r="AC58" s="58">
        <v>0</v>
      </c>
      <c r="AD58" s="58">
        <v>0</v>
      </c>
      <c r="AE58" s="58">
        <v>0</v>
      </c>
      <c r="AF58" s="58">
        <v>0</v>
      </c>
      <c r="AG58" s="58">
        <v>0</v>
      </c>
      <c r="AH58" s="58">
        <v>0</v>
      </c>
      <c r="AI58" s="58">
        <v>0</v>
      </c>
      <c r="AJ58" s="58">
        <v>0</v>
      </c>
      <c r="AK58" s="58">
        <v>0</v>
      </c>
      <c r="AL58" s="58">
        <v>0</v>
      </c>
      <c r="AM58" s="58">
        <v>0</v>
      </c>
      <c r="AN58" s="58">
        <v>0</v>
      </c>
      <c r="AO58" s="58">
        <v>0</v>
      </c>
      <c r="AP58" s="58">
        <v>0</v>
      </c>
      <c r="AQ58" s="58">
        <v>0</v>
      </c>
      <c r="AR58" s="58">
        <v>0</v>
      </c>
      <c r="AS58" s="58">
        <v>0</v>
      </c>
      <c r="AT58" s="58">
        <v>0</v>
      </c>
      <c r="AU58" s="58">
        <v>0</v>
      </c>
      <c r="AV58" s="58">
        <v>0</v>
      </c>
      <c r="AW58" s="58">
        <v>0</v>
      </c>
      <c r="AX58" s="58">
        <v>0</v>
      </c>
      <c r="AY58" s="58">
        <v>0</v>
      </c>
      <c r="AZ58" s="58">
        <v>0</v>
      </c>
      <c r="BA58" s="58">
        <v>0</v>
      </c>
      <c r="BB58" s="58">
        <v>0</v>
      </c>
      <c r="BC58" s="58">
        <v>0</v>
      </c>
      <c r="BD58" s="58">
        <v>0</v>
      </c>
      <c r="BE58" s="58">
        <v>0</v>
      </c>
      <c r="BF58" s="58">
        <v>0</v>
      </c>
      <c r="BG58" s="58">
        <v>0</v>
      </c>
      <c r="BH58" s="58">
        <v>0</v>
      </c>
      <c r="BI58" s="58">
        <v>0</v>
      </c>
      <c r="BJ58" s="58">
        <v>0</v>
      </c>
      <c r="BK58" s="58">
        <v>0</v>
      </c>
      <c r="BL58" s="58">
        <v>0</v>
      </c>
      <c r="BM58" s="58">
        <v>0</v>
      </c>
      <c r="BN58" s="58">
        <v>0</v>
      </c>
      <c r="BO58" s="58">
        <v>0</v>
      </c>
      <c r="BP58" s="58">
        <v>0</v>
      </c>
      <c r="BQ58" s="58">
        <v>0</v>
      </c>
      <c r="BR58" s="58">
        <v>0</v>
      </c>
      <c r="BS58" s="58">
        <v>0</v>
      </c>
      <c r="BT58" s="58">
        <v>0</v>
      </c>
      <c r="BU58" s="58">
        <v>0</v>
      </c>
      <c r="BV58" s="58">
        <v>0</v>
      </c>
      <c r="BW58" s="58">
        <v>0</v>
      </c>
      <c r="BX58" s="58">
        <v>0</v>
      </c>
      <c r="BY58" s="58">
        <v>0</v>
      </c>
      <c r="BZ58" s="58">
        <v>0</v>
      </c>
      <c r="CA58" s="58">
        <v>0</v>
      </c>
      <c r="CB58" s="58">
        <v>0</v>
      </c>
      <c r="CC58" s="58">
        <v>0</v>
      </c>
      <c r="CD58" s="58">
        <v>0</v>
      </c>
      <c r="CE58" s="58">
        <v>0</v>
      </c>
      <c r="CF58" s="58">
        <v>0</v>
      </c>
      <c r="CG58" s="58">
        <v>0</v>
      </c>
      <c r="CH58" s="58">
        <v>0</v>
      </c>
      <c r="CI58" s="58">
        <v>0</v>
      </c>
      <c r="CJ58" s="58">
        <v>0</v>
      </c>
      <c r="CK58" s="58">
        <v>0</v>
      </c>
      <c r="CL58" s="58">
        <v>0</v>
      </c>
      <c r="CM58" s="58">
        <v>0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115"/>
    </row>
    <row r="59" spans="2:102" x14ac:dyDescent="0.25">
      <c r="B59" s="17" t="s">
        <v>38</v>
      </c>
      <c r="C59" s="20">
        <v>1E-3</v>
      </c>
      <c r="D59" s="19">
        <f>-0.8*SUM(I10:I52,I65:I66)</f>
        <v>972638.18852412072</v>
      </c>
      <c r="E59" s="19"/>
      <c r="F59" s="19">
        <f>C59*D59</f>
        <v>972.63818852412078</v>
      </c>
      <c r="G59" s="55">
        <v>16</v>
      </c>
      <c r="H59" s="55">
        <v>16</v>
      </c>
      <c r="I59" s="57">
        <f t="shared" si="0"/>
        <v>-972.63818852412078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0</v>
      </c>
      <c r="X59" s="58">
        <v>0</v>
      </c>
      <c r="Y59" s="58">
        <f>I59</f>
        <v>-972.63818852412078</v>
      </c>
      <c r="Z59" s="58">
        <v>0</v>
      </c>
      <c r="AA59" s="58">
        <v>0</v>
      </c>
      <c r="AB59" s="58">
        <v>0</v>
      </c>
      <c r="AC59" s="58">
        <v>0</v>
      </c>
      <c r="AD59" s="58">
        <v>0</v>
      </c>
      <c r="AE59" s="58">
        <v>0</v>
      </c>
      <c r="AF59" s="58">
        <v>0</v>
      </c>
      <c r="AG59" s="58">
        <v>0</v>
      </c>
      <c r="AH59" s="58">
        <v>0</v>
      </c>
      <c r="AI59" s="58">
        <v>0</v>
      </c>
      <c r="AJ59" s="58">
        <v>0</v>
      </c>
      <c r="AK59" s="58">
        <v>0</v>
      </c>
      <c r="AL59" s="58">
        <v>0</v>
      </c>
      <c r="AM59" s="58">
        <v>0</v>
      </c>
      <c r="AN59" s="58">
        <v>0</v>
      </c>
      <c r="AO59" s="58">
        <v>0</v>
      </c>
      <c r="AP59" s="58">
        <v>0</v>
      </c>
      <c r="AQ59" s="58">
        <v>0</v>
      </c>
      <c r="AR59" s="58">
        <v>0</v>
      </c>
      <c r="AS59" s="58">
        <v>0</v>
      </c>
      <c r="AT59" s="58">
        <v>0</v>
      </c>
      <c r="AU59" s="58">
        <v>0</v>
      </c>
      <c r="AV59" s="58">
        <v>0</v>
      </c>
      <c r="AW59" s="58">
        <v>0</v>
      </c>
      <c r="AX59" s="58">
        <v>0</v>
      </c>
      <c r="AY59" s="58">
        <v>0</v>
      </c>
      <c r="AZ59" s="58">
        <v>0</v>
      </c>
      <c r="BA59" s="58">
        <v>0</v>
      </c>
      <c r="BB59" s="58">
        <v>0</v>
      </c>
      <c r="BC59" s="58">
        <v>0</v>
      </c>
      <c r="BD59" s="58">
        <v>0</v>
      </c>
      <c r="BE59" s="58">
        <v>0</v>
      </c>
      <c r="BF59" s="58">
        <v>0</v>
      </c>
      <c r="BG59" s="58">
        <v>0</v>
      </c>
      <c r="BH59" s="58">
        <v>0</v>
      </c>
      <c r="BI59" s="58">
        <v>0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0</v>
      </c>
      <c r="BW59" s="58">
        <v>0</v>
      </c>
      <c r="BX59" s="58">
        <v>0</v>
      </c>
      <c r="BY59" s="58">
        <v>0</v>
      </c>
      <c r="BZ59" s="58">
        <v>0</v>
      </c>
      <c r="CA59" s="58">
        <v>0</v>
      </c>
      <c r="CB59" s="58">
        <v>0</v>
      </c>
      <c r="CC59" s="58">
        <v>0</v>
      </c>
      <c r="CD59" s="58">
        <v>0</v>
      </c>
      <c r="CE59" s="58">
        <v>0</v>
      </c>
      <c r="CF59" s="58">
        <v>0</v>
      </c>
      <c r="CG59" s="58">
        <v>0</v>
      </c>
      <c r="CH59" s="58">
        <v>0</v>
      </c>
      <c r="CI59" s="58">
        <v>0</v>
      </c>
      <c r="CJ59" s="58">
        <v>0</v>
      </c>
      <c r="CK59" s="58">
        <v>0</v>
      </c>
      <c r="CL59" s="58">
        <v>0</v>
      </c>
      <c r="CM59" s="58">
        <v>0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115"/>
    </row>
    <row r="60" spans="2:102" x14ac:dyDescent="0.25">
      <c r="B60" s="17" t="s">
        <v>122</v>
      </c>
      <c r="C60" s="20">
        <f>intereses!C5</f>
        <v>3.5000000000000003E-2</v>
      </c>
      <c r="D60" s="19">
        <f>0.8*(F8-F68)</f>
        <v>350147.78420608444</v>
      </c>
      <c r="E60" s="19"/>
      <c r="F60" s="19">
        <v>32040</v>
      </c>
      <c r="G60" s="55">
        <v>33</v>
      </c>
      <c r="H60" s="55">
        <v>92</v>
      </c>
      <c r="I60" s="57"/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0</v>
      </c>
      <c r="AB60" s="58">
        <v>0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0</v>
      </c>
      <c r="AK60" s="58">
        <v>0</v>
      </c>
      <c r="AL60" s="58">
        <v>0</v>
      </c>
      <c r="AM60" s="58">
        <v>0</v>
      </c>
      <c r="AN60" s="58">
        <v>0</v>
      </c>
      <c r="AO60" s="58">
        <v>0</v>
      </c>
      <c r="AP60" s="58">
        <v>-1021.2643583333335</v>
      </c>
      <c r="AQ60" s="58">
        <v>-1005.6644652911265</v>
      </c>
      <c r="AR60" s="58">
        <v>-990.01907256087986</v>
      </c>
      <c r="AS60" s="58">
        <v>-974.32804743516976</v>
      </c>
      <c r="AT60" s="58">
        <v>-958.59125681950979</v>
      </c>
      <c r="AU60" s="58">
        <v>-942.80856723122088</v>
      </c>
      <c r="AV60" s="58">
        <v>-926.97984479829938</v>
      </c>
      <c r="AW60" s="58">
        <v>-911.10495525828173</v>
      </c>
      <c r="AX60" s="58">
        <v>-895.18376395710595</v>
      </c>
      <c r="AY60" s="58">
        <v>-879.21613584796842</v>
      </c>
      <c r="AZ60" s="58">
        <v>-863.20193549017881</v>
      </c>
      <c r="BA60" s="58">
        <v>-847.1410270480128</v>
      </c>
      <c r="BB60" s="58">
        <v>-831.03327428955686</v>
      </c>
      <c r="BC60" s="58">
        <v>-814.87854058555558</v>
      </c>
      <c r="BD60" s="58">
        <v>-798.67668890825087</v>
      </c>
      <c r="BE60" s="58">
        <v>-782.42758183022067</v>
      </c>
      <c r="BF60" s="113">
        <v>-766.13108152321286</v>
      </c>
      <c r="BG60" s="113">
        <v>-749.78704975697656</v>
      </c>
      <c r="BH60" s="113">
        <v>-733.3953478980884</v>
      </c>
      <c r="BI60" s="113">
        <v>-716.95583690877868</v>
      </c>
      <c r="BJ60" s="113">
        <v>-700.46837734575001</v>
      </c>
      <c r="BK60" s="113">
        <v>-683.93282935899583</v>
      </c>
      <c r="BL60" s="113">
        <v>-667.34905269061369</v>
      </c>
      <c r="BM60" s="113">
        <v>-650.71690667361543</v>
      </c>
      <c r="BN60" s="113">
        <v>-634.03625023073425</v>
      </c>
      <c r="BO60" s="113">
        <v>-617.30694187322808</v>
      </c>
      <c r="BP60" s="113">
        <v>-600.52883969967911</v>
      </c>
      <c r="BQ60" s="113">
        <v>-583.70180139479066</v>
      </c>
      <c r="BR60" s="113">
        <v>-566.82568422817974</v>
      </c>
      <c r="BS60" s="113">
        <v>-549.90034505316589</v>
      </c>
      <c r="BT60" s="113">
        <v>-532.92564030555832</v>
      </c>
      <c r="BU60" s="113">
        <v>-515.90142600243701</v>
      </c>
      <c r="BV60" s="113">
        <v>-498.82755774093164</v>
      </c>
      <c r="BW60" s="113">
        <v>-481.70389069699684</v>
      </c>
      <c r="BX60" s="113">
        <v>-464.53027962418383</v>
      </c>
      <c r="BY60" s="113">
        <v>-447.30657885240845</v>
      </c>
      <c r="BZ60" s="113">
        <v>-430.03264228671537</v>
      </c>
      <c r="CA60" s="113">
        <v>-412.70832340603914</v>
      </c>
      <c r="CB60" s="113">
        <v>-395.33347526196081</v>
      </c>
      <c r="CC60" s="113">
        <v>-377.90795047746229</v>
      </c>
      <c r="CD60" s="113">
        <v>-360.43160124567572</v>
      </c>
      <c r="CE60" s="113">
        <v>-342.90427932862974</v>
      </c>
      <c r="CF60" s="113">
        <v>-325.3258360559924</v>
      </c>
      <c r="CG60" s="113">
        <v>-307.69612232380979</v>
      </c>
      <c r="CH60" s="113">
        <v>-290.01498859324164</v>
      </c>
      <c r="CI60" s="113">
        <v>-272.28228488929273</v>
      </c>
      <c r="CJ60" s="113">
        <v>-254.4978607995406</v>
      </c>
      <c r="CK60" s="113">
        <v>-236.66156547286008</v>
      </c>
      <c r="CL60" s="113">
        <v>-218.77324761814339</v>
      </c>
      <c r="CM60" s="113">
        <v>-200.83275550301704</v>
      </c>
      <c r="CN60" s="113">
        <v>-182.83993695255498</v>
      </c>
      <c r="CO60" s="113">
        <v>-164.79463934798738</v>
      </c>
      <c r="CP60" s="113">
        <v>-146.69670962540647</v>
      </c>
      <c r="CQ60" s="113">
        <v>-128.54599427446803</v>
      </c>
      <c r="CR60" s="113">
        <v>-110.34233933708933</v>
      </c>
      <c r="CS60" s="113">
        <v>-92.085590406143268</v>
      </c>
      <c r="CT60" s="113">
        <v>-73.775592624148643</v>
      </c>
      <c r="CU60" s="113">
        <v>-55.412190681956531</v>
      </c>
      <c r="CV60" s="113">
        <v>-36.995228817433023</v>
      </c>
      <c r="CW60" s="113">
        <v>-18.524550814137982</v>
      </c>
      <c r="CX60" s="115"/>
    </row>
    <row r="61" spans="2:102" x14ac:dyDescent="0.25">
      <c r="B61" s="17" t="s">
        <v>54</v>
      </c>
      <c r="C61" s="21">
        <f>intereses!E5</f>
        <v>0.05</v>
      </c>
      <c r="D61" s="19">
        <f>-0.8*SUM(I10:I52,I65:I66)</f>
        <v>972638.18852412072</v>
      </c>
      <c r="E61" s="19"/>
      <c r="F61" s="19">
        <v>35219.97</v>
      </c>
      <c r="G61" s="55">
        <v>17</v>
      </c>
      <c r="H61" s="55">
        <v>32</v>
      </c>
      <c r="I61" s="57"/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58">
        <v>-4052.6591249999997</v>
      </c>
      <c r="AA61" s="58">
        <v>-3810.3224275062598</v>
      </c>
      <c r="AB61" s="58">
        <v>-3566.9759937729618</v>
      </c>
      <c r="AC61" s="58">
        <v>-3322.6156165657758</v>
      </c>
      <c r="AD61" s="58">
        <v>-3077.2370711202257</v>
      </c>
      <c r="AE61" s="58">
        <v>-2830.8361150686533</v>
      </c>
      <c r="AF61" s="58">
        <v>-2583.4084883668647</v>
      </c>
      <c r="AG61" s="58">
        <v>-2334.9499132204865</v>
      </c>
      <c r="AH61" s="58">
        <v>-2085.4560940109977</v>
      </c>
      <c r="AI61" s="58">
        <v>-1834.9227172214694</v>
      </c>
      <c r="AJ61" s="58">
        <v>-1583.3454513619849</v>
      </c>
      <c r="AK61" s="58">
        <v>-1330.7199468947526</v>
      </c>
      <c r="AL61" s="58">
        <v>-1077.041836158907</v>
      </c>
      <c r="AM61" s="58">
        <v>-822.30673329499496</v>
      </c>
      <c r="AN61" s="58">
        <v>-566.51023416915029</v>
      </c>
      <c r="AO61" s="58">
        <v>-309.64791629694781</v>
      </c>
      <c r="AP61" s="58">
        <v>0</v>
      </c>
      <c r="AQ61" s="58">
        <v>0</v>
      </c>
      <c r="AR61" s="58">
        <v>0</v>
      </c>
      <c r="AS61" s="58">
        <v>0</v>
      </c>
      <c r="AT61" s="58">
        <v>0</v>
      </c>
      <c r="AU61" s="58">
        <v>0</v>
      </c>
      <c r="AV61" s="58">
        <v>0</v>
      </c>
      <c r="AW61" s="58">
        <v>0</v>
      </c>
      <c r="AX61" s="58">
        <v>0</v>
      </c>
      <c r="AY61" s="58">
        <v>0</v>
      </c>
      <c r="AZ61" s="58">
        <v>0</v>
      </c>
      <c r="BA61" s="58">
        <v>0</v>
      </c>
      <c r="BB61" s="58">
        <v>0</v>
      </c>
      <c r="BC61" s="58">
        <v>0</v>
      </c>
      <c r="BD61" s="58">
        <v>0</v>
      </c>
      <c r="BE61" s="58">
        <v>0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0</v>
      </c>
      <c r="BW61" s="58">
        <v>0</v>
      </c>
      <c r="BX61" s="58">
        <v>0</v>
      </c>
      <c r="BY61" s="58">
        <v>0</v>
      </c>
      <c r="BZ61" s="58">
        <v>0</v>
      </c>
      <c r="CA61" s="58">
        <v>0</v>
      </c>
      <c r="CB61" s="58">
        <v>0</v>
      </c>
      <c r="CC61" s="58">
        <v>0</v>
      </c>
      <c r="CD61" s="58">
        <v>0</v>
      </c>
      <c r="CE61" s="58">
        <v>0</v>
      </c>
      <c r="CF61" s="58">
        <v>0</v>
      </c>
      <c r="CG61" s="58">
        <v>0</v>
      </c>
      <c r="CH61" s="58">
        <v>0</v>
      </c>
      <c r="CI61" s="58">
        <v>0</v>
      </c>
      <c r="CJ61" s="58">
        <v>0</v>
      </c>
      <c r="CK61" s="58">
        <v>0</v>
      </c>
      <c r="CL61" s="58">
        <v>0</v>
      </c>
      <c r="CM61" s="58">
        <v>0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115"/>
    </row>
    <row r="62" spans="2:102" x14ac:dyDescent="0.25">
      <c r="B62" s="17" t="s">
        <v>39</v>
      </c>
      <c r="C62" s="20">
        <v>2.5000000000000001E-3</v>
      </c>
      <c r="D62" s="19">
        <f>-0.8*SUM(I10:I52,I65:I66)</f>
        <v>972638.18852412072</v>
      </c>
      <c r="E62" s="19"/>
      <c r="F62" s="19">
        <f>C62*D62</f>
        <v>2431.5954713103019</v>
      </c>
      <c r="G62" s="55">
        <v>32</v>
      </c>
      <c r="H62" s="55">
        <v>33</v>
      </c>
      <c r="I62" s="57">
        <f t="shared" si="0"/>
        <v>-2431.5954713103019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  <c r="O62" s="58">
        <v>0</v>
      </c>
      <c r="P62" s="58">
        <v>0</v>
      </c>
      <c r="Q62" s="58">
        <v>0</v>
      </c>
      <c r="R62" s="58">
        <v>0</v>
      </c>
      <c r="S62" s="58">
        <v>0</v>
      </c>
      <c r="T62" s="58">
        <v>0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58">
        <v>0</v>
      </c>
      <c r="AB62" s="58">
        <v>0</v>
      </c>
      <c r="AC62" s="58">
        <v>0</v>
      </c>
      <c r="AD62" s="58">
        <v>0</v>
      </c>
      <c r="AE62" s="58">
        <v>0</v>
      </c>
      <c r="AF62" s="58">
        <v>0</v>
      </c>
      <c r="AG62" s="58">
        <v>0</v>
      </c>
      <c r="AH62" s="58">
        <v>0</v>
      </c>
      <c r="AI62" s="58">
        <v>0</v>
      </c>
      <c r="AJ62" s="58">
        <v>0</v>
      </c>
      <c r="AK62" s="58">
        <v>0</v>
      </c>
      <c r="AL62" s="58">
        <v>0</v>
      </c>
      <c r="AM62" s="58">
        <v>0</v>
      </c>
      <c r="AN62" s="58">
        <v>0</v>
      </c>
      <c r="AO62" s="58">
        <v>0</v>
      </c>
      <c r="AP62" s="58">
        <v>0</v>
      </c>
      <c r="AQ62" s="58">
        <v>0</v>
      </c>
      <c r="AR62" s="58">
        <v>0</v>
      </c>
      <c r="AS62" s="58">
        <v>0</v>
      </c>
      <c r="AT62" s="58">
        <v>0</v>
      </c>
      <c r="AU62" s="58">
        <v>0</v>
      </c>
      <c r="AV62" s="58">
        <v>0</v>
      </c>
      <c r="AW62" s="58">
        <v>0</v>
      </c>
      <c r="AX62" s="58">
        <v>0</v>
      </c>
      <c r="AY62" s="58">
        <v>0</v>
      </c>
      <c r="AZ62" s="58">
        <v>0</v>
      </c>
      <c r="BA62" s="58">
        <v>0</v>
      </c>
      <c r="BB62" s="58">
        <v>0</v>
      </c>
      <c r="BC62" s="58">
        <v>0</v>
      </c>
      <c r="BD62" s="58">
        <v>0</v>
      </c>
      <c r="BE62" s="58">
        <v>0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0</v>
      </c>
      <c r="CA62" s="58">
        <v>0</v>
      </c>
      <c r="CB62" s="58">
        <v>0</v>
      </c>
      <c r="CC62" s="58">
        <v>0</v>
      </c>
      <c r="CD62" s="58">
        <v>0</v>
      </c>
      <c r="CE62" s="58">
        <v>0</v>
      </c>
      <c r="CF62" s="58">
        <v>0</v>
      </c>
      <c r="CG62" s="58">
        <v>0</v>
      </c>
      <c r="CH62" s="58">
        <v>0</v>
      </c>
      <c r="CI62" s="58">
        <v>0</v>
      </c>
      <c r="CJ62" s="58">
        <v>0</v>
      </c>
      <c r="CK62" s="58">
        <v>0</v>
      </c>
      <c r="CL62" s="58">
        <v>0</v>
      </c>
      <c r="CM62" s="58">
        <v>0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f>I62</f>
        <v>-2431.5954713103019</v>
      </c>
      <c r="CX62" s="115"/>
    </row>
    <row r="63" spans="2:102" x14ac:dyDescent="0.25">
      <c r="G63" s="61"/>
      <c r="H63" s="61"/>
      <c r="I63" s="62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CX63" s="115"/>
    </row>
    <row r="64" spans="2:102" x14ac:dyDescent="0.25">
      <c r="B64" s="15" t="s">
        <v>3</v>
      </c>
      <c r="C64" s="15"/>
      <c r="D64" s="16"/>
      <c r="E64" s="16"/>
      <c r="F64" s="16"/>
      <c r="G64" s="64"/>
      <c r="H64" s="64"/>
      <c r="I64" s="65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CX64" s="115"/>
    </row>
    <row r="65" spans="2:102" x14ac:dyDescent="0.25">
      <c r="B65" s="17" t="s">
        <v>30</v>
      </c>
      <c r="C65">
        <v>8</v>
      </c>
      <c r="D65" s="1">
        <v>16</v>
      </c>
      <c r="E65" s="1">
        <v>700</v>
      </c>
      <c r="F65" s="1">
        <f>C65*D65*E65</f>
        <v>89600</v>
      </c>
      <c r="G65" s="70">
        <v>17</v>
      </c>
      <c r="H65" s="70">
        <v>32</v>
      </c>
      <c r="I65" s="71">
        <f t="shared" si="0"/>
        <v>-89600</v>
      </c>
      <c r="J65" s="72">
        <v>0</v>
      </c>
      <c r="K65" s="72">
        <v>0</v>
      </c>
      <c r="L65" s="72">
        <v>0</v>
      </c>
      <c r="M65" s="72">
        <v>0</v>
      </c>
      <c r="N65" s="72">
        <v>0</v>
      </c>
      <c r="O65" s="72">
        <v>0</v>
      </c>
      <c r="P65" s="72">
        <v>0</v>
      </c>
      <c r="Q65" s="72">
        <v>0</v>
      </c>
      <c r="R65" s="72">
        <v>0</v>
      </c>
      <c r="S65" s="72">
        <v>0</v>
      </c>
      <c r="T65" s="72">
        <v>0</v>
      </c>
      <c r="U65" s="72">
        <v>0</v>
      </c>
      <c r="V65" s="72">
        <v>0</v>
      </c>
      <c r="W65" s="72">
        <v>0</v>
      </c>
      <c r="X65" s="72">
        <v>0</v>
      </c>
      <c r="Y65" s="72">
        <v>0</v>
      </c>
      <c r="Z65" s="72">
        <f>$I$65/16</f>
        <v>-5600</v>
      </c>
      <c r="AA65" s="72">
        <f t="shared" ref="AA65:AO65" si="16">$I$65/16</f>
        <v>-5600</v>
      </c>
      <c r="AB65" s="72">
        <f t="shared" si="16"/>
        <v>-5600</v>
      </c>
      <c r="AC65" s="72">
        <f t="shared" si="16"/>
        <v>-5600</v>
      </c>
      <c r="AD65" s="72">
        <f t="shared" si="16"/>
        <v>-5600</v>
      </c>
      <c r="AE65" s="72">
        <f t="shared" si="16"/>
        <v>-5600</v>
      </c>
      <c r="AF65" s="72">
        <f t="shared" si="16"/>
        <v>-5600</v>
      </c>
      <c r="AG65" s="72">
        <f t="shared" si="16"/>
        <v>-5600</v>
      </c>
      <c r="AH65" s="72">
        <f t="shared" si="16"/>
        <v>-5600</v>
      </c>
      <c r="AI65" s="72">
        <f t="shared" si="16"/>
        <v>-5600</v>
      </c>
      <c r="AJ65" s="72">
        <f t="shared" si="16"/>
        <v>-5600</v>
      </c>
      <c r="AK65" s="72">
        <f t="shared" si="16"/>
        <v>-5600</v>
      </c>
      <c r="AL65" s="72">
        <f t="shared" si="16"/>
        <v>-5600</v>
      </c>
      <c r="AM65" s="72">
        <f t="shared" si="16"/>
        <v>-5600</v>
      </c>
      <c r="AN65" s="72">
        <f t="shared" si="16"/>
        <v>-5600</v>
      </c>
      <c r="AO65" s="72">
        <f t="shared" si="16"/>
        <v>-5600</v>
      </c>
      <c r="AP65" s="72">
        <v>0</v>
      </c>
      <c r="AQ65" s="72">
        <v>0</v>
      </c>
      <c r="AR65" s="72">
        <v>0</v>
      </c>
      <c r="AS65" s="72">
        <v>0</v>
      </c>
      <c r="AT65" s="72">
        <v>0</v>
      </c>
      <c r="AU65" s="72">
        <v>0</v>
      </c>
      <c r="AV65" s="72">
        <v>0</v>
      </c>
      <c r="AW65" s="72">
        <v>0</v>
      </c>
      <c r="AX65" s="72">
        <v>0</v>
      </c>
      <c r="AY65" s="72">
        <v>0</v>
      </c>
      <c r="AZ65" s="72">
        <v>0</v>
      </c>
      <c r="BA65" s="72">
        <v>0</v>
      </c>
      <c r="BB65" s="72">
        <v>0</v>
      </c>
      <c r="BC65" s="72">
        <v>0</v>
      </c>
      <c r="BD65" s="72">
        <v>0</v>
      </c>
      <c r="BE65" s="72">
        <v>0</v>
      </c>
      <c r="BF65" s="72">
        <v>0</v>
      </c>
      <c r="BG65" s="72">
        <v>0</v>
      </c>
      <c r="BH65" s="72">
        <v>0</v>
      </c>
      <c r="BI65" s="72">
        <v>0</v>
      </c>
      <c r="BJ65" s="72">
        <v>0</v>
      </c>
      <c r="BK65" s="72">
        <v>0</v>
      </c>
      <c r="BL65" s="72">
        <v>0</v>
      </c>
      <c r="BM65" s="72">
        <v>0</v>
      </c>
      <c r="BN65" s="72">
        <v>0</v>
      </c>
      <c r="BO65" s="72">
        <v>0</v>
      </c>
      <c r="BP65" s="72">
        <v>0</v>
      </c>
      <c r="BQ65" s="72">
        <v>0</v>
      </c>
      <c r="BR65" s="72">
        <v>0</v>
      </c>
      <c r="BS65" s="72">
        <v>0</v>
      </c>
      <c r="BT65" s="72">
        <v>0</v>
      </c>
      <c r="BU65" s="72">
        <v>0</v>
      </c>
      <c r="BV65" s="72">
        <v>0</v>
      </c>
      <c r="BW65" s="72">
        <v>0</v>
      </c>
      <c r="BX65" s="72">
        <v>0</v>
      </c>
      <c r="BY65" s="72">
        <v>0</v>
      </c>
      <c r="BZ65" s="72">
        <v>0</v>
      </c>
      <c r="CA65" s="72">
        <v>0</v>
      </c>
      <c r="CB65" s="72">
        <v>0</v>
      </c>
      <c r="CC65" s="72">
        <v>0</v>
      </c>
      <c r="CD65" s="72">
        <v>0</v>
      </c>
      <c r="CE65" s="72">
        <v>0</v>
      </c>
      <c r="CF65" s="72">
        <v>0</v>
      </c>
      <c r="CG65" s="72">
        <v>0</v>
      </c>
      <c r="CH65" s="72">
        <v>0</v>
      </c>
      <c r="CI65" s="72">
        <v>0</v>
      </c>
      <c r="CJ65" s="72">
        <v>0</v>
      </c>
      <c r="CK65" s="72">
        <v>0</v>
      </c>
      <c r="CL65" s="72">
        <v>0</v>
      </c>
      <c r="CM65" s="72">
        <v>0</v>
      </c>
      <c r="CN65" s="72">
        <v>0</v>
      </c>
      <c r="CO65" s="72">
        <v>0</v>
      </c>
      <c r="CP65" s="72">
        <v>0</v>
      </c>
      <c r="CQ65" s="72">
        <v>0</v>
      </c>
      <c r="CR65" s="72">
        <v>0</v>
      </c>
      <c r="CS65" s="72">
        <v>0</v>
      </c>
      <c r="CT65" s="72">
        <v>0</v>
      </c>
      <c r="CU65" s="72">
        <v>0</v>
      </c>
      <c r="CV65" s="72">
        <v>0</v>
      </c>
      <c r="CW65" s="72">
        <v>0</v>
      </c>
      <c r="CX65" s="115"/>
    </row>
    <row r="66" spans="2:102" x14ac:dyDescent="0.25">
      <c r="B66" t="s">
        <v>23</v>
      </c>
      <c r="C66">
        <v>8</v>
      </c>
      <c r="D66" s="1">
        <v>16</v>
      </c>
      <c r="E66" s="1">
        <v>200</v>
      </c>
      <c r="F66" s="1">
        <f>C66*D66*E66</f>
        <v>25600</v>
      </c>
      <c r="G66" s="55">
        <v>17</v>
      </c>
      <c r="H66" s="55">
        <v>32</v>
      </c>
      <c r="I66" s="57">
        <f>-$F$66</f>
        <v>-25600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f>$I$66/16</f>
        <v>-1600</v>
      </c>
      <c r="AA66" s="58">
        <f t="shared" ref="AA66:AO66" si="17">$I$66/16</f>
        <v>-1600</v>
      </c>
      <c r="AB66" s="58">
        <f t="shared" si="17"/>
        <v>-1600</v>
      </c>
      <c r="AC66" s="58">
        <f t="shared" si="17"/>
        <v>-1600</v>
      </c>
      <c r="AD66" s="58">
        <f t="shared" si="17"/>
        <v>-1600</v>
      </c>
      <c r="AE66" s="58">
        <f t="shared" si="17"/>
        <v>-1600</v>
      </c>
      <c r="AF66" s="58">
        <f t="shared" si="17"/>
        <v>-1600</v>
      </c>
      <c r="AG66" s="58">
        <f t="shared" si="17"/>
        <v>-1600</v>
      </c>
      <c r="AH66" s="58">
        <f t="shared" si="17"/>
        <v>-1600</v>
      </c>
      <c r="AI66" s="58">
        <f t="shared" si="17"/>
        <v>-1600</v>
      </c>
      <c r="AJ66" s="58">
        <f t="shared" si="17"/>
        <v>-1600</v>
      </c>
      <c r="AK66" s="58">
        <f t="shared" si="17"/>
        <v>-1600</v>
      </c>
      <c r="AL66" s="58">
        <f t="shared" si="17"/>
        <v>-1600</v>
      </c>
      <c r="AM66" s="58">
        <f t="shared" si="17"/>
        <v>-1600</v>
      </c>
      <c r="AN66" s="58">
        <f t="shared" si="17"/>
        <v>-1600</v>
      </c>
      <c r="AO66" s="58">
        <f t="shared" si="17"/>
        <v>-1600</v>
      </c>
      <c r="AP66" s="58">
        <v>0</v>
      </c>
      <c r="AQ66" s="58">
        <v>0</v>
      </c>
      <c r="AR66" s="58">
        <v>0</v>
      </c>
      <c r="AS66" s="58">
        <v>0</v>
      </c>
      <c r="AT66" s="58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8">
        <v>0</v>
      </c>
      <c r="BA66" s="58">
        <v>0</v>
      </c>
      <c r="BB66" s="58">
        <v>0</v>
      </c>
      <c r="BC66" s="58">
        <v>0</v>
      </c>
      <c r="BD66" s="58">
        <v>0</v>
      </c>
      <c r="BE66" s="58">
        <v>0</v>
      </c>
      <c r="BF66" s="58">
        <v>0</v>
      </c>
      <c r="BG66" s="58">
        <v>0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0</v>
      </c>
      <c r="CA66" s="58">
        <v>0</v>
      </c>
      <c r="CB66" s="58">
        <v>0</v>
      </c>
      <c r="CC66" s="58">
        <v>0</v>
      </c>
      <c r="CD66" s="58">
        <v>0</v>
      </c>
      <c r="CE66" s="58">
        <v>0</v>
      </c>
      <c r="CF66" s="58">
        <v>0</v>
      </c>
      <c r="CG66" s="58">
        <v>0</v>
      </c>
      <c r="CH66" s="58">
        <v>0</v>
      </c>
      <c r="CI66" s="58">
        <v>0</v>
      </c>
      <c r="CJ66" s="58">
        <v>0</v>
      </c>
      <c r="CK66" s="58">
        <v>0</v>
      </c>
      <c r="CL66" s="58">
        <v>0</v>
      </c>
      <c r="CM66" s="58">
        <v>0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115"/>
    </row>
    <row r="67" spans="2:102" x14ac:dyDescent="0.25">
      <c r="G67" s="61"/>
      <c r="H67" s="61"/>
      <c r="I67" s="62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CX67" s="115"/>
    </row>
    <row r="68" spans="2:102" x14ac:dyDescent="0.25">
      <c r="B68" s="27" t="s">
        <v>9</v>
      </c>
      <c r="C68" s="24"/>
      <c r="D68" s="25"/>
      <c r="E68" s="25"/>
      <c r="F68" s="25">
        <f>SUM(F69:F71)</f>
        <v>856390.4</v>
      </c>
      <c r="G68" s="81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2"/>
      <c r="CN68" s="82"/>
      <c r="CO68" s="82"/>
      <c r="CP68" s="82"/>
      <c r="CQ68" s="82"/>
      <c r="CR68" s="82"/>
      <c r="CS68" s="82"/>
      <c r="CT68" s="82"/>
      <c r="CU68" s="82"/>
      <c r="CV68" s="82"/>
      <c r="CW68" s="82"/>
      <c r="CX68" s="115"/>
    </row>
    <row r="69" spans="2:102" x14ac:dyDescent="0.25">
      <c r="B69" t="s">
        <v>203</v>
      </c>
      <c r="C69">
        <v>4</v>
      </c>
      <c r="D69" s="1">
        <f>65*2183.04</f>
        <v>141897.60000000001</v>
      </c>
      <c r="F69" s="1">
        <f>C69*D69</f>
        <v>567590.40000000002</v>
      </c>
      <c r="G69" s="55">
        <v>33</v>
      </c>
      <c r="H69" s="55">
        <v>33</v>
      </c>
      <c r="I69" s="57">
        <f>F69</f>
        <v>567590.40000000002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8">
        <v>0</v>
      </c>
      <c r="AA69" s="58">
        <v>0</v>
      </c>
      <c r="AB69" s="58">
        <v>0</v>
      </c>
      <c r="AC69" s="58">
        <v>0</v>
      </c>
      <c r="AD69" s="58">
        <v>0</v>
      </c>
      <c r="AE69" s="58">
        <v>0</v>
      </c>
      <c r="AF69" s="58">
        <v>0</v>
      </c>
      <c r="AG69" s="58">
        <v>0</v>
      </c>
      <c r="AH69" s="58">
        <v>0</v>
      </c>
      <c r="AI69" s="58">
        <v>0</v>
      </c>
      <c r="AJ69" s="58">
        <v>0</v>
      </c>
      <c r="AK69" s="58">
        <v>0</v>
      </c>
      <c r="AL69" s="58">
        <v>0</v>
      </c>
      <c r="AM69" s="58">
        <v>0</v>
      </c>
      <c r="AN69" s="58">
        <v>0</v>
      </c>
      <c r="AO69" s="58">
        <v>0</v>
      </c>
      <c r="AP69" s="58">
        <f>I69</f>
        <v>567590.40000000002</v>
      </c>
      <c r="AQ69" s="58">
        <v>0</v>
      </c>
      <c r="AR69" s="58">
        <v>0</v>
      </c>
      <c r="AS69" s="58">
        <v>0</v>
      </c>
      <c r="AT69" s="58">
        <v>0</v>
      </c>
      <c r="AU69" s="58">
        <v>0</v>
      </c>
      <c r="AV69" s="58">
        <v>0</v>
      </c>
      <c r="AW69" s="58">
        <v>0</v>
      </c>
      <c r="AX69" s="58">
        <v>0</v>
      </c>
      <c r="AY69" s="58">
        <v>0</v>
      </c>
      <c r="AZ69" s="58">
        <v>0</v>
      </c>
      <c r="BA69" s="58">
        <v>0</v>
      </c>
      <c r="BB69" s="58">
        <v>0</v>
      </c>
      <c r="BC69" s="58">
        <v>0</v>
      </c>
      <c r="BD69" s="58">
        <v>0</v>
      </c>
      <c r="BE69" s="58">
        <v>0</v>
      </c>
      <c r="BF69" s="58">
        <v>0</v>
      </c>
      <c r="BG69" s="58">
        <v>0</v>
      </c>
      <c r="BH69" s="58">
        <v>0</v>
      </c>
      <c r="BI69" s="58">
        <v>0</v>
      </c>
      <c r="BJ69" s="58">
        <v>0</v>
      </c>
      <c r="BK69" s="58">
        <v>0</v>
      </c>
      <c r="BL69" s="58">
        <v>0</v>
      </c>
      <c r="BM69" s="58">
        <v>0</v>
      </c>
      <c r="BN69" s="58">
        <v>0</v>
      </c>
      <c r="BO69" s="58">
        <v>0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0</v>
      </c>
      <c r="BW69" s="58">
        <v>0</v>
      </c>
      <c r="BX69" s="58">
        <v>0</v>
      </c>
      <c r="BY69" s="58">
        <v>0</v>
      </c>
      <c r="BZ69" s="58">
        <v>0</v>
      </c>
      <c r="CA69" s="58">
        <v>0</v>
      </c>
      <c r="CB69" s="58">
        <v>0</v>
      </c>
      <c r="CC69" s="58">
        <v>0</v>
      </c>
      <c r="CD69" s="58">
        <v>0</v>
      </c>
      <c r="CE69" s="58">
        <v>0</v>
      </c>
      <c r="CF69" s="58">
        <v>0</v>
      </c>
      <c r="CG69" s="58">
        <v>0</v>
      </c>
      <c r="CH69" s="58">
        <v>0</v>
      </c>
      <c r="CI69" s="58">
        <v>0</v>
      </c>
      <c r="CJ69" s="58">
        <v>0</v>
      </c>
      <c r="CK69" s="58">
        <v>0</v>
      </c>
      <c r="CL69" s="58">
        <v>0</v>
      </c>
      <c r="CM69" s="58">
        <v>0</v>
      </c>
      <c r="CN69" s="58">
        <v>0</v>
      </c>
      <c r="CO69" s="58">
        <v>0</v>
      </c>
      <c r="CP69" s="58">
        <v>0</v>
      </c>
      <c r="CQ69" s="58">
        <v>0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v>0</v>
      </c>
      <c r="CX69" s="115"/>
    </row>
    <row r="70" spans="2:102" x14ac:dyDescent="0.25">
      <c r="B70" t="s">
        <v>221</v>
      </c>
      <c r="C70">
        <v>8</v>
      </c>
      <c r="D70" s="1">
        <v>25100</v>
      </c>
      <c r="F70" s="1">
        <f>C70*D70</f>
        <v>200800</v>
      </c>
      <c r="G70" s="55">
        <v>33</v>
      </c>
      <c r="H70" s="55">
        <v>33</v>
      </c>
      <c r="I70" s="57">
        <f>F70</f>
        <v>200800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 s="58">
        <v>0</v>
      </c>
      <c r="AA70" s="58">
        <v>0</v>
      </c>
      <c r="AB70" s="58">
        <v>0</v>
      </c>
      <c r="AC70" s="58">
        <v>0</v>
      </c>
      <c r="AD70" s="58">
        <v>0</v>
      </c>
      <c r="AE70" s="58">
        <v>0</v>
      </c>
      <c r="AF70" s="58">
        <v>0</v>
      </c>
      <c r="AG70" s="58">
        <v>0</v>
      </c>
      <c r="AH70" s="58">
        <v>0</v>
      </c>
      <c r="AI70" s="58">
        <v>0</v>
      </c>
      <c r="AJ70" s="58">
        <v>0</v>
      </c>
      <c r="AK70" s="58">
        <v>0</v>
      </c>
      <c r="AL70" s="58">
        <v>0</v>
      </c>
      <c r="AM70" s="58">
        <v>0</v>
      </c>
      <c r="AN70" s="58">
        <v>0</v>
      </c>
      <c r="AO70" s="58">
        <v>0</v>
      </c>
      <c r="AP70" s="58">
        <f>I70</f>
        <v>200800</v>
      </c>
      <c r="AQ70" s="58">
        <v>0</v>
      </c>
      <c r="AR70" s="58">
        <v>0</v>
      </c>
      <c r="AS70" s="58">
        <v>0</v>
      </c>
      <c r="AT70" s="58">
        <v>0</v>
      </c>
      <c r="AU70" s="58">
        <v>0</v>
      </c>
      <c r="AV70" s="58">
        <v>0</v>
      </c>
      <c r="AW70" s="58">
        <v>0</v>
      </c>
      <c r="AX70" s="58">
        <v>0</v>
      </c>
      <c r="AY70" s="58">
        <v>0</v>
      </c>
      <c r="AZ70" s="58">
        <v>0</v>
      </c>
      <c r="BA70" s="58">
        <v>0</v>
      </c>
      <c r="BB70" s="58">
        <v>0</v>
      </c>
      <c r="BC70" s="58">
        <v>0</v>
      </c>
      <c r="BD70" s="58">
        <v>0</v>
      </c>
      <c r="BE70" s="58">
        <v>0</v>
      </c>
      <c r="BF70" s="58">
        <v>0</v>
      </c>
      <c r="BG70" s="58">
        <v>0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0</v>
      </c>
      <c r="CA70" s="58">
        <v>0</v>
      </c>
      <c r="CB70" s="58">
        <v>0</v>
      </c>
      <c r="CC70" s="58">
        <v>0</v>
      </c>
      <c r="CD70" s="58">
        <v>0</v>
      </c>
      <c r="CE70" s="58">
        <v>0</v>
      </c>
      <c r="CF70" s="58">
        <v>0</v>
      </c>
      <c r="CG70" s="58">
        <v>0</v>
      </c>
      <c r="CH70" s="58">
        <v>0</v>
      </c>
      <c r="CI70" s="58">
        <v>0</v>
      </c>
      <c r="CJ70" s="58">
        <v>0</v>
      </c>
      <c r="CK70" s="58">
        <v>0</v>
      </c>
      <c r="CL70" s="58">
        <v>0</v>
      </c>
      <c r="CM70" s="58">
        <v>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115"/>
    </row>
    <row r="71" spans="2:102" x14ac:dyDescent="0.25">
      <c r="B71" t="s">
        <v>223</v>
      </c>
      <c r="C71">
        <v>8</v>
      </c>
      <c r="D71" s="1">
        <v>11000</v>
      </c>
      <c r="F71" s="1">
        <f>C71*D71</f>
        <v>88000</v>
      </c>
      <c r="G71" s="55">
        <v>33</v>
      </c>
      <c r="H71" s="55">
        <v>33</v>
      </c>
      <c r="I71" s="57">
        <f>F71</f>
        <v>88000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 s="58">
        <v>0</v>
      </c>
      <c r="AA71" s="58">
        <v>0</v>
      </c>
      <c r="AB71" s="58">
        <v>0</v>
      </c>
      <c r="AC71" s="58">
        <v>0</v>
      </c>
      <c r="AD71" s="58">
        <v>0</v>
      </c>
      <c r="AE71" s="58">
        <v>0</v>
      </c>
      <c r="AF71" s="58">
        <v>0</v>
      </c>
      <c r="AG71" s="58">
        <v>0</v>
      </c>
      <c r="AH71" s="58">
        <v>0</v>
      </c>
      <c r="AI71" s="58">
        <v>0</v>
      </c>
      <c r="AJ71" s="58">
        <v>0</v>
      </c>
      <c r="AK71" s="58">
        <v>0</v>
      </c>
      <c r="AL71" s="58">
        <v>0</v>
      </c>
      <c r="AM71" s="58">
        <v>0</v>
      </c>
      <c r="AN71" s="58">
        <v>0</v>
      </c>
      <c r="AO71" s="58">
        <v>0</v>
      </c>
      <c r="AP71" s="58">
        <f>I71</f>
        <v>88000</v>
      </c>
      <c r="AQ71" s="58">
        <v>0</v>
      </c>
      <c r="AR71" s="58">
        <v>0</v>
      </c>
      <c r="AS71" s="58">
        <v>0</v>
      </c>
      <c r="AT71" s="58">
        <v>0</v>
      </c>
      <c r="AU71" s="58">
        <v>0</v>
      </c>
      <c r="AV71" s="58">
        <v>0</v>
      </c>
      <c r="AW71" s="58">
        <v>0</v>
      </c>
      <c r="AX71" s="58">
        <v>0</v>
      </c>
      <c r="AY71" s="58">
        <v>0</v>
      </c>
      <c r="AZ71" s="58">
        <v>0</v>
      </c>
      <c r="BA71" s="58">
        <v>0</v>
      </c>
      <c r="BB71" s="58">
        <v>0</v>
      </c>
      <c r="BC71" s="58">
        <v>0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0</v>
      </c>
      <c r="CA71" s="58">
        <v>0</v>
      </c>
      <c r="CB71" s="58">
        <v>0</v>
      </c>
      <c r="CC71" s="58">
        <v>0</v>
      </c>
      <c r="CD71" s="58">
        <v>0</v>
      </c>
      <c r="CE71" s="58">
        <v>0</v>
      </c>
      <c r="CF71" s="58">
        <v>0</v>
      </c>
      <c r="CG71" s="58">
        <v>0</v>
      </c>
      <c r="CH71" s="58">
        <v>0</v>
      </c>
      <c r="CI71" s="58">
        <v>0</v>
      </c>
      <c r="CJ71" s="58">
        <v>0</v>
      </c>
      <c r="CK71" s="58">
        <v>0</v>
      </c>
      <c r="CL71" s="58">
        <v>0</v>
      </c>
      <c r="CM71" s="58">
        <v>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115"/>
    </row>
    <row r="72" spans="2:102" x14ac:dyDescent="0.25">
      <c r="G72" s="61"/>
      <c r="H72" s="61"/>
      <c r="I72" s="62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</row>
    <row r="73" spans="2:102" x14ac:dyDescent="0.25">
      <c r="G73" s="64"/>
      <c r="H73" s="64"/>
      <c r="I73" s="65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</row>
    <row r="74" spans="2:102" x14ac:dyDescent="0.25">
      <c r="B74" s="26" t="s">
        <v>10</v>
      </c>
      <c r="C74" s="2"/>
      <c r="D74" s="3"/>
      <c r="E74" s="3"/>
      <c r="F74" s="3">
        <f>F68-F8</f>
        <v>-437684.73025760555</v>
      </c>
      <c r="G74" s="64"/>
      <c r="H74" s="64"/>
      <c r="I74" s="65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</row>
    <row r="75" spans="2:102" x14ac:dyDescent="0.25">
      <c r="G75" s="64"/>
      <c r="H75" s="64"/>
      <c r="I75" s="65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</row>
    <row r="76" spans="2:102" x14ac:dyDescent="0.25">
      <c r="B76" t="s">
        <v>170</v>
      </c>
      <c r="F76" s="1">
        <f>F74/8</f>
        <v>-54710.591282200694</v>
      </c>
      <c r="G76" s="64"/>
      <c r="H76" s="64"/>
      <c r="I76" s="65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</row>
    <row r="77" spans="2:102" x14ac:dyDescent="0.25">
      <c r="B77" t="s">
        <v>171</v>
      </c>
      <c r="F77" s="1">
        <f>(-F8+F69)/8</f>
        <v>-90810.591282200694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</row>
    <row r="79" spans="2:102" x14ac:dyDescent="0.25">
      <c r="G79" s="40"/>
      <c r="H79" s="40"/>
      <c r="I79" s="59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</row>
    <row r="80" spans="2:102" x14ac:dyDescent="0.25">
      <c r="G80" s="36"/>
      <c r="H80" s="36"/>
      <c r="I80" s="60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</row>
    <row r="81" spans="5:101" x14ac:dyDescent="0.25">
      <c r="E81" s="93" t="s">
        <v>9</v>
      </c>
      <c r="F81" s="94"/>
      <c r="G81" s="116"/>
      <c r="H81" s="117"/>
      <c r="I81" s="99">
        <f>F68</f>
        <v>856390.4</v>
      </c>
      <c r="J81" s="43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</row>
    <row r="82" spans="5:101" x14ac:dyDescent="0.25">
      <c r="E82" s="93" t="s">
        <v>112</v>
      </c>
      <c r="F82" s="94"/>
      <c r="G82" s="116"/>
      <c r="H82" s="117"/>
      <c r="I82" s="99">
        <f>-F8</f>
        <v>-1294075.1302576056</v>
      </c>
      <c r="J82" s="43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</row>
    <row r="83" spans="5:101" x14ac:dyDescent="0.25">
      <c r="E83" s="93" t="s">
        <v>113</v>
      </c>
      <c r="F83" s="94"/>
      <c r="G83" s="116"/>
      <c r="H83" s="117"/>
      <c r="I83" s="99">
        <f>SUM(I81:I82)</f>
        <v>-437684.73025760555</v>
      </c>
      <c r="J83" s="43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</row>
    <row r="84" spans="5:101" x14ac:dyDescent="0.25">
      <c r="E84" s="95"/>
      <c r="F84" s="96"/>
      <c r="G84"/>
      <c r="H84"/>
      <c r="I84" s="100">
        <f>I83/-I82</f>
        <v>-0.33822203983664972</v>
      </c>
      <c r="J84" s="43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</row>
    <row r="85" spans="5:101" x14ac:dyDescent="0.25">
      <c r="E85" s="45"/>
      <c r="F85" s="45"/>
      <c r="G85" s="45"/>
      <c r="H85" s="46"/>
      <c r="I85" s="45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</row>
    <row r="86" spans="5:101" x14ac:dyDescent="0.25">
      <c r="E86" s="97" t="s">
        <v>114</v>
      </c>
      <c r="F86" s="98"/>
      <c r="G86" s="116"/>
      <c r="H86" s="116"/>
      <c r="I86" s="118"/>
      <c r="J86" s="49">
        <f>SUM(J10:J76)</f>
        <v>0</v>
      </c>
      <c r="K86" s="49">
        <f t="shared" ref="K86:BV86" si="18">SUM(K10:K76)</f>
        <v>-7018</v>
      </c>
      <c r="L86" s="49">
        <f t="shared" si="18"/>
        <v>0</v>
      </c>
      <c r="M86" s="49">
        <f t="shared" si="18"/>
        <v>-7878.9170603880002</v>
      </c>
      <c r="N86" s="49">
        <f t="shared" si="18"/>
        <v>0</v>
      </c>
      <c r="O86" s="49">
        <f t="shared" si="18"/>
        <v>-24471.82554510672</v>
      </c>
      <c r="P86" s="49">
        <f t="shared" si="18"/>
        <v>-598.5</v>
      </c>
      <c r="Q86" s="49">
        <f t="shared" si="18"/>
        <v>0</v>
      </c>
      <c r="R86" s="49">
        <f t="shared" si="18"/>
        <v>-35953.472723824081</v>
      </c>
      <c r="S86" s="49">
        <f t="shared" si="18"/>
        <v>-7516.5170280000011</v>
      </c>
      <c r="T86" s="49">
        <f t="shared" si="18"/>
        <v>-981.91706038800021</v>
      </c>
      <c r="U86" s="49">
        <f t="shared" si="18"/>
        <v>0</v>
      </c>
      <c r="V86" s="49">
        <f t="shared" si="18"/>
        <v>-30066.068112000004</v>
      </c>
      <c r="W86" s="49">
        <f t="shared" si="18"/>
        <v>0</v>
      </c>
      <c r="X86" s="49">
        <f t="shared" si="18"/>
        <v>0</v>
      </c>
      <c r="Y86" s="49">
        <f t="shared" si="18"/>
        <v>-8585.8291311447247</v>
      </c>
      <c r="Z86" s="49">
        <f t="shared" si="18"/>
        <v>-45478.170341135403</v>
      </c>
      <c r="AA86" s="49">
        <f t="shared" si="18"/>
        <v>-62481.278623641658</v>
      </c>
      <c r="AB86" s="49">
        <f t="shared" si="18"/>
        <v>-24754.372703538622</v>
      </c>
      <c r="AC86" s="49">
        <f t="shared" si="18"/>
        <v>-41689.952754531441</v>
      </c>
      <c r="AD86" s="49">
        <f t="shared" si="18"/>
        <v>-67132.744881645893</v>
      </c>
      <c r="AE86" s="49">
        <f t="shared" si="18"/>
        <v>-94521.526024074308</v>
      </c>
      <c r="AF86" s="49">
        <f t="shared" si="18"/>
        <v>-70985.573074892513</v>
      </c>
      <c r="AG86" s="49">
        <f t="shared" si="18"/>
        <v>-60783.59922474614</v>
      </c>
      <c r="AH86" s="49">
        <f t="shared" si="18"/>
        <v>-59039.727903776657</v>
      </c>
      <c r="AI86" s="49">
        <f t="shared" si="18"/>
        <v>-59536.383277867135</v>
      </c>
      <c r="AJ86" s="49">
        <f t="shared" si="18"/>
        <v>-68251.071022567659</v>
      </c>
      <c r="AK86" s="49">
        <f t="shared" si="18"/>
        <v>-106852.26056386041</v>
      </c>
      <c r="AL86" s="49">
        <f t="shared" si="18"/>
        <v>-136486.1324883246</v>
      </c>
      <c r="AM86" s="49">
        <f t="shared" si="18"/>
        <v>-103355.09234674067</v>
      </c>
      <c r="AN86" s="49">
        <f t="shared" si="18"/>
        <v>-73958.93456329481</v>
      </c>
      <c r="AO86" s="49">
        <f t="shared" si="18"/>
        <v>-57216.730975182611</v>
      </c>
      <c r="AP86" s="49">
        <f t="shared" si="18"/>
        <v>851391.21260601305</v>
      </c>
      <c r="AQ86" s="49">
        <f t="shared" si="18"/>
        <v>-1005.6644652911265</v>
      </c>
      <c r="AR86" s="49">
        <f t="shared" si="18"/>
        <v>-990.01907256087986</v>
      </c>
      <c r="AS86" s="49">
        <f t="shared" si="18"/>
        <v>-974.32804743516976</v>
      </c>
      <c r="AT86" s="49">
        <f t="shared" si="18"/>
        <v>-958.59125681950979</v>
      </c>
      <c r="AU86" s="49">
        <f t="shared" si="18"/>
        <v>-942.80856723122088</v>
      </c>
      <c r="AV86" s="49">
        <f t="shared" si="18"/>
        <v>-926.97984479829938</v>
      </c>
      <c r="AW86" s="49">
        <f t="shared" si="18"/>
        <v>-911.10495525828173</v>
      </c>
      <c r="AX86" s="49">
        <f t="shared" si="18"/>
        <v>-895.18376395710595</v>
      </c>
      <c r="AY86" s="49">
        <f t="shared" si="18"/>
        <v>-879.21613584796842</v>
      </c>
      <c r="AZ86" s="49">
        <f t="shared" si="18"/>
        <v>-863.20193549017881</v>
      </c>
      <c r="BA86" s="49">
        <f t="shared" si="18"/>
        <v>-847.1410270480128</v>
      </c>
      <c r="BB86" s="49">
        <f t="shared" si="18"/>
        <v>-831.03327428955686</v>
      </c>
      <c r="BC86" s="49">
        <f t="shared" si="18"/>
        <v>-814.87854058555558</v>
      </c>
      <c r="BD86" s="49">
        <f t="shared" si="18"/>
        <v>-798.67668890825087</v>
      </c>
      <c r="BE86" s="49">
        <f t="shared" si="18"/>
        <v>-782.42758183022067</v>
      </c>
      <c r="BF86" s="49">
        <f t="shared" si="18"/>
        <v>-766.13108152321286</v>
      </c>
      <c r="BG86" s="49">
        <f t="shared" si="18"/>
        <v>-749.78704975697656</v>
      </c>
      <c r="BH86" s="49">
        <f t="shared" si="18"/>
        <v>-733.3953478980884</v>
      </c>
      <c r="BI86" s="49">
        <f t="shared" si="18"/>
        <v>-716.95583690877868</v>
      </c>
      <c r="BJ86" s="49">
        <f t="shared" si="18"/>
        <v>-700.46837734575001</v>
      </c>
      <c r="BK86" s="49">
        <f t="shared" si="18"/>
        <v>-683.93282935899583</v>
      </c>
      <c r="BL86" s="49">
        <f t="shared" si="18"/>
        <v>-667.34905269061369</v>
      </c>
      <c r="BM86" s="49">
        <f t="shared" si="18"/>
        <v>-650.71690667361543</v>
      </c>
      <c r="BN86" s="49">
        <f t="shared" si="18"/>
        <v>-634.03625023073425</v>
      </c>
      <c r="BO86" s="49">
        <f t="shared" si="18"/>
        <v>-617.30694187322808</v>
      </c>
      <c r="BP86" s="49">
        <f t="shared" si="18"/>
        <v>-600.52883969967911</v>
      </c>
      <c r="BQ86" s="49">
        <f t="shared" si="18"/>
        <v>-583.70180139479066</v>
      </c>
      <c r="BR86" s="49">
        <f t="shared" si="18"/>
        <v>-566.82568422817974</v>
      </c>
      <c r="BS86" s="49">
        <f t="shared" si="18"/>
        <v>-549.90034505316589</v>
      </c>
      <c r="BT86" s="49">
        <f t="shared" si="18"/>
        <v>-532.92564030555832</v>
      </c>
      <c r="BU86" s="49">
        <f t="shared" si="18"/>
        <v>-515.90142600243701</v>
      </c>
      <c r="BV86" s="49">
        <f t="shared" si="18"/>
        <v>-498.82755774093164</v>
      </c>
      <c r="BW86" s="49">
        <f t="shared" ref="BW86:CW86" si="19">SUM(BW10:BW76)</f>
        <v>-481.70389069699684</v>
      </c>
      <c r="BX86" s="49">
        <f t="shared" si="19"/>
        <v>-464.53027962418383</v>
      </c>
      <c r="BY86" s="49">
        <f t="shared" si="19"/>
        <v>-447.30657885240845</v>
      </c>
      <c r="BZ86" s="49">
        <f t="shared" si="19"/>
        <v>-430.03264228671537</v>
      </c>
      <c r="CA86" s="49">
        <f t="shared" si="19"/>
        <v>-412.70832340603914</v>
      </c>
      <c r="CB86" s="49">
        <f t="shared" si="19"/>
        <v>-395.33347526196081</v>
      </c>
      <c r="CC86" s="49">
        <f t="shared" si="19"/>
        <v>-377.90795047746229</v>
      </c>
      <c r="CD86" s="49">
        <f t="shared" si="19"/>
        <v>-360.43160124567572</v>
      </c>
      <c r="CE86" s="49">
        <f t="shared" si="19"/>
        <v>-342.90427932862974</v>
      </c>
      <c r="CF86" s="49">
        <f t="shared" si="19"/>
        <v>-325.3258360559924</v>
      </c>
      <c r="CG86" s="49">
        <f t="shared" si="19"/>
        <v>-307.69612232380979</v>
      </c>
      <c r="CH86" s="49">
        <f t="shared" si="19"/>
        <v>-290.01498859324164</v>
      </c>
      <c r="CI86" s="49">
        <f t="shared" si="19"/>
        <v>-272.28228488929273</v>
      </c>
      <c r="CJ86" s="49">
        <f t="shared" si="19"/>
        <v>-254.4978607995406</v>
      </c>
      <c r="CK86" s="49">
        <f t="shared" si="19"/>
        <v>-236.66156547286008</v>
      </c>
      <c r="CL86" s="49">
        <f t="shared" si="19"/>
        <v>-218.77324761814339</v>
      </c>
      <c r="CM86" s="49">
        <f t="shared" si="19"/>
        <v>-200.83275550301704</v>
      </c>
      <c r="CN86" s="49">
        <f t="shared" si="19"/>
        <v>-182.83993695255498</v>
      </c>
      <c r="CO86" s="49">
        <f t="shared" si="19"/>
        <v>-164.79463934798738</v>
      </c>
      <c r="CP86" s="49">
        <f t="shared" si="19"/>
        <v>-146.69670962540647</v>
      </c>
      <c r="CQ86" s="49">
        <f t="shared" si="19"/>
        <v>-128.54599427446803</v>
      </c>
      <c r="CR86" s="49">
        <f t="shared" si="19"/>
        <v>-110.34233933708933</v>
      </c>
      <c r="CS86" s="49">
        <f t="shared" si="19"/>
        <v>-92.085590406143268</v>
      </c>
      <c r="CT86" s="49">
        <f t="shared" si="19"/>
        <v>-73.775592624148643</v>
      </c>
      <c r="CU86" s="49">
        <f t="shared" si="19"/>
        <v>-55.412190681956531</v>
      </c>
      <c r="CV86" s="49">
        <f t="shared" si="19"/>
        <v>-36.995228817433023</v>
      </c>
      <c r="CW86" s="49">
        <f t="shared" si="19"/>
        <v>-2450.1200221244399</v>
      </c>
    </row>
    <row r="87" spans="5:101" x14ac:dyDescent="0.25">
      <c r="E87" s="93" t="s">
        <v>115</v>
      </c>
      <c r="F87" s="94"/>
      <c r="G87" s="116"/>
      <c r="H87" s="116"/>
      <c r="I87" s="102">
        <f>SUM(J86:CW86)</f>
        <v>-437653.88287732273</v>
      </c>
      <c r="J87" s="145">
        <f>SUM(J86:U86)</f>
        <v>-84419.149417706809</v>
      </c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5">
        <f>SUM(V86:AG86)</f>
        <v>-506479.1148713507</v>
      </c>
      <c r="W87" s="146"/>
      <c r="X87" s="146"/>
      <c r="Y87" s="146"/>
      <c r="Z87" s="146"/>
      <c r="AA87" s="146"/>
      <c r="AB87" s="146"/>
      <c r="AC87" s="146"/>
      <c r="AD87" s="146"/>
      <c r="AE87" s="146"/>
      <c r="AF87" s="146"/>
      <c r="AG87" s="146"/>
      <c r="AH87" s="145">
        <f>SUM(AH86:AS86)</f>
        <v>183724.86787911129</v>
      </c>
      <c r="AI87" s="146"/>
      <c r="AJ87" s="146"/>
      <c r="AK87" s="146"/>
      <c r="AL87" s="146"/>
      <c r="AM87" s="146"/>
      <c r="AN87" s="146"/>
      <c r="AO87" s="146"/>
      <c r="AP87" s="146"/>
      <c r="AQ87" s="146"/>
      <c r="AR87" s="146"/>
      <c r="AS87" s="146"/>
      <c r="AT87" s="145">
        <f>SUM(AT86:BE86)</f>
        <v>-10451.243572064161</v>
      </c>
      <c r="AU87" s="146"/>
      <c r="AV87" s="146"/>
      <c r="AW87" s="146"/>
      <c r="AX87" s="146"/>
      <c r="AY87" s="146"/>
      <c r="AZ87" s="146"/>
      <c r="BA87" s="146"/>
      <c r="BB87" s="146"/>
      <c r="BC87" s="146"/>
      <c r="BD87" s="146"/>
      <c r="BE87" s="146"/>
      <c r="BF87" s="145">
        <f>SUM(BF86:BQ86)</f>
        <v>-8104.3103153544635</v>
      </c>
      <c r="BG87" s="146"/>
      <c r="BH87" s="146"/>
      <c r="BI87" s="146"/>
      <c r="BJ87" s="146"/>
      <c r="BK87" s="146"/>
      <c r="BL87" s="146"/>
      <c r="BM87" s="146"/>
      <c r="BN87" s="146"/>
      <c r="BO87" s="146"/>
      <c r="BP87" s="146"/>
      <c r="BQ87" s="146"/>
      <c r="BR87" s="145">
        <f>SUM(BR86:CC86)</f>
        <v>-5673.9037939360405</v>
      </c>
      <c r="BS87" s="146"/>
      <c r="BT87" s="146"/>
      <c r="BU87" s="146"/>
      <c r="BV87" s="146"/>
      <c r="BW87" s="146"/>
      <c r="BX87" s="146"/>
      <c r="BY87" s="146"/>
      <c r="BZ87" s="146"/>
      <c r="CA87" s="146"/>
      <c r="CB87" s="146"/>
      <c r="CC87" s="146"/>
      <c r="CD87" s="145">
        <f>SUM(CD86:CO86)</f>
        <v>-3157.0551181307455</v>
      </c>
      <c r="CE87" s="146"/>
      <c r="CF87" s="146"/>
      <c r="CG87" s="146"/>
      <c r="CH87" s="146"/>
      <c r="CI87" s="146"/>
      <c r="CJ87" s="146"/>
      <c r="CK87" s="146"/>
      <c r="CL87" s="146"/>
      <c r="CM87" s="146"/>
      <c r="CN87" s="146"/>
      <c r="CO87" s="146"/>
      <c r="CP87" s="146">
        <f>SUM(CP86:CW86)</f>
        <v>-3093.9736678910854</v>
      </c>
      <c r="CQ87" s="147"/>
      <c r="CR87" s="147"/>
      <c r="CS87" s="147"/>
      <c r="CT87" s="147"/>
      <c r="CU87" s="147"/>
      <c r="CV87" s="147"/>
      <c r="CW87" s="148"/>
    </row>
    <row r="88" spans="5:101" x14ac:dyDescent="0.25">
      <c r="E88" s="35"/>
      <c r="F88" s="35"/>
      <c r="G88" s="39"/>
      <c r="H88" s="38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</row>
    <row r="89" spans="5:101" x14ac:dyDescent="0.25">
      <c r="E89" s="35"/>
      <c r="F89" s="35"/>
      <c r="G89" s="119"/>
      <c r="H89" s="120"/>
      <c r="I89" s="37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</row>
    <row r="90" spans="5:101" x14ac:dyDescent="0.25">
      <c r="E90" s="93" t="s">
        <v>116</v>
      </c>
      <c r="F90" s="94"/>
      <c r="G90" s="121"/>
      <c r="H90" s="122"/>
      <c r="I90" s="101">
        <v>0.06</v>
      </c>
      <c r="J90" s="43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</row>
    <row r="91" spans="5:101" x14ac:dyDescent="0.25">
      <c r="E91" s="93" t="s">
        <v>117</v>
      </c>
      <c r="F91" s="94"/>
      <c r="G91" s="121"/>
      <c r="H91" s="122"/>
      <c r="I91" s="101">
        <f xml:space="preserve"> (1+I90)^(1/12)-1</f>
        <v>4.8675505653430484E-3</v>
      </c>
      <c r="J91" s="43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</row>
    <row r="92" spans="5:101" x14ac:dyDescent="0.25">
      <c r="E92" s="93" t="s">
        <v>118</v>
      </c>
      <c r="F92" s="94"/>
      <c r="G92" s="121"/>
      <c r="H92" s="122"/>
      <c r="I92" s="101">
        <v>5.0000000000000001E-4</v>
      </c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</row>
    <row r="93" spans="5:101" x14ac:dyDescent="0.25">
      <c r="E93" s="93" t="s">
        <v>119</v>
      </c>
      <c r="F93" s="94"/>
      <c r="G93" s="121"/>
      <c r="H93" s="122"/>
      <c r="I93" s="99">
        <f>NPV(I91,S86:CW86)+SUM(J86:R86)</f>
        <v>-436894.27529669646</v>
      </c>
      <c r="J93" s="123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5:101" x14ac:dyDescent="0.25">
      <c r="E94" s="135" t="s">
        <v>120</v>
      </c>
      <c r="F94" s="136"/>
      <c r="G94" s="121"/>
      <c r="H94" s="122"/>
      <c r="I94" s="101">
        <f>CW94</f>
        <v>-1.2789247403721671E-3</v>
      </c>
      <c r="J94" s="125"/>
      <c r="K94" s="125">
        <f>MIRR(J86:K86,I92,I91)</f>
        <v>-1</v>
      </c>
      <c r="L94" s="125">
        <f>MIRR($J$86:L86,$I$92,$I$91)</f>
        <v>-1</v>
      </c>
      <c r="M94" s="125">
        <f>MIRR($J$86:M86,$I$92,$I$91)</f>
        <v>-1</v>
      </c>
      <c r="N94" s="125">
        <f>MIRR($J$86:N86,$I$92,$I$91)</f>
        <v>-1</v>
      </c>
      <c r="O94" s="125">
        <f>MIRR($J$86:O86,$I$92,$I$91)</f>
        <v>-1</v>
      </c>
      <c r="P94" s="125">
        <f>MIRR($J$86:P86,$I$92,$I$91)</f>
        <v>-1</v>
      </c>
      <c r="Q94" s="125">
        <f>MIRR($J$86:Q86,$I$92,$I$91)</f>
        <v>-1</v>
      </c>
      <c r="R94" s="125">
        <f>MIRR($J$86:R86,$I$92,$I$91)</f>
        <v>-1</v>
      </c>
      <c r="S94" s="125">
        <f>MIRR($J$86:S86,$I$92,$I$91)</f>
        <v>-1</v>
      </c>
      <c r="T94" s="125">
        <f>MIRR($J$86:T86,$I$92,$I$91)</f>
        <v>-1</v>
      </c>
      <c r="U94" s="125">
        <f>MIRR($J$86:U86,$I$92,$I$91)</f>
        <v>-1</v>
      </c>
      <c r="V94" s="125">
        <f>MIRR($J$86:V86,$I$92,$I$91)</f>
        <v>-1</v>
      </c>
      <c r="W94" s="125">
        <f>MIRR($J$86:W86,$I$92,$I$91)</f>
        <v>-1</v>
      </c>
      <c r="X94" s="125">
        <f>MIRR($J$86:X86,$I$92,$I$91)</f>
        <v>-1</v>
      </c>
      <c r="Y94" s="125">
        <f>MIRR($J$86:Y86,$I$92,$I$91)</f>
        <v>-1</v>
      </c>
      <c r="Z94" s="125">
        <f>MIRR($J$86:Z86,$I$92,$I$91)</f>
        <v>-1</v>
      </c>
      <c r="AA94" s="125">
        <f>MIRR($J$86:AA86,$I$92,$I$91)</f>
        <v>-1</v>
      </c>
      <c r="AB94" s="125">
        <f>MIRR($J$86:AB86,$I$92,$I$91)</f>
        <v>-1</v>
      </c>
      <c r="AC94" s="125">
        <f>MIRR($J$86:AC86,$I$92,$I$91)</f>
        <v>-1</v>
      </c>
      <c r="AD94" s="125">
        <f>MIRR($J$86:AD86,$I$92,$I$91)</f>
        <v>-1</v>
      </c>
      <c r="AE94" s="125">
        <f>MIRR($J$86:AE86,$I$92,$I$91)</f>
        <v>-1</v>
      </c>
      <c r="AF94" s="125">
        <f>MIRR($J$86:AF86,$I$92,$I$91)</f>
        <v>-1</v>
      </c>
      <c r="AG94" s="125">
        <f>MIRR($J$86:AG86,$I$92,$I$91)</f>
        <v>-1</v>
      </c>
      <c r="AH94" s="125">
        <f>MIRR($J$86:AH86,$I$92,$I$91)</f>
        <v>-1</v>
      </c>
      <c r="AI94" s="125">
        <f>MIRR($J$86:AI86,$I$92,$I$91)</f>
        <v>-1</v>
      </c>
      <c r="AJ94" s="125">
        <f>MIRR($J$86:AJ86,$I$92,$I$91)</f>
        <v>-1</v>
      </c>
      <c r="AK94" s="125">
        <f>MIRR($J$86:AK86,$I$92,$I$91)</f>
        <v>-1</v>
      </c>
      <c r="AL94" s="125">
        <f>MIRR($J$86:AL86,$I$92,$I$91)</f>
        <v>-1</v>
      </c>
      <c r="AM94" s="125">
        <f>MIRR($J$86:AM86,$I$92,$I$91)</f>
        <v>-1</v>
      </c>
      <c r="AN94" s="125">
        <f>MIRR($J$86:AN86,$I$92,$I$91)</f>
        <v>-1</v>
      </c>
      <c r="AO94" s="125">
        <f>MIRR($J$86:AO86,$I$92,$I$91)</f>
        <v>-1</v>
      </c>
      <c r="AP94" s="125">
        <f>MIRR($J$86:AP86,$I$92,$I$91)</f>
        <v>-1.1714317370642435E-2</v>
      </c>
      <c r="AQ94" s="125">
        <f>MIRR($J$86:AQ86,$I$92,$I$91)</f>
        <v>-1.1239747354325313E-2</v>
      </c>
      <c r="AR94" s="125">
        <f>MIRR($J$86:AR86,$I$92,$I$91)</f>
        <v>-1.0792495090673038E-2</v>
      </c>
      <c r="AS94" s="125">
        <f>MIRR($J$86:AS86,$I$92,$I$91)</f>
        <v>-1.0370236034856983E-2</v>
      </c>
      <c r="AT94" s="125">
        <f>MIRR($J$86:AT86,$I$92,$I$91)</f>
        <v>-9.9709021063226766E-3</v>
      </c>
      <c r="AU94" s="125">
        <f>MIRR($J$86:AU86,$I$92,$I$91)</f>
        <v>-9.5926472674097152E-3</v>
      </c>
      <c r="AV94" s="125">
        <f>MIRR($J$86:AV86,$I$92,$I$91)</f>
        <v>-9.233818500810953E-3</v>
      </c>
      <c r="AW94" s="125">
        <f>MIRR($J$86:AW86,$I$92,$I$91)</f>
        <v>-8.8929312231390556E-3</v>
      </c>
      <c r="AX94" s="125">
        <f>MIRR($J$86:AX86,$I$92,$I$91)</f>
        <v>-8.5686483631914889E-3</v>
      </c>
      <c r="AY94" s="125">
        <f>MIRR($J$86:AY86,$I$92,$I$91)</f>
        <v>-8.2597624830911265E-3</v>
      </c>
      <c r="AZ94" s="125">
        <f>MIRR($J$86:AZ86,$I$92,$I$91)</f>
        <v>-7.9651804382120384E-3</v>
      </c>
      <c r="BA94" s="125">
        <f>MIRR($J$86:BA86,$I$92,$I$91)</f>
        <v>-7.6839101650272301E-3</v>
      </c>
      <c r="BB94" s="125">
        <f>MIRR($J$86:BB86,$I$92,$I$91)</f>
        <v>-7.4150492602893525E-3</v>
      </c>
      <c r="BC94" s="125">
        <f>MIRR($J$86:BC86,$I$92,$I$91)</f>
        <v>-7.1577750744579172E-3</v>
      </c>
      <c r="BD94" s="125">
        <f>MIRR($J$86:BD86,$I$92,$I$91)</f>
        <v>-6.9113360902074428E-3</v>
      </c>
      <c r="BE94" s="125">
        <f>MIRR($J$86:BE86,$I$92,$I$91)</f>
        <v>-6.6750443956515859E-3</v>
      </c>
      <c r="BF94" s="125">
        <f>MIRR($J$86:BF86,$I$92,$I$91)</f>
        <v>-6.4482690934746234E-3</v>
      </c>
      <c r="BG94" s="125">
        <f>MIRR($J$86:BG86,$I$92,$I$91)</f>
        <v>-6.2304305129591286E-3</v>
      </c>
      <c r="BH94" s="125">
        <f>MIRR($J$86:BH86,$I$92,$I$91)</f>
        <v>-6.0209951130714146E-3</v>
      </c>
      <c r="BI94" s="125">
        <f>MIRR($J$86:BI86,$I$92,$I$91)</f>
        <v>-5.8194709822220192E-3</v>
      </c>
      <c r="BJ94" s="125">
        <f>MIRR($J$86:BJ86,$I$92,$I$91)</f>
        <v>-5.6254038547696172E-3</v>
      </c>
      <c r="BK94" s="125">
        <f>MIRR($J$86:BK86,$I$92,$I$91)</f>
        <v>-5.4383735763446905E-3</v>
      </c>
      <c r="BL94" s="125">
        <f>MIRR($J$86:BL86,$I$92,$I$91)</f>
        <v>-5.2579909600823926E-3</v>
      </c>
      <c r="BM94" s="125">
        <f>MIRR($J$86:BM86,$I$92,$I$91)</f>
        <v>-5.0838949842421099E-3</v>
      </c>
      <c r="BN94" s="125">
        <f>MIRR($J$86:BN86,$I$92,$I$91)</f>
        <v>-4.9157502887318127E-3</v>
      </c>
      <c r="BO94" s="125">
        <f>MIRR($J$86:BO86,$I$92,$I$91)</f>
        <v>-4.7532449339920957E-3</v>
      </c>
      <c r="BP94" s="125">
        <f>MIRR($J$86:BP86,$I$92,$I$91)</f>
        <v>-4.5960883907123495E-3</v>
      </c>
      <c r="BQ94" s="125">
        <f>MIRR($J$86:BQ86,$I$92,$I$91)</f>
        <v>-4.4440097331108763E-3</v>
      </c>
      <c r="BR94" s="125">
        <f>MIRR($J$86:BR86,$I$92,$I$91)</f>
        <v>-4.296756012128089E-3</v>
      </c>
      <c r="BS94" s="125">
        <f>MIRR($J$86:BS86,$I$92,$I$91)</f>
        <v>-4.1540907879723532E-3</v>
      </c>
      <c r="BT94" s="125">
        <f>MIRR($J$86:BT86,$I$92,$I$91)</f>
        <v>-4.015792804101137E-3</v>
      </c>
      <c r="BU94" s="125">
        <f>MIRR($J$86:BU86,$I$92,$I$91)</f>
        <v>-3.8816547869837681E-3</v>
      </c>
      <c r="BV94" s="125">
        <f>MIRR($J$86:BV86,$I$92,$I$91)</f>
        <v>-3.7514823579438694E-3</v>
      </c>
      <c r="BW94" s="125">
        <f>MIRR($J$86:BW86,$I$92,$I$91)</f>
        <v>-3.625093045057648E-3</v>
      </c>
      <c r="BX94" s="125">
        <f>MIRR($J$86:BX86,$I$92,$I$91)</f>
        <v>-3.5023153845354926E-3</v>
      </c>
      <c r="BY94" s="125">
        <f>MIRR($J$86:BY86,$I$92,$I$91)</f>
        <v>-3.3829881022743313E-3</v>
      </c>
      <c r="BZ94" s="125">
        <f>MIRR($J$86:BZ86,$I$92,$I$91)</f>
        <v>-3.2669593673587682E-3</v>
      </c>
      <c r="CA94" s="125">
        <f>MIRR($J$86:CA86,$I$92,$I$91)</f>
        <v>-3.1540861102360429E-3</v>
      </c>
      <c r="CB94" s="125">
        <f>MIRR($J$86:CB86,$I$92,$I$91)</f>
        <v>-3.0442333991232973E-3</v>
      </c>
      <c r="CC94" s="125">
        <f>MIRR($J$86:CC86,$I$92,$I$91)</f>
        <v>-2.9372738689252831E-3</v>
      </c>
      <c r="CD94" s="125">
        <f>MIRR($J$86:CD86,$I$92,$I$91)</f>
        <v>-2.8330871975740246E-3</v>
      </c>
      <c r="CE94" s="125">
        <f>MIRR($J$86:CE86,$I$92,$I$91)</f>
        <v>-2.7315596252612817E-3</v>
      </c>
      <c r="CF94" s="125">
        <f>MIRR($J$86:CF86,$I$92,$I$91)</f>
        <v>-2.6325835125174946E-3</v>
      </c>
      <c r="CG94" s="125">
        <f>MIRR($J$86:CG86,$I$92,$I$91)</f>
        <v>-2.5360569335257654E-3</v>
      </c>
      <c r="CH94" s="125">
        <f>MIRR($J$86:CH86,$I$92,$I$91)</f>
        <v>-2.4418833014346886E-3</v>
      </c>
      <c r="CI94" s="125">
        <f>MIRR($J$86:CI86,$I$92,$I$91)</f>
        <v>-2.3499710227717907E-3</v>
      </c>
      <c r="CJ94" s="125">
        <f>MIRR($J$86:CJ86,$I$92,$I$91)</f>
        <v>-2.2602331783538876E-3</v>
      </c>
      <c r="CK94" s="125">
        <f>MIRR($J$86:CK86,$I$92,$I$91)</f>
        <v>-2.1725872283533398E-3</v>
      </c>
      <c r="CL94" s="125">
        <f>MIRR($J$86:CL86,$I$92,$I$91)</f>
        <v>-2.0869547394146704E-3</v>
      </c>
      <c r="CM94" s="125">
        <f>MIRR($J$86:CM86,$I$92,$I$91)</f>
        <v>-2.0032611319202864E-3</v>
      </c>
      <c r="CN94" s="125">
        <f>MIRR($J$86:CN86,$I$92,$I$91)</f>
        <v>-1.9214354456916771E-3</v>
      </c>
      <c r="CO94" s="125">
        <f>MIRR($J$86:CO86,$I$92,$I$91)</f>
        <v>-1.8414101225754376E-3</v>
      </c>
      <c r="CP94" s="125">
        <f>MIRR($J$86:CP86,$I$92,$I$91)</f>
        <v>-1.7631208045112423E-3</v>
      </c>
      <c r="CQ94" s="125">
        <f>MIRR($J$86:CQ86,$I$92,$I$91)</f>
        <v>-1.6865061458111175E-3</v>
      </c>
      <c r="CR94" s="125">
        <f>MIRR($J$86:CR86,$I$92,$I$91)</f>
        <v>-1.6115076384952687E-3</v>
      </c>
      <c r="CS94" s="125">
        <f>MIRR($J$86:CS86,$I$92,$I$91)</f>
        <v>-1.538069449638968E-3</v>
      </c>
      <c r="CT94" s="125">
        <f>MIRR($J$86:CT86,$I$92,$I$91)</f>
        <v>-1.4661382697760406E-3</v>
      </c>
      <c r="CU94" s="125">
        <f>MIRR($J$86:CU86,$I$92,$I$91)</f>
        <v>-1.3956631714925338E-3</v>
      </c>
      <c r="CV94" s="125">
        <f>MIRR($J$86:CV86,$I$92,$I$91)</f>
        <v>-1.3265954774203115E-3</v>
      </c>
      <c r="CW94" s="125">
        <f>MIRR($J$86:CW86,$I$92,$I$91)</f>
        <v>-1.2789247403721671E-3</v>
      </c>
    </row>
    <row r="95" spans="5:101" x14ac:dyDescent="0.25">
      <c r="E95" s="137"/>
      <c r="F95" s="138"/>
      <c r="G95" s="121"/>
      <c r="H95" s="122"/>
      <c r="I95" s="101"/>
      <c r="J95" s="51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</row>
  </sheetData>
  <sheetProtection algorithmName="SHA-512" hashValue="ucroEIU4i0JOn27bsjeaAkkKE+WxhcQP0a+1hKaBd5P33Gpy3yQPdvv9fsTzW7fzcIvUhKv0sDffVqBEixCbAA==" saltValue="IGIUDH0AygYHof3TkGKGTg==" spinCount="100000" sheet="1" objects="1" scenarios="1"/>
  <mergeCells count="18">
    <mergeCell ref="BF6:BQ6"/>
    <mergeCell ref="BR6:CC6"/>
    <mergeCell ref="E94:F94"/>
    <mergeCell ref="E95:F95"/>
    <mergeCell ref="CD6:CO6"/>
    <mergeCell ref="CP6:CW6"/>
    <mergeCell ref="J87:U87"/>
    <mergeCell ref="V87:AG87"/>
    <mergeCell ref="AH87:AS87"/>
    <mergeCell ref="AT87:BE87"/>
    <mergeCell ref="BF87:BQ87"/>
    <mergeCell ref="BR87:CC87"/>
    <mergeCell ref="CD87:CO87"/>
    <mergeCell ref="CP87:CW87"/>
    <mergeCell ref="J6:U6"/>
    <mergeCell ref="V6:AG6"/>
    <mergeCell ref="AH6:AS6"/>
    <mergeCell ref="AT6:BE6"/>
  </mergeCells>
  <conditionalFormatting sqref="AI34 AI38 AL34 AL38 AO34 AO38 AR34 AR38 AI54 AL54 AO54 AR54 AI63 AI67 AL63 AL67 AO63 AO67 AR63 AR67 AI76 AL76 AO76 AR76">
    <cfRule type="cellIs" dxfId="15" priority="2" stopIfTrue="1" operator="equal">
      <formula>#REF!</formula>
    </cfRule>
  </conditionalFormatting>
  <conditionalFormatting sqref="AA38:AH38 J39:AR40 AJ34:AK34 AJ38:AK38 AM34:AN34 AM38:AN38 AP34:AQ34 AP38:AQ38 J34:T34 J38:T38 AA54:AH54 J53:AR53 AJ54:AK54 AM54:AN54 AP54:AQ54 J54:T54 AA63:AH63 AA67:AH67 AJ63:AK63 AJ67:AK67 AM63:AN63 AM67:AN67 AP63:AQ63 AP67:AQ67 J63:T63 J67:T67 J68:AR68 AA76:AH76 J72:AR75 AJ76:AK76 AM76:AN76 AP76:AQ76 J76:T76 J35:AR37 BF36:CW38 BF29:CW29 BF68:CW68 AS72:BE76 J64:AR64 AS67:BE68 J65:CW66 J55:X61 Y55:CW58 Y60:BE60 AS63:BE64 Y61:CW61 J62:CW62 AS53:BE54 P42:T42 J41:O42 J43:CW52 P41:CW41 J30:Y31 BF32:CW34 AS32:BE40 AA30:CW30 Z31:CW31 J16:Y21 Z19:AA21 AA17:AO17 Z18:AO18 Z16:AO16 AB19:AO19 AB20:CW21 AP16:CW19 J27:BE29 J23:CW26 J32:AR33 AA34:AH34 J69:CW71 J10:CW15">
    <cfRule type="cellIs" dxfId="14" priority="4" stopIfTrue="1" operator="equal">
      <formula>#REF!</formula>
    </cfRule>
  </conditionalFormatting>
  <conditionalFormatting sqref="Z17 Z30 U34:Z34 U38:Z38 U54:Z54 U63:Z63 U67:Z67 U76:Z76 Y59:CW59 U42:CW42">
    <cfRule type="cellIs" dxfId="13" priority="3" stopIfTrue="1" operator="equal">
      <formula>#REF!</formula>
    </cfRule>
  </conditionalFormatting>
  <conditionalFormatting sqref="J22:CW22">
    <cfRule type="cellIs" dxfId="12" priority="1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12" formula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30CB5-A561-4303-A3EF-5E34B1F7802D}">
  <sheetPr codeName="Hoja5"/>
  <dimension ref="A2:CX95"/>
  <sheetViews>
    <sheetView showGridLines="0" tabSelected="1" zoomScaleNormal="100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AH88" sqref="AH88"/>
    </sheetView>
  </sheetViews>
  <sheetFormatPr baseColWidth="10" defaultColWidth="10.7109375" defaultRowHeight="15" x14ac:dyDescent="0.25"/>
  <cols>
    <col min="2" max="2" width="57.85546875" bestFit="1" customWidth="1"/>
    <col min="4" max="4" width="14" style="1" customWidth="1"/>
    <col min="5" max="5" width="11.5703125" style="1"/>
    <col min="6" max="6" width="18" style="1" customWidth="1"/>
    <col min="7" max="8" width="10.7109375" style="8"/>
    <col min="9" max="9" width="18.28515625" style="8" bestFit="1" customWidth="1"/>
    <col min="10" max="12" width="10.7109375" style="8"/>
    <col min="13" max="13" width="11.42578125" style="8" bestFit="1" customWidth="1"/>
    <col min="14" max="17" width="10.7109375" style="8"/>
    <col min="18" max="18" width="11.42578125" style="8" bestFit="1" customWidth="1"/>
    <col min="19" max="19" width="10.7109375" style="8"/>
    <col min="20" max="20" width="11.42578125" style="8" bestFit="1" customWidth="1"/>
    <col min="21" max="21" width="10.7109375" style="8"/>
    <col min="22" max="22" width="11.42578125" style="8" bestFit="1" customWidth="1"/>
    <col min="23" max="25" width="10.7109375" style="8"/>
    <col min="26" max="29" width="11.28515625" style="8" bestFit="1" customWidth="1"/>
    <col min="30" max="41" width="11.42578125" style="8" bestFit="1" customWidth="1"/>
    <col min="42" max="42" width="12.28515625" style="8" bestFit="1" customWidth="1"/>
    <col min="43" max="57" width="10.7109375" style="8"/>
    <col min="102" max="102" width="12.85546875" bestFit="1" customWidth="1"/>
  </cols>
  <sheetData>
    <row r="2" spans="2:102" ht="21" x14ac:dyDescent="0.35">
      <c r="B2" s="4" t="s">
        <v>195</v>
      </c>
    </row>
    <row r="4" spans="2:102" x14ac:dyDescent="0.25">
      <c r="B4" t="s">
        <v>196</v>
      </c>
    </row>
    <row r="5" spans="2:102" x14ac:dyDescent="0.25">
      <c r="F5" s="9"/>
    </row>
    <row r="6" spans="2:102" x14ac:dyDescent="0.25">
      <c r="F6" s="9"/>
      <c r="G6" s="53"/>
      <c r="H6" s="53"/>
      <c r="I6" s="54"/>
      <c r="J6" s="158" t="s">
        <v>56</v>
      </c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60"/>
      <c r="V6" s="152" t="s">
        <v>57</v>
      </c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4"/>
      <c r="AH6" s="155" t="s">
        <v>58</v>
      </c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7"/>
      <c r="AT6" s="139" t="s">
        <v>59</v>
      </c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1"/>
      <c r="BF6" s="142" t="s">
        <v>60</v>
      </c>
      <c r="BG6" s="143"/>
      <c r="BH6" s="143"/>
      <c r="BI6" s="143"/>
      <c r="BJ6" s="143"/>
      <c r="BK6" s="143"/>
      <c r="BL6" s="143"/>
      <c r="BM6" s="143"/>
      <c r="BN6" s="143"/>
      <c r="BO6" s="143"/>
      <c r="BP6" s="143"/>
      <c r="BQ6" s="143"/>
      <c r="BR6" s="144" t="s">
        <v>167</v>
      </c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3" t="s">
        <v>168</v>
      </c>
      <c r="CE6" s="143"/>
      <c r="CF6" s="143"/>
      <c r="CG6" s="143"/>
      <c r="CH6" s="143"/>
      <c r="CI6" s="143"/>
      <c r="CJ6" s="143"/>
      <c r="CK6" s="143"/>
      <c r="CL6" s="143"/>
      <c r="CM6" s="143"/>
      <c r="CN6" s="143"/>
      <c r="CO6" s="143"/>
      <c r="CP6" s="144" t="s">
        <v>169</v>
      </c>
      <c r="CQ6" s="144"/>
      <c r="CR6" s="144"/>
      <c r="CS6" s="144"/>
      <c r="CT6" s="144"/>
      <c r="CU6" s="144"/>
      <c r="CV6" s="144"/>
      <c r="CW6" s="144"/>
    </row>
    <row r="7" spans="2:102" x14ac:dyDescent="0.25">
      <c r="F7" s="9"/>
      <c r="G7" s="79" t="s">
        <v>61</v>
      </c>
      <c r="H7" s="79" t="s">
        <v>62</v>
      </c>
      <c r="I7" s="79" t="s">
        <v>63</v>
      </c>
      <c r="J7" s="79" t="s">
        <v>64</v>
      </c>
      <c r="K7" s="79" t="s">
        <v>65</v>
      </c>
      <c r="L7" s="79" t="s">
        <v>66</v>
      </c>
      <c r="M7" s="79" t="s">
        <v>67</v>
      </c>
      <c r="N7" s="79" t="s">
        <v>68</v>
      </c>
      <c r="O7" s="79" t="s">
        <v>69</v>
      </c>
      <c r="P7" s="79" t="s">
        <v>70</v>
      </c>
      <c r="Q7" s="79" t="s">
        <v>71</v>
      </c>
      <c r="R7" s="79" t="s">
        <v>72</v>
      </c>
      <c r="S7" s="79" t="s">
        <v>73</v>
      </c>
      <c r="T7" s="79" t="s">
        <v>74</v>
      </c>
      <c r="U7" s="79" t="s">
        <v>75</v>
      </c>
      <c r="V7" s="79" t="s">
        <v>76</v>
      </c>
      <c r="W7" s="79" t="s">
        <v>77</v>
      </c>
      <c r="X7" s="79" t="s">
        <v>78</v>
      </c>
      <c r="Y7" s="79" t="s">
        <v>79</v>
      </c>
      <c r="Z7" s="79" t="s">
        <v>80</v>
      </c>
      <c r="AA7" s="79" t="s">
        <v>81</v>
      </c>
      <c r="AB7" s="79" t="s">
        <v>82</v>
      </c>
      <c r="AC7" s="79" t="s">
        <v>83</v>
      </c>
      <c r="AD7" s="79" t="s">
        <v>84</v>
      </c>
      <c r="AE7" s="79" t="s">
        <v>85</v>
      </c>
      <c r="AF7" s="79" t="s">
        <v>86</v>
      </c>
      <c r="AG7" s="79" t="s">
        <v>87</v>
      </c>
      <c r="AH7" s="79" t="s">
        <v>88</v>
      </c>
      <c r="AI7" s="79" t="s">
        <v>89</v>
      </c>
      <c r="AJ7" s="79" t="s">
        <v>90</v>
      </c>
      <c r="AK7" s="79" t="s">
        <v>91</v>
      </c>
      <c r="AL7" s="79" t="s">
        <v>92</v>
      </c>
      <c r="AM7" s="79" t="s">
        <v>93</v>
      </c>
      <c r="AN7" s="79" t="s">
        <v>94</v>
      </c>
      <c r="AO7" s="79" t="s">
        <v>95</v>
      </c>
      <c r="AP7" s="79" t="s">
        <v>96</v>
      </c>
      <c r="AQ7" s="79" t="s">
        <v>97</v>
      </c>
      <c r="AR7" s="79" t="s">
        <v>98</v>
      </c>
      <c r="AS7" s="79" t="s">
        <v>99</v>
      </c>
      <c r="AT7" s="79" t="s">
        <v>100</v>
      </c>
      <c r="AU7" s="79" t="s">
        <v>101</v>
      </c>
      <c r="AV7" s="79" t="s">
        <v>102</v>
      </c>
      <c r="AW7" s="79" t="s">
        <v>103</v>
      </c>
      <c r="AX7" s="79" t="s">
        <v>104</v>
      </c>
      <c r="AY7" s="79" t="s">
        <v>105</v>
      </c>
      <c r="AZ7" s="79" t="s">
        <v>106</v>
      </c>
      <c r="BA7" s="79" t="s">
        <v>107</v>
      </c>
      <c r="BB7" s="79" t="s">
        <v>108</v>
      </c>
      <c r="BC7" s="79" t="s">
        <v>109</v>
      </c>
      <c r="BD7" s="79" t="s">
        <v>110</v>
      </c>
      <c r="BE7" s="79" t="s">
        <v>111</v>
      </c>
      <c r="BF7" s="79" t="s">
        <v>123</v>
      </c>
      <c r="BG7" s="79" t="s">
        <v>124</v>
      </c>
      <c r="BH7" s="79" t="s">
        <v>125</v>
      </c>
      <c r="BI7" s="79" t="s">
        <v>126</v>
      </c>
      <c r="BJ7" s="79" t="s">
        <v>127</v>
      </c>
      <c r="BK7" s="79" t="s">
        <v>128</v>
      </c>
      <c r="BL7" s="79" t="s">
        <v>129</v>
      </c>
      <c r="BM7" s="79" t="s">
        <v>130</v>
      </c>
      <c r="BN7" s="79" t="s">
        <v>131</v>
      </c>
      <c r="BO7" s="79" t="s">
        <v>132</v>
      </c>
      <c r="BP7" s="79" t="s">
        <v>133</v>
      </c>
      <c r="BQ7" s="79" t="s">
        <v>134</v>
      </c>
      <c r="BR7" s="79" t="s">
        <v>135</v>
      </c>
      <c r="BS7" s="79" t="s">
        <v>136</v>
      </c>
      <c r="BT7" s="79" t="s">
        <v>137</v>
      </c>
      <c r="BU7" s="79" t="s">
        <v>138</v>
      </c>
      <c r="BV7" s="79" t="s">
        <v>139</v>
      </c>
      <c r="BW7" s="79" t="s">
        <v>140</v>
      </c>
      <c r="BX7" s="79" t="s">
        <v>141</v>
      </c>
      <c r="BY7" s="79" t="s">
        <v>142</v>
      </c>
      <c r="BZ7" s="79" t="s">
        <v>143</v>
      </c>
      <c r="CA7" s="79" t="s">
        <v>144</v>
      </c>
      <c r="CB7" s="79" t="s">
        <v>145</v>
      </c>
      <c r="CC7" s="79" t="s">
        <v>146</v>
      </c>
      <c r="CD7" s="79" t="s">
        <v>147</v>
      </c>
      <c r="CE7" s="79" t="s">
        <v>148</v>
      </c>
      <c r="CF7" s="79" t="s">
        <v>149</v>
      </c>
      <c r="CG7" s="79" t="s">
        <v>150</v>
      </c>
      <c r="CH7" s="79" t="s">
        <v>151</v>
      </c>
      <c r="CI7" s="79" t="s">
        <v>152</v>
      </c>
      <c r="CJ7" s="79" t="s">
        <v>153</v>
      </c>
      <c r="CK7" s="79" t="s">
        <v>154</v>
      </c>
      <c r="CL7" s="79" t="s">
        <v>155</v>
      </c>
      <c r="CM7" s="79" t="s">
        <v>156</v>
      </c>
      <c r="CN7" s="79" t="s">
        <v>157</v>
      </c>
      <c r="CO7" s="79" t="s">
        <v>158</v>
      </c>
      <c r="CP7" s="79" t="s">
        <v>159</v>
      </c>
      <c r="CQ7" s="79" t="s">
        <v>160</v>
      </c>
      <c r="CR7" s="79" t="s">
        <v>161</v>
      </c>
      <c r="CS7" s="79" t="s">
        <v>162</v>
      </c>
      <c r="CT7" s="79" t="s">
        <v>163</v>
      </c>
      <c r="CU7" s="79" t="s">
        <v>164</v>
      </c>
      <c r="CV7" s="79" t="s">
        <v>165</v>
      </c>
      <c r="CW7" s="79" t="s">
        <v>166</v>
      </c>
    </row>
    <row r="8" spans="2:102" x14ac:dyDescent="0.25">
      <c r="B8" s="22" t="s">
        <v>8</v>
      </c>
      <c r="C8" s="22"/>
      <c r="D8" s="23"/>
      <c r="E8" s="23"/>
      <c r="F8" s="23">
        <f>(SUM(F10:F66))</f>
        <v>1149005.3649434885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</row>
    <row r="9" spans="2:102" x14ac:dyDescent="0.25">
      <c r="B9" s="13" t="s">
        <v>25</v>
      </c>
      <c r="C9" s="13"/>
      <c r="D9" s="14"/>
      <c r="E9" s="14"/>
      <c r="F9" s="14"/>
      <c r="G9" s="76"/>
      <c r="H9" s="76"/>
      <c r="I9" s="77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</row>
    <row r="10" spans="2:102" x14ac:dyDescent="0.25">
      <c r="B10" s="17" t="s">
        <v>46</v>
      </c>
      <c r="C10" s="17">
        <v>1</v>
      </c>
      <c r="D10" s="29">
        <v>5800</v>
      </c>
      <c r="E10" s="29"/>
      <c r="F10" s="11">
        <f>C10*D10</f>
        <v>5800</v>
      </c>
      <c r="G10" s="70">
        <v>1</v>
      </c>
      <c r="H10" s="70">
        <v>2</v>
      </c>
      <c r="I10" s="71">
        <v>-5800</v>
      </c>
      <c r="J10" s="72">
        <v>0</v>
      </c>
      <c r="K10" s="72">
        <f>I10</f>
        <v>-5800</v>
      </c>
      <c r="L10" s="72">
        <v>0</v>
      </c>
      <c r="M10" s="72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72">
        <v>0</v>
      </c>
      <c r="T10" s="72">
        <v>0</v>
      </c>
      <c r="U10" s="72">
        <v>0</v>
      </c>
      <c r="V10" s="72">
        <v>0</v>
      </c>
      <c r="W10" s="72">
        <v>0</v>
      </c>
      <c r="X10" s="72">
        <v>0</v>
      </c>
      <c r="Y10" s="72">
        <v>0</v>
      </c>
      <c r="Z10" s="72">
        <v>0</v>
      </c>
      <c r="AA10" s="72">
        <v>0</v>
      </c>
      <c r="AB10" s="72">
        <v>0</v>
      </c>
      <c r="AC10" s="72">
        <v>0</v>
      </c>
      <c r="AD10" s="72">
        <v>0</v>
      </c>
      <c r="AE10" s="72">
        <v>0</v>
      </c>
      <c r="AF10" s="72">
        <v>0</v>
      </c>
      <c r="AG10" s="72">
        <v>0</v>
      </c>
      <c r="AH10" s="72">
        <v>0</v>
      </c>
      <c r="AI10" s="72">
        <v>0</v>
      </c>
      <c r="AJ10" s="72">
        <v>0</v>
      </c>
      <c r="AK10" s="72">
        <v>0</v>
      </c>
      <c r="AL10" s="72">
        <v>0</v>
      </c>
      <c r="AM10" s="72">
        <v>0</v>
      </c>
      <c r="AN10" s="72">
        <v>0</v>
      </c>
      <c r="AO10" s="72">
        <v>0</v>
      </c>
      <c r="AP10" s="72">
        <v>0</v>
      </c>
      <c r="AQ10" s="72">
        <v>0</v>
      </c>
      <c r="AR10" s="72">
        <v>0</v>
      </c>
      <c r="AS10" s="72">
        <v>0</v>
      </c>
      <c r="AT10" s="72">
        <v>0</v>
      </c>
      <c r="AU10" s="72">
        <v>0</v>
      </c>
      <c r="AV10" s="72">
        <v>0</v>
      </c>
      <c r="AW10" s="72">
        <v>0</v>
      </c>
      <c r="AX10" s="72">
        <v>0</v>
      </c>
      <c r="AY10" s="72">
        <v>0</v>
      </c>
      <c r="AZ10" s="72">
        <v>0</v>
      </c>
      <c r="BA10" s="72">
        <v>0</v>
      </c>
      <c r="BB10" s="72">
        <v>0</v>
      </c>
      <c r="BC10" s="72">
        <v>0</v>
      </c>
      <c r="BD10" s="72">
        <v>0</v>
      </c>
      <c r="BE10" s="72">
        <v>0</v>
      </c>
      <c r="BF10" s="72">
        <v>0</v>
      </c>
      <c r="BG10" s="72">
        <v>0</v>
      </c>
      <c r="BH10" s="72">
        <v>0</v>
      </c>
      <c r="BI10" s="72">
        <v>0</v>
      </c>
      <c r="BJ10" s="72">
        <v>0</v>
      </c>
      <c r="BK10" s="72">
        <v>0</v>
      </c>
      <c r="BL10" s="72">
        <v>0</v>
      </c>
      <c r="BM10" s="72">
        <v>0</v>
      </c>
      <c r="BN10" s="72">
        <v>0</v>
      </c>
      <c r="BO10" s="72">
        <v>0</v>
      </c>
      <c r="BP10" s="72">
        <v>0</v>
      </c>
      <c r="BQ10" s="72">
        <v>0</v>
      </c>
      <c r="BR10" s="72">
        <v>0</v>
      </c>
      <c r="BS10" s="72">
        <v>0</v>
      </c>
      <c r="BT10" s="72">
        <v>0</v>
      </c>
      <c r="BU10" s="72">
        <v>0</v>
      </c>
      <c r="BV10" s="72">
        <v>0</v>
      </c>
      <c r="BW10" s="72">
        <v>0</v>
      </c>
      <c r="BX10" s="72">
        <v>0</v>
      </c>
      <c r="BY10" s="72">
        <v>0</v>
      </c>
      <c r="BZ10" s="72">
        <v>0</v>
      </c>
      <c r="CA10" s="72">
        <v>0</v>
      </c>
      <c r="CB10" s="72">
        <v>0</v>
      </c>
      <c r="CC10" s="72">
        <v>0</v>
      </c>
      <c r="CD10" s="72">
        <v>0</v>
      </c>
      <c r="CE10" s="72">
        <v>0</v>
      </c>
      <c r="CF10" s="72">
        <v>0</v>
      </c>
      <c r="CG10" s="72">
        <v>0</v>
      </c>
      <c r="CH10" s="72">
        <v>0</v>
      </c>
      <c r="CI10" s="72">
        <v>0</v>
      </c>
      <c r="CJ10" s="72">
        <v>0</v>
      </c>
      <c r="CK10" s="72">
        <v>0</v>
      </c>
      <c r="CL10" s="72">
        <v>0</v>
      </c>
      <c r="CM10" s="72">
        <v>0</v>
      </c>
      <c r="CN10" s="72">
        <v>0</v>
      </c>
      <c r="CO10" s="72">
        <v>0</v>
      </c>
      <c r="CP10" s="72">
        <v>0</v>
      </c>
      <c r="CQ10" s="72">
        <v>0</v>
      </c>
      <c r="CR10" s="72">
        <v>0</v>
      </c>
      <c r="CS10" s="72">
        <v>0</v>
      </c>
      <c r="CT10" s="72">
        <v>0</v>
      </c>
      <c r="CU10" s="72">
        <v>0</v>
      </c>
      <c r="CV10" s="72">
        <v>0</v>
      </c>
      <c r="CW10" s="72">
        <v>0</v>
      </c>
      <c r="CX10" s="115"/>
    </row>
    <row r="11" spans="2:102" x14ac:dyDescent="0.25">
      <c r="B11" s="10" t="s">
        <v>26</v>
      </c>
      <c r="C11" s="10">
        <v>1</v>
      </c>
      <c r="D11" s="11">
        <v>1200</v>
      </c>
      <c r="E11" s="11"/>
      <c r="F11" s="11">
        <f>C11*D11</f>
        <v>1200</v>
      </c>
      <c r="G11" s="55">
        <v>4</v>
      </c>
      <c r="H11" s="55">
        <v>4</v>
      </c>
      <c r="I11" s="57">
        <v>-1200</v>
      </c>
      <c r="J11" s="58">
        <v>0</v>
      </c>
      <c r="K11" s="58">
        <v>0</v>
      </c>
      <c r="L11" s="58">
        <v>0</v>
      </c>
      <c r="M11" s="58">
        <f>I11</f>
        <v>-1200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  <c r="AJ11" s="58">
        <v>0</v>
      </c>
      <c r="AK11" s="58">
        <v>0</v>
      </c>
      <c r="AL11" s="58">
        <v>0</v>
      </c>
      <c r="AM11" s="58">
        <v>0</v>
      </c>
      <c r="AN11" s="58">
        <v>0</v>
      </c>
      <c r="AO11" s="58">
        <v>0</v>
      </c>
      <c r="AP11" s="58">
        <v>0</v>
      </c>
      <c r="AQ11" s="58">
        <v>0</v>
      </c>
      <c r="AR11" s="58">
        <v>0</v>
      </c>
      <c r="AS11" s="58">
        <v>0</v>
      </c>
      <c r="AT11" s="58">
        <v>0</v>
      </c>
      <c r="AU11" s="58">
        <v>0</v>
      </c>
      <c r="AV11" s="58">
        <v>0</v>
      </c>
      <c r="AW11" s="58">
        <v>0</v>
      </c>
      <c r="AX11" s="58">
        <v>0</v>
      </c>
      <c r="AY11" s="58">
        <v>0</v>
      </c>
      <c r="AZ11" s="58">
        <v>0</v>
      </c>
      <c r="BA11" s="58">
        <v>0</v>
      </c>
      <c r="BB11" s="58">
        <v>0</v>
      </c>
      <c r="BC11" s="58">
        <v>0</v>
      </c>
      <c r="BD11" s="58">
        <v>0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0</v>
      </c>
      <c r="BW11" s="58">
        <v>0</v>
      </c>
      <c r="BX11" s="58">
        <v>0</v>
      </c>
      <c r="BY11" s="58">
        <v>0</v>
      </c>
      <c r="BZ11" s="58">
        <v>0</v>
      </c>
      <c r="CA11" s="58">
        <v>0</v>
      </c>
      <c r="CB11" s="58">
        <v>0</v>
      </c>
      <c r="CC11" s="58">
        <v>0</v>
      </c>
      <c r="CD11" s="58">
        <v>0</v>
      </c>
      <c r="CE11" s="58">
        <v>0</v>
      </c>
      <c r="CF11" s="58">
        <v>0</v>
      </c>
      <c r="CG11" s="58">
        <v>0</v>
      </c>
      <c r="CH11" s="58">
        <v>0</v>
      </c>
      <c r="CI11" s="58">
        <v>0</v>
      </c>
      <c r="CJ11" s="58">
        <v>0</v>
      </c>
      <c r="CK11" s="58">
        <v>0</v>
      </c>
      <c r="CL11" s="58">
        <v>0</v>
      </c>
      <c r="CM11" s="58">
        <v>0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115"/>
    </row>
    <row r="12" spans="2:102" x14ac:dyDescent="0.25">
      <c r="B12" s="10" t="s">
        <v>27</v>
      </c>
      <c r="C12" s="10">
        <v>1</v>
      </c>
      <c r="D12" s="11">
        <v>4500</v>
      </c>
      <c r="E12" s="11"/>
      <c r="F12" s="11">
        <f>D12*C12</f>
        <v>4500</v>
      </c>
      <c r="G12" s="55">
        <v>4</v>
      </c>
      <c r="H12" s="55">
        <v>4</v>
      </c>
      <c r="I12" s="57">
        <v>-4500</v>
      </c>
      <c r="J12" s="58">
        <v>0</v>
      </c>
      <c r="K12" s="58">
        <v>0</v>
      </c>
      <c r="L12" s="58">
        <v>0</v>
      </c>
      <c r="M12" s="58">
        <f>I12</f>
        <v>-4500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v>0</v>
      </c>
      <c r="AK12" s="58">
        <v>0</v>
      </c>
      <c r="AL12" s="58">
        <v>0</v>
      </c>
      <c r="AM12" s="58">
        <v>0</v>
      </c>
      <c r="AN12" s="58">
        <v>0</v>
      </c>
      <c r="AO12" s="58">
        <v>0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0</v>
      </c>
      <c r="CA12" s="58">
        <v>0</v>
      </c>
      <c r="CB12" s="58">
        <v>0</v>
      </c>
      <c r="CC12" s="58">
        <v>0</v>
      </c>
      <c r="CD12" s="58">
        <v>0</v>
      </c>
      <c r="CE12" s="58">
        <v>0</v>
      </c>
      <c r="CF12" s="58">
        <v>0</v>
      </c>
      <c r="CG12" s="58">
        <v>0</v>
      </c>
      <c r="CH12" s="58">
        <v>0</v>
      </c>
      <c r="CI12" s="58">
        <v>0</v>
      </c>
      <c r="CJ12" s="58">
        <v>0</v>
      </c>
      <c r="CK12" s="58">
        <v>0</v>
      </c>
      <c r="CL12" s="58">
        <v>0</v>
      </c>
      <c r="CM12" s="58">
        <v>0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115"/>
    </row>
    <row r="13" spans="2:102" x14ac:dyDescent="0.25">
      <c r="B13" s="10" t="s">
        <v>14</v>
      </c>
      <c r="C13" s="12">
        <v>0.21</v>
      </c>
      <c r="D13" s="11">
        <f>F11+F12+F10</f>
        <v>11500</v>
      </c>
      <c r="E13" s="11"/>
      <c r="F13" s="11">
        <f>C13*D13</f>
        <v>2415</v>
      </c>
      <c r="G13" s="55">
        <v>1</v>
      </c>
      <c r="H13" s="55">
        <v>4</v>
      </c>
      <c r="I13" s="57">
        <f>(I10+I11+I12)*0.21</f>
        <v>-2415</v>
      </c>
      <c r="J13" s="58">
        <f>(J10+J11+J12)*0.21</f>
        <v>0</v>
      </c>
      <c r="K13" s="58">
        <f>(K10+K11+K12)*0.21</f>
        <v>-1218</v>
      </c>
      <c r="L13" s="58">
        <v>0</v>
      </c>
      <c r="M13" s="58">
        <f>(M10+M11+M12)*0.21</f>
        <v>-1197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  <c r="AJ13" s="58">
        <v>0</v>
      </c>
      <c r="AK13" s="58">
        <v>0</v>
      </c>
      <c r="AL13" s="58">
        <v>0</v>
      </c>
      <c r="AM13" s="58">
        <v>0</v>
      </c>
      <c r="AN13" s="58">
        <v>0</v>
      </c>
      <c r="AO13" s="58">
        <v>0</v>
      </c>
      <c r="AP13" s="58">
        <v>0</v>
      </c>
      <c r="AQ13" s="58">
        <v>0</v>
      </c>
      <c r="AR13" s="58">
        <v>0</v>
      </c>
      <c r="AS13" s="58">
        <v>0</v>
      </c>
      <c r="AT13" s="58">
        <v>0</v>
      </c>
      <c r="AU13" s="58">
        <v>0</v>
      </c>
      <c r="AV13" s="58">
        <v>0</v>
      </c>
      <c r="AW13" s="58">
        <v>0</v>
      </c>
      <c r="AX13" s="58">
        <v>0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0</v>
      </c>
      <c r="BW13" s="58">
        <v>0</v>
      </c>
      <c r="BX13" s="58">
        <v>0</v>
      </c>
      <c r="BY13" s="58">
        <v>0</v>
      </c>
      <c r="BZ13" s="58">
        <v>0</v>
      </c>
      <c r="CA13" s="58">
        <v>0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0</v>
      </c>
      <c r="CI13" s="58">
        <v>0</v>
      </c>
      <c r="CJ13" s="58">
        <v>0</v>
      </c>
      <c r="CK13" s="58">
        <v>0</v>
      </c>
      <c r="CL13" s="58">
        <v>0</v>
      </c>
      <c r="CM13" s="58">
        <v>0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115"/>
    </row>
    <row r="14" spans="2:102" x14ac:dyDescent="0.25">
      <c r="B14" s="10"/>
      <c r="C14" s="12"/>
      <c r="D14" s="11"/>
      <c r="E14" s="11"/>
      <c r="F14" s="11"/>
      <c r="G14" s="61"/>
      <c r="H14" s="61"/>
      <c r="I14" s="62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115"/>
    </row>
    <row r="15" spans="2:102" x14ac:dyDescent="0.25">
      <c r="B15" s="15" t="s">
        <v>1</v>
      </c>
      <c r="C15" s="15"/>
      <c r="D15" s="16"/>
      <c r="E15" s="16"/>
      <c r="F15" s="16"/>
      <c r="G15" s="64"/>
      <c r="H15" s="64"/>
      <c r="I15" s="65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115"/>
    </row>
    <row r="16" spans="2:102" x14ac:dyDescent="0.25">
      <c r="B16" t="s">
        <v>21</v>
      </c>
      <c r="C16" s="6">
        <v>5.6099999999999997E-2</v>
      </c>
      <c r="D16" s="1">
        <f>F30</f>
        <v>59850</v>
      </c>
      <c r="F16" s="1">
        <f>D16*C16</f>
        <v>3357.585</v>
      </c>
      <c r="G16" s="70">
        <v>6</v>
      </c>
      <c r="H16" s="70">
        <v>6</v>
      </c>
      <c r="I16" s="71">
        <f t="shared" ref="I16:I65" si="0">-F16</f>
        <v>-3357.585</v>
      </c>
      <c r="J16" s="72">
        <v>0</v>
      </c>
      <c r="K16" s="72">
        <v>0</v>
      </c>
      <c r="L16" s="72">
        <v>0</v>
      </c>
      <c r="M16" s="72">
        <v>0</v>
      </c>
      <c r="N16" s="72">
        <v>0</v>
      </c>
      <c r="O16" s="72">
        <f>I16</f>
        <v>-3357.585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>
        <v>0</v>
      </c>
      <c r="Y16" s="72">
        <v>0</v>
      </c>
      <c r="Z16" s="72">
        <v>0</v>
      </c>
      <c r="AA16" s="72">
        <v>0</v>
      </c>
      <c r="AB16" s="72">
        <v>0</v>
      </c>
      <c r="AC16" s="72">
        <v>0</v>
      </c>
      <c r="AD16" s="72">
        <v>0</v>
      </c>
      <c r="AE16" s="72">
        <v>0</v>
      </c>
      <c r="AF16" s="72">
        <v>0</v>
      </c>
      <c r="AG16" s="72">
        <v>0</v>
      </c>
      <c r="AH16" s="72">
        <v>0</v>
      </c>
      <c r="AI16" s="72">
        <v>0</v>
      </c>
      <c r="AJ16" s="72">
        <v>0</v>
      </c>
      <c r="AK16" s="72">
        <v>0</v>
      </c>
      <c r="AL16" s="72">
        <v>0</v>
      </c>
      <c r="AM16" s="72">
        <v>0</v>
      </c>
      <c r="AN16" s="72">
        <v>0</v>
      </c>
      <c r="AO16" s="72">
        <v>0</v>
      </c>
      <c r="AP16" s="72">
        <v>0</v>
      </c>
      <c r="AQ16" s="72">
        <v>0</v>
      </c>
      <c r="AR16" s="72">
        <v>0</v>
      </c>
      <c r="AS16" s="72">
        <v>0</v>
      </c>
      <c r="AT16" s="72">
        <v>0</v>
      </c>
      <c r="AU16" s="72">
        <v>0</v>
      </c>
      <c r="AV16" s="72">
        <v>0</v>
      </c>
      <c r="AW16" s="72">
        <v>0</v>
      </c>
      <c r="AX16" s="72">
        <v>0</v>
      </c>
      <c r="AY16" s="72">
        <v>0</v>
      </c>
      <c r="AZ16" s="72">
        <v>0</v>
      </c>
      <c r="BA16" s="72">
        <v>0</v>
      </c>
      <c r="BB16" s="72">
        <v>0</v>
      </c>
      <c r="BC16" s="72">
        <v>0</v>
      </c>
      <c r="BD16" s="72">
        <v>0</v>
      </c>
      <c r="BE16" s="72">
        <v>0</v>
      </c>
      <c r="BF16" s="72">
        <v>0</v>
      </c>
      <c r="BG16" s="72">
        <v>0</v>
      </c>
      <c r="BH16" s="72">
        <v>0</v>
      </c>
      <c r="BI16" s="72">
        <v>0</v>
      </c>
      <c r="BJ16" s="72">
        <v>0</v>
      </c>
      <c r="BK16" s="72">
        <v>0</v>
      </c>
      <c r="BL16" s="72">
        <v>0</v>
      </c>
      <c r="BM16" s="72">
        <v>0</v>
      </c>
      <c r="BN16" s="72">
        <v>0</v>
      </c>
      <c r="BO16" s="72">
        <v>0</v>
      </c>
      <c r="BP16" s="72">
        <v>0</v>
      </c>
      <c r="BQ16" s="72">
        <v>0</v>
      </c>
      <c r="BR16" s="72">
        <v>0</v>
      </c>
      <c r="BS16" s="72">
        <v>0</v>
      </c>
      <c r="BT16" s="72">
        <v>0</v>
      </c>
      <c r="BU16" s="72">
        <v>0</v>
      </c>
      <c r="BV16" s="72">
        <v>0</v>
      </c>
      <c r="BW16" s="72">
        <v>0</v>
      </c>
      <c r="BX16" s="72">
        <v>0</v>
      </c>
      <c r="BY16" s="72">
        <v>0</v>
      </c>
      <c r="BZ16" s="72">
        <v>0</v>
      </c>
      <c r="CA16" s="72">
        <v>0</v>
      </c>
      <c r="CB16" s="72">
        <v>0</v>
      </c>
      <c r="CC16" s="72">
        <v>0</v>
      </c>
      <c r="CD16" s="72">
        <v>0</v>
      </c>
      <c r="CE16" s="72">
        <v>0</v>
      </c>
      <c r="CF16" s="72">
        <v>0</v>
      </c>
      <c r="CG16" s="72">
        <v>0</v>
      </c>
      <c r="CH16" s="72">
        <v>0</v>
      </c>
      <c r="CI16" s="72">
        <v>0</v>
      </c>
      <c r="CJ16" s="72">
        <v>0</v>
      </c>
      <c r="CK16" s="72">
        <v>0</v>
      </c>
      <c r="CL16" s="72">
        <v>0</v>
      </c>
      <c r="CM16" s="72">
        <v>0</v>
      </c>
      <c r="CN16" s="72">
        <v>0</v>
      </c>
      <c r="CO16" s="72">
        <v>0</v>
      </c>
      <c r="CP16" s="72">
        <v>0</v>
      </c>
      <c r="CQ16" s="72">
        <v>0</v>
      </c>
      <c r="CR16" s="72">
        <v>0</v>
      </c>
      <c r="CS16" s="72">
        <v>0</v>
      </c>
      <c r="CT16" s="72">
        <v>0</v>
      </c>
      <c r="CU16" s="72">
        <v>0</v>
      </c>
      <c r="CV16" s="72">
        <v>0</v>
      </c>
      <c r="CW16" s="72">
        <v>0</v>
      </c>
      <c r="CX16" s="115"/>
    </row>
    <row r="17" spans="2:102" x14ac:dyDescent="0.25">
      <c r="B17" t="s">
        <v>22</v>
      </c>
      <c r="C17" s="6">
        <v>4.7699999999999999E-2</v>
      </c>
      <c r="D17" s="1">
        <f>F30</f>
        <v>59850</v>
      </c>
      <c r="F17" s="1">
        <f>D17*C17</f>
        <v>2854.8449999999998</v>
      </c>
      <c r="G17" s="55">
        <v>17</v>
      </c>
      <c r="H17" s="55">
        <v>18</v>
      </c>
      <c r="I17" s="57">
        <f t="shared" si="0"/>
        <v>-2854.8449999999998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f>I17*0.3</f>
        <v>-856.45349999999996</v>
      </c>
      <c r="AA17" s="58">
        <f>0.7*I17</f>
        <v>-1998.3914999999997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v>0</v>
      </c>
      <c r="AK17" s="58">
        <v>0</v>
      </c>
      <c r="AL17" s="58">
        <v>0</v>
      </c>
      <c r="AM17" s="58">
        <v>0</v>
      </c>
      <c r="AN17" s="58">
        <v>0</v>
      </c>
      <c r="AO17" s="58">
        <v>0</v>
      </c>
      <c r="AP17" s="58">
        <v>0</v>
      </c>
      <c r="AQ17" s="58">
        <v>0</v>
      </c>
      <c r="AR17" s="58">
        <v>0</v>
      </c>
      <c r="AS17" s="58">
        <v>0</v>
      </c>
      <c r="AT17" s="58">
        <v>0</v>
      </c>
      <c r="AU17" s="58">
        <v>0</v>
      </c>
      <c r="AV17" s="58">
        <v>0</v>
      </c>
      <c r="AW17" s="58">
        <v>0</v>
      </c>
      <c r="AX17" s="58">
        <v>0</v>
      </c>
      <c r="AY17" s="58">
        <v>0</v>
      </c>
      <c r="AZ17" s="58">
        <v>0</v>
      </c>
      <c r="BA17" s="58">
        <v>0</v>
      </c>
      <c r="BB17" s="58">
        <v>0</v>
      </c>
      <c r="BC17" s="58">
        <v>0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0</v>
      </c>
      <c r="CA17" s="58">
        <v>0</v>
      </c>
      <c r="CB17" s="58">
        <v>0</v>
      </c>
      <c r="CC17" s="58">
        <v>0</v>
      </c>
      <c r="CD17" s="58">
        <v>0</v>
      </c>
      <c r="CE17" s="58">
        <v>0</v>
      </c>
      <c r="CF17" s="58">
        <v>0</v>
      </c>
      <c r="CG17" s="58">
        <v>0</v>
      </c>
      <c r="CH17" s="58">
        <v>0</v>
      </c>
      <c r="CI17" s="58">
        <v>0</v>
      </c>
      <c r="CJ17" s="58">
        <v>0</v>
      </c>
      <c r="CK17" s="58">
        <v>0</v>
      </c>
      <c r="CL17" s="58">
        <v>0</v>
      </c>
      <c r="CM17" s="58">
        <v>0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115"/>
    </row>
    <row r="18" spans="2:102" x14ac:dyDescent="0.25">
      <c r="B18" t="s">
        <v>24</v>
      </c>
      <c r="C18" s="6">
        <v>7.0000000000000001E-3</v>
      </c>
      <c r="D18" s="1">
        <f>F30</f>
        <v>59850</v>
      </c>
      <c r="F18" s="1">
        <f>C18*D18</f>
        <v>418.95</v>
      </c>
      <c r="G18" s="55">
        <v>17</v>
      </c>
      <c r="H18" s="55">
        <v>18</v>
      </c>
      <c r="I18" s="57">
        <f t="shared" si="0"/>
        <v>-418.95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f>I18*0.5</f>
        <v>-209.47499999999999</v>
      </c>
      <c r="AA18" s="58">
        <f>I18*0.5</f>
        <v>-209.47499999999999</v>
      </c>
      <c r="AB18" s="58">
        <v>0</v>
      </c>
      <c r="AC18" s="58">
        <v>0</v>
      </c>
      <c r="AD18" s="58">
        <v>0</v>
      </c>
      <c r="AE18" s="58">
        <v>0</v>
      </c>
      <c r="AF18" s="58">
        <v>0</v>
      </c>
      <c r="AG18" s="58">
        <v>0</v>
      </c>
      <c r="AH18" s="58">
        <v>0</v>
      </c>
      <c r="AI18" s="58">
        <v>0</v>
      </c>
      <c r="AJ18" s="58">
        <v>0</v>
      </c>
      <c r="AK18" s="58">
        <v>0</v>
      </c>
      <c r="AL18" s="58">
        <v>0</v>
      </c>
      <c r="AM18" s="58">
        <v>0</v>
      </c>
      <c r="AN18" s="58">
        <v>0</v>
      </c>
      <c r="AO18" s="58">
        <v>0</v>
      </c>
      <c r="AP18" s="58">
        <v>0</v>
      </c>
      <c r="AQ18" s="58">
        <v>0</v>
      </c>
      <c r="AR18" s="58">
        <v>0</v>
      </c>
      <c r="AS18" s="58">
        <v>0</v>
      </c>
      <c r="AT18" s="58">
        <v>0</v>
      </c>
      <c r="AU18" s="58">
        <v>0</v>
      </c>
      <c r="AV18" s="58">
        <v>0</v>
      </c>
      <c r="AW18" s="58">
        <v>0</v>
      </c>
      <c r="AX18" s="58">
        <v>0</v>
      </c>
      <c r="AY18" s="58">
        <v>0</v>
      </c>
      <c r="AZ18" s="58">
        <v>0</v>
      </c>
      <c r="BA18" s="58">
        <v>0</v>
      </c>
      <c r="BB18" s="58">
        <v>0</v>
      </c>
      <c r="BC18" s="58">
        <v>0</v>
      </c>
      <c r="BD18" s="58">
        <v>0</v>
      </c>
      <c r="BE18" s="58">
        <v>0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0</v>
      </c>
      <c r="CA18" s="58">
        <v>0</v>
      </c>
      <c r="CB18" s="58">
        <v>0</v>
      </c>
      <c r="CC18" s="58">
        <v>0</v>
      </c>
      <c r="CD18" s="58">
        <v>0</v>
      </c>
      <c r="CE18" s="58">
        <v>0</v>
      </c>
      <c r="CF18" s="58">
        <v>0</v>
      </c>
      <c r="CG18" s="58">
        <v>0</v>
      </c>
      <c r="CH18" s="58">
        <v>0</v>
      </c>
      <c r="CI18" s="58">
        <v>0</v>
      </c>
      <c r="CJ18" s="58">
        <v>0</v>
      </c>
      <c r="CK18" s="58">
        <v>0</v>
      </c>
      <c r="CL18" s="58">
        <v>0</v>
      </c>
      <c r="CM18" s="58">
        <v>0</v>
      </c>
      <c r="CN18" s="58">
        <v>0</v>
      </c>
      <c r="CO18" s="58">
        <v>0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115"/>
    </row>
    <row r="19" spans="2:102" x14ac:dyDescent="0.25">
      <c r="B19" s="6" t="s">
        <v>19</v>
      </c>
      <c r="C19" s="6">
        <v>5.6099999999999997E-2</v>
      </c>
      <c r="D19" s="1">
        <f>F33+F34</f>
        <v>638441.28600000008</v>
      </c>
      <c r="F19" s="1">
        <f>C19*D19</f>
        <v>35816.556144599999</v>
      </c>
      <c r="G19" s="55">
        <v>6</v>
      </c>
      <c r="H19" s="55">
        <v>9</v>
      </c>
      <c r="I19" s="57">
        <f t="shared" si="0"/>
        <v>-35816.556144599999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f>I19*0.4</f>
        <v>-14326.62245784</v>
      </c>
      <c r="P19" s="58">
        <v>0</v>
      </c>
      <c r="Q19" s="58">
        <v>0</v>
      </c>
      <c r="R19" s="58">
        <f>I19*0.6</f>
        <v>-21489.93368676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  <c r="AJ19" s="58">
        <v>0</v>
      </c>
      <c r="AK19" s="58">
        <v>0</v>
      </c>
      <c r="AL19" s="58">
        <v>0</v>
      </c>
      <c r="AM19" s="58">
        <v>0</v>
      </c>
      <c r="AN19" s="58">
        <v>0</v>
      </c>
      <c r="AO19" s="58">
        <v>0</v>
      </c>
      <c r="AP19" s="58">
        <v>0</v>
      </c>
      <c r="AQ19" s="58">
        <v>0</v>
      </c>
      <c r="AR19" s="58">
        <v>0</v>
      </c>
      <c r="AS19" s="58">
        <v>0</v>
      </c>
      <c r="AT19" s="58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8">
        <v>0</v>
      </c>
      <c r="BA19" s="58">
        <v>0</v>
      </c>
      <c r="BB19" s="58">
        <v>0</v>
      </c>
      <c r="BC19" s="58">
        <v>0</v>
      </c>
      <c r="BD19" s="58">
        <v>0</v>
      </c>
      <c r="BE19" s="58">
        <v>0</v>
      </c>
      <c r="BF19" s="58">
        <v>0</v>
      </c>
      <c r="BG19" s="58">
        <v>0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0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0</v>
      </c>
      <c r="CA19" s="58">
        <v>0</v>
      </c>
      <c r="CB19" s="58">
        <v>0</v>
      </c>
      <c r="CC19" s="58">
        <v>0</v>
      </c>
      <c r="CD19" s="58">
        <v>0</v>
      </c>
      <c r="CE19" s="58">
        <v>0</v>
      </c>
      <c r="CF19" s="58">
        <v>0</v>
      </c>
      <c r="CG19" s="58">
        <v>0</v>
      </c>
      <c r="CH19" s="58">
        <v>0</v>
      </c>
      <c r="CI19" s="58">
        <v>0</v>
      </c>
      <c r="CJ19" s="58">
        <v>0</v>
      </c>
      <c r="CK19" s="58">
        <v>0</v>
      </c>
      <c r="CL19" s="58">
        <v>0</v>
      </c>
      <c r="CM19" s="58">
        <v>0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115"/>
    </row>
    <row r="20" spans="2:102" x14ac:dyDescent="0.25">
      <c r="B20" s="6" t="s">
        <v>20</v>
      </c>
      <c r="C20" s="6">
        <v>4.7699999999999999E-2</v>
      </c>
      <c r="D20" s="1">
        <f>F33+F34</f>
        <v>638441.28600000008</v>
      </c>
      <c r="F20" s="1">
        <f>C20*D20</f>
        <v>30453.649342200002</v>
      </c>
      <c r="G20" s="55">
        <v>19</v>
      </c>
      <c r="H20" s="55">
        <v>32</v>
      </c>
      <c r="I20" s="57">
        <f t="shared" si="0"/>
        <v>-30453.649342200002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f>$I20/14</f>
        <v>-2175.2606673</v>
      </c>
      <c r="AC20" s="58">
        <f t="shared" ref="AC20:AO20" si="1">$I20/14</f>
        <v>-2175.2606673</v>
      </c>
      <c r="AD20" s="58">
        <f t="shared" si="1"/>
        <v>-2175.2606673</v>
      </c>
      <c r="AE20" s="58">
        <f t="shared" si="1"/>
        <v>-2175.2606673</v>
      </c>
      <c r="AF20" s="58">
        <f t="shared" si="1"/>
        <v>-2175.2606673</v>
      </c>
      <c r="AG20" s="58">
        <f t="shared" si="1"/>
        <v>-2175.2606673</v>
      </c>
      <c r="AH20" s="58">
        <f t="shared" si="1"/>
        <v>-2175.2606673</v>
      </c>
      <c r="AI20" s="58">
        <f t="shared" si="1"/>
        <v>-2175.2606673</v>
      </c>
      <c r="AJ20" s="58">
        <f t="shared" si="1"/>
        <v>-2175.2606673</v>
      </c>
      <c r="AK20" s="58">
        <f t="shared" si="1"/>
        <v>-2175.2606673</v>
      </c>
      <c r="AL20" s="58">
        <f t="shared" si="1"/>
        <v>-2175.2606673</v>
      </c>
      <c r="AM20" s="58">
        <f t="shared" si="1"/>
        <v>-2175.2606673</v>
      </c>
      <c r="AN20" s="58">
        <f t="shared" si="1"/>
        <v>-2175.2606673</v>
      </c>
      <c r="AO20" s="58">
        <f t="shared" si="1"/>
        <v>-2175.2606673</v>
      </c>
      <c r="AP20" s="58">
        <v>0</v>
      </c>
      <c r="AQ20" s="58">
        <v>0</v>
      </c>
      <c r="AR20" s="58">
        <v>0</v>
      </c>
      <c r="AS20" s="58">
        <v>0</v>
      </c>
      <c r="AT20" s="58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8">
        <v>0</v>
      </c>
      <c r="BA20" s="58">
        <v>0</v>
      </c>
      <c r="BB20" s="58">
        <v>0</v>
      </c>
      <c r="BC20" s="58">
        <v>0</v>
      </c>
      <c r="BD20" s="58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0</v>
      </c>
      <c r="BW20" s="58">
        <v>0</v>
      </c>
      <c r="BX20" s="58">
        <v>0</v>
      </c>
      <c r="BY20" s="58">
        <v>0</v>
      </c>
      <c r="BZ20" s="58">
        <v>0</v>
      </c>
      <c r="CA20" s="58">
        <v>0</v>
      </c>
      <c r="CB20" s="58">
        <v>0</v>
      </c>
      <c r="CC20" s="58">
        <v>0</v>
      </c>
      <c r="CD20" s="58">
        <v>0</v>
      </c>
      <c r="CE20" s="58">
        <v>0</v>
      </c>
      <c r="CF20" s="58">
        <v>0</v>
      </c>
      <c r="CG20" s="58">
        <v>0</v>
      </c>
      <c r="CH20" s="58">
        <v>0</v>
      </c>
      <c r="CI20" s="58">
        <v>0</v>
      </c>
      <c r="CJ20" s="58">
        <v>0</v>
      </c>
      <c r="CK20" s="58">
        <v>0</v>
      </c>
      <c r="CL20" s="58">
        <v>0</v>
      </c>
      <c r="CM20" s="58">
        <v>0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115"/>
    </row>
    <row r="21" spans="2:102" x14ac:dyDescent="0.25">
      <c r="B21" s="6" t="s">
        <v>24</v>
      </c>
      <c r="C21" s="6">
        <v>7.0000000000000001E-3</v>
      </c>
      <c r="D21" s="1">
        <f>F33+F34</f>
        <v>638441.28600000008</v>
      </c>
      <c r="F21" s="1">
        <f>C21*D21</f>
        <v>4469.0890020000006</v>
      </c>
      <c r="G21" s="55">
        <v>19</v>
      </c>
      <c r="H21" s="55">
        <v>32</v>
      </c>
      <c r="I21" s="57">
        <f t="shared" si="0"/>
        <v>-4469.0890020000006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8">
        <v>0</v>
      </c>
      <c r="AA21" s="58">
        <v>0</v>
      </c>
      <c r="AB21" s="58">
        <f>$I$21/14</f>
        <v>-319.22064300000005</v>
      </c>
      <c r="AC21" s="58">
        <f t="shared" ref="AC21:AO21" si="2">$I$21/14</f>
        <v>-319.22064300000005</v>
      </c>
      <c r="AD21" s="58">
        <f t="shared" si="2"/>
        <v>-319.22064300000005</v>
      </c>
      <c r="AE21" s="58">
        <f t="shared" si="2"/>
        <v>-319.22064300000005</v>
      </c>
      <c r="AF21" s="58">
        <f t="shared" si="2"/>
        <v>-319.22064300000005</v>
      </c>
      <c r="AG21" s="58">
        <f t="shared" si="2"/>
        <v>-319.22064300000005</v>
      </c>
      <c r="AH21" s="58">
        <f t="shared" si="2"/>
        <v>-319.22064300000005</v>
      </c>
      <c r="AI21" s="58">
        <f t="shared" si="2"/>
        <v>-319.22064300000005</v>
      </c>
      <c r="AJ21" s="58">
        <f t="shared" si="2"/>
        <v>-319.22064300000005</v>
      </c>
      <c r="AK21" s="58">
        <f t="shared" si="2"/>
        <v>-319.22064300000005</v>
      </c>
      <c r="AL21" s="58">
        <f t="shared" si="2"/>
        <v>-319.22064300000005</v>
      </c>
      <c r="AM21" s="58">
        <f t="shared" si="2"/>
        <v>-319.22064300000005</v>
      </c>
      <c r="AN21" s="58">
        <f t="shared" si="2"/>
        <v>-319.22064300000005</v>
      </c>
      <c r="AO21" s="58">
        <f t="shared" si="2"/>
        <v>-319.22064300000005</v>
      </c>
      <c r="AP21" s="58">
        <v>0</v>
      </c>
      <c r="AQ21" s="58">
        <v>0</v>
      </c>
      <c r="AR21" s="58">
        <v>0</v>
      </c>
      <c r="AS21" s="58">
        <v>0</v>
      </c>
      <c r="AT21" s="58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8">
        <v>0</v>
      </c>
      <c r="BA21" s="58">
        <v>0</v>
      </c>
      <c r="BB21" s="58">
        <v>0</v>
      </c>
      <c r="BC21" s="58">
        <v>0</v>
      </c>
      <c r="BD21" s="58">
        <v>0</v>
      </c>
      <c r="BE21" s="58">
        <v>0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0</v>
      </c>
      <c r="CA21" s="58">
        <v>0</v>
      </c>
      <c r="CB21" s="58">
        <v>0</v>
      </c>
      <c r="CC21" s="58">
        <v>0</v>
      </c>
      <c r="CD21" s="58">
        <v>0</v>
      </c>
      <c r="CE21" s="58">
        <v>0</v>
      </c>
      <c r="CF21" s="58">
        <v>0</v>
      </c>
      <c r="CG21" s="58">
        <v>0</v>
      </c>
      <c r="CH21" s="58">
        <v>0</v>
      </c>
      <c r="CI21" s="58">
        <v>0</v>
      </c>
      <c r="CJ21" s="58">
        <v>0</v>
      </c>
      <c r="CK21" s="58">
        <v>0</v>
      </c>
      <c r="CL21" s="58">
        <v>0</v>
      </c>
      <c r="CM21" s="58">
        <v>0</v>
      </c>
      <c r="CN21" s="58">
        <v>0</v>
      </c>
      <c r="CO21" s="58">
        <v>0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115"/>
    </row>
    <row r="22" spans="2:102" x14ac:dyDescent="0.25">
      <c r="B22" s="6" t="s">
        <v>172</v>
      </c>
      <c r="C22" s="6">
        <v>0.02</v>
      </c>
      <c r="D22" s="1">
        <f>F34+F33+F30</f>
        <v>698291.28600000008</v>
      </c>
      <c r="F22" s="1">
        <f>C22*D22</f>
        <v>13965.825720000003</v>
      </c>
      <c r="G22" s="55">
        <v>1</v>
      </c>
      <c r="H22" s="55">
        <v>33</v>
      </c>
      <c r="I22" s="57">
        <f>-F22</f>
        <v>-13965.825720000003</v>
      </c>
      <c r="J22" s="58">
        <v>0</v>
      </c>
      <c r="K22" s="58">
        <v>0</v>
      </c>
      <c r="L22" s="58">
        <v>0</v>
      </c>
      <c r="M22" s="58">
        <f>I22*0.05</f>
        <v>-698.29128600000013</v>
      </c>
      <c r="N22" s="58">
        <v>0</v>
      </c>
      <c r="O22" s="58">
        <v>0</v>
      </c>
      <c r="P22" s="58">
        <v>0</v>
      </c>
      <c r="Q22" s="58">
        <v>0</v>
      </c>
      <c r="R22" s="58">
        <f>I22*0.15</f>
        <v>-2094.8738580000004</v>
      </c>
      <c r="S22" s="58">
        <v>0</v>
      </c>
      <c r="T22" s="58">
        <f>I22*0.05</f>
        <v>-698.29128600000013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f t="shared" ref="Z22:AN22" si="3">$I$22*0.04</f>
        <v>-558.63302880000015</v>
      </c>
      <c r="AA22" s="58">
        <f t="shared" si="3"/>
        <v>-558.63302880000015</v>
      </c>
      <c r="AB22" s="58">
        <f t="shared" si="3"/>
        <v>-558.63302880000015</v>
      </c>
      <c r="AC22" s="58">
        <f t="shared" si="3"/>
        <v>-558.63302880000015</v>
      </c>
      <c r="AD22" s="58">
        <f t="shared" si="3"/>
        <v>-558.63302880000015</v>
      </c>
      <c r="AE22" s="58">
        <f t="shared" si="3"/>
        <v>-558.63302880000015</v>
      </c>
      <c r="AF22" s="58">
        <f t="shared" si="3"/>
        <v>-558.63302880000015</v>
      </c>
      <c r="AG22" s="58">
        <f t="shared" si="3"/>
        <v>-558.63302880000015</v>
      </c>
      <c r="AH22" s="58">
        <f t="shared" si="3"/>
        <v>-558.63302880000015</v>
      </c>
      <c r="AI22" s="58">
        <f t="shared" si="3"/>
        <v>-558.63302880000015</v>
      </c>
      <c r="AJ22" s="58">
        <f t="shared" si="3"/>
        <v>-558.63302880000015</v>
      </c>
      <c r="AK22" s="58">
        <f t="shared" si="3"/>
        <v>-558.63302880000015</v>
      </c>
      <c r="AL22" s="58">
        <f t="shared" si="3"/>
        <v>-558.63302880000015</v>
      </c>
      <c r="AM22" s="58">
        <f t="shared" si="3"/>
        <v>-558.63302880000015</v>
      </c>
      <c r="AN22" s="58">
        <f t="shared" si="3"/>
        <v>-558.63302880000015</v>
      </c>
      <c r="AO22" s="58">
        <f>$I$22*0.04</f>
        <v>-558.63302880000015</v>
      </c>
      <c r="AP22" s="58">
        <f>I22*0.11</f>
        <v>-1536.2408292000002</v>
      </c>
      <c r="AQ22" s="58">
        <v>0</v>
      </c>
      <c r="AR22" s="58">
        <v>0</v>
      </c>
      <c r="AS22" s="58">
        <v>0</v>
      </c>
      <c r="AT22" s="58">
        <v>0</v>
      </c>
      <c r="AU22" s="58">
        <v>0</v>
      </c>
      <c r="AV22" s="58">
        <v>0</v>
      </c>
      <c r="AW22" s="58">
        <v>0</v>
      </c>
      <c r="AX22" s="58">
        <v>0</v>
      </c>
      <c r="AY22" s="58">
        <v>0</v>
      </c>
      <c r="AZ22" s="58">
        <v>0</v>
      </c>
      <c r="BA22" s="58">
        <v>0</v>
      </c>
      <c r="BB22" s="58">
        <v>0</v>
      </c>
      <c r="BC22" s="58">
        <v>0</v>
      </c>
      <c r="BD22" s="58">
        <v>0</v>
      </c>
      <c r="BE22" s="58">
        <v>0</v>
      </c>
      <c r="BF22" s="58">
        <v>0</v>
      </c>
      <c r="BG22" s="58">
        <v>0</v>
      </c>
      <c r="BH22" s="58">
        <v>0</v>
      </c>
      <c r="BI22" s="58">
        <v>0</v>
      </c>
      <c r="BJ22" s="58">
        <v>0</v>
      </c>
      <c r="BK22" s="58">
        <v>0</v>
      </c>
      <c r="BL22" s="58">
        <v>0</v>
      </c>
      <c r="BM22" s="58">
        <v>0</v>
      </c>
      <c r="BN22" s="58">
        <v>0</v>
      </c>
      <c r="BO22" s="58">
        <v>0</v>
      </c>
      <c r="BP22" s="58">
        <v>0</v>
      </c>
      <c r="BQ22" s="58">
        <v>0</v>
      </c>
      <c r="BR22" s="58">
        <v>0</v>
      </c>
      <c r="BS22" s="58">
        <v>0</v>
      </c>
      <c r="BT22" s="58">
        <v>0</v>
      </c>
      <c r="BU22" s="58">
        <v>0</v>
      </c>
      <c r="BV22" s="58">
        <v>0</v>
      </c>
      <c r="BW22" s="58">
        <v>0</v>
      </c>
      <c r="BX22" s="58">
        <v>0</v>
      </c>
      <c r="BY22" s="58">
        <v>0</v>
      </c>
      <c r="BZ22" s="58">
        <v>0</v>
      </c>
      <c r="CA22" s="58">
        <v>0</v>
      </c>
      <c r="CB22" s="58">
        <v>0</v>
      </c>
      <c r="CC22" s="58">
        <v>0</v>
      </c>
      <c r="CD22" s="58">
        <v>0</v>
      </c>
      <c r="CE22" s="58">
        <v>0</v>
      </c>
      <c r="CF22" s="58">
        <v>0</v>
      </c>
      <c r="CG22" s="58">
        <v>0</v>
      </c>
      <c r="CH22" s="58">
        <v>0</v>
      </c>
      <c r="CI22" s="58">
        <v>0</v>
      </c>
      <c r="CJ22" s="58">
        <v>0</v>
      </c>
      <c r="CK22" s="58">
        <v>0</v>
      </c>
      <c r="CL22" s="58">
        <v>0</v>
      </c>
      <c r="CM22" s="58">
        <v>0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0</v>
      </c>
      <c r="CU22" s="58">
        <v>0</v>
      </c>
      <c r="CV22" s="58">
        <v>0</v>
      </c>
      <c r="CW22" s="58">
        <v>0</v>
      </c>
      <c r="CX22" s="115"/>
    </row>
    <row r="23" spans="2:102" x14ac:dyDescent="0.25">
      <c r="B23" s="28" t="s">
        <v>17</v>
      </c>
      <c r="G23" s="90"/>
      <c r="H23" s="90"/>
      <c r="I23" s="91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5"/>
    </row>
    <row r="24" spans="2:102" x14ac:dyDescent="0.25">
      <c r="B24" s="5" t="s">
        <v>43</v>
      </c>
      <c r="C24" s="5">
        <v>0.21</v>
      </c>
      <c r="D24" s="1">
        <f>F16+F17+F18</f>
        <v>6631.38</v>
      </c>
      <c r="F24" s="1">
        <f>C24*D24</f>
        <v>1392.5898</v>
      </c>
      <c r="G24" s="55">
        <v>6</v>
      </c>
      <c r="H24" s="55">
        <v>18</v>
      </c>
      <c r="I24" s="57">
        <f t="shared" si="0"/>
        <v>-1392.5898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f>SUM(O16:O18)*0.21</f>
        <v>-705.09285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f>(Z17+Z18)*0.21</f>
        <v>-223.84498499999998</v>
      </c>
      <c r="AA24" s="58">
        <f>(AA17+AA18)*0.21</f>
        <v>-463.6519649999999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>
        <v>0</v>
      </c>
      <c r="AS24" s="58">
        <v>0</v>
      </c>
      <c r="AT24" s="58">
        <v>0</v>
      </c>
      <c r="AU24" s="58">
        <v>0</v>
      </c>
      <c r="AV24" s="58">
        <v>0</v>
      </c>
      <c r="AW24" s="58">
        <v>0</v>
      </c>
      <c r="AX24" s="58">
        <v>0</v>
      </c>
      <c r="AY24" s="58">
        <v>0</v>
      </c>
      <c r="AZ24" s="58">
        <v>0</v>
      </c>
      <c r="BA24" s="58">
        <v>0</v>
      </c>
      <c r="BB24" s="58">
        <v>0</v>
      </c>
      <c r="BC24" s="58">
        <v>0</v>
      </c>
      <c r="BD24" s="58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0</v>
      </c>
      <c r="BW24" s="58">
        <v>0</v>
      </c>
      <c r="BX24" s="58">
        <v>0</v>
      </c>
      <c r="BY24" s="58">
        <v>0</v>
      </c>
      <c r="BZ24" s="58">
        <v>0</v>
      </c>
      <c r="CA24" s="58">
        <v>0</v>
      </c>
      <c r="CB24" s="58">
        <v>0</v>
      </c>
      <c r="CC24" s="58">
        <v>0</v>
      </c>
      <c r="CD24" s="58">
        <v>0</v>
      </c>
      <c r="CE24" s="58">
        <v>0</v>
      </c>
      <c r="CF24" s="58">
        <v>0</v>
      </c>
      <c r="CG24" s="58">
        <v>0</v>
      </c>
      <c r="CH24" s="58">
        <v>0</v>
      </c>
      <c r="CI24" s="58">
        <v>0</v>
      </c>
      <c r="CJ24" s="58">
        <v>0</v>
      </c>
      <c r="CK24" s="58">
        <v>0</v>
      </c>
      <c r="CL24" s="58">
        <v>0</v>
      </c>
      <c r="CM24" s="58">
        <v>0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115"/>
    </row>
    <row r="25" spans="2:102" x14ac:dyDescent="0.25">
      <c r="B25" s="5" t="s">
        <v>173</v>
      </c>
      <c r="C25" s="5">
        <v>0.21</v>
      </c>
      <c r="D25" s="1">
        <f>F19+F20+F21+F22</f>
        <v>84705.120208799999</v>
      </c>
      <c r="F25" s="1">
        <f>C25*D25</f>
        <v>17788.075243847998</v>
      </c>
      <c r="G25" s="55">
        <v>6</v>
      </c>
      <c r="H25" s="55">
        <v>32</v>
      </c>
      <c r="I25" s="57">
        <f t="shared" si="0"/>
        <v>-17788.075243847998</v>
      </c>
      <c r="J25" s="58">
        <v>0</v>
      </c>
      <c r="K25" s="58">
        <v>0</v>
      </c>
      <c r="L25" s="58">
        <v>0</v>
      </c>
      <c r="M25" s="58">
        <f>SUM(M19:M22)*0.21</f>
        <v>-146.64117006000001</v>
      </c>
      <c r="N25" s="58">
        <v>0</v>
      </c>
      <c r="O25" s="58">
        <f>SUM(O19:O22)*0.21</f>
        <v>-3008.5907161463997</v>
      </c>
      <c r="P25" s="58">
        <v>0</v>
      </c>
      <c r="Q25" s="58">
        <v>0</v>
      </c>
      <c r="R25" s="58">
        <f>SUM(R19:R22)*0.21</f>
        <v>-4952.8095843995998</v>
      </c>
      <c r="S25" s="58">
        <v>0</v>
      </c>
      <c r="T25" s="58">
        <f>SUM(T19:T22)*0.21</f>
        <v>-146.64117006000001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f t="shared" ref="Z25:AP25" si="4">SUM(Z19:Z22)*0.21</f>
        <v>-117.31293604800003</v>
      </c>
      <c r="AA25" s="58">
        <f t="shared" si="4"/>
        <v>-117.31293604800003</v>
      </c>
      <c r="AB25" s="58">
        <f t="shared" si="4"/>
        <v>-641.15401121100012</v>
      </c>
      <c r="AC25" s="58">
        <f t="shared" si="4"/>
        <v>-641.15401121100012</v>
      </c>
      <c r="AD25" s="58">
        <f t="shared" si="4"/>
        <v>-641.15401121100012</v>
      </c>
      <c r="AE25" s="58">
        <f t="shared" si="4"/>
        <v>-641.15401121100012</v>
      </c>
      <c r="AF25" s="58">
        <f t="shared" si="4"/>
        <v>-641.15401121100012</v>
      </c>
      <c r="AG25" s="58">
        <f t="shared" si="4"/>
        <v>-641.15401121100012</v>
      </c>
      <c r="AH25" s="58">
        <f t="shared" si="4"/>
        <v>-641.15401121100012</v>
      </c>
      <c r="AI25" s="58">
        <f t="shared" si="4"/>
        <v>-641.15401121100012</v>
      </c>
      <c r="AJ25" s="58">
        <f t="shared" si="4"/>
        <v>-641.15401121100012</v>
      </c>
      <c r="AK25" s="58">
        <f t="shared" si="4"/>
        <v>-641.15401121100012</v>
      </c>
      <c r="AL25" s="58">
        <f t="shared" si="4"/>
        <v>-641.15401121100012</v>
      </c>
      <c r="AM25" s="58">
        <f t="shared" si="4"/>
        <v>-641.15401121100012</v>
      </c>
      <c r="AN25" s="58">
        <f t="shared" si="4"/>
        <v>-641.15401121100012</v>
      </c>
      <c r="AO25" s="58">
        <f t="shared" si="4"/>
        <v>-641.15401121100012</v>
      </c>
      <c r="AP25" s="58">
        <f t="shared" si="4"/>
        <v>-322.61057413200001</v>
      </c>
      <c r="AQ25" s="58">
        <v>0</v>
      </c>
      <c r="AR25" s="58">
        <v>0</v>
      </c>
      <c r="AS25" s="58">
        <v>0</v>
      </c>
      <c r="AT25" s="58">
        <v>0</v>
      </c>
      <c r="AU25" s="58">
        <v>0</v>
      </c>
      <c r="AV25" s="58">
        <v>0</v>
      </c>
      <c r="AW25" s="58">
        <v>0</v>
      </c>
      <c r="AX25" s="58">
        <v>0</v>
      </c>
      <c r="AY25" s="58">
        <v>0</v>
      </c>
      <c r="AZ25" s="58">
        <v>0</v>
      </c>
      <c r="BA25" s="58">
        <v>0</v>
      </c>
      <c r="BB25" s="58">
        <v>0</v>
      </c>
      <c r="BC25" s="58">
        <v>0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0</v>
      </c>
      <c r="CA25" s="58">
        <v>0</v>
      </c>
      <c r="CB25" s="58">
        <v>0</v>
      </c>
      <c r="CC25" s="58">
        <v>0</v>
      </c>
      <c r="CD25" s="58">
        <v>0</v>
      </c>
      <c r="CE25" s="58">
        <v>0</v>
      </c>
      <c r="CF25" s="58">
        <v>0</v>
      </c>
      <c r="CG25" s="58">
        <v>0</v>
      </c>
      <c r="CH25" s="58">
        <v>0</v>
      </c>
      <c r="CI25" s="58">
        <v>0</v>
      </c>
      <c r="CJ25" s="58">
        <v>0</v>
      </c>
      <c r="CK25" s="58">
        <v>0</v>
      </c>
      <c r="CL25" s="58">
        <v>0</v>
      </c>
      <c r="CM25" s="58">
        <v>0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115"/>
    </row>
    <row r="26" spans="2:102" x14ac:dyDescent="0.25">
      <c r="B26" s="5" t="s">
        <v>28</v>
      </c>
      <c r="C26" s="6">
        <v>3.0000000000000001E-3</v>
      </c>
      <c r="D26" s="1">
        <f>F33+F34</f>
        <v>638441.28600000008</v>
      </c>
      <c r="F26" s="1">
        <f>C26*D26</f>
        <v>1915.3238580000002</v>
      </c>
      <c r="G26" s="55">
        <v>19</v>
      </c>
      <c r="H26" s="55">
        <v>32</v>
      </c>
      <c r="I26" s="57">
        <f t="shared" si="0"/>
        <v>-1915.3238580000002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f>$I$26/14</f>
        <v>-136.80884700000001</v>
      </c>
      <c r="AC26" s="58">
        <f t="shared" ref="AC26:AO26" si="5">$I$26/14</f>
        <v>-136.80884700000001</v>
      </c>
      <c r="AD26" s="58">
        <f t="shared" si="5"/>
        <v>-136.80884700000001</v>
      </c>
      <c r="AE26" s="58">
        <f t="shared" si="5"/>
        <v>-136.80884700000001</v>
      </c>
      <c r="AF26" s="58">
        <f t="shared" si="5"/>
        <v>-136.80884700000001</v>
      </c>
      <c r="AG26" s="58">
        <f t="shared" si="5"/>
        <v>-136.80884700000001</v>
      </c>
      <c r="AH26" s="58">
        <f t="shared" si="5"/>
        <v>-136.80884700000001</v>
      </c>
      <c r="AI26" s="58">
        <f t="shared" si="5"/>
        <v>-136.80884700000001</v>
      </c>
      <c r="AJ26" s="58">
        <f t="shared" si="5"/>
        <v>-136.80884700000001</v>
      </c>
      <c r="AK26" s="58">
        <f t="shared" si="5"/>
        <v>-136.80884700000001</v>
      </c>
      <c r="AL26" s="58">
        <f t="shared" si="5"/>
        <v>-136.80884700000001</v>
      </c>
      <c r="AM26" s="58">
        <f t="shared" si="5"/>
        <v>-136.80884700000001</v>
      </c>
      <c r="AN26" s="58">
        <f t="shared" si="5"/>
        <v>-136.80884700000001</v>
      </c>
      <c r="AO26" s="58">
        <f t="shared" si="5"/>
        <v>-136.80884700000001</v>
      </c>
      <c r="AP26" s="58">
        <v>0</v>
      </c>
      <c r="AQ26" s="58">
        <v>0</v>
      </c>
      <c r="AR26" s="58">
        <v>0</v>
      </c>
      <c r="AS26" s="58">
        <v>0</v>
      </c>
      <c r="AT26" s="58">
        <v>0</v>
      </c>
      <c r="AU26" s="58">
        <v>0</v>
      </c>
      <c r="AV26" s="58">
        <v>0</v>
      </c>
      <c r="AW26" s="58">
        <v>0</v>
      </c>
      <c r="AX26" s="58">
        <v>0</v>
      </c>
      <c r="AY26" s="58">
        <v>0</v>
      </c>
      <c r="AZ26" s="58">
        <v>0</v>
      </c>
      <c r="BA26" s="58">
        <v>0</v>
      </c>
      <c r="BB26" s="58">
        <v>0</v>
      </c>
      <c r="BC26" s="58">
        <v>0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0</v>
      </c>
      <c r="CA26" s="58">
        <v>0</v>
      </c>
      <c r="CB26" s="58">
        <v>0</v>
      </c>
      <c r="CC26" s="58">
        <v>0</v>
      </c>
      <c r="CD26" s="58">
        <v>0</v>
      </c>
      <c r="CE26" s="58">
        <v>0</v>
      </c>
      <c r="CF26" s="58">
        <v>0</v>
      </c>
      <c r="CG26" s="58">
        <v>0</v>
      </c>
      <c r="CH26" s="58">
        <v>0</v>
      </c>
      <c r="CI26" s="58">
        <v>0</v>
      </c>
      <c r="CJ26" s="58">
        <v>0</v>
      </c>
      <c r="CK26" s="58">
        <v>0</v>
      </c>
      <c r="CL26" s="58">
        <v>0</v>
      </c>
      <c r="CM26" s="58">
        <v>0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115"/>
    </row>
    <row r="27" spans="2:102" x14ac:dyDescent="0.25">
      <c r="B27" s="5"/>
      <c r="C27" s="6"/>
      <c r="G27" s="61"/>
      <c r="H27" s="61"/>
      <c r="I27" s="62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CX27" s="115"/>
    </row>
    <row r="28" spans="2:102" x14ac:dyDescent="0.25">
      <c r="B28" s="15" t="s">
        <v>0</v>
      </c>
      <c r="C28" s="15" t="s">
        <v>197</v>
      </c>
      <c r="D28" s="16"/>
      <c r="E28" s="16"/>
      <c r="F28" s="16"/>
      <c r="G28" s="73"/>
      <c r="H28" s="73"/>
      <c r="I28" s="74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66"/>
      <c r="AX28" s="66"/>
      <c r="AY28" s="66"/>
      <c r="AZ28" s="66"/>
      <c r="BA28" s="66"/>
      <c r="BB28" s="66"/>
      <c r="BC28" s="66"/>
      <c r="BD28" s="66"/>
      <c r="BE28" s="66"/>
      <c r="CX28" s="115"/>
    </row>
    <row r="29" spans="2:102" x14ac:dyDescent="0.25">
      <c r="B29" s="7" t="s">
        <v>4</v>
      </c>
      <c r="F29" s="128"/>
      <c r="G29" s="129"/>
      <c r="H29" s="129"/>
      <c r="I29" s="130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6"/>
      <c r="CI29" s="126"/>
      <c r="CJ29" s="126"/>
      <c r="CK29" s="126"/>
      <c r="CL29" s="126"/>
      <c r="CM29" s="126"/>
      <c r="CN29" s="126"/>
      <c r="CO29" s="126"/>
      <c r="CP29" s="126"/>
      <c r="CQ29" s="126"/>
      <c r="CR29" s="126"/>
      <c r="CS29" s="126"/>
      <c r="CT29" s="126"/>
      <c r="CU29" s="126"/>
      <c r="CV29" s="126"/>
      <c r="CW29" s="127"/>
      <c r="CX29" s="115"/>
    </row>
    <row r="30" spans="2:102" x14ac:dyDescent="0.25">
      <c r="B30" s="8" t="s">
        <v>13</v>
      </c>
      <c r="C30" s="1">
        <f>15*190</f>
        <v>2850</v>
      </c>
      <c r="D30" s="1">
        <v>21</v>
      </c>
      <c r="F30" s="1">
        <f>C30*D30</f>
        <v>59850</v>
      </c>
      <c r="G30" s="55">
        <v>17</v>
      </c>
      <c r="H30" s="55">
        <v>18</v>
      </c>
      <c r="I30" s="57">
        <f t="shared" si="0"/>
        <v>-59850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f>I30*0.4</f>
        <v>-23940</v>
      </c>
      <c r="AA30" s="58">
        <f>I30*0.6</f>
        <v>-35910</v>
      </c>
      <c r="AB30" s="58">
        <v>0</v>
      </c>
      <c r="AC30" s="58">
        <v>0</v>
      </c>
      <c r="AD30" s="58">
        <v>0</v>
      </c>
      <c r="AE30" s="58">
        <v>0</v>
      </c>
      <c r="AF30" s="58">
        <v>0</v>
      </c>
      <c r="AG30" s="58">
        <v>0</v>
      </c>
      <c r="AH30" s="58">
        <v>0</v>
      </c>
      <c r="AI30" s="58">
        <v>0</v>
      </c>
      <c r="AJ30" s="58">
        <v>0</v>
      </c>
      <c r="AK30" s="58">
        <v>0</v>
      </c>
      <c r="AL30" s="58">
        <v>0</v>
      </c>
      <c r="AM30" s="58">
        <v>0</v>
      </c>
      <c r="AN30" s="58">
        <v>0</v>
      </c>
      <c r="AO30" s="58">
        <v>0</v>
      </c>
      <c r="AP30" s="58">
        <v>0</v>
      </c>
      <c r="AQ30" s="58">
        <v>0</v>
      </c>
      <c r="AR30" s="58">
        <v>0</v>
      </c>
      <c r="AS30" s="58">
        <v>0</v>
      </c>
      <c r="AT30" s="58">
        <v>0</v>
      </c>
      <c r="AU30" s="58">
        <v>0</v>
      </c>
      <c r="AV30" s="58">
        <v>0</v>
      </c>
      <c r="AW30" s="58">
        <v>0</v>
      </c>
      <c r="AX30" s="58">
        <v>0</v>
      </c>
      <c r="AY30" s="58">
        <v>0</v>
      </c>
      <c r="AZ30" s="58">
        <v>0</v>
      </c>
      <c r="BA30" s="58">
        <v>0</v>
      </c>
      <c r="BB30" s="58">
        <v>0</v>
      </c>
      <c r="BC30" s="58">
        <v>0</v>
      </c>
      <c r="BD30" s="58">
        <v>0</v>
      </c>
      <c r="BE30" s="58">
        <v>0</v>
      </c>
      <c r="BF30" s="58">
        <v>0</v>
      </c>
      <c r="BG30" s="58">
        <v>0</v>
      </c>
      <c r="BH30" s="58">
        <v>0</v>
      </c>
      <c r="BI30" s="58">
        <v>0</v>
      </c>
      <c r="BJ30" s="58">
        <v>0</v>
      </c>
      <c r="BK30" s="58">
        <v>0</v>
      </c>
      <c r="BL30" s="58">
        <v>0</v>
      </c>
      <c r="BM30" s="58">
        <v>0</v>
      </c>
      <c r="BN30" s="58">
        <v>0</v>
      </c>
      <c r="BO30" s="58">
        <v>0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0</v>
      </c>
      <c r="CA30" s="58">
        <v>0</v>
      </c>
      <c r="CB30" s="58">
        <v>0</v>
      </c>
      <c r="CC30" s="58">
        <v>0</v>
      </c>
      <c r="CD30" s="58">
        <v>0</v>
      </c>
      <c r="CE30" s="58">
        <v>0</v>
      </c>
      <c r="CF30" s="58">
        <v>0</v>
      </c>
      <c r="CG30" s="58">
        <v>0</v>
      </c>
      <c r="CH30" s="58">
        <v>0</v>
      </c>
      <c r="CI30" s="58">
        <v>0</v>
      </c>
      <c r="CJ30" s="58">
        <v>0</v>
      </c>
      <c r="CK30" s="58">
        <v>0</v>
      </c>
      <c r="CL30" s="58">
        <v>0</v>
      </c>
      <c r="CM30" s="58">
        <v>0</v>
      </c>
      <c r="CN30" s="58">
        <v>0</v>
      </c>
      <c r="CO30" s="58">
        <v>0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115"/>
    </row>
    <row r="31" spans="2:102" x14ac:dyDescent="0.25">
      <c r="B31" s="8" t="s">
        <v>18</v>
      </c>
      <c r="C31" s="11">
        <v>1200</v>
      </c>
      <c r="D31" s="1">
        <v>5.75</v>
      </c>
      <c r="F31" s="1">
        <f>C31*D31</f>
        <v>6900</v>
      </c>
      <c r="G31" s="55">
        <v>17</v>
      </c>
      <c r="H31" s="55">
        <v>18</v>
      </c>
      <c r="I31" s="57">
        <f t="shared" si="0"/>
        <v>-6900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f>I31*0.4</f>
        <v>-2760</v>
      </c>
      <c r="AA31" s="58">
        <f>I31*0.6</f>
        <v>-4140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  <c r="AG31" s="58">
        <v>0</v>
      </c>
      <c r="AH31" s="58">
        <v>0</v>
      </c>
      <c r="AI31" s="58">
        <v>0</v>
      </c>
      <c r="AJ31" s="58">
        <v>0</v>
      </c>
      <c r="AK31" s="58">
        <v>0</v>
      </c>
      <c r="AL31" s="58">
        <v>0</v>
      </c>
      <c r="AM31" s="58">
        <v>0</v>
      </c>
      <c r="AN31" s="58">
        <v>0</v>
      </c>
      <c r="AO31" s="58">
        <v>0</v>
      </c>
      <c r="AP31" s="58">
        <v>0</v>
      </c>
      <c r="AQ31" s="58">
        <v>0</v>
      </c>
      <c r="AR31" s="58">
        <v>0</v>
      </c>
      <c r="AS31" s="58">
        <v>0</v>
      </c>
      <c r="AT31" s="58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8">
        <v>0</v>
      </c>
      <c r="BA31" s="58">
        <v>0</v>
      </c>
      <c r="BB31" s="58">
        <v>0</v>
      </c>
      <c r="BC31" s="58">
        <v>0</v>
      </c>
      <c r="BD31" s="58">
        <v>0</v>
      </c>
      <c r="BE31" s="58">
        <v>0</v>
      </c>
      <c r="BF31" s="58">
        <v>0</v>
      </c>
      <c r="BG31" s="58">
        <v>0</v>
      </c>
      <c r="BH31" s="58">
        <v>0</v>
      </c>
      <c r="BI31" s="58">
        <v>0</v>
      </c>
      <c r="BJ31" s="58">
        <v>0</v>
      </c>
      <c r="BK31" s="58">
        <v>0</v>
      </c>
      <c r="BL31" s="58">
        <v>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0</v>
      </c>
      <c r="CA31" s="58">
        <v>0</v>
      </c>
      <c r="CB31" s="58">
        <v>0</v>
      </c>
      <c r="CC31" s="58">
        <v>0</v>
      </c>
      <c r="CD31" s="58">
        <v>0</v>
      </c>
      <c r="CE31" s="58">
        <v>0</v>
      </c>
      <c r="CF31" s="58">
        <v>0</v>
      </c>
      <c r="CG31" s="58">
        <v>0</v>
      </c>
      <c r="CH31" s="58">
        <v>0</v>
      </c>
      <c r="CI31" s="58">
        <v>0</v>
      </c>
      <c r="CJ31" s="58">
        <v>0</v>
      </c>
      <c r="CK31" s="58">
        <v>0</v>
      </c>
      <c r="CL31" s="58">
        <v>0</v>
      </c>
      <c r="CM31" s="58">
        <v>0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115"/>
    </row>
    <row r="32" spans="2:102" x14ac:dyDescent="0.25">
      <c r="B32" s="7" t="s">
        <v>5</v>
      </c>
      <c r="C32" s="1"/>
      <c r="G32" s="90"/>
      <c r="H32" s="90"/>
      <c r="I32" s="91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5"/>
    </row>
    <row r="33" spans="1:102" x14ac:dyDescent="0.25">
      <c r="B33" t="s">
        <v>6</v>
      </c>
      <c r="C33" s="1">
        <f>10*65*1.2</f>
        <v>780</v>
      </c>
      <c r="D33" s="1">
        <f>684.63*1.06</f>
        <v>725.70780000000002</v>
      </c>
      <c r="F33" s="1">
        <f>C33*D33</f>
        <v>566052.08400000003</v>
      </c>
      <c r="G33" s="55">
        <v>19</v>
      </c>
      <c r="H33" s="55">
        <v>32</v>
      </c>
      <c r="I33" s="57">
        <f t="shared" si="0"/>
        <v>-566052.08400000003</v>
      </c>
      <c r="J33" s="58">
        <v>0</v>
      </c>
      <c r="K33" s="58">
        <f>IF(K$1&lt;$C33,0,IF(K$1&lt;=$D33,$F33,0))</f>
        <v>0</v>
      </c>
      <c r="L33" s="58">
        <f>IF(L$1&lt;$C33,0,IF(L$1&lt;=$D33,$F33,0))</f>
        <v>0</v>
      </c>
      <c r="M33" s="58">
        <v>0</v>
      </c>
      <c r="N33" s="58">
        <f t="shared" ref="N33:AA33" si="6">IF(N$1&lt;$C33,0,IF(N$1&lt;=$D33,$F33,0))</f>
        <v>0</v>
      </c>
      <c r="O33" s="58">
        <f t="shared" si="6"/>
        <v>0</v>
      </c>
      <c r="P33" s="58">
        <f t="shared" si="6"/>
        <v>0</v>
      </c>
      <c r="Q33" s="58">
        <f t="shared" si="6"/>
        <v>0</v>
      </c>
      <c r="R33" s="58">
        <f t="shared" si="6"/>
        <v>0</v>
      </c>
      <c r="S33" s="58">
        <f t="shared" si="6"/>
        <v>0</v>
      </c>
      <c r="T33" s="58">
        <f t="shared" si="6"/>
        <v>0</v>
      </c>
      <c r="U33" s="58">
        <f t="shared" si="6"/>
        <v>0</v>
      </c>
      <c r="V33" s="58">
        <f t="shared" si="6"/>
        <v>0</v>
      </c>
      <c r="W33" s="58">
        <f t="shared" si="6"/>
        <v>0</v>
      </c>
      <c r="X33" s="58">
        <f t="shared" si="6"/>
        <v>0</v>
      </c>
      <c r="Y33" s="58">
        <f t="shared" si="6"/>
        <v>0</v>
      </c>
      <c r="Z33" s="58">
        <f t="shared" si="6"/>
        <v>0</v>
      </c>
      <c r="AA33" s="58">
        <f t="shared" si="6"/>
        <v>0</v>
      </c>
      <c r="AB33" s="58">
        <f>'evolucion certificaciones nuevo'!E7</f>
        <v>-5660.5208400000001</v>
      </c>
      <c r="AC33" s="58">
        <f>'evolucion certificaciones nuevo'!F7</f>
        <v>-14151.302100000001</v>
      </c>
      <c r="AD33" s="58">
        <f>'evolucion certificaciones nuevo'!G7</f>
        <v>-20943.927108</v>
      </c>
      <c r="AE33" s="58">
        <f>'evolucion certificaciones nuevo'!H7</f>
        <v>-32831.020872000001</v>
      </c>
      <c r="AF33" s="58">
        <f>'evolucion certificaciones nuevo'!I7</f>
        <v>-35095.229208000004</v>
      </c>
      <c r="AG33" s="58">
        <f>'evolucion certificaciones nuevo'!J7</f>
        <v>-35095.229208000004</v>
      </c>
      <c r="AH33" s="58">
        <f>'evolucion certificaciones nuevo'!K7</f>
        <v>-33963.125039999999</v>
      </c>
      <c r="AI33" s="58">
        <f>'evolucion certificaciones nuevo'!L7</f>
        <v>-34529.177124000002</v>
      </c>
      <c r="AJ33" s="58">
        <f>'evolucion certificaciones nuevo'!M7</f>
        <v>-41321.802131999997</v>
      </c>
      <c r="AK33" s="58">
        <f>'evolucion certificaciones nuevo'!N7</f>
        <v>-70756.510500000004</v>
      </c>
      <c r="AL33" s="58">
        <f>'evolucion certificaciones nuevo'!O7</f>
        <v>-93398.593860000008</v>
      </c>
      <c r="AM33" s="58">
        <f>'evolucion certificaciones nuevo'!P7</f>
        <v>-68492.302164000008</v>
      </c>
      <c r="AN33" s="58">
        <f>'evolucion certificaciones nuevo'!Q7</f>
        <v>-46416.270888000006</v>
      </c>
      <c r="AO33" s="58">
        <f>'evolucion certificaciones nuevo'!R7</f>
        <v>-33397.072956000004</v>
      </c>
      <c r="AP33" s="58">
        <f t="shared" ref="AP33:BD33" si="7">IF(AP$1&lt;$C33,0,IF(AP$1&lt;=$D33,$F33,0))</f>
        <v>0</v>
      </c>
      <c r="AQ33" s="58">
        <f t="shared" si="7"/>
        <v>0</v>
      </c>
      <c r="AR33" s="58">
        <f t="shared" si="7"/>
        <v>0</v>
      </c>
      <c r="AS33" s="58">
        <f t="shared" si="7"/>
        <v>0</v>
      </c>
      <c r="AT33" s="58">
        <f t="shared" si="7"/>
        <v>0</v>
      </c>
      <c r="AU33" s="58">
        <f t="shared" si="7"/>
        <v>0</v>
      </c>
      <c r="AV33" s="58">
        <f t="shared" si="7"/>
        <v>0</v>
      </c>
      <c r="AW33" s="58">
        <f t="shared" si="7"/>
        <v>0</v>
      </c>
      <c r="AX33" s="58">
        <f t="shared" si="7"/>
        <v>0</v>
      </c>
      <c r="AY33" s="58">
        <f t="shared" si="7"/>
        <v>0</v>
      </c>
      <c r="AZ33" s="58">
        <f t="shared" si="7"/>
        <v>0</v>
      </c>
      <c r="BA33" s="58">
        <f t="shared" si="7"/>
        <v>0</v>
      </c>
      <c r="BB33" s="58">
        <f t="shared" si="7"/>
        <v>0</v>
      </c>
      <c r="BC33" s="58">
        <f t="shared" si="7"/>
        <v>0</v>
      </c>
      <c r="BD33" s="58">
        <f t="shared" si="7"/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0</v>
      </c>
      <c r="BL33" s="58">
        <v>0</v>
      </c>
      <c r="BM33" s="58">
        <v>0</v>
      </c>
      <c r="BN33" s="58">
        <v>0</v>
      </c>
      <c r="BO33" s="58">
        <v>0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0</v>
      </c>
      <c r="CA33" s="58">
        <v>0</v>
      </c>
      <c r="CB33" s="58">
        <v>0</v>
      </c>
      <c r="CC33" s="58">
        <v>0</v>
      </c>
      <c r="CD33" s="58">
        <v>0</v>
      </c>
      <c r="CE33" s="58">
        <v>0</v>
      </c>
      <c r="CF33" s="58">
        <v>0</v>
      </c>
      <c r="CG33" s="58">
        <v>0</v>
      </c>
      <c r="CH33" s="58">
        <v>0</v>
      </c>
      <c r="CI33" s="58">
        <v>0</v>
      </c>
      <c r="CJ33" s="58">
        <v>0</v>
      </c>
      <c r="CK33" s="58">
        <v>0</v>
      </c>
      <c r="CL33" s="58">
        <v>0</v>
      </c>
      <c r="CM33" s="58">
        <v>0</v>
      </c>
      <c r="CN33" s="58">
        <v>0</v>
      </c>
      <c r="CO33" s="58">
        <v>0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115"/>
    </row>
    <row r="34" spans="1:102" x14ac:dyDescent="0.25">
      <c r="A34" s="1"/>
      <c r="B34" t="s">
        <v>7</v>
      </c>
      <c r="C34" s="1">
        <v>190</v>
      </c>
      <c r="D34" s="1">
        <f>359.43*1.06</f>
        <v>380.99580000000003</v>
      </c>
      <c r="F34" s="1">
        <f>C34*D34</f>
        <v>72389.202000000005</v>
      </c>
      <c r="G34" s="55">
        <v>19</v>
      </c>
      <c r="H34" s="55">
        <v>23</v>
      </c>
      <c r="I34" s="57">
        <f>-F34</f>
        <v>-72389.202000000005</v>
      </c>
      <c r="J34" s="58">
        <v>0</v>
      </c>
      <c r="K34" s="58">
        <f t="shared" ref="K34:L34" si="8">(K31+K32+K33)*0.16</f>
        <v>0</v>
      </c>
      <c r="L34" s="58">
        <f t="shared" si="8"/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0</v>
      </c>
      <c r="AA34" s="58">
        <v>0</v>
      </c>
      <c r="AB34" s="58">
        <f>'evolucion certificaciones nuevo'!E9</f>
        <v>-1447.7840400000002</v>
      </c>
      <c r="AC34" s="58">
        <f>'evolucion certificaciones nuevo'!F9</f>
        <v>-6876.9741900000008</v>
      </c>
      <c r="AD34" s="58">
        <f>'evolucion certificaciones nuevo'!G9</f>
        <v>-22078.706610000001</v>
      </c>
      <c r="AE34" s="58">
        <f>'evolucion certificaciones nuevo'!H9</f>
        <v>-32937.086910000005</v>
      </c>
      <c r="AF34" s="58">
        <f>'evolucion certificaciones nuevo'!I9</f>
        <v>-9048.6502500000006</v>
      </c>
      <c r="AG34" s="58">
        <v>0</v>
      </c>
      <c r="AH34" s="58">
        <v>0</v>
      </c>
      <c r="AI34" s="58">
        <v>0</v>
      </c>
      <c r="AJ34" s="58">
        <v>0</v>
      </c>
      <c r="AK34" s="58">
        <v>0</v>
      </c>
      <c r="AL34" s="58">
        <v>0</v>
      </c>
      <c r="AM34" s="58">
        <v>0</v>
      </c>
      <c r="AN34" s="58">
        <v>0</v>
      </c>
      <c r="AO34" s="58">
        <v>0</v>
      </c>
      <c r="AP34" s="58">
        <v>0</v>
      </c>
      <c r="AQ34" s="58">
        <v>0</v>
      </c>
      <c r="AR34" s="58">
        <v>0</v>
      </c>
      <c r="AS34" s="58">
        <v>0</v>
      </c>
      <c r="AT34" s="58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8">
        <v>0</v>
      </c>
      <c r="BA34" s="58">
        <v>0</v>
      </c>
      <c r="BB34" s="58">
        <v>0</v>
      </c>
      <c r="BC34" s="58">
        <v>0</v>
      </c>
      <c r="BD34" s="58">
        <v>0</v>
      </c>
      <c r="BE34" s="58">
        <v>0</v>
      </c>
      <c r="BF34" s="58">
        <v>0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0</v>
      </c>
      <c r="BW34" s="58">
        <v>0</v>
      </c>
      <c r="BX34" s="58">
        <v>0</v>
      </c>
      <c r="BY34" s="58">
        <v>0</v>
      </c>
      <c r="BZ34" s="58">
        <v>0</v>
      </c>
      <c r="CA34" s="58">
        <v>0</v>
      </c>
      <c r="CB34" s="58">
        <v>0</v>
      </c>
      <c r="CC34" s="58">
        <v>0</v>
      </c>
      <c r="CD34" s="58">
        <v>0</v>
      </c>
      <c r="CE34" s="58">
        <v>0</v>
      </c>
      <c r="CF34" s="58">
        <v>0</v>
      </c>
      <c r="CG34" s="58">
        <v>0</v>
      </c>
      <c r="CH34" s="58">
        <v>0</v>
      </c>
      <c r="CI34" s="58">
        <v>0</v>
      </c>
      <c r="CJ34" s="58">
        <v>0</v>
      </c>
      <c r="CK34" s="58">
        <v>0</v>
      </c>
      <c r="CL34" s="58">
        <v>0</v>
      </c>
      <c r="CM34" s="58">
        <v>0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115"/>
    </row>
    <row r="35" spans="1:102" x14ac:dyDescent="0.25">
      <c r="B35" s="7" t="s">
        <v>17</v>
      </c>
      <c r="G35" s="90"/>
      <c r="H35" s="90"/>
      <c r="I35" s="91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18"/>
      <c r="CX35" s="115"/>
    </row>
    <row r="36" spans="1:102" x14ac:dyDescent="0.25">
      <c r="B36" t="s">
        <v>16</v>
      </c>
      <c r="C36" s="5">
        <v>0.21</v>
      </c>
      <c r="D36" s="1">
        <f>F30</f>
        <v>59850</v>
      </c>
      <c r="F36" s="1">
        <f>D36*C36</f>
        <v>12568.5</v>
      </c>
      <c r="G36" s="55">
        <v>16</v>
      </c>
      <c r="H36" s="55">
        <v>18</v>
      </c>
      <c r="I36" s="57">
        <f t="shared" si="0"/>
        <v>-12568.5</v>
      </c>
      <c r="J36" s="58">
        <v>0</v>
      </c>
      <c r="K36" s="58">
        <f t="shared" ref="K36:L37" si="9">IF(K$1&lt;$C36,0,IF(K$1&lt;=$D36,$F36,0))</f>
        <v>0</v>
      </c>
      <c r="L36" s="58">
        <f t="shared" si="9"/>
        <v>0</v>
      </c>
      <c r="M36" s="58">
        <v>0</v>
      </c>
      <c r="N36" s="58">
        <f t="shared" ref="N36:X37" si="10">IF(N$1&lt;$C36,0,IF(N$1&lt;=$D36,$F36,0))</f>
        <v>0</v>
      </c>
      <c r="O36" s="58">
        <f t="shared" si="10"/>
        <v>0</v>
      </c>
      <c r="P36" s="58">
        <f t="shared" si="10"/>
        <v>0</v>
      </c>
      <c r="Q36" s="58">
        <f t="shared" si="10"/>
        <v>0</v>
      </c>
      <c r="R36" s="58">
        <f t="shared" si="10"/>
        <v>0</v>
      </c>
      <c r="S36" s="58">
        <f t="shared" si="10"/>
        <v>0</v>
      </c>
      <c r="T36" s="58">
        <f t="shared" si="10"/>
        <v>0</v>
      </c>
      <c r="U36" s="58">
        <f t="shared" si="10"/>
        <v>0</v>
      </c>
      <c r="V36" s="58">
        <f t="shared" si="10"/>
        <v>0</v>
      </c>
      <c r="W36" s="58">
        <f t="shared" si="10"/>
        <v>0</v>
      </c>
      <c r="X36" s="58">
        <f t="shared" si="10"/>
        <v>0</v>
      </c>
      <c r="Y36" s="58">
        <f>Y30*0.21</f>
        <v>0</v>
      </c>
      <c r="Z36" s="58">
        <f>Z30*0.21</f>
        <v>-5027.3999999999996</v>
      </c>
      <c r="AA36" s="58">
        <f>AA30*0.21</f>
        <v>-7541.0999999999995</v>
      </c>
      <c r="AB36" s="58">
        <f t="shared" ref="AB36:BD36" si="11">IF(AB$1&lt;$C36,0,IF(AB$1&lt;=$D36,$F36,0))</f>
        <v>0</v>
      </c>
      <c r="AC36" s="58">
        <f t="shared" si="11"/>
        <v>0</v>
      </c>
      <c r="AD36" s="58">
        <f t="shared" si="11"/>
        <v>0</v>
      </c>
      <c r="AE36" s="58">
        <f t="shared" si="11"/>
        <v>0</v>
      </c>
      <c r="AF36" s="58">
        <f t="shared" si="11"/>
        <v>0</v>
      </c>
      <c r="AG36" s="58">
        <f t="shared" si="11"/>
        <v>0</v>
      </c>
      <c r="AH36" s="58">
        <f t="shared" si="11"/>
        <v>0</v>
      </c>
      <c r="AI36" s="58">
        <f t="shared" si="11"/>
        <v>0</v>
      </c>
      <c r="AJ36" s="58">
        <f t="shared" si="11"/>
        <v>0</v>
      </c>
      <c r="AK36" s="58">
        <f t="shared" si="11"/>
        <v>0</v>
      </c>
      <c r="AL36" s="58">
        <f t="shared" si="11"/>
        <v>0</v>
      </c>
      <c r="AM36" s="58">
        <f t="shared" si="11"/>
        <v>0</v>
      </c>
      <c r="AN36" s="58">
        <f t="shared" si="11"/>
        <v>0</v>
      </c>
      <c r="AO36" s="58">
        <f t="shared" si="11"/>
        <v>0</v>
      </c>
      <c r="AP36" s="58">
        <f t="shared" si="11"/>
        <v>0</v>
      </c>
      <c r="AQ36" s="58">
        <f t="shared" si="11"/>
        <v>0</v>
      </c>
      <c r="AR36" s="58">
        <f t="shared" si="11"/>
        <v>0</v>
      </c>
      <c r="AS36" s="58">
        <f t="shared" si="11"/>
        <v>0</v>
      </c>
      <c r="AT36" s="58">
        <f t="shared" si="11"/>
        <v>0</v>
      </c>
      <c r="AU36" s="58">
        <f t="shared" si="11"/>
        <v>0</v>
      </c>
      <c r="AV36" s="58">
        <f t="shared" si="11"/>
        <v>0</v>
      </c>
      <c r="AW36" s="58">
        <f t="shared" si="11"/>
        <v>0</v>
      </c>
      <c r="AX36" s="58">
        <f t="shared" si="11"/>
        <v>0</v>
      </c>
      <c r="AY36" s="58">
        <f t="shared" si="11"/>
        <v>0</v>
      </c>
      <c r="AZ36" s="58">
        <f t="shared" si="11"/>
        <v>0</v>
      </c>
      <c r="BA36" s="58">
        <f t="shared" si="11"/>
        <v>0</v>
      </c>
      <c r="BB36" s="58">
        <f t="shared" si="11"/>
        <v>0</v>
      </c>
      <c r="BC36" s="58">
        <f t="shared" si="11"/>
        <v>0</v>
      </c>
      <c r="BD36" s="58">
        <f t="shared" si="11"/>
        <v>0</v>
      </c>
      <c r="BE36" s="58">
        <v>0</v>
      </c>
      <c r="BF36" s="58">
        <v>0</v>
      </c>
      <c r="BG36" s="58">
        <v>0</v>
      </c>
      <c r="BH36" s="58">
        <v>0</v>
      </c>
      <c r="BI36" s="58">
        <v>0</v>
      </c>
      <c r="BJ36" s="58">
        <v>0</v>
      </c>
      <c r="BK36" s="58">
        <v>0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0</v>
      </c>
      <c r="BR36" s="58">
        <v>0</v>
      </c>
      <c r="BS36" s="58">
        <v>0</v>
      </c>
      <c r="BT36" s="58">
        <v>0</v>
      </c>
      <c r="BU36" s="58">
        <v>0</v>
      </c>
      <c r="BV36" s="58">
        <v>0</v>
      </c>
      <c r="BW36" s="58">
        <v>0</v>
      </c>
      <c r="BX36" s="58">
        <v>0</v>
      </c>
      <c r="BY36" s="58">
        <v>0</v>
      </c>
      <c r="BZ36" s="58">
        <v>0</v>
      </c>
      <c r="CA36" s="58">
        <v>0</v>
      </c>
      <c r="CB36" s="58">
        <v>0</v>
      </c>
      <c r="CC36" s="58">
        <v>0</v>
      </c>
      <c r="CD36" s="58">
        <v>0</v>
      </c>
      <c r="CE36" s="58">
        <v>0</v>
      </c>
      <c r="CF36" s="58">
        <v>0</v>
      </c>
      <c r="CG36" s="58">
        <v>0</v>
      </c>
      <c r="CH36" s="58">
        <v>0</v>
      </c>
      <c r="CI36" s="58">
        <v>0</v>
      </c>
      <c r="CJ36" s="58">
        <v>0</v>
      </c>
      <c r="CK36" s="58">
        <v>0</v>
      </c>
      <c r="CL36" s="58">
        <v>0</v>
      </c>
      <c r="CM36" s="58">
        <v>0</v>
      </c>
      <c r="CN36" s="58">
        <v>0</v>
      </c>
      <c r="CO36" s="58">
        <v>0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115"/>
    </row>
    <row r="37" spans="1:102" x14ac:dyDescent="0.25">
      <c r="B37" t="s">
        <v>15</v>
      </c>
      <c r="C37" s="5">
        <v>0.1</v>
      </c>
      <c r="D37" s="1">
        <f>F33+F34</f>
        <v>638441.28600000008</v>
      </c>
      <c r="F37" s="1">
        <f>D37*C37</f>
        <v>63844.128600000011</v>
      </c>
      <c r="G37" s="55">
        <v>19</v>
      </c>
      <c r="H37" s="55">
        <v>32</v>
      </c>
      <c r="I37" s="57">
        <f t="shared" si="0"/>
        <v>-63844.128600000011</v>
      </c>
      <c r="J37" s="58">
        <v>0</v>
      </c>
      <c r="K37" s="58">
        <f t="shared" si="9"/>
        <v>0</v>
      </c>
      <c r="L37" s="58">
        <f t="shared" si="9"/>
        <v>0</v>
      </c>
      <c r="M37" s="58">
        <v>0</v>
      </c>
      <c r="N37" s="58">
        <f t="shared" si="10"/>
        <v>0</v>
      </c>
      <c r="O37" s="58">
        <f t="shared" si="10"/>
        <v>0</v>
      </c>
      <c r="P37" s="58">
        <f t="shared" si="10"/>
        <v>0</v>
      </c>
      <c r="Q37" s="58">
        <f t="shared" si="10"/>
        <v>0</v>
      </c>
      <c r="R37" s="58">
        <f t="shared" si="10"/>
        <v>0</v>
      </c>
      <c r="S37" s="58">
        <f t="shared" si="10"/>
        <v>0</v>
      </c>
      <c r="T37" s="58">
        <f t="shared" si="10"/>
        <v>0</v>
      </c>
      <c r="U37" s="58">
        <f t="shared" si="10"/>
        <v>0</v>
      </c>
      <c r="V37" s="58">
        <f t="shared" si="10"/>
        <v>0</v>
      </c>
      <c r="W37" s="58">
        <f t="shared" si="10"/>
        <v>0</v>
      </c>
      <c r="X37" s="58">
        <f t="shared" si="10"/>
        <v>0</v>
      </c>
      <c r="Y37" s="58">
        <f>IF(Y$1&lt;$C37,0,IF(Y$1&lt;=$D37,$F37,0))</f>
        <v>0</v>
      </c>
      <c r="Z37" s="58">
        <f>IF(Z$1&lt;$C37,0,IF(Z$1&lt;=$D37,$F37,0))</f>
        <v>0</v>
      </c>
      <c r="AA37" s="58">
        <f>IF(AA$1&lt;$C37,0,IF(AA$1&lt;=$D37,$F37,0))</f>
        <v>0</v>
      </c>
      <c r="AB37" s="58">
        <f t="shared" ref="AB37:AO37" si="12">(AB33+AB34)*0.1</f>
        <v>-710.83048800000006</v>
      </c>
      <c r="AC37" s="58">
        <f t="shared" si="12"/>
        <v>-2102.8276290000003</v>
      </c>
      <c r="AD37" s="58">
        <f t="shared" si="12"/>
        <v>-4302.2633717999997</v>
      </c>
      <c r="AE37" s="58">
        <f t="shared" si="12"/>
        <v>-6576.8107782000006</v>
      </c>
      <c r="AF37" s="58">
        <f t="shared" si="12"/>
        <v>-4414.3879458000001</v>
      </c>
      <c r="AG37" s="58">
        <f t="shared" si="12"/>
        <v>-3509.5229208000005</v>
      </c>
      <c r="AH37" s="58">
        <f t="shared" si="12"/>
        <v>-3396.312504</v>
      </c>
      <c r="AI37" s="58">
        <f t="shared" si="12"/>
        <v>-3452.9177124000003</v>
      </c>
      <c r="AJ37" s="58">
        <f t="shared" si="12"/>
        <v>-4132.1802132000003</v>
      </c>
      <c r="AK37" s="58">
        <f t="shared" si="12"/>
        <v>-7075.6510500000004</v>
      </c>
      <c r="AL37" s="58">
        <f t="shared" si="12"/>
        <v>-9339.8593860000019</v>
      </c>
      <c r="AM37" s="58">
        <f t="shared" si="12"/>
        <v>-6849.2302164000012</v>
      </c>
      <c r="AN37" s="58">
        <f t="shared" si="12"/>
        <v>-4641.6270888000008</v>
      </c>
      <c r="AO37" s="58">
        <f t="shared" si="12"/>
        <v>-3339.7072956000006</v>
      </c>
      <c r="AP37" s="58">
        <f t="shared" ref="AP37:BD37" si="13">IF(AP$1&lt;$C37,0,IF(AP$1&lt;=$D37,$F37,0))</f>
        <v>0</v>
      </c>
      <c r="AQ37" s="58">
        <f t="shared" si="13"/>
        <v>0</v>
      </c>
      <c r="AR37" s="58">
        <f t="shared" si="13"/>
        <v>0</v>
      </c>
      <c r="AS37" s="58">
        <f t="shared" si="13"/>
        <v>0</v>
      </c>
      <c r="AT37" s="58">
        <f t="shared" si="13"/>
        <v>0</v>
      </c>
      <c r="AU37" s="58">
        <f t="shared" si="13"/>
        <v>0</v>
      </c>
      <c r="AV37" s="58">
        <f t="shared" si="13"/>
        <v>0</v>
      </c>
      <c r="AW37" s="58">
        <f t="shared" si="13"/>
        <v>0</v>
      </c>
      <c r="AX37" s="58">
        <f t="shared" si="13"/>
        <v>0</v>
      </c>
      <c r="AY37" s="58">
        <f t="shared" si="13"/>
        <v>0</v>
      </c>
      <c r="AZ37" s="58">
        <f t="shared" si="13"/>
        <v>0</v>
      </c>
      <c r="BA37" s="58">
        <f t="shared" si="13"/>
        <v>0</v>
      </c>
      <c r="BB37" s="58">
        <f t="shared" si="13"/>
        <v>0</v>
      </c>
      <c r="BC37" s="58">
        <f t="shared" si="13"/>
        <v>0</v>
      </c>
      <c r="BD37" s="58">
        <f t="shared" si="13"/>
        <v>0</v>
      </c>
      <c r="BE37" s="58">
        <v>0</v>
      </c>
      <c r="BF37" s="58">
        <v>0</v>
      </c>
      <c r="BG37" s="58">
        <v>0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0</v>
      </c>
      <c r="BW37" s="58">
        <v>0</v>
      </c>
      <c r="BX37" s="58">
        <v>0</v>
      </c>
      <c r="BY37" s="58">
        <v>0</v>
      </c>
      <c r="BZ37" s="58">
        <v>0</v>
      </c>
      <c r="CA37" s="58">
        <v>0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0</v>
      </c>
      <c r="CI37" s="58">
        <v>0</v>
      </c>
      <c r="CJ37" s="58">
        <v>0</v>
      </c>
      <c r="CK37" s="58">
        <v>0</v>
      </c>
      <c r="CL37" s="58">
        <v>0</v>
      </c>
      <c r="CM37" s="58">
        <v>0</v>
      </c>
      <c r="CN37" s="58">
        <v>0</v>
      </c>
      <c r="CO37" s="58">
        <v>0</v>
      </c>
      <c r="CP37" s="58">
        <v>0</v>
      </c>
      <c r="CQ37" s="58">
        <v>0</v>
      </c>
      <c r="CR37" s="58">
        <v>0</v>
      </c>
      <c r="CS37" s="58">
        <v>0</v>
      </c>
      <c r="CT37" s="58">
        <v>0</v>
      </c>
      <c r="CU37" s="58">
        <v>0</v>
      </c>
      <c r="CV37" s="58">
        <v>0</v>
      </c>
      <c r="CW37" s="58">
        <v>0</v>
      </c>
      <c r="CX37" s="115"/>
    </row>
    <row r="38" spans="1:102" x14ac:dyDescent="0.25">
      <c r="B38" t="s">
        <v>29</v>
      </c>
      <c r="C38">
        <v>1</v>
      </c>
      <c r="D38" s="1">
        <v>700</v>
      </c>
      <c r="F38" s="1">
        <f>C38*D38</f>
        <v>700</v>
      </c>
      <c r="G38" s="55"/>
      <c r="H38" s="55"/>
      <c r="I38" s="57">
        <f t="shared" si="0"/>
        <v>-700</v>
      </c>
      <c r="J38" s="58">
        <v>0</v>
      </c>
      <c r="K38" s="58">
        <f t="shared" ref="K38:L38" si="14">(K35+K36+K37)*0.16</f>
        <v>0</v>
      </c>
      <c r="L38" s="58">
        <f t="shared" si="14"/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8">
        <v>0</v>
      </c>
      <c r="AH38" s="58">
        <v>0</v>
      </c>
      <c r="AI38" s="58">
        <v>0</v>
      </c>
      <c r="AJ38" s="58">
        <v>0</v>
      </c>
      <c r="AK38" s="58">
        <v>0</v>
      </c>
      <c r="AL38" s="58">
        <v>0</v>
      </c>
      <c r="AM38" s="58">
        <v>0</v>
      </c>
      <c r="AN38" s="58">
        <v>0</v>
      </c>
      <c r="AO38" s="58">
        <f>I38</f>
        <v>-700</v>
      </c>
      <c r="AP38" s="58">
        <v>0</v>
      </c>
      <c r="AQ38" s="58">
        <v>0</v>
      </c>
      <c r="AR38" s="58">
        <v>0</v>
      </c>
      <c r="AS38" s="58">
        <v>0</v>
      </c>
      <c r="AT38" s="58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0</v>
      </c>
      <c r="AZ38" s="58">
        <v>0</v>
      </c>
      <c r="BA38" s="58">
        <v>0</v>
      </c>
      <c r="BB38" s="58">
        <v>0</v>
      </c>
      <c r="BC38" s="58">
        <v>0</v>
      </c>
      <c r="BD38" s="58">
        <v>0</v>
      </c>
      <c r="BE38" s="58">
        <v>0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0</v>
      </c>
      <c r="CA38" s="58">
        <v>0</v>
      </c>
      <c r="CB38" s="58">
        <v>0</v>
      </c>
      <c r="CC38" s="58">
        <v>0</v>
      </c>
      <c r="CD38" s="58">
        <v>0</v>
      </c>
      <c r="CE38" s="58">
        <v>0</v>
      </c>
      <c r="CF38" s="58">
        <v>0</v>
      </c>
      <c r="CG38" s="58">
        <v>0</v>
      </c>
      <c r="CH38" s="58">
        <v>0</v>
      </c>
      <c r="CI38" s="58">
        <v>0</v>
      </c>
      <c r="CJ38" s="58">
        <v>0</v>
      </c>
      <c r="CK38" s="58">
        <v>0</v>
      </c>
      <c r="CL38" s="58">
        <v>0</v>
      </c>
      <c r="CM38" s="58">
        <v>0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115"/>
    </row>
    <row r="39" spans="1:102" x14ac:dyDescent="0.25">
      <c r="G39" s="61"/>
      <c r="H39" s="61"/>
      <c r="I39" s="62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CX39" s="115"/>
    </row>
    <row r="40" spans="1:102" x14ac:dyDescent="0.25">
      <c r="B40" s="15" t="s">
        <v>2</v>
      </c>
      <c r="C40" s="15"/>
      <c r="D40" s="16"/>
      <c r="E40" s="16"/>
      <c r="F40" s="16"/>
      <c r="G40" s="64"/>
      <c r="H40" s="64"/>
      <c r="I40" s="65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CX40" s="115"/>
    </row>
    <row r="41" spans="1:102" x14ac:dyDescent="0.25">
      <c r="B41" s="7" t="s">
        <v>12</v>
      </c>
      <c r="C41">
        <f>5%</f>
        <v>0.05</v>
      </c>
      <c r="D41" s="1">
        <f>(F33+F34)</f>
        <v>638441.28600000008</v>
      </c>
      <c r="F41" s="1">
        <f>C41*D41</f>
        <v>31922.064300000005</v>
      </c>
      <c r="G41" s="70">
        <v>10</v>
      </c>
      <c r="H41" s="70">
        <v>14</v>
      </c>
      <c r="I41" s="71">
        <f t="shared" si="0"/>
        <v>-31922.064300000005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  <c r="Q41" s="72">
        <v>0</v>
      </c>
      <c r="R41" s="72">
        <v>0</v>
      </c>
      <c r="S41" s="72">
        <f>I41*0.2</f>
        <v>-6384.4128600000013</v>
      </c>
      <c r="T41" s="72">
        <v>0</v>
      </c>
      <c r="U41" s="72">
        <v>0</v>
      </c>
      <c r="V41" s="72">
        <f>I41*0.8</f>
        <v>-25537.651440000005</v>
      </c>
      <c r="W41" s="72">
        <v>0</v>
      </c>
      <c r="X41" s="72">
        <v>0</v>
      </c>
      <c r="Y41" s="72">
        <v>0</v>
      </c>
      <c r="Z41" s="72">
        <v>0</v>
      </c>
      <c r="AA41" s="72">
        <v>0</v>
      </c>
      <c r="AB41" s="72">
        <v>0</v>
      </c>
      <c r="AC41" s="72">
        <v>0</v>
      </c>
      <c r="AD41" s="72">
        <v>0</v>
      </c>
      <c r="AE41" s="72">
        <v>0</v>
      </c>
      <c r="AF41" s="72">
        <v>0</v>
      </c>
      <c r="AG41" s="72">
        <v>0</v>
      </c>
      <c r="AH41" s="72">
        <v>0</v>
      </c>
      <c r="AI41" s="72">
        <v>0</v>
      </c>
      <c r="AJ41" s="72">
        <v>0</v>
      </c>
      <c r="AK41" s="72">
        <v>0</v>
      </c>
      <c r="AL41" s="72">
        <v>0</v>
      </c>
      <c r="AM41" s="72">
        <v>0</v>
      </c>
      <c r="AN41" s="72">
        <v>0</v>
      </c>
      <c r="AO41" s="72">
        <v>0</v>
      </c>
      <c r="AP41" s="72">
        <v>0</v>
      </c>
      <c r="AQ41" s="72">
        <v>0</v>
      </c>
      <c r="AR41" s="72">
        <v>0</v>
      </c>
      <c r="AS41" s="72">
        <v>0</v>
      </c>
      <c r="AT41" s="72">
        <v>0</v>
      </c>
      <c r="AU41" s="72">
        <v>0</v>
      </c>
      <c r="AV41" s="72">
        <v>0</v>
      </c>
      <c r="AW41" s="72">
        <v>0</v>
      </c>
      <c r="AX41" s="72">
        <v>0</v>
      </c>
      <c r="AY41" s="72">
        <v>0</v>
      </c>
      <c r="AZ41" s="72">
        <v>0</v>
      </c>
      <c r="BA41" s="72">
        <v>0</v>
      </c>
      <c r="BB41" s="72">
        <v>0</v>
      </c>
      <c r="BC41" s="72">
        <v>0</v>
      </c>
      <c r="BD41" s="72">
        <v>0</v>
      </c>
      <c r="BE41" s="72">
        <v>0</v>
      </c>
      <c r="BF41" s="72">
        <v>0</v>
      </c>
      <c r="BG41" s="72">
        <v>0</v>
      </c>
      <c r="BH41" s="72">
        <v>0</v>
      </c>
      <c r="BI41" s="72">
        <v>0</v>
      </c>
      <c r="BJ41" s="72">
        <v>0</v>
      </c>
      <c r="BK41" s="72">
        <v>0</v>
      </c>
      <c r="BL41" s="72">
        <v>0</v>
      </c>
      <c r="BM41" s="72">
        <v>0</v>
      </c>
      <c r="BN41" s="72">
        <v>0</v>
      </c>
      <c r="BO41" s="72">
        <v>0</v>
      </c>
      <c r="BP41" s="72">
        <v>0</v>
      </c>
      <c r="BQ41" s="72">
        <v>0</v>
      </c>
      <c r="BR41" s="72">
        <v>0</v>
      </c>
      <c r="BS41" s="72">
        <v>0</v>
      </c>
      <c r="BT41" s="72">
        <v>0</v>
      </c>
      <c r="BU41" s="72">
        <v>0</v>
      </c>
      <c r="BV41" s="72">
        <v>0</v>
      </c>
      <c r="BW41" s="72">
        <v>0</v>
      </c>
      <c r="BX41" s="72">
        <v>0</v>
      </c>
      <c r="BY41" s="72">
        <v>0</v>
      </c>
      <c r="BZ41" s="72">
        <v>0</v>
      </c>
      <c r="CA41" s="72">
        <v>0</v>
      </c>
      <c r="CB41" s="72">
        <v>0</v>
      </c>
      <c r="CC41" s="72">
        <v>0</v>
      </c>
      <c r="CD41" s="72">
        <v>0</v>
      </c>
      <c r="CE41" s="72">
        <v>0</v>
      </c>
      <c r="CF41" s="72">
        <v>0</v>
      </c>
      <c r="CG41" s="72">
        <v>0</v>
      </c>
      <c r="CH41" s="72">
        <v>0</v>
      </c>
      <c r="CI41" s="72">
        <v>0</v>
      </c>
      <c r="CJ41" s="72">
        <v>0</v>
      </c>
      <c r="CK41" s="72">
        <v>0</v>
      </c>
      <c r="CL41" s="72">
        <v>0</v>
      </c>
      <c r="CM41" s="72">
        <v>0</v>
      </c>
      <c r="CN41" s="72">
        <v>0</v>
      </c>
      <c r="CO41" s="72">
        <v>0</v>
      </c>
      <c r="CP41" s="72">
        <v>0</v>
      </c>
      <c r="CQ41" s="72">
        <v>0</v>
      </c>
      <c r="CR41" s="72">
        <v>0</v>
      </c>
      <c r="CS41" s="72">
        <v>0</v>
      </c>
      <c r="CT41" s="72">
        <v>0</v>
      </c>
      <c r="CU41" s="72">
        <v>0</v>
      </c>
      <c r="CV41" s="72">
        <v>0</v>
      </c>
      <c r="CW41" s="72">
        <v>0</v>
      </c>
      <c r="CX41" s="115"/>
    </row>
    <row r="42" spans="1:102" x14ac:dyDescent="0.25">
      <c r="B42" s="7" t="s">
        <v>11</v>
      </c>
      <c r="C42">
        <f>5%</f>
        <v>0.05</v>
      </c>
      <c r="D42" s="1">
        <f>F30</f>
        <v>59850</v>
      </c>
      <c r="F42" s="1">
        <f>C42*D42</f>
        <v>2992.5</v>
      </c>
      <c r="G42" s="55">
        <v>7</v>
      </c>
      <c r="H42" s="55">
        <v>9</v>
      </c>
      <c r="I42" s="57">
        <f t="shared" si="0"/>
        <v>-2992.5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f>I42*0.2</f>
        <v>-598.5</v>
      </c>
      <c r="Q42" s="58">
        <v>0</v>
      </c>
      <c r="R42" s="58">
        <f>I42*0.8</f>
        <v>-2394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v>0</v>
      </c>
      <c r="AH42" s="58">
        <v>0</v>
      </c>
      <c r="AI42" s="58">
        <v>0</v>
      </c>
      <c r="AJ42" s="58">
        <v>0</v>
      </c>
      <c r="AK42" s="58">
        <v>0</v>
      </c>
      <c r="AL42" s="58">
        <v>0</v>
      </c>
      <c r="AM42" s="58">
        <v>0</v>
      </c>
      <c r="AN42" s="58">
        <v>0</v>
      </c>
      <c r="AO42" s="58">
        <v>0</v>
      </c>
      <c r="AP42" s="58">
        <v>0</v>
      </c>
      <c r="AQ42" s="58">
        <v>0</v>
      </c>
      <c r="AR42" s="58">
        <v>0</v>
      </c>
      <c r="AS42" s="58">
        <v>0</v>
      </c>
      <c r="AT42" s="58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8">
        <v>0</v>
      </c>
      <c r="BA42" s="58">
        <v>0</v>
      </c>
      <c r="BB42" s="58">
        <v>0</v>
      </c>
      <c r="BC42" s="58">
        <v>0</v>
      </c>
      <c r="BD42" s="58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0</v>
      </c>
      <c r="CA42" s="58">
        <v>0</v>
      </c>
      <c r="CB42" s="58">
        <v>0</v>
      </c>
      <c r="CC42" s="58">
        <v>0</v>
      </c>
      <c r="CD42" s="58">
        <v>0</v>
      </c>
      <c r="CE42" s="58">
        <v>0</v>
      </c>
      <c r="CF42" s="58">
        <v>0</v>
      </c>
      <c r="CG42" s="58">
        <v>0</v>
      </c>
      <c r="CH42" s="58">
        <v>0</v>
      </c>
      <c r="CI42" s="58">
        <v>0</v>
      </c>
      <c r="CJ42" s="58">
        <v>0</v>
      </c>
      <c r="CK42" s="58">
        <v>0</v>
      </c>
      <c r="CL42" s="58">
        <v>0</v>
      </c>
      <c r="CM42" s="58">
        <v>0</v>
      </c>
      <c r="CN42" s="58">
        <v>0</v>
      </c>
      <c r="CO42" s="58">
        <v>0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115"/>
    </row>
    <row r="43" spans="1:102" x14ac:dyDescent="0.25">
      <c r="B43" s="7" t="s">
        <v>31</v>
      </c>
      <c r="G43" s="90"/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115"/>
    </row>
    <row r="44" spans="1:102" x14ac:dyDescent="0.25">
      <c r="B44" t="s">
        <v>32</v>
      </c>
      <c r="C44" s="6">
        <v>2.9999999999999997E-4</v>
      </c>
      <c r="D44" s="1">
        <f>F33+F34</f>
        <v>638441.28600000008</v>
      </c>
      <c r="F44" s="1">
        <f>C44*D44</f>
        <v>191.53238580000001</v>
      </c>
      <c r="G44" s="55">
        <v>33</v>
      </c>
      <c r="H44" s="55">
        <v>33</v>
      </c>
      <c r="I44" s="57">
        <f t="shared" si="0"/>
        <v>-191.53238580000001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  <c r="AJ44" s="58">
        <v>0</v>
      </c>
      <c r="AK44" s="58">
        <v>0</v>
      </c>
      <c r="AL44" s="58">
        <v>0</v>
      </c>
      <c r="AM44" s="58">
        <v>0</v>
      </c>
      <c r="AN44" s="58">
        <v>0</v>
      </c>
      <c r="AO44" s="58">
        <v>0</v>
      </c>
      <c r="AP44" s="58">
        <f>I44</f>
        <v>-191.53238580000001</v>
      </c>
      <c r="AQ44" s="58">
        <v>0</v>
      </c>
      <c r="AR44" s="58">
        <v>0</v>
      </c>
      <c r="AS44" s="58">
        <v>0</v>
      </c>
      <c r="AT44" s="58">
        <v>0</v>
      </c>
      <c r="AU44" s="58">
        <v>0</v>
      </c>
      <c r="AV44" s="58">
        <v>0</v>
      </c>
      <c r="AW44" s="58">
        <v>0</v>
      </c>
      <c r="AX44" s="58">
        <v>0</v>
      </c>
      <c r="AY44" s="58">
        <v>0</v>
      </c>
      <c r="AZ44" s="58">
        <v>0</v>
      </c>
      <c r="BA44" s="58">
        <v>0</v>
      </c>
      <c r="BB44" s="58">
        <v>0</v>
      </c>
      <c r="BC44" s="58">
        <v>0</v>
      </c>
      <c r="BD44" s="58">
        <v>0</v>
      </c>
      <c r="BE44" s="58">
        <v>0</v>
      </c>
      <c r="BF44" s="58">
        <v>0</v>
      </c>
      <c r="BG44" s="58">
        <v>0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0</v>
      </c>
      <c r="CA44" s="58">
        <v>0</v>
      </c>
      <c r="CB44" s="58">
        <v>0</v>
      </c>
      <c r="CC44" s="58">
        <v>0</v>
      </c>
      <c r="CD44" s="58">
        <v>0</v>
      </c>
      <c r="CE44" s="58">
        <v>0</v>
      </c>
      <c r="CF44" s="58">
        <v>0</v>
      </c>
      <c r="CG44" s="58">
        <v>0</v>
      </c>
      <c r="CH44" s="58">
        <v>0</v>
      </c>
      <c r="CI44" s="58">
        <v>0</v>
      </c>
      <c r="CJ44" s="58">
        <v>0</v>
      </c>
      <c r="CK44" s="58">
        <v>0</v>
      </c>
      <c r="CL44" s="58">
        <v>0</v>
      </c>
      <c r="CM44" s="58">
        <v>0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115"/>
    </row>
    <row r="45" spans="1:102" x14ac:dyDescent="0.25">
      <c r="B45" t="s">
        <v>33</v>
      </c>
      <c r="C45" s="6">
        <v>2.0000000000000001E-4</v>
      </c>
      <c r="D45" s="1">
        <f>F33+F34</f>
        <v>638441.28600000008</v>
      </c>
      <c r="F45" s="1">
        <f>C45*D45</f>
        <v>127.68825720000002</v>
      </c>
      <c r="G45" s="55">
        <v>33</v>
      </c>
      <c r="H45" s="55">
        <v>33</v>
      </c>
      <c r="I45" s="57">
        <f t="shared" si="0"/>
        <v>-127.68825720000002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  <c r="AG45" s="58">
        <v>0</v>
      </c>
      <c r="AH45" s="58">
        <v>0</v>
      </c>
      <c r="AI45" s="58">
        <v>0</v>
      </c>
      <c r="AJ45" s="58">
        <v>0</v>
      </c>
      <c r="AK45" s="58">
        <v>0</v>
      </c>
      <c r="AL45" s="58">
        <v>0</v>
      </c>
      <c r="AM45" s="58">
        <v>0</v>
      </c>
      <c r="AN45" s="58">
        <v>0</v>
      </c>
      <c r="AO45" s="58">
        <v>0</v>
      </c>
      <c r="AP45" s="58">
        <f>I45</f>
        <v>-127.68825720000002</v>
      </c>
      <c r="AQ45" s="58">
        <v>0</v>
      </c>
      <c r="AR45" s="58">
        <v>0</v>
      </c>
      <c r="AS45" s="58">
        <v>0</v>
      </c>
      <c r="AT45" s="58">
        <v>0</v>
      </c>
      <c r="AU45" s="58">
        <v>0</v>
      </c>
      <c r="AV45" s="58">
        <v>0</v>
      </c>
      <c r="AW45" s="58">
        <v>0</v>
      </c>
      <c r="AX45" s="58">
        <v>0</v>
      </c>
      <c r="AY45" s="58">
        <v>0</v>
      </c>
      <c r="AZ45" s="58">
        <v>0</v>
      </c>
      <c r="BA45" s="58">
        <v>0</v>
      </c>
      <c r="BB45" s="58">
        <v>0</v>
      </c>
      <c r="BC45" s="58">
        <v>0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0</v>
      </c>
      <c r="CA45" s="58">
        <v>0</v>
      </c>
      <c r="CB45" s="58">
        <v>0</v>
      </c>
      <c r="CC45" s="58">
        <v>0</v>
      </c>
      <c r="CD45" s="58">
        <v>0</v>
      </c>
      <c r="CE45" s="58">
        <v>0</v>
      </c>
      <c r="CF45" s="58">
        <v>0</v>
      </c>
      <c r="CG45" s="58">
        <v>0</v>
      </c>
      <c r="CH45" s="58">
        <v>0</v>
      </c>
      <c r="CI45" s="58">
        <v>0</v>
      </c>
      <c r="CJ45" s="58">
        <v>0</v>
      </c>
      <c r="CK45" s="58">
        <v>0</v>
      </c>
      <c r="CL45" s="58">
        <v>0</v>
      </c>
      <c r="CM45" s="58">
        <v>0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0</v>
      </c>
      <c r="CU45" s="58">
        <v>0</v>
      </c>
      <c r="CV45" s="58">
        <v>0</v>
      </c>
      <c r="CW45" s="58">
        <v>0</v>
      </c>
      <c r="CX45" s="115"/>
    </row>
    <row r="46" spans="1:102" x14ac:dyDescent="0.25">
      <c r="B46" t="s">
        <v>34</v>
      </c>
      <c r="C46">
        <v>1</v>
      </c>
      <c r="D46" s="1">
        <v>250</v>
      </c>
      <c r="F46" s="1">
        <f>C46*D46</f>
        <v>250</v>
      </c>
      <c r="G46" s="55">
        <v>33</v>
      </c>
      <c r="H46" s="55">
        <v>33</v>
      </c>
      <c r="I46" s="57">
        <f t="shared" si="0"/>
        <v>-250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8">
        <v>0</v>
      </c>
      <c r="AI46" s="58">
        <v>0</v>
      </c>
      <c r="AJ46" s="58">
        <v>0</v>
      </c>
      <c r="AK46" s="58">
        <v>0</v>
      </c>
      <c r="AL46" s="58">
        <v>0</v>
      </c>
      <c r="AM46" s="58">
        <v>0</v>
      </c>
      <c r="AN46" s="58">
        <v>0</v>
      </c>
      <c r="AO46" s="58">
        <v>0</v>
      </c>
      <c r="AP46" s="58">
        <f>I46</f>
        <v>-250</v>
      </c>
      <c r="AQ46" s="58">
        <v>0</v>
      </c>
      <c r="AR46" s="58">
        <v>0</v>
      </c>
      <c r="AS46" s="58">
        <v>0</v>
      </c>
      <c r="AT46" s="58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8">
        <v>0</v>
      </c>
      <c r="BA46" s="58">
        <v>0</v>
      </c>
      <c r="BB46" s="58">
        <v>0</v>
      </c>
      <c r="BC46" s="58">
        <v>0</v>
      </c>
      <c r="BD46" s="58">
        <v>0</v>
      </c>
      <c r="BE46" s="58">
        <v>0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0</v>
      </c>
      <c r="BW46" s="58">
        <v>0</v>
      </c>
      <c r="BX46" s="58">
        <v>0</v>
      </c>
      <c r="BY46" s="58">
        <v>0</v>
      </c>
      <c r="BZ46" s="58">
        <v>0</v>
      </c>
      <c r="CA46" s="58">
        <v>0</v>
      </c>
      <c r="CB46" s="58">
        <v>0</v>
      </c>
      <c r="CC46" s="58">
        <v>0</v>
      </c>
      <c r="CD46" s="58">
        <v>0</v>
      </c>
      <c r="CE46" s="58">
        <v>0</v>
      </c>
      <c r="CF46" s="58">
        <v>0</v>
      </c>
      <c r="CG46" s="58">
        <v>0</v>
      </c>
      <c r="CH46" s="58">
        <v>0</v>
      </c>
      <c r="CI46" s="58">
        <v>0</v>
      </c>
      <c r="CJ46" s="58">
        <v>0</v>
      </c>
      <c r="CK46" s="58">
        <v>0</v>
      </c>
      <c r="CL46" s="58">
        <v>0</v>
      </c>
      <c r="CM46" s="58">
        <v>0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115"/>
    </row>
    <row r="47" spans="1:102" x14ac:dyDescent="0.25">
      <c r="B47" s="7" t="s">
        <v>35</v>
      </c>
      <c r="G47" s="90"/>
      <c r="H47" s="90"/>
      <c r="I47" s="91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115"/>
    </row>
    <row r="48" spans="1:102" x14ac:dyDescent="0.25">
      <c r="B48" t="s">
        <v>32</v>
      </c>
      <c r="C48" s="6">
        <v>2.9999999999999997E-4</v>
      </c>
      <c r="D48" s="1">
        <f>F33+F34</f>
        <v>638441.28600000008</v>
      </c>
      <c r="F48" s="1">
        <f>C48*D48</f>
        <v>191.53238580000001</v>
      </c>
      <c r="G48" s="55">
        <v>33</v>
      </c>
      <c r="H48" s="55">
        <v>33</v>
      </c>
      <c r="I48" s="57">
        <f t="shared" si="0"/>
        <v>-191.53238580000001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v>0</v>
      </c>
      <c r="AH48" s="58">
        <v>0</v>
      </c>
      <c r="AI48" s="58">
        <v>0</v>
      </c>
      <c r="AJ48" s="58">
        <v>0</v>
      </c>
      <c r="AK48" s="58">
        <v>0</v>
      </c>
      <c r="AL48" s="58">
        <v>0</v>
      </c>
      <c r="AM48" s="58">
        <v>0</v>
      </c>
      <c r="AN48" s="58">
        <v>0</v>
      </c>
      <c r="AO48" s="58">
        <v>0</v>
      </c>
      <c r="AP48" s="58">
        <f>I48</f>
        <v>-191.53238580000001</v>
      </c>
      <c r="AQ48" s="58">
        <v>0</v>
      </c>
      <c r="AR48" s="58">
        <v>0</v>
      </c>
      <c r="AS48" s="58">
        <v>0</v>
      </c>
      <c r="AT48" s="58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8">
        <v>0</v>
      </c>
      <c r="BA48" s="58">
        <v>0</v>
      </c>
      <c r="BB48" s="58">
        <v>0</v>
      </c>
      <c r="BC48" s="58">
        <v>0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58">
        <v>0</v>
      </c>
      <c r="BK48" s="58">
        <v>0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0</v>
      </c>
      <c r="CA48" s="58">
        <v>0</v>
      </c>
      <c r="CB48" s="58">
        <v>0</v>
      </c>
      <c r="CC48" s="58">
        <v>0</v>
      </c>
      <c r="CD48" s="58">
        <v>0</v>
      </c>
      <c r="CE48" s="58">
        <v>0</v>
      </c>
      <c r="CF48" s="58">
        <v>0</v>
      </c>
      <c r="CG48" s="58">
        <v>0</v>
      </c>
      <c r="CH48" s="58">
        <v>0</v>
      </c>
      <c r="CI48" s="58">
        <v>0</v>
      </c>
      <c r="CJ48" s="58">
        <v>0</v>
      </c>
      <c r="CK48" s="58">
        <v>0</v>
      </c>
      <c r="CL48" s="58">
        <v>0</v>
      </c>
      <c r="CM48" s="58">
        <v>0</v>
      </c>
      <c r="CN48" s="58">
        <v>0</v>
      </c>
      <c r="CO48" s="58">
        <v>0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115"/>
    </row>
    <row r="49" spans="2:102" x14ac:dyDescent="0.25">
      <c r="B49" t="s">
        <v>33</v>
      </c>
      <c r="C49" s="6">
        <v>2.0000000000000001E-4</v>
      </c>
      <c r="D49" s="1">
        <f>F33+F34</f>
        <v>638441.28600000008</v>
      </c>
      <c r="F49" s="1">
        <f>C49*D49</f>
        <v>127.68825720000002</v>
      </c>
      <c r="G49" s="55">
        <v>33</v>
      </c>
      <c r="H49" s="55">
        <v>33</v>
      </c>
      <c r="I49" s="57">
        <f t="shared" si="0"/>
        <v>-127.68825720000002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0</v>
      </c>
      <c r="AN49" s="58">
        <v>0</v>
      </c>
      <c r="AO49" s="58">
        <v>0</v>
      </c>
      <c r="AP49" s="58">
        <f t="shared" ref="AP49:AP52" si="15">I49</f>
        <v>-127.68825720000002</v>
      </c>
      <c r="AQ49" s="58">
        <v>0</v>
      </c>
      <c r="AR49" s="58">
        <v>0</v>
      </c>
      <c r="AS49" s="58">
        <v>0</v>
      </c>
      <c r="AT49" s="58">
        <v>0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8">
        <v>0</v>
      </c>
      <c r="BA49" s="58">
        <v>0</v>
      </c>
      <c r="BB49" s="58">
        <v>0</v>
      </c>
      <c r="BC49" s="58">
        <v>0</v>
      </c>
      <c r="BD49" s="58">
        <v>0</v>
      </c>
      <c r="BE49" s="58">
        <v>0</v>
      </c>
      <c r="BF49" s="58">
        <v>0</v>
      </c>
      <c r="BG49" s="58">
        <v>0</v>
      </c>
      <c r="BH49" s="58">
        <v>0</v>
      </c>
      <c r="BI49" s="58">
        <v>0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0</v>
      </c>
      <c r="CA49" s="58">
        <v>0</v>
      </c>
      <c r="CB49" s="58">
        <v>0</v>
      </c>
      <c r="CC49" s="58">
        <v>0</v>
      </c>
      <c r="CD49" s="58">
        <v>0</v>
      </c>
      <c r="CE49" s="58">
        <v>0</v>
      </c>
      <c r="CF49" s="58">
        <v>0</v>
      </c>
      <c r="CG49" s="58">
        <v>0</v>
      </c>
      <c r="CH49" s="58">
        <v>0</v>
      </c>
      <c r="CI49" s="58">
        <v>0</v>
      </c>
      <c r="CJ49" s="58">
        <v>0</v>
      </c>
      <c r="CK49" s="58">
        <v>0</v>
      </c>
      <c r="CL49" s="58">
        <v>0</v>
      </c>
      <c r="CM49" s="58">
        <v>0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115"/>
    </row>
    <row r="50" spans="2:102" x14ac:dyDescent="0.25">
      <c r="B50" t="s">
        <v>34</v>
      </c>
      <c r="C50">
        <v>1</v>
      </c>
      <c r="D50" s="1">
        <v>250</v>
      </c>
      <c r="F50" s="1">
        <f>C50*D50</f>
        <v>250</v>
      </c>
      <c r="G50" s="55">
        <v>33</v>
      </c>
      <c r="H50" s="55">
        <v>33</v>
      </c>
      <c r="I50" s="57">
        <f t="shared" si="0"/>
        <v>-250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v>0</v>
      </c>
      <c r="AH50" s="58">
        <v>0</v>
      </c>
      <c r="AI50" s="58">
        <v>0</v>
      </c>
      <c r="AJ50" s="58">
        <v>0</v>
      </c>
      <c r="AK50" s="58">
        <v>0</v>
      </c>
      <c r="AL50" s="58">
        <v>0</v>
      </c>
      <c r="AM50" s="58">
        <v>0</v>
      </c>
      <c r="AN50" s="58">
        <v>0</v>
      </c>
      <c r="AO50" s="58">
        <v>0</v>
      </c>
      <c r="AP50" s="58">
        <f t="shared" si="15"/>
        <v>-250</v>
      </c>
      <c r="AQ50" s="58">
        <v>0</v>
      </c>
      <c r="AR50" s="58">
        <v>0</v>
      </c>
      <c r="AS50" s="58">
        <v>0</v>
      </c>
      <c r="AT50" s="58">
        <v>0</v>
      </c>
      <c r="AU50" s="58">
        <v>0</v>
      </c>
      <c r="AV50" s="58">
        <v>0</v>
      </c>
      <c r="AW50" s="58">
        <v>0</v>
      </c>
      <c r="AX50" s="58">
        <v>0</v>
      </c>
      <c r="AY50" s="58">
        <v>0</v>
      </c>
      <c r="AZ50" s="58">
        <v>0</v>
      </c>
      <c r="BA50" s="58">
        <v>0</v>
      </c>
      <c r="BB50" s="58">
        <v>0</v>
      </c>
      <c r="BC50" s="58">
        <v>0</v>
      </c>
      <c r="BD50" s="58">
        <v>0</v>
      </c>
      <c r="BE50" s="58">
        <v>0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0</v>
      </c>
      <c r="BM50" s="58">
        <v>0</v>
      </c>
      <c r="BN50" s="58">
        <v>0</v>
      </c>
      <c r="BO50" s="58">
        <v>0</v>
      </c>
      <c r="BP50" s="58">
        <v>0</v>
      </c>
      <c r="BQ50" s="58">
        <v>0</v>
      </c>
      <c r="BR50" s="58">
        <v>0</v>
      </c>
      <c r="BS50" s="58">
        <v>0</v>
      </c>
      <c r="BT50" s="58">
        <v>0</v>
      </c>
      <c r="BU50" s="58">
        <v>0</v>
      </c>
      <c r="BV50" s="58">
        <v>0</v>
      </c>
      <c r="BW50" s="58">
        <v>0</v>
      </c>
      <c r="BX50" s="58">
        <v>0</v>
      </c>
      <c r="BY50" s="58">
        <v>0</v>
      </c>
      <c r="BZ50" s="58">
        <v>0</v>
      </c>
      <c r="CA50" s="58">
        <v>0</v>
      </c>
      <c r="CB50" s="58">
        <v>0</v>
      </c>
      <c r="CC50" s="58">
        <v>0</v>
      </c>
      <c r="CD50" s="58">
        <v>0</v>
      </c>
      <c r="CE50" s="58">
        <v>0</v>
      </c>
      <c r="CF50" s="58">
        <v>0</v>
      </c>
      <c r="CG50" s="58">
        <v>0</v>
      </c>
      <c r="CH50" s="58">
        <v>0</v>
      </c>
      <c r="CI50" s="58">
        <v>0</v>
      </c>
      <c r="CJ50" s="58">
        <v>0</v>
      </c>
      <c r="CK50" s="58">
        <v>0</v>
      </c>
      <c r="CL50" s="58">
        <v>0</v>
      </c>
      <c r="CM50" s="58">
        <v>0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115"/>
    </row>
    <row r="51" spans="2:102" x14ac:dyDescent="0.25">
      <c r="B51" s="7" t="s">
        <v>36</v>
      </c>
      <c r="C51" s="6">
        <v>8.9999999999999993E-3</v>
      </c>
      <c r="D51" s="1">
        <f>F33+F34</f>
        <v>638441.28600000008</v>
      </c>
      <c r="F51" s="1">
        <f>C51*D51</f>
        <v>5745.9715740000001</v>
      </c>
      <c r="G51" s="55">
        <v>17</v>
      </c>
      <c r="H51" s="55">
        <v>32</v>
      </c>
      <c r="I51" s="57">
        <f t="shared" si="0"/>
        <v>-5745.9715740000001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f>$I$51/16</f>
        <v>-359.12322337500001</v>
      </c>
      <c r="AA51" s="58">
        <f t="shared" ref="AA51:AO51" si="16">$I$51/16</f>
        <v>-359.12322337500001</v>
      </c>
      <c r="AB51" s="58">
        <f t="shared" si="16"/>
        <v>-359.12322337500001</v>
      </c>
      <c r="AC51" s="58">
        <f t="shared" si="16"/>
        <v>-359.12322337500001</v>
      </c>
      <c r="AD51" s="58">
        <f t="shared" si="16"/>
        <v>-359.12322337500001</v>
      </c>
      <c r="AE51" s="58">
        <f t="shared" si="16"/>
        <v>-359.12322337500001</v>
      </c>
      <c r="AF51" s="58">
        <f t="shared" si="16"/>
        <v>-359.12322337500001</v>
      </c>
      <c r="AG51" s="58">
        <f t="shared" si="16"/>
        <v>-359.12322337500001</v>
      </c>
      <c r="AH51" s="58">
        <f t="shared" si="16"/>
        <v>-359.12322337500001</v>
      </c>
      <c r="AI51" s="58">
        <f t="shared" si="16"/>
        <v>-359.12322337500001</v>
      </c>
      <c r="AJ51" s="58">
        <f t="shared" si="16"/>
        <v>-359.12322337500001</v>
      </c>
      <c r="AK51" s="58">
        <f t="shared" si="16"/>
        <v>-359.12322337500001</v>
      </c>
      <c r="AL51" s="58">
        <f t="shared" si="16"/>
        <v>-359.12322337500001</v>
      </c>
      <c r="AM51" s="58">
        <f t="shared" si="16"/>
        <v>-359.12322337500001</v>
      </c>
      <c r="AN51" s="58">
        <f t="shared" si="16"/>
        <v>-359.12322337500001</v>
      </c>
      <c r="AO51" s="58">
        <f t="shared" si="16"/>
        <v>-359.12322337500001</v>
      </c>
      <c r="AP51" s="58">
        <v>0</v>
      </c>
      <c r="AQ51" s="58">
        <v>0</v>
      </c>
      <c r="AR51" s="58">
        <v>0</v>
      </c>
      <c r="AS51" s="58">
        <v>0</v>
      </c>
      <c r="AT51" s="58">
        <v>0</v>
      </c>
      <c r="AU51" s="58">
        <v>0</v>
      </c>
      <c r="AV51" s="58">
        <v>0</v>
      </c>
      <c r="AW51" s="58">
        <v>0</v>
      </c>
      <c r="AX51" s="58">
        <v>0</v>
      </c>
      <c r="AY51" s="58">
        <v>0</v>
      </c>
      <c r="AZ51" s="58">
        <v>0</v>
      </c>
      <c r="BA51" s="58">
        <v>0</v>
      </c>
      <c r="BB51" s="58">
        <v>0</v>
      </c>
      <c r="BC51" s="58">
        <v>0</v>
      </c>
      <c r="BD51" s="58">
        <v>0</v>
      </c>
      <c r="BE51" s="58">
        <v>0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0</v>
      </c>
      <c r="BO51" s="58">
        <v>0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0</v>
      </c>
      <c r="CA51" s="58">
        <v>0</v>
      </c>
      <c r="CB51" s="58">
        <v>0</v>
      </c>
      <c r="CC51" s="58">
        <v>0</v>
      </c>
      <c r="CD51" s="58">
        <v>0</v>
      </c>
      <c r="CE51" s="58">
        <v>0</v>
      </c>
      <c r="CF51" s="58">
        <v>0</v>
      </c>
      <c r="CG51" s="58">
        <v>0</v>
      </c>
      <c r="CH51" s="58">
        <v>0</v>
      </c>
      <c r="CI51" s="58">
        <v>0</v>
      </c>
      <c r="CJ51" s="58">
        <v>0</v>
      </c>
      <c r="CK51" s="58">
        <v>0</v>
      </c>
      <c r="CL51" s="58">
        <v>0</v>
      </c>
      <c r="CM51" s="58">
        <v>0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115"/>
    </row>
    <row r="52" spans="2:102" x14ac:dyDescent="0.25">
      <c r="B52" s="7" t="s">
        <v>198</v>
      </c>
      <c r="C52" s="6">
        <v>2.5000000000000001E-3</v>
      </c>
      <c r="D52" s="1">
        <f>2*65*1.2*725.71</f>
        <v>113210.76000000001</v>
      </c>
      <c r="F52" s="1">
        <f>C52*D52</f>
        <v>283.02690000000001</v>
      </c>
      <c r="G52" s="55">
        <v>33</v>
      </c>
      <c r="H52" s="55">
        <v>33</v>
      </c>
      <c r="I52" s="57">
        <f>-F52</f>
        <v>-283.02690000000001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58">
        <v>0</v>
      </c>
      <c r="AC52" s="58">
        <v>0</v>
      </c>
      <c r="AD52" s="58">
        <v>0</v>
      </c>
      <c r="AE52" s="58">
        <v>0</v>
      </c>
      <c r="AF52" s="58">
        <v>0</v>
      </c>
      <c r="AG52" s="58">
        <v>0</v>
      </c>
      <c r="AH52" s="58">
        <v>0</v>
      </c>
      <c r="AI52" s="58">
        <v>0</v>
      </c>
      <c r="AJ52" s="58">
        <v>0</v>
      </c>
      <c r="AK52" s="58">
        <v>0</v>
      </c>
      <c r="AL52" s="58">
        <v>0</v>
      </c>
      <c r="AM52" s="58">
        <v>0</v>
      </c>
      <c r="AN52" s="58">
        <v>0</v>
      </c>
      <c r="AO52" s="58">
        <v>0</v>
      </c>
      <c r="AP52" s="58">
        <f t="shared" si="15"/>
        <v>-283.02690000000001</v>
      </c>
      <c r="AQ52" s="58">
        <v>0</v>
      </c>
      <c r="AR52" s="58">
        <v>0</v>
      </c>
      <c r="AS52" s="58">
        <v>0</v>
      </c>
      <c r="AT52" s="58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8">
        <v>0</v>
      </c>
      <c r="BA52" s="58">
        <v>0</v>
      </c>
      <c r="BB52" s="58">
        <v>0</v>
      </c>
      <c r="BC52" s="58">
        <v>0</v>
      </c>
      <c r="BD52" s="58">
        <v>0</v>
      </c>
      <c r="BE52" s="58">
        <v>0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0</v>
      </c>
      <c r="CA52" s="58">
        <v>0</v>
      </c>
      <c r="CB52" s="58">
        <v>0</v>
      </c>
      <c r="CC52" s="58">
        <v>0</v>
      </c>
      <c r="CD52" s="58">
        <v>0</v>
      </c>
      <c r="CE52" s="58">
        <v>0</v>
      </c>
      <c r="CF52" s="58">
        <v>0</v>
      </c>
      <c r="CG52" s="58">
        <v>0</v>
      </c>
      <c r="CH52" s="58">
        <v>0</v>
      </c>
      <c r="CI52" s="58">
        <v>0</v>
      </c>
      <c r="CJ52" s="58">
        <v>0</v>
      </c>
      <c r="CK52" s="58">
        <v>0</v>
      </c>
      <c r="CL52" s="58">
        <v>0</v>
      </c>
      <c r="CM52" s="58">
        <v>0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115"/>
    </row>
    <row r="53" spans="2:102" x14ac:dyDescent="0.25">
      <c r="G53" s="61"/>
      <c r="H53" s="61"/>
      <c r="I53" s="62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CX53" s="115"/>
    </row>
    <row r="54" spans="2:102" x14ac:dyDescent="0.25">
      <c r="B54" s="15" t="s">
        <v>37</v>
      </c>
      <c r="C54" s="15"/>
      <c r="D54" s="16"/>
      <c r="E54" s="16"/>
      <c r="F54" s="16"/>
      <c r="G54" s="73"/>
      <c r="H54" s="73"/>
      <c r="I54" s="74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CX54" s="115"/>
    </row>
    <row r="55" spans="2:102" x14ac:dyDescent="0.25">
      <c r="B55" s="17" t="s">
        <v>40</v>
      </c>
      <c r="C55" s="17">
        <v>1</v>
      </c>
      <c r="D55" s="19">
        <v>2500</v>
      </c>
      <c r="E55" s="19"/>
      <c r="F55" s="19">
        <f>C55*D55</f>
        <v>2500</v>
      </c>
      <c r="G55" s="67">
        <v>16</v>
      </c>
      <c r="H55" s="67">
        <v>16</v>
      </c>
      <c r="I55" s="68">
        <f t="shared" si="0"/>
        <v>-2500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  <c r="O55" s="69">
        <v>0</v>
      </c>
      <c r="P55" s="69">
        <v>0</v>
      </c>
      <c r="Q55" s="69">
        <v>0</v>
      </c>
      <c r="R55" s="69">
        <v>0</v>
      </c>
      <c r="S55" s="69">
        <v>0</v>
      </c>
      <c r="T55" s="69">
        <v>0</v>
      </c>
      <c r="U55" s="69">
        <v>0</v>
      </c>
      <c r="V55" s="69">
        <v>0</v>
      </c>
      <c r="W55" s="69">
        <v>0</v>
      </c>
      <c r="X55" s="114">
        <v>0</v>
      </c>
      <c r="Y55" s="114">
        <f>I55</f>
        <v>-2500</v>
      </c>
      <c r="Z55" s="114">
        <v>0</v>
      </c>
      <c r="AA55" s="114">
        <v>0</v>
      </c>
      <c r="AB55" s="114">
        <v>0</v>
      </c>
      <c r="AC55" s="114">
        <v>0</v>
      </c>
      <c r="AD55" s="114">
        <v>0</v>
      </c>
      <c r="AE55" s="114">
        <v>0</v>
      </c>
      <c r="AF55" s="114">
        <v>0</v>
      </c>
      <c r="AG55" s="114">
        <v>0</v>
      </c>
      <c r="AH55" s="114">
        <v>0</v>
      </c>
      <c r="AI55" s="114">
        <v>0</v>
      </c>
      <c r="AJ55" s="114">
        <v>0</v>
      </c>
      <c r="AK55" s="114">
        <v>0</v>
      </c>
      <c r="AL55" s="114">
        <v>0</v>
      </c>
      <c r="AM55" s="114">
        <v>0</v>
      </c>
      <c r="AN55" s="114">
        <v>0</v>
      </c>
      <c r="AO55" s="114">
        <v>0</v>
      </c>
      <c r="AP55" s="114">
        <v>0</v>
      </c>
      <c r="AQ55" s="114">
        <v>0</v>
      </c>
      <c r="AR55" s="114">
        <v>0</v>
      </c>
      <c r="AS55" s="114">
        <v>0</v>
      </c>
      <c r="AT55" s="114">
        <v>0</v>
      </c>
      <c r="AU55" s="114">
        <v>0</v>
      </c>
      <c r="AV55" s="114">
        <v>0</v>
      </c>
      <c r="AW55" s="114">
        <v>0</v>
      </c>
      <c r="AX55" s="114">
        <v>0</v>
      </c>
      <c r="AY55" s="114">
        <v>0</v>
      </c>
      <c r="AZ55" s="114">
        <v>0</v>
      </c>
      <c r="BA55" s="114">
        <v>0</v>
      </c>
      <c r="BB55" s="114">
        <v>0</v>
      </c>
      <c r="BC55" s="114">
        <v>0</v>
      </c>
      <c r="BD55" s="114">
        <v>0</v>
      </c>
      <c r="BE55" s="114">
        <v>0</v>
      </c>
      <c r="BF55" s="114">
        <v>0</v>
      </c>
      <c r="BG55" s="114">
        <v>0</v>
      </c>
      <c r="BH55" s="114">
        <v>0</v>
      </c>
      <c r="BI55" s="114">
        <v>0</v>
      </c>
      <c r="BJ55" s="114">
        <v>0</v>
      </c>
      <c r="BK55" s="114">
        <v>0</v>
      </c>
      <c r="BL55" s="114">
        <v>0</v>
      </c>
      <c r="BM55" s="114">
        <v>0</v>
      </c>
      <c r="BN55" s="114">
        <v>0</v>
      </c>
      <c r="BO55" s="114">
        <v>0</v>
      </c>
      <c r="BP55" s="114">
        <v>0</v>
      </c>
      <c r="BQ55" s="114">
        <v>0</v>
      </c>
      <c r="BR55" s="114">
        <v>0</v>
      </c>
      <c r="BS55" s="114">
        <v>0</v>
      </c>
      <c r="BT55" s="114">
        <v>0</v>
      </c>
      <c r="BU55" s="114">
        <v>0</v>
      </c>
      <c r="BV55" s="114">
        <v>0</v>
      </c>
      <c r="BW55" s="114">
        <v>0</v>
      </c>
      <c r="BX55" s="114">
        <v>0</v>
      </c>
      <c r="BY55" s="114">
        <v>0</v>
      </c>
      <c r="BZ55" s="114">
        <v>0</v>
      </c>
      <c r="CA55" s="114">
        <v>0</v>
      </c>
      <c r="CB55" s="114">
        <v>0</v>
      </c>
      <c r="CC55" s="114">
        <v>0</v>
      </c>
      <c r="CD55" s="114">
        <v>0</v>
      </c>
      <c r="CE55" s="114">
        <v>0</v>
      </c>
      <c r="CF55" s="114">
        <v>0</v>
      </c>
      <c r="CG55" s="114">
        <v>0</v>
      </c>
      <c r="CH55" s="114">
        <v>0</v>
      </c>
      <c r="CI55" s="114">
        <v>0</v>
      </c>
      <c r="CJ55" s="114">
        <v>0</v>
      </c>
      <c r="CK55" s="114">
        <v>0</v>
      </c>
      <c r="CL55" s="114">
        <v>0</v>
      </c>
      <c r="CM55" s="114">
        <v>0</v>
      </c>
      <c r="CN55" s="114">
        <v>0</v>
      </c>
      <c r="CO55" s="114">
        <v>0</v>
      </c>
      <c r="CP55" s="114">
        <v>0</v>
      </c>
      <c r="CQ55" s="114">
        <v>0</v>
      </c>
      <c r="CR55" s="114">
        <v>0</v>
      </c>
      <c r="CS55" s="114">
        <v>0</v>
      </c>
      <c r="CT55" s="114">
        <v>0</v>
      </c>
      <c r="CU55" s="114">
        <v>0</v>
      </c>
      <c r="CV55" s="114">
        <v>0</v>
      </c>
      <c r="CW55" s="114">
        <v>0</v>
      </c>
      <c r="CX55" s="115"/>
    </row>
    <row r="56" spans="2:102" x14ac:dyDescent="0.25">
      <c r="B56" s="17" t="s">
        <v>34</v>
      </c>
      <c r="C56" s="20">
        <v>2.5000000000000001E-3</v>
      </c>
      <c r="D56" s="19">
        <f>-0.8*SUM(I10:I52,I65:I66)</f>
        <v>852746.72621651855</v>
      </c>
      <c r="E56" s="19"/>
      <c r="F56" s="19">
        <f>C56*D56</f>
        <v>2131.8668155412965</v>
      </c>
      <c r="G56" s="55">
        <v>16</v>
      </c>
      <c r="H56" s="55">
        <v>16</v>
      </c>
      <c r="I56" s="57">
        <f t="shared" si="0"/>
        <v>-2131.8668155412965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f>I56</f>
        <v>-2131.8668155412965</v>
      </c>
      <c r="Z56" s="58">
        <v>0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  <c r="AG56" s="58">
        <v>0</v>
      </c>
      <c r="AH56" s="58">
        <v>0</v>
      </c>
      <c r="AI56" s="58">
        <v>0</v>
      </c>
      <c r="AJ56" s="58">
        <v>0</v>
      </c>
      <c r="AK56" s="58">
        <v>0</v>
      </c>
      <c r="AL56" s="58">
        <v>0</v>
      </c>
      <c r="AM56" s="58">
        <v>0</v>
      </c>
      <c r="AN56" s="58">
        <v>0</v>
      </c>
      <c r="AO56" s="58">
        <v>0</v>
      </c>
      <c r="AP56" s="58">
        <v>0</v>
      </c>
      <c r="AQ56" s="58">
        <v>0</v>
      </c>
      <c r="AR56" s="58">
        <v>0</v>
      </c>
      <c r="AS56" s="58">
        <v>0</v>
      </c>
      <c r="AT56" s="58">
        <v>0</v>
      </c>
      <c r="AU56" s="58">
        <v>0</v>
      </c>
      <c r="AV56" s="58">
        <v>0</v>
      </c>
      <c r="AW56" s="58">
        <v>0</v>
      </c>
      <c r="AX56" s="58">
        <v>0</v>
      </c>
      <c r="AY56" s="58">
        <v>0</v>
      </c>
      <c r="AZ56" s="58">
        <v>0</v>
      </c>
      <c r="BA56" s="58">
        <v>0</v>
      </c>
      <c r="BB56" s="58">
        <v>0</v>
      </c>
      <c r="BC56" s="58">
        <v>0</v>
      </c>
      <c r="BD56" s="58">
        <v>0</v>
      </c>
      <c r="BE56" s="58">
        <v>0</v>
      </c>
      <c r="BF56" s="58">
        <v>0</v>
      </c>
      <c r="BG56" s="58">
        <v>0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0</v>
      </c>
      <c r="BW56" s="58">
        <v>0</v>
      </c>
      <c r="BX56" s="58">
        <v>0</v>
      </c>
      <c r="BY56" s="58">
        <v>0</v>
      </c>
      <c r="BZ56" s="58">
        <v>0</v>
      </c>
      <c r="CA56" s="58">
        <v>0</v>
      </c>
      <c r="CB56" s="58">
        <v>0</v>
      </c>
      <c r="CC56" s="58">
        <v>0</v>
      </c>
      <c r="CD56" s="58">
        <v>0</v>
      </c>
      <c r="CE56" s="58">
        <v>0</v>
      </c>
      <c r="CF56" s="58">
        <v>0</v>
      </c>
      <c r="CG56" s="58">
        <v>0</v>
      </c>
      <c r="CH56" s="58">
        <v>0</v>
      </c>
      <c r="CI56" s="58">
        <v>0</v>
      </c>
      <c r="CJ56" s="58">
        <v>0</v>
      </c>
      <c r="CK56" s="58">
        <v>0</v>
      </c>
      <c r="CL56" s="58">
        <v>0</v>
      </c>
      <c r="CM56" s="58">
        <v>0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115"/>
    </row>
    <row r="57" spans="2:102" x14ac:dyDescent="0.25">
      <c r="B57" s="17" t="s">
        <v>41</v>
      </c>
      <c r="C57" s="17">
        <v>1</v>
      </c>
      <c r="D57" s="19">
        <v>250</v>
      </c>
      <c r="E57" s="19"/>
      <c r="F57" s="19">
        <f>C57*D57</f>
        <v>250</v>
      </c>
      <c r="G57" s="55">
        <v>16</v>
      </c>
      <c r="H57" s="55">
        <v>16</v>
      </c>
      <c r="I57" s="57">
        <f t="shared" si="0"/>
        <v>-250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f>I57</f>
        <v>-250</v>
      </c>
      <c r="Z57" s="58">
        <v>0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0</v>
      </c>
      <c r="AG57" s="58">
        <v>0</v>
      </c>
      <c r="AH57" s="58">
        <v>0</v>
      </c>
      <c r="AI57" s="58">
        <v>0</v>
      </c>
      <c r="AJ57" s="58">
        <v>0</v>
      </c>
      <c r="AK57" s="58">
        <v>0</v>
      </c>
      <c r="AL57" s="58">
        <v>0</v>
      </c>
      <c r="AM57" s="58">
        <v>0</v>
      </c>
      <c r="AN57" s="58">
        <v>0</v>
      </c>
      <c r="AO57" s="58">
        <v>0</v>
      </c>
      <c r="AP57" s="58">
        <v>0</v>
      </c>
      <c r="AQ57" s="58">
        <v>0</v>
      </c>
      <c r="AR57" s="58">
        <v>0</v>
      </c>
      <c r="AS57" s="58">
        <v>0</v>
      </c>
      <c r="AT57" s="58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8">
        <v>0</v>
      </c>
      <c r="BA57" s="58">
        <v>0</v>
      </c>
      <c r="BB57" s="58">
        <v>0</v>
      </c>
      <c r="BC57" s="58">
        <v>0</v>
      </c>
      <c r="BD57" s="58">
        <v>0</v>
      </c>
      <c r="BE57" s="58">
        <v>0</v>
      </c>
      <c r="BF57" s="58">
        <v>0</v>
      </c>
      <c r="BG57" s="58">
        <v>0</v>
      </c>
      <c r="BH57" s="58">
        <v>0</v>
      </c>
      <c r="BI57" s="58">
        <v>0</v>
      </c>
      <c r="BJ57" s="58">
        <v>0</v>
      </c>
      <c r="BK57" s="58">
        <v>0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0</v>
      </c>
      <c r="BW57" s="58">
        <v>0</v>
      </c>
      <c r="BX57" s="58">
        <v>0</v>
      </c>
      <c r="BY57" s="58">
        <v>0</v>
      </c>
      <c r="BZ57" s="58">
        <v>0</v>
      </c>
      <c r="CA57" s="58">
        <v>0</v>
      </c>
      <c r="CB57" s="58">
        <v>0</v>
      </c>
      <c r="CC57" s="58">
        <v>0</v>
      </c>
      <c r="CD57" s="58">
        <v>0</v>
      </c>
      <c r="CE57" s="58">
        <v>0</v>
      </c>
      <c r="CF57" s="58">
        <v>0</v>
      </c>
      <c r="CG57" s="58">
        <v>0</v>
      </c>
      <c r="CH57" s="58">
        <v>0</v>
      </c>
      <c r="CI57" s="58">
        <v>0</v>
      </c>
      <c r="CJ57" s="58">
        <v>0</v>
      </c>
      <c r="CK57" s="58">
        <v>0</v>
      </c>
      <c r="CL57" s="58">
        <v>0</v>
      </c>
      <c r="CM57" s="58">
        <v>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115"/>
    </row>
    <row r="58" spans="2:102" x14ac:dyDescent="0.25">
      <c r="B58" s="17" t="s">
        <v>42</v>
      </c>
      <c r="C58" s="20">
        <v>2.5000000000000001E-3</v>
      </c>
      <c r="D58" s="19">
        <f>-0.8*SUM(I10:I52,I65:I66)</f>
        <v>852746.72621651855</v>
      </c>
      <c r="E58" s="19"/>
      <c r="F58" s="19">
        <f>C58*D58</f>
        <v>2131.8668155412965</v>
      </c>
      <c r="G58" s="55">
        <v>16</v>
      </c>
      <c r="H58" s="55">
        <v>16</v>
      </c>
      <c r="I58" s="57">
        <f t="shared" si="0"/>
        <v>-2131.8668155412965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0</v>
      </c>
      <c r="Y58" s="58">
        <f>I58</f>
        <v>-2131.8668155412965</v>
      </c>
      <c r="Z58" s="58">
        <v>0</v>
      </c>
      <c r="AA58" s="58">
        <v>0</v>
      </c>
      <c r="AB58" s="58">
        <v>0</v>
      </c>
      <c r="AC58" s="58">
        <v>0</v>
      </c>
      <c r="AD58" s="58">
        <v>0</v>
      </c>
      <c r="AE58" s="58">
        <v>0</v>
      </c>
      <c r="AF58" s="58">
        <v>0</v>
      </c>
      <c r="AG58" s="58">
        <v>0</v>
      </c>
      <c r="AH58" s="58">
        <v>0</v>
      </c>
      <c r="AI58" s="58">
        <v>0</v>
      </c>
      <c r="AJ58" s="58">
        <v>0</v>
      </c>
      <c r="AK58" s="58">
        <v>0</v>
      </c>
      <c r="AL58" s="58">
        <v>0</v>
      </c>
      <c r="AM58" s="58">
        <v>0</v>
      </c>
      <c r="AN58" s="58">
        <v>0</v>
      </c>
      <c r="AO58" s="58">
        <v>0</v>
      </c>
      <c r="AP58" s="58">
        <v>0</v>
      </c>
      <c r="AQ58" s="58">
        <v>0</v>
      </c>
      <c r="AR58" s="58">
        <v>0</v>
      </c>
      <c r="AS58" s="58">
        <v>0</v>
      </c>
      <c r="AT58" s="58">
        <v>0</v>
      </c>
      <c r="AU58" s="58">
        <v>0</v>
      </c>
      <c r="AV58" s="58">
        <v>0</v>
      </c>
      <c r="AW58" s="58">
        <v>0</v>
      </c>
      <c r="AX58" s="58">
        <v>0</v>
      </c>
      <c r="AY58" s="58">
        <v>0</v>
      </c>
      <c r="AZ58" s="58">
        <v>0</v>
      </c>
      <c r="BA58" s="58">
        <v>0</v>
      </c>
      <c r="BB58" s="58">
        <v>0</v>
      </c>
      <c r="BC58" s="58">
        <v>0</v>
      </c>
      <c r="BD58" s="58">
        <v>0</v>
      </c>
      <c r="BE58" s="58">
        <v>0</v>
      </c>
      <c r="BF58" s="58">
        <v>0</v>
      </c>
      <c r="BG58" s="58">
        <v>0</v>
      </c>
      <c r="BH58" s="58">
        <v>0</v>
      </c>
      <c r="BI58" s="58">
        <v>0</v>
      </c>
      <c r="BJ58" s="58">
        <v>0</v>
      </c>
      <c r="BK58" s="58">
        <v>0</v>
      </c>
      <c r="BL58" s="58">
        <v>0</v>
      </c>
      <c r="BM58" s="58">
        <v>0</v>
      </c>
      <c r="BN58" s="58">
        <v>0</v>
      </c>
      <c r="BO58" s="58">
        <v>0</v>
      </c>
      <c r="BP58" s="58">
        <v>0</v>
      </c>
      <c r="BQ58" s="58">
        <v>0</v>
      </c>
      <c r="BR58" s="58">
        <v>0</v>
      </c>
      <c r="BS58" s="58">
        <v>0</v>
      </c>
      <c r="BT58" s="58">
        <v>0</v>
      </c>
      <c r="BU58" s="58">
        <v>0</v>
      </c>
      <c r="BV58" s="58">
        <v>0</v>
      </c>
      <c r="BW58" s="58">
        <v>0</v>
      </c>
      <c r="BX58" s="58">
        <v>0</v>
      </c>
      <c r="BY58" s="58">
        <v>0</v>
      </c>
      <c r="BZ58" s="58">
        <v>0</v>
      </c>
      <c r="CA58" s="58">
        <v>0</v>
      </c>
      <c r="CB58" s="58">
        <v>0</v>
      </c>
      <c r="CC58" s="58">
        <v>0</v>
      </c>
      <c r="CD58" s="58">
        <v>0</v>
      </c>
      <c r="CE58" s="58">
        <v>0</v>
      </c>
      <c r="CF58" s="58">
        <v>0</v>
      </c>
      <c r="CG58" s="58">
        <v>0</v>
      </c>
      <c r="CH58" s="58">
        <v>0</v>
      </c>
      <c r="CI58" s="58">
        <v>0</v>
      </c>
      <c r="CJ58" s="58">
        <v>0</v>
      </c>
      <c r="CK58" s="58">
        <v>0</v>
      </c>
      <c r="CL58" s="58">
        <v>0</v>
      </c>
      <c r="CM58" s="58">
        <v>0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115"/>
    </row>
    <row r="59" spans="2:102" x14ac:dyDescent="0.25">
      <c r="B59" s="17" t="s">
        <v>38</v>
      </c>
      <c r="C59" s="20">
        <v>1E-3</v>
      </c>
      <c r="D59" s="19">
        <f>-0.8*SUM(I10:I52,I65:I66)</f>
        <v>852746.72621651855</v>
      </c>
      <c r="E59" s="19"/>
      <c r="F59" s="19">
        <f>C59*D59</f>
        <v>852.7467262165186</v>
      </c>
      <c r="G59" s="55">
        <v>16</v>
      </c>
      <c r="H59" s="55">
        <v>16</v>
      </c>
      <c r="I59" s="57">
        <f t="shared" si="0"/>
        <v>-852.7467262165186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0</v>
      </c>
      <c r="X59" s="58">
        <v>0</v>
      </c>
      <c r="Y59" s="58">
        <f>I59</f>
        <v>-852.7467262165186</v>
      </c>
      <c r="Z59" s="58">
        <v>0</v>
      </c>
      <c r="AA59" s="58">
        <v>0</v>
      </c>
      <c r="AB59" s="58">
        <v>0</v>
      </c>
      <c r="AC59" s="58">
        <v>0</v>
      </c>
      <c r="AD59" s="58">
        <v>0</v>
      </c>
      <c r="AE59" s="58">
        <v>0</v>
      </c>
      <c r="AF59" s="58">
        <v>0</v>
      </c>
      <c r="AG59" s="58">
        <v>0</v>
      </c>
      <c r="AH59" s="58">
        <v>0</v>
      </c>
      <c r="AI59" s="58">
        <v>0</v>
      </c>
      <c r="AJ59" s="58">
        <v>0</v>
      </c>
      <c r="AK59" s="58">
        <v>0</v>
      </c>
      <c r="AL59" s="58">
        <v>0</v>
      </c>
      <c r="AM59" s="58">
        <v>0</v>
      </c>
      <c r="AN59" s="58">
        <v>0</v>
      </c>
      <c r="AO59" s="58">
        <v>0</v>
      </c>
      <c r="AP59" s="58">
        <v>0</v>
      </c>
      <c r="AQ59" s="58">
        <v>0</v>
      </c>
      <c r="AR59" s="58">
        <v>0</v>
      </c>
      <c r="AS59" s="58">
        <v>0</v>
      </c>
      <c r="AT59" s="58">
        <v>0</v>
      </c>
      <c r="AU59" s="58">
        <v>0</v>
      </c>
      <c r="AV59" s="58">
        <v>0</v>
      </c>
      <c r="AW59" s="58">
        <v>0</v>
      </c>
      <c r="AX59" s="58">
        <v>0</v>
      </c>
      <c r="AY59" s="58">
        <v>0</v>
      </c>
      <c r="AZ59" s="58">
        <v>0</v>
      </c>
      <c r="BA59" s="58">
        <v>0</v>
      </c>
      <c r="BB59" s="58">
        <v>0</v>
      </c>
      <c r="BC59" s="58">
        <v>0</v>
      </c>
      <c r="BD59" s="58">
        <v>0</v>
      </c>
      <c r="BE59" s="58">
        <v>0</v>
      </c>
      <c r="BF59" s="58">
        <v>0</v>
      </c>
      <c r="BG59" s="58">
        <v>0</v>
      </c>
      <c r="BH59" s="58">
        <v>0</v>
      </c>
      <c r="BI59" s="58">
        <v>0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0</v>
      </c>
      <c r="BW59" s="58">
        <v>0</v>
      </c>
      <c r="BX59" s="58">
        <v>0</v>
      </c>
      <c r="BY59" s="58">
        <v>0</v>
      </c>
      <c r="BZ59" s="58">
        <v>0</v>
      </c>
      <c r="CA59" s="58">
        <v>0</v>
      </c>
      <c r="CB59" s="58">
        <v>0</v>
      </c>
      <c r="CC59" s="58">
        <v>0</v>
      </c>
      <c r="CD59" s="58">
        <v>0</v>
      </c>
      <c r="CE59" s="58">
        <v>0</v>
      </c>
      <c r="CF59" s="58">
        <v>0</v>
      </c>
      <c r="CG59" s="58">
        <v>0</v>
      </c>
      <c r="CH59" s="58">
        <v>0</v>
      </c>
      <c r="CI59" s="58">
        <v>0</v>
      </c>
      <c r="CJ59" s="58">
        <v>0</v>
      </c>
      <c r="CK59" s="58">
        <v>0</v>
      </c>
      <c r="CL59" s="58">
        <v>0</v>
      </c>
      <c r="CM59" s="58">
        <v>0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115"/>
    </row>
    <row r="60" spans="2:102" x14ac:dyDescent="0.25">
      <c r="B60" s="17" t="s">
        <v>122</v>
      </c>
      <c r="C60" s="20">
        <f>intereses!C5</f>
        <v>3.5000000000000003E-2</v>
      </c>
      <c r="D60" s="19">
        <f>0.8*(F8-F68)</f>
        <v>461128.13195479085</v>
      </c>
      <c r="E60" s="19"/>
      <c r="F60" s="19">
        <v>42195</v>
      </c>
      <c r="G60" s="55">
        <v>33</v>
      </c>
      <c r="H60" s="55">
        <v>92</v>
      </c>
      <c r="I60" s="57"/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0</v>
      </c>
      <c r="AB60" s="58">
        <v>0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0</v>
      </c>
      <c r="AK60" s="58">
        <v>0</v>
      </c>
      <c r="AL60" s="58">
        <v>0</v>
      </c>
      <c r="AM60" s="58">
        <v>0</v>
      </c>
      <c r="AN60" s="58">
        <v>0</v>
      </c>
      <c r="AO60" s="58">
        <v>0</v>
      </c>
      <c r="AP60" s="58">
        <v>-1344.9570458333335</v>
      </c>
      <c r="AQ60" s="58">
        <v>-1324.4127216432646</v>
      </c>
      <c r="AR60" s="58">
        <v>-1303.8084765076412</v>
      </c>
      <c r="AS60" s="58">
        <v>-1283.1441356570392</v>
      </c>
      <c r="AT60" s="58">
        <v>-1262.4195238122893</v>
      </c>
      <c r="AU60" s="58">
        <v>-1241.6344651829925</v>
      </c>
      <c r="AV60" s="58">
        <v>-1220.7887834660266</v>
      </c>
      <c r="AW60" s="58">
        <v>-1199.882301844053</v>
      </c>
      <c r="AX60" s="58">
        <v>-1178.9148429840156</v>
      </c>
      <c r="AY60" s="58">
        <v>-1157.8862290356362</v>
      </c>
      <c r="AZ60" s="58">
        <v>-1136.7962816299073</v>
      </c>
      <c r="BA60" s="58">
        <v>-1115.6448218775784</v>
      </c>
      <c r="BB60" s="58">
        <v>-1094.4316703676386</v>
      </c>
      <c r="BC60" s="58">
        <v>-1073.1566471657948</v>
      </c>
      <c r="BD60" s="58">
        <v>-1051.8195718129455</v>
      </c>
      <c r="BE60" s="58">
        <v>-1030.4202633236503</v>
      </c>
      <c r="BF60" s="113">
        <v>-1008.958540184595</v>
      </c>
      <c r="BG60" s="113">
        <v>-987.43422035305082</v>
      </c>
      <c r="BH60" s="113">
        <v>-965.84712125533099</v>
      </c>
      <c r="BI60" s="113">
        <v>-944.1970597852428</v>
      </c>
      <c r="BJ60" s="113">
        <v>-922.48385230253359</v>
      </c>
      <c r="BK60" s="113">
        <v>-900.70731463133302</v>
      </c>
      <c r="BL60" s="113">
        <v>-878.86726205859179</v>
      </c>
      <c r="BM60" s="113">
        <v>-856.96350933251324</v>
      </c>
      <c r="BN60" s="113">
        <v>-834.99587066098354</v>
      </c>
      <c r="BO60" s="113">
        <v>-812.96415970999544</v>
      </c>
      <c r="BP60" s="113">
        <v>-790.86818960206676</v>
      </c>
      <c r="BQ60" s="113">
        <v>-768.70777291465674</v>
      </c>
      <c r="BR60" s="113">
        <v>-746.4827216785751</v>
      </c>
      <c r="BS60" s="113">
        <v>-724.19284737638804</v>
      </c>
      <c r="BT60" s="113">
        <v>-701.83796094081958</v>
      </c>
      <c r="BU60" s="113">
        <v>-679.41787275314766</v>
      </c>
      <c r="BV60" s="113">
        <v>-656.9323926415949</v>
      </c>
      <c r="BW60" s="113">
        <v>-634.38132987971687</v>
      </c>
      <c r="BX60" s="113">
        <v>-611.76449318478319</v>
      </c>
      <c r="BY60" s="113">
        <v>-589.081690716156</v>
      </c>
      <c r="BZ60" s="113">
        <v>-566.33273007366199</v>
      </c>
      <c r="CA60" s="113">
        <v>-543.51741829596074</v>
      </c>
      <c r="CB60" s="113">
        <v>-520.63556185890786</v>
      </c>
      <c r="CC60" s="113">
        <v>-497.68696667391345</v>
      </c>
      <c r="CD60" s="113">
        <v>-474.67143808629629</v>
      </c>
      <c r="CE60" s="113">
        <v>-451.58878087363189</v>
      </c>
      <c r="CF60" s="113">
        <v>-428.4387992440972</v>
      </c>
      <c r="CG60" s="113">
        <v>-405.22129683480966</v>
      </c>
      <c r="CH60" s="113">
        <v>-381.93607671016179</v>
      </c>
      <c r="CI60" s="113">
        <v>-358.58294136015024</v>
      </c>
      <c r="CJ60" s="113">
        <v>-335.16169269870124</v>
      </c>
      <c r="CK60" s="113">
        <v>-311.67213206198966</v>
      </c>
      <c r="CL60" s="113">
        <v>-288.1140602067544</v>
      </c>
      <c r="CM60" s="113">
        <v>-264.48727730860793</v>
      </c>
      <c r="CN60" s="113">
        <v>-240.79158296034197</v>
      </c>
      <c r="CO60" s="113">
        <v>-217.02677617022684</v>
      </c>
      <c r="CP60" s="113">
        <v>-193.19265536030719</v>
      </c>
      <c r="CQ60" s="113">
        <v>-169.289018364692</v>
      </c>
      <c r="CR60" s="113">
        <v>-145.31566242783956</v>
      </c>
      <c r="CS60" s="113">
        <v>-121.27238420283797</v>
      </c>
      <c r="CT60" s="113">
        <v>-97.158979749680128</v>
      </c>
      <c r="CU60" s="113">
        <v>-72.975244533533925</v>
      </c>
      <c r="CV60" s="113">
        <v>-48.720973423007287</v>
      </c>
      <c r="CW60" s="113">
        <v>-24.395960688408255</v>
      </c>
      <c r="CX60" s="115"/>
    </row>
    <row r="61" spans="2:102" x14ac:dyDescent="0.25">
      <c r="B61" s="17" t="s">
        <v>54</v>
      </c>
      <c r="C61" s="21">
        <f>intereses!E5</f>
        <v>0.05</v>
      </c>
      <c r="D61" s="19">
        <f>-0.8*SUM(I10:I52,I65:I66)</f>
        <v>852746.72621651855</v>
      </c>
      <c r="E61" s="19"/>
      <c r="F61" s="19">
        <v>30878.61</v>
      </c>
      <c r="G61" s="55">
        <v>17</v>
      </c>
      <c r="H61" s="55">
        <v>32</v>
      </c>
      <c r="I61" s="57"/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58">
        <v>-3553.111375</v>
      </c>
      <c r="AA61" s="58">
        <v>-3340.6461145656076</v>
      </c>
      <c r="AB61" s="58">
        <v>-3127.2955822127383</v>
      </c>
      <c r="AC61" s="58">
        <v>-2913.0560893083984</v>
      </c>
      <c r="AD61" s="58">
        <v>-2697.9239318502905</v>
      </c>
      <c r="AE61" s="58">
        <v>-2481.895390402774</v>
      </c>
      <c r="AF61" s="58">
        <v>-2264.9667300325591</v>
      </c>
      <c r="AG61" s="58">
        <v>-2047.1342002441354</v>
      </c>
      <c r="AH61" s="58">
        <v>-1828.3940349149266</v>
      </c>
      <c r="AI61" s="58">
        <v>-1608.7424522301787</v>
      </c>
      <c r="AJ61" s="58">
        <v>-1388.1756546175786</v>
      </c>
      <c r="AK61" s="58">
        <v>-1166.6898286815924</v>
      </c>
      <c r="AL61" s="58">
        <v>-944.28114513753951</v>
      </c>
      <c r="AM61" s="58">
        <v>-720.94575874538623</v>
      </c>
      <c r="AN61" s="58">
        <v>-496.67980824326582</v>
      </c>
      <c r="AO61" s="58">
        <v>-271.47941628071987</v>
      </c>
      <c r="AP61" s="58">
        <v>0</v>
      </c>
      <c r="AQ61" s="58">
        <v>0</v>
      </c>
      <c r="AR61" s="58">
        <v>0</v>
      </c>
      <c r="AS61" s="58">
        <v>0</v>
      </c>
      <c r="AT61" s="58">
        <v>0</v>
      </c>
      <c r="AU61" s="58">
        <v>0</v>
      </c>
      <c r="AV61" s="58">
        <v>0</v>
      </c>
      <c r="AW61" s="58">
        <v>0</v>
      </c>
      <c r="AX61" s="58">
        <v>0</v>
      </c>
      <c r="AY61" s="58">
        <v>0</v>
      </c>
      <c r="AZ61" s="58">
        <v>0</v>
      </c>
      <c r="BA61" s="58">
        <v>0</v>
      </c>
      <c r="BB61" s="58">
        <v>0</v>
      </c>
      <c r="BC61" s="58">
        <v>0</v>
      </c>
      <c r="BD61" s="58">
        <v>0</v>
      </c>
      <c r="BE61" s="58">
        <v>0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0</v>
      </c>
      <c r="BW61" s="58">
        <v>0</v>
      </c>
      <c r="BX61" s="58">
        <v>0</v>
      </c>
      <c r="BY61" s="58">
        <v>0</v>
      </c>
      <c r="BZ61" s="58">
        <v>0</v>
      </c>
      <c r="CA61" s="58">
        <v>0</v>
      </c>
      <c r="CB61" s="58">
        <v>0</v>
      </c>
      <c r="CC61" s="58">
        <v>0</v>
      </c>
      <c r="CD61" s="58">
        <v>0</v>
      </c>
      <c r="CE61" s="58">
        <v>0</v>
      </c>
      <c r="CF61" s="58">
        <v>0</v>
      </c>
      <c r="CG61" s="58">
        <v>0</v>
      </c>
      <c r="CH61" s="58">
        <v>0</v>
      </c>
      <c r="CI61" s="58">
        <v>0</v>
      </c>
      <c r="CJ61" s="58">
        <v>0</v>
      </c>
      <c r="CK61" s="58">
        <v>0</v>
      </c>
      <c r="CL61" s="58">
        <v>0</v>
      </c>
      <c r="CM61" s="58">
        <v>0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115"/>
    </row>
    <row r="62" spans="2:102" x14ac:dyDescent="0.25">
      <c r="B62" s="17" t="s">
        <v>39</v>
      </c>
      <c r="C62" s="20">
        <v>2.5000000000000001E-3</v>
      </c>
      <c r="D62" s="19">
        <f>-0.8*SUM(I10:I52,I65:I66)</f>
        <v>852746.72621651855</v>
      </c>
      <c r="E62" s="19"/>
      <c r="F62" s="19">
        <f>C62*D62</f>
        <v>2131.8668155412965</v>
      </c>
      <c r="G62" s="55">
        <v>32</v>
      </c>
      <c r="H62" s="55">
        <v>33</v>
      </c>
      <c r="I62" s="57">
        <f t="shared" si="0"/>
        <v>-2131.8668155412965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  <c r="O62" s="58">
        <v>0</v>
      </c>
      <c r="P62" s="58">
        <v>0</v>
      </c>
      <c r="Q62" s="58">
        <v>0</v>
      </c>
      <c r="R62" s="58">
        <v>0</v>
      </c>
      <c r="S62" s="58">
        <v>0</v>
      </c>
      <c r="T62" s="58">
        <v>0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58">
        <v>0</v>
      </c>
      <c r="AB62" s="58">
        <v>0</v>
      </c>
      <c r="AC62" s="58">
        <v>0</v>
      </c>
      <c r="AD62" s="58">
        <v>0</v>
      </c>
      <c r="AE62" s="58">
        <v>0</v>
      </c>
      <c r="AF62" s="58">
        <v>0</v>
      </c>
      <c r="AG62" s="58">
        <v>0</v>
      </c>
      <c r="AH62" s="58">
        <v>0</v>
      </c>
      <c r="AI62" s="58">
        <v>0</v>
      </c>
      <c r="AJ62" s="58">
        <v>0</v>
      </c>
      <c r="AK62" s="58">
        <v>0</v>
      </c>
      <c r="AL62" s="58">
        <v>0</v>
      </c>
      <c r="AM62" s="58">
        <v>0</v>
      </c>
      <c r="AN62" s="58">
        <v>0</v>
      </c>
      <c r="AO62" s="58">
        <v>0</v>
      </c>
      <c r="AP62" s="58">
        <v>0</v>
      </c>
      <c r="AQ62" s="58">
        <v>0</v>
      </c>
      <c r="AR62" s="58">
        <v>0</v>
      </c>
      <c r="AS62" s="58">
        <v>0</v>
      </c>
      <c r="AT62" s="58">
        <v>0</v>
      </c>
      <c r="AU62" s="58">
        <v>0</v>
      </c>
      <c r="AV62" s="58">
        <v>0</v>
      </c>
      <c r="AW62" s="58">
        <v>0</v>
      </c>
      <c r="AX62" s="58">
        <v>0</v>
      </c>
      <c r="AY62" s="58">
        <v>0</v>
      </c>
      <c r="AZ62" s="58">
        <v>0</v>
      </c>
      <c r="BA62" s="58">
        <v>0</v>
      </c>
      <c r="BB62" s="58">
        <v>0</v>
      </c>
      <c r="BC62" s="58">
        <v>0</v>
      </c>
      <c r="BD62" s="58">
        <v>0</v>
      </c>
      <c r="BE62" s="58">
        <v>0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0</v>
      </c>
      <c r="CA62" s="58">
        <v>0</v>
      </c>
      <c r="CB62" s="58">
        <v>0</v>
      </c>
      <c r="CC62" s="58">
        <v>0</v>
      </c>
      <c r="CD62" s="58">
        <v>0</v>
      </c>
      <c r="CE62" s="58">
        <v>0</v>
      </c>
      <c r="CF62" s="58">
        <v>0</v>
      </c>
      <c r="CG62" s="58">
        <v>0</v>
      </c>
      <c r="CH62" s="58">
        <v>0</v>
      </c>
      <c r="CI62" s="58">
        <v>0</v>
      </c>
      <c r="CJ62" s="58">
        <v>0</v>
      </c>
      <c r="CK62" s="58">
        <v>0</v>
      </c>
      <c r="CL62" s="58">
        <v>0</v>
      </c>
      <c r="CM62" s="58">
        <v>0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f>I62</f>
        <v>-2131.8668155412965</v>
      </c>
      <c r="CX62" s="115"/>
    </row>
    <row r="63" spans="2:102" x14ac:dyDescent="0.25">
      <c r="G63" s="61"/>
      <c r="H63" s="61"/>
      <c r="I63" s="62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CX63" s="115"/>
    </row>
    <row r="64" spans="2:102" x14ac:dyDescent="0.25">
      <c r="B64" s="15" t="s">
        <v>3</v>
      </c>
      <c r="C64" s="15"/>
      <c r="D64" s="16"/>
      <c r="E64" s="16"/>
      <c r="F64" s="16"/>
      <c r="G64" s="64"/>
      <c r="H64" s="64"/>
      <c r="I64" s="65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CX64" s="115"/>
    </row>
    <row r="65" spans="2:102" x14ac:dyDescent="0.25">
      <c r="B65" s="17" t="s">
        <v>30</v>
      </c>
      <c r="C65">
        <v>8</v>
      </c>
      <c r="D65" s="1">
        <v>16</v>
      </c>
      <c r="E65" s="1">
        <v>700</v>
      </c>
      <c r="F65" s="1">
        <f>C65*D65*E65</f>
        <v>89600</v>
      </c>
      <c r="G65" s="70">
        <v>17</v>
      </c>
      <c r="H65" s="70">
        <v>32</v>
      </c>
      <c r="I65" s="71">
        <f t="shared" si="0"/>
        <v>-89600</v>
      </c>
      <c r="J65" s="72">
        <v>0</v>
      </c>
      <c r="K65" s="72">
        <v>0</v>
      </c>
      <c r="L65" s="72">
        <v>0</v>
      </c>
      <c r="M65" s="72">
        <v>0</v>
      </c>
      <c r="N65" s="72">
        <v>0</v>
      </c>
      <c r="O65" s="72">
        <v>0</v>
      </c>
      <c r="P65" s="72">
        <v>0</v>
      </c>
      <c r="Q65" s="72">
        <v>0</v>
      </c>
      <c r="R65" s="72">
        <v>0</v>
      </c>
      <c r="S65" s="72">
        <v>0</v>
      </c>
      <c r="T65" s="72">
        <v>0</v>
      </c>
      <c r="U65" s="72">
        <v>0</v>
      </c>
      <c r="V65" s="72">
        <v>0</v>
      </c>
      <c r="W65" s="72">
        <v>0</v>
      </c>
      <c r="X65" s="72">
        <v>0</v>
      </c>
      <c r="Y65" s="72">
        <v>0</v>
      </c>
      <c r="Z65" s="72">
        <f>$I$65/16</f>
        <v>-5600</v>
      </c>
      <c r="AA65" s="72">
        <f t="shared" ref="AA65:AO65" si="17">$I$65/16</f>
        <v>-5600</v>
      </c>
      <c r="AB65" s="72">
        <f t="shared" si="17"/>
        <v>-5600</v>
      </c>
      <c r="AC65" s="72">
        <f t="shared" si="17"/>
        <v>-5600</v>
      </c>
      <c r="AD65" s="72">
        <f t="shared" si="17"/>
        <v>-5600</v>
      </c>
      <c r="AE65" s="72">
        <f t="shared" si="17"/>
        <v>-5600</v>
      </c>
      <c r="AF65" s="72">
        <f t="shared" si="17"/>
        <v>-5600</v>
      </c>
      <c r="AG65" s="72">
        <f t="shared" si="17"/>
        <v>-5600</v>
      </c>
      <c r="AH65" s="72">
        <f t="shared" si="17"/>
        <v>-5600</v>
      </c>
      <c r="AI65" s="72">
        <f t="shared" si="17"/>
        <v>-5600</v>
      </c>
      <c r="AJ65" s="72">
        <f t="shared" si="17"/>
        <v>-5600</v>
      </c>
      <c r="AK65" s="72">
        <f t="shared" si="17"/>
        <v>-5600</v>
      </c>
      <c r="AL65" s="72">
        <f t="shared" si="17"/>
        <v>-5600</v>
      </c>
      <c r="AM65" s="72">
        <f t="shared" si="17"/>
        <v>-5600</v>
      </c>
      <c r="AN65" s="72">
        <f t="shared" si="17"/>
        <v>-5600</v>
      </c>
      <c r="AO65" s="72">
        <f t="shared" si="17"/>
        <v>-5600</v>
      </c>
      <c r="AP65" s="72">
        <v>0</v>
      </c>
      <c r="AQ65" s="72">
        <v>0</v>
      </c>
      <c r="AR65" s="72">
        <v>0</v>
      </c>
      <c r="AS65" s="72">
        <v>0</v>
      </c>
      <c r="AT65" s="72">
        <v>0</v>
      </c>
      <c r="AU65" s="72">
        <v>0</v>
      </c>
      <c r="AV65" s="72">
        <v>0</v>
      </c>
      <c r="AW65" s="72">
        <v>0</v>
      </c>
      <c r="AX65" s="72">
        <v>0</v>
      </c>
      <c r="AY65" s="72">
        <v>0</v>
      </c>
      <c r="AZ65" s="72">
        <v>0</v>
      </c>
      <c r="BA65" s="72">
        <v>0</v>
      </c>
      <c r="BB65" s="72">
        <v>0</v>
      </c>
      <c r="BC65" s="72">
        <v>0</v>
      </c>
      <c r="BD65" s="72">
        <v>0</v>
      </c>
      <c r="BE65" s="72">
        <v>0</v>
      </c>
      <c r="BF65" s="72">
        <v>0</v>
      </c>
      <c r="BG65" s="72">
        <v>0</v>
      </c>
      <c r="BH65" s="72">
        <v>0</v>
      </c>
      <c r="BI65" s="72">
        <v>0</v>
      </c>
      <c r="BJ65" s="72">
        <v>0</v>
      </c>
      <c r="BK65" s="72">
        <v>0</v>
      </c>
      <c r="BL65" s="72">
        <v>0</v>
      </c>
      <c r="BM65" s="72">
        <v>0</v>
      </c>
      <c r="BN65" s="72">
        <v>0</v>
      </c>
      <c r="BO65" s="72">
        <v>0</v>
      </c>
      <c r="BP65" s="72">
        <v>0</v>
      </c>
      <c r="BQ65" s="72">
        <v>0</v>
      </c>
      <c r="BR65" s="72">
        <v>0</v>
      </c>
      <c r="BS65" s="72">
        <v>0</v>
      </c>
      <c r="BT65" s="72">
        <v>0</v>
      </c>
      <c r="BU65" s="72">
        <v>0</v>
      </c>
      <c r="BV65" s="72">
        <v>0</v>
      </c>
      <c r="BW65" s="72">
        <v>0</v>
      </c>
      <c r="BX65" s="72">
        <v>0</v>
      </c>
      <c r="BY65" s="72">
        <v>0</v>
      </c>
      <c r="BZ65" s="72">
        <v>0</v>
      </c>
      <c r="CA65" s="72">
        <v>0</v>
      </c>
      <c r="CB65" s="72">
        <v>0</v>
      </c>
      <c r="CC65" s="72">
        <v>0</v>
      </c>
      <c r="CD65" s="72">
        <v>0</v>
      </c>
      <c r="CE65" s="72">
        <v>0</v>
      </c>
      <c r="CF65" s="72">
        <v>0</v>
      </c>
      <c r="CG65" s="72">
        <v>0</v>
      </c>
      <c r="CH65" s="72">
        <v>0</v>
      </c>
      <c r="CI65" s="72">
        <v>0</v>
      </c>
      <c r="CJ65" s="72">
        <v>0</v>
      </c>
      <c r="CK65" s="72">
        <v>0</v>
      </c>
      <c r="CL65" s="72">
        <v>0</v>
      </c>
      <c r="CM65" s="72">
        <v>0</v>
      </c>
      <c r="CN65" s="72">
        <v>0</v>
      </c>
      <c r="CO65" s="72">
        <v>0</v>
      </c>
      <c r="CP65" s="72">
        <v>0</v>
      </c>
      <c r="CQ65" s="72">
        <v>0</v>
      </c>
      <c r="CR65" s="72">
        <v>0</v>
      </c>
      <c r="CS65" s="72">
        <v>0</v>
      </c>
      <c r="CT65" s="72">
        <v>0</v>
      </c>
      <c r="CU65" s="72">
        <v>0</v>
      </c>
      <c r="CV65" s="72">
        <v>0</v>
      </c>
      <c r="CW65" s="72">
        <v>0</v>
      </c>
      <c r="CX65" s="115"/>
    </row>
    <row r="66" spans="2:102" x14ac:dyDescent="0.25">
      <c r="B66" t="s">
        <v>23</v>
      </c>
      <c r="C66">
        <v>8</v>
      </c>
      <c r="D66" s="1">
        <v>16</v>
      </c>
      <c r="E66" s="1">
        <v>200</v>
      </c>
      <c r="F66" s="1">
        <f>C66*D66*E66</f>
        <v>25600</v>
      </c>
      <c r="G66" s="55">
        <v>17</v>
      </c>
      <c r="H66" s="55">
        <v>32</v>
      </c>
      <c r="I66" s="57">
        <f>-$F$66</f>
        <v>-25600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f>$I$66/16</f>
        <v>-1600</v>
      </c>
      <c r="AA66" s="58">
        <f t="shared" ref="AA66:AO66" si="18">$I$66/16</f>
        <v>-1600</v>
      </c>
      <c r="AB66" s="58">
        <f t="shared" si="18"/>
        <v>-1600</v>
      </c>
      <c r="AC66" s="58">
        <f t="shared" si="18"/>
        <v>-1600</v>
      </c>
      <c r="AD66" s="58">
        <f t="shared" si="18"/>
        <v>-1600</v>
      </c>
      <c r="AE66" s="58">
        <f t="shared" si="18"/>
        <v>-1600</v>
      </c>
      <c r="AF66" s="58">
        <f t="shared" si="18"/>
        <v>-1600</v>
      </c>
      <c r="AG66" s="58">
        <f t="shared" si="18"/>
        <v>-1600</v>
      </c>
      <c r="AH66" s="58">
        <f t="shared" si="18"/>
        <v>-1600</v>
      </c>
      <c r="AI66" s="58">
        <f t="shared" si="18"/>
        <v>-1600</v>
      </c>
      <c r="AJ66" s="58">
        <f t="shared" si="18"/>
        <v>-1600</v>
      </c>
      <c r="AK66" s="58">
        <f t="shared" si="18"/>
        <v>-1600</v>
      </c>
      <c r="AL66" s="58">
        <f t="shared" si="18"/>
        <v>-1600</v>
      </c>
      <c r="AM66" s="58">
        <f t="shared" si="18"/>
        <v>-1600</v>
      </c>
      <c r="AN66" s="58">
        <f t="shared" si="18"/>
        <v>-1600</v>
      </c>
      <c r="AO66" s="58">
        <f t="shared" si="18"/>
        <v>-1600</v>
      </c>
      <c r="AP66" s="58">
        <v>0</v>
      </c>
      <c r="AQ66" s="58">
        <v>0</v>
      </c>
      <c r="AR66" s="58">
        <v>0</v>
      </c>
      <c r="AS66" s="58">
        <v>0</v>
      </c>
      <c r="AT66" s="58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8">
        <v>0</v>
      </c>
      <c r="BA66" s="58">
        <v>0</v>
      </c>
      <c r="BB66" s="58">
        <v>0</v>
      </c>
      <c r="BC66" s="58">
        <v>0</v>
      </c>
      <c r="BD66" s="58">
        <v>0</v>
      </c>
      <c r="BE66" s="58">
        <v>0</v>
      </c>
      <c r="BF66" s="58">
        <v>0</v>
      </c>
      <c r="BG66" s="58">
        <v>0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0</v>
      </c>
      <c r="CA66" s="58">
        <v>0</v>
      </c>
      <c r="CB66" s="58">
        <v>0</v>
      </c>
      <c r="CC66" s="58">
        <v>0</v>
      </c>
      <c r="CD66" s="58">
        <v>0</v>
      </c>
      <c r="CE66" s="58">
        <v>0</v>
      </c>
      <c r="CF66" s="58">
        <v>0</v>
      </c>
      <c r="CG66" s="58">
        <v>0</v>
      </c>
      <c r="CH66" s="58">
        <v>0</v>
      </c>
      <c r="CI66" s="58">
        <v>0</v>
      </c>
      <c r="CJ66" s="58">
        <v>0</v>
      </c>
      <c r="CK66" s="58">
        <v>0</v>
      </c>
      <c r="CL66" s="58">
        <v>0</v>
      </c>
      <c r="CM66" s="58">
        <v>0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115"/>
    </row>
    <row r="67" spans="2:102" x14ac:dyDescent="0.25">
      <c r="G67" s="61"/>
      <c r="H67" s="61"/>
      <c r="I67" s="62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CX67" s="115"/>
    </row>
    <row r="68" spans="2:102" x14ac:dyDescent="0.25">
      <c r="B68" s="27" t="s">
        <v>9</v>
      </c>
      <c r="C68" s="24"/>
      <c r="D68" s="25"/>
      <c r="E68" s="25"/>
      <c r="F68" s="25">
        <f>SUM(F69:F71)</f>
        <v>572595.19999999995</v>
      </c>
      <c r="G68" s="81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2"/>
      <c r="CN68" s="82"/>
      <c r="CO68" s="82"/>
      <c r="CP68" s="82"/>
      <c r="CQ68" s="82"/>
      <c r="CR68" s="82"/>
      <c r="CS68" s="82"/>
      <c r="CT68" s="82"/>
      <c r="CU68" s="82"/>
      <c r="CV68" s="82"/>
      <c r="CW68" s="82"/>
      <c r="CX68" s="115"/>
    </row>
    <row r="69" spans="2:102" x14ac:dyDescent="0.25">
      <c r="B69" t="s">
        <v>44</v>
      </c>
      <c r="C69">
        <v>2</v>
      </c>
      <c r="D69" s="1">
        <f>65*2183.04</f>
        <v>141897.60000000001</v>
      </c>
      <c r="F69" s="1">
        <f>C69*D69</f>
        <v>283795.20000000001</v>
      </c>
      <c r="G69" s="55">
        <v>33</v>
      </c>
      <c r="H69" s="55">
        <v>33</v>
      </c>
      <c r="I69" s="57">
        <f>F69</f>
        <v>283795.20000000001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8">
        <v>0</v>
      </c>
      <c r="AA69" s="58">
        <v>0</v>
      </c>
      <c r="AB69" s="58">
        <v>0</v>
      </c>
      <c r="AC69" s="58">
        <v>0</v>
      </c>
      <c r="AD69" s="58">
        <v>0</v>
      </c>
      <c r="AE69" s="58">
        <v>0</v>
      </c>
      <c r="AF69" s="58">
        <v>0</v>
      </c>
      <c r="AG69" s="58">
        <v>0</v>
      </c>
      <c r="AH69" s="58">
        <v>0</v>
      </c>
      <c r="AI69" s="58">
        <v>0</v>
      </c>
      <c r="AJ69" s="58">
        <v>0</v>
      </c>
      <c r="AK69" s="58">
        <v>0</v>
      </c>
      <c r="AL69" s="58">
        <v>0</v>
      </c>
      <c r="AM69" s="58">
        <v>0</v>
      </c>
      <c r="AN69" s="58">
        <v>0</v>
      </c>
      <c r="AO69" s="58">
        <v>0</v>
      </c>
      <c r="AP69" s="58">
        <f>I69</f>
        <v>283795.20000000001</v>
      </c>
      <c r="AQ69" s="58">
        <v>0</v>
      </c>
      <c r="AR69" s="58">
        <v>0</v>
      </c>
      <c r="AS69" s="58">
        <v>0</v>
      </c>
      <c r="AT69" s="58">
        <v>0</v>
      </c>
      <c r="AU69" s="58">
        <v>0</v>
      </c>
      <c r="AV69" s="58">
        <v>0</v>
      </c>
      <c r="AW69" s="58">
        <v>0</v>
      </c>
      <c r="AX69" s="58">
        <v>0</v>
      </c>
      <c r="AY69" s="58">
        <v>0</v>
      </c>
      <c r="AZ69" s="58">
        <v>0</v>
      </c>
      <c r="BA69" s="58">
        <v>0</v>
      </c>
      <c r="BB69" s="58">
        <v>0</v>
      </c>
      <c r="BC69" s="58">
        <v>0</v>
      </c>
      <c r="BD69" s="58">
        <v>0</v>
      </c>
      <c r="BE69" s="58">
        <v>0</v>
      </c>
      <c r="BF69" s="58">
        <v>0</v>
      </c>
      <c r="BG69" s="58">
        <v>0</v>
      </c>
      <c r="BH69" s="58">
        <v>0</v>
      </c>
      <c r="BI69" s="58">
        <v>0</v>
      </c>
      <c r="BJ69" s="58">
        <v>0</v>
      </c>
      <c r="BK69" s="58">
        <v>0</v>
      </c>
      <c r="BL69" s="58">
        <v>0</v>
      </c>
      <c r="BM69" s="58">
        <v>0</v>
      </c>
      <c r="BN69" s="58">
        <v>0</v>
      </c>
      <c r="BO69" s="58">
        <v>0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0</v>
      </c>
      <c r="BW69" s="58">
        <v>0</v>
      </c>
      <c r="BX69" s="58">
        <v>0</v>
      </c>
      <c r="BY69" s="58">
        <v>0</v>
      </c>
      <c r="BZ69" s="58">
        <v>0</v>
      </c>
      <c r="CA69" s="58">
        <v>0</v>
      </c>
      <c r="CB69" s="58">
        <v>0</v>
      </c>
      <c r="CC69" s="58">
        <v>0</v>
      </c>
      <c r="CD69" s="58">
        <v>0</v>
      </c>
      <c r="CE69" s="58">
        <v>0</v>
      </c>
      <c r="CF69" s="58">
        <v>0</v>
      </c>
      <c r="CG69" s="58">
        <v>0</v>
      </c>
      <c r="CH69" s="58">
        <v>0</v>
      </c>
      <c r="CI69" s="58">
        <v>0</v>
      </c>
      <c r="CJ69" s="58">
        <v>0</v>
      </c>
      <c r="CK69" s="58">
        <v>0</v>
      </c>
      <c r="CL69" s="58">
        <v>0</v>
      </c>
      <c r="CM69" s="58">
        <v>0</v>
      </c>
      <c r="CN69" s="58">
        <v>0</v>
      </c>
      <c r="CO69" s="58">
        <v>0</v>
      </c>
      <c r="CP69" s="58">
        <v>0</v>
      </c>
      <c r="CQ69" s="58">
        <v>0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v>0</v>
      </c>
      <c r="CX69" s="115"/>
    </row>
    <row r="70" spans="2:102" x14ac:dyDescent="0.25">
      <c r="B70" t="s">
        <v>222</v>
      </c>
      <c r="C70">
        <v>8</v>
      </c>
      <c r="D70" s="1">
        <v>25100</v>
      </c>
      <c r="F70" s="1">
        <f>C70*D70</f>
        <v>200800</v>
      </c>
      <c r="G70" s="55">
        <v>33</v>
      </c>
      <c r="H70" s="55">
        <v>33</v>
      </c>
      <c r="I70" s="57">
        <f>F70</f>
        <v>200800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 s="58">
        <v>0</v>
      </c>
      <c r="AA70" s="58">
        <v>0</v>
      </c>
      <c r="AB70" s="58">
        <v>0</v>
      </c>
      <c r="AC70" s="58">
        <v>0</v>
      </c>
      <c r="AD70" s="58">
        <v>0</v>
      </c>
      <c r="AE70" s="58">
        <v>0</v>
      </c>
      <c r="AF70" s="58">
        <v>0</v>
      </c>
      <c r="AG70" s="58">
        <v>0</v>
      </c>
      <c r="AH70" s="58">
        <v>0</v>
      </c>
      <c r="AI70" s="58">
        <v>0</v>
      </c>
      <c r="AJ70" s="58">
        <v>0</v>
      </c>
      <c r="AK70" s="58">
        <v>0</v>
      </c>
      <c r="AL70" s="58">
        <v>0</v>
      </c>
      <c r="AM70" s="58">
        <v>0</v>
      </c>
      <c r="AN70" s="58">
        <v>0</v>
      </c>
      <c r="AO70" s="58">
        <v>0</v>
      </c>
      <c r="AP70" s="58">
        <f>I70</f>
        <v>200800</v>
      </c>
      <c r="AQ70" s="58">
        <v>0</v>
      </c>
      <c r="AR70" s="58">
        <v>0</v>
      </c>
      <c r="AS70" s="58">
        <v>0</v>
      </c>
      <c r="AT70" s="58">
        <v>0</v>
      </c>
      <c r="AU70" s="58">
        <v>0</v>
      </c>
      <c r="AV70" s="58">
        <v>0</v>
      </c>
      <c r="AW70" s="58">
        <v>0</v>
      </c>
      <c r="AX70" s="58">
        <v>0</v>
      </c>
      <c r="AY70" s="58">
        <v>0</v>
      </c>
      <c r="AZ70" s="58">
        <v>0</v>
      </c>
      <c r="BA70" s="58">
        <v>0</v>
      </c>
      <c r="BB70" s="58">
        <v>0</v>
      </c>
      <c r="BC70" s="58">
        <v>0</v>
      </c>
      <c r="BD70" s="58">
        <v>0</v>
      </c>
      <c r="BE70" s="58">
        <v>0</v>
      </c>
      <c r="BF70" s="58">
        <v>0</v>
      </c>
      <c r="BG70" s="58">
        <v>0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0</v>
      </c>
      <c r="CA70" s="58">
        <v>0</v>
      </c>
      <c r="CB70" s="58">
        <v>0</v>
      </c>
      <c r="CC70" s="58">
        <v>0</v>
      </c>
      <c r="CD70" s="58">
        <v>0</v>
      </c>
      <c r="CE70" s="58">
        <v>0</v>
      </c>
      <c r="CF70" s="58">
        <v>0</v>
      </c>
      <c r="CG70" s="58">
        <v>0</v>
      </c>
      <c r="CH70" s="58">
        <v>0</v>
      </c>
      <c r="CI70" s="58">
        <v>0</v>
      </c>
      <c r="CJ70" s="58">
        <v>0</v>
      </c>
      <c r="CK70" s="58">
        <v>0</v>
      </c>
      <c r="CL70" s="58">
        <v>0</v>
      </c>
      <c r="CM70" s="58">
        <v>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115"/>
    </row>
    <row r="71" spans="2:102" x14ac:dyDescent="0.25">
      <c r="B71" t="s">
        <v>224</v>
      </c>
      <c r="C71">
        <v>8</v>
      </c>
      <c r="D71" s="1">
        <v>11000</v>
      </c>
      <c r="F71" s="1">
        <f>C71*D71</f>
        <v>88000</v>
      </c>
      <c r="G71" s="55">
        <v>33</v>
      </c>
      <c r="H71" s="55">
        <v>33</v>
      </c>
      <c r="I71" s="57">
        <f>F71</f>
        <v>88000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 s="58">
        <v>0</v>
      </c>
      <c r="AA71" s="58">
        <v>0</v>
      </c>
      <c r="AB71" s="58">
        <v>0</v>
      </c>
      <c r="AC71" s="58">
        <v>0</v>
      </c>
      <c r="AD71" s="58">
        <v>0</v>
      </c>
      <c r="AE71" s="58">
        <v>0</v>
      </c>
      <c r="AF71" s="58">
        <v>0</v>
      </c>
      <c r="AG71" s="58">
        <v>0</v>
      </c>
      <c r="AH71" s="58">
        <v>0</v>
      </c>
      <c r="AI71" s="58">
        <v>0</v>
      </c>
      <c r="AJ71" s="58">
        <v>0</v>
      </c>
      <c r="AK71" s="58">
        <v>0</v>
      </c>
      <c r="AL71" s="58">
        <v>0</v>
      </c>
      <c r="AM71" s="58">
        <v>0</v>
      </c>
      <c r="AN71" s="58">
        <v>0</v>
      </c>
      <c r="AO71" s="58">
        <v>0</v>
      </c>
      <c r="AP71" s="58">
        <f>I71</f>
        <v>88000</v>
      </c>
      <c r="AQ71" s="58">
        <v>0</v>
      </c>
      <c r="AR71" s="58">
        <v>0</v>
      </c>
      <c r="AS71" s="58">
        <v>0</v>
      </c>
      <c r="AT71" s="58">
        <v>0</v>
      </c>
      <c r="AU71" s="58">
        <v>0</v>
      </c>
      <c r="AV71" s="58">
        <v>0</v>
      </c>
      <c r="AW71" s="58">
        <v>0</v>
      </c>
      <c r="AX71" s="58">
        <v>0</v>
      </c>
      <c r="AY71" s="58">
        <v>0</v>
      </c>
      <c r="AZ71" s="58">
        <v>0</v>
      </c>
      <c r="BA71" s="58">
        <v>0</v>
      </c>
      <c r="BB71" s="58">
        <v>0</v>
      </c>
      <c r="BC71" s="58">
        <v>0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0</v>
      </c>
      <c r="CA71" s="58">
        <v>0</v>
      </c>
      <c r="CB71" s="58">
        <v>0</v>
      </c>
      <c r="CC71" s="58">
        <v>0</v>
      </c>
      <c r="CD71" s="58">
        <v>0</v>
      </c>
      <c r="CE71" s="58">
        <v>0</v>
      </c>
      <c r="CF71" s="58">
        <v>0</v>
      </c>
      <c r="CG71" s="58">
        <v>0</v>
      </c>
      <c r="CH71" s="58">
        <v>0</v>
      </c>
      <c r="CI71" s="58">
        <v>0</v>
      </c>
      <c r="CJ71" s="58">
        <v>0</v>
      </c>
      <c r="CK71" s="58">
        <v>0</v>
      </c>
      <c r="CL71" s="58">
        <v>0</v>
      </c>
      <c r="CM71" s="58">
        <v>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115"/>
    </row>
    <row r="72" spans="2:102" x14ac:dyDescent="0.25">
      <c r="G72" s="61"/>
      <c r="H72" s="61"/>
      <c r="I72" s="62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</row>
    <row r="73" spans="2:102" x14ac:dyDescent="0.25">
      <c r="G73" s="64"/>
      <c r="H73" s="64"/>
      <c r="I73" s="65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</row>
    <row r="74" spans="2:102" x14ac:dyDescent="0.25">
      <c r="B74" s="26" t="s">
        <v>10</v>
      </c>
      <c r="C74" s="2"/>
      <c r="D74" s="3"/>
      <c r="E74" s="3"/>
      <c r="F74" s="3">
        <f>F68-F8</f>
        <v>-576410.16494348855</v>
      </c>
      <c r="G74" s="64"/>
      <c r="H74" s="64"/>
      <c r="I74" s="65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</row>
    <row r="75" spans="2:102" x14ac:dyDescent="0.25">
      <c r="G75" s="64"/>
      <c r="H75" s="64"/>
      <c r="I75" s="65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</row>
    <row r="76" spans="2:102" x14ac:dyDescent="0.25">
      <c r="B76" t="s">
        <v>170</v>
      </c>
      <c r="F76" s="1">
        <f>F74/8</f>
        <v>-72051.270617936068</v>
      </c>
      <c r="G76" s="64"/>
      <c r="H76" s="64"/>
      <c r="I76" s="65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</row>
    <row r="77" spans="2:102" x14ac:dyDescent="0.25">
      <c r="B77" t="s">
        <v>171</v>
      </c>
      <c r="F77" s="1">
        <f>(-F8+F69)/8</f>
        <v>-108151.27061793607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</row>
    <row r="79" spans="2:102" x14ac:dyDescent="0.25">
      <c r="G79" s="40"/>
      <c r="H79" s="40"/>
      <c r="I79" s="59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</row>
    <row r="80" spans="2:102" x14ac:dyDescent="0.25">
      <c r="G80" s="36"/>
      <c r="H80" s="36"/>
      <c r="I80" s="60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</row>
    <row r="81" spans="5:101" x14ac:dyDescent="0.25">
      <c r="E81" s="83" t="s">
        <v>9</v>
      </c>
      <c r="F81" s="84"/>
      <c r="G81" s="116"/>
      <c r="H81" s="117"/>
      <c r="I81" s="42">
        <f>F68</f>
        <v>572595.19999999995</v>
      </c>
      <c r="J81" s="43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</row>
    <row r="82" spans="5:101" x14ac:dyDescent="0.25">
      <c r="E82" s="83" t="s">
        <v>112</v>
      </c>
      <c r="F82" s="84"/>
      <c r="G82" s="116"/>
      <c r="H82" s="117"/>
      <c r="I82" s="42">
        <f>-F8</f>
        <v>-1149005.3649434885</v>
      </c>
      <c r="J82" s="43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</row>
    <row r="83" spans="5:101" x14ac:dyDescent="0.25">
      <c r="E83" s="83" t="s">
        <v>113</v>
      </c>
      <c r="F83" s="84"/>
      <c r="G83" s="116"/>
      <c r="H83" s="117"/>
      <c r="I83" s="42">
        <f>SUM(I81:I82)</f>
        <v>-576410.16494348855</v>
      </c>
      <c r="J83" s="43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</row>
    <row r="84" spans="5:101" x14ac:dyDescent="0.25">
      <c r="E84" s="87"/>
      <c r="F84" s="88"/>
      <c r="G84"/>
      <c r="H84"/>
      <c r="I84" s="44">
        <f>I83/-I82</f>
        <v>-0.5016601162448342</v>
      </c>
      <c r="J84" s="43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</row>
    <row r="85" spans="5:101" x14ac:dyDescent="0.25">
      <c r="E85" s="45"/>
      <c r="F85" s="45"/>
      <c r="G85" s="45"/>
      <c r="H85" s="46"/>
      <c r="I85" s="45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</row>
    <row r="86" spans="5:101" x14ac:dyDescent="0.25">
      <c r="E86" s="85" t="s">
        <v>114</v>
      </c>
      <c r="F86" s="86"/>
      <c r="G86" s="116"/>
      <c r="H86" s="116"/>
      <c r="I86" s="118"/>
      <c r="J86" s="49">
        <f>SUM(J10:J76)</f>
        <v>0</v>
      </c>
      <c r="K86" s="49">
        <f t="shared" ref="K86:BV86" si="19">SUM(K10:K76)</f>
        <v>-7018</v>
      </c>
      <c r="L86" s="49">
        <f t="shared" si="19"/>
        <v>0</v>
      </c>
      <c r="M86" s="49">
        <f t="shared" si="19"/>
        <v>-7741.9324560599998</v>
      </c>
      <c r="N86" s="49">
        <f>SUM(N10:N76)</f>
        <v>0</v>
      </c>
      <c r="O86" s="49">
        <f t="shared" si="19"/>
        <v>-21397.891023986398</v>
      </c>
      <c r="P86" s="49">
        <f t="shared" si="19"/>
        <v>-598.5</v>
      </c>
      <c r="Q86" s="49">
        <f t="shared" si="19"/>
        <v>0</v>
      </c>
      <c r="R86" s="49">
        <f t="shared" si="19"/>
        <v>-30931.617129159597</v>
      </c>
      <c r="S86" s="49">
        <f t="shared" si="19"/>
        <v>-6384.4128600000013</v>
      </c>
      <c r="T86" s="49">
        <f t="shared" si="19"/>
        <v>-844.93245606000016</v>
      </c>
      <c r="U86" s="49">
        <f t="shared" si="19"/>
        <v>0</v>
      </c>
      <c r="V86" s="49">
        <f t="shared" si="19"/>
        <v>-25537.651440000005</v>
      </c>
      <c r="W86" s="49">
        <f t="shared" si="19"/>
        <v>0</v>
      </c>
      <c r="X86" s="49">
        <f t="shared" si="19"/>
        <v>0</v>
      </c>
      <c r="Y86" s="49">
        <f t="shared" si="19"/>
        <v>-7866.4803572991104</v>
      </c>
      <c r="Z86" s="49">
        <f t="shared" si="19"/>
        <v>-44805.354048222995</v>
      </c>
      <c r="AA86" s="49">
        <f t="shared" si="19"/>
        <v>-61838.333767788601</v>
      </c>
      <c r="AB86" s="49">
        <f t="shared" si="19"/>
        <v>-22336.631370898736</v>
      </c>
      <c r="AC86" s="49">
        <f t="shared" si="19"/>
        <v>-37434.360428994405</v>
      </c>
      <c r="AD86" s="49">
        <f t="shared" si="19"/>
        <v>-61413.021442336285</v>
      </c>
      <c r="AE86" s="49">
        <f t="shared" si="19"/>
        <v>-86217.014371288795</v>
      </c>
      <c r="AF86" s="49">
        <f t="shared" si="19"/>
        <v>-62213.434554518564</v>
      </c>
      <c r="AG86" s="49">
        <f t="shared" si="19"/>
        <v>-52042.086749730144</v>
      </c>
      <c r="AH86" s="49">
        <f t="shared" si="19"/>
        <v>-50578.031999600928</v>
      </c>
      <c r="AI86" s="49">
        <f t="shared" si="19"/>
        <v>-50981.037709316181</v>
      </c>
      <c r="AJ86" s="49">
        <f t="shared" si="19"/>
        <v>-58232.35842050358</v>
      </c>
      <c r="AK86" s="49">
        <f t="shared" si="19"/>
        <v>-90389.051799367604</v>
      </c>
      <c r="AL86" s="49">
        <f t="shared" si="19"/>
        <v>-115072.93481182355</v>
      </c>
      <c r="AM86" s="49">
        <f t="shared" si="19"/>
        <v>-87452.678559831387</v>
      </c>
      <c r="AN86" s="49">
        <f t="shared" si="19"/>
        <v>-62944.778205729272</v>
      </c>
      <c r="AO86" s="49">
        <f t="shared" si="19"/>
        <v>-49098.460088566724</v>
      </c>
      <c r="AP86" s="49">
        <f t="shared" si="19"/>
        <v>567969.92336483463</v>
      </c>
      <c r="AQ86" s="49">
        <f t="shared" si="19"/>
        <v>-1324.4127216432646</v>
      </c>
      <c r="AR86" s="49">
        <f t="shared" si="19"/>
        <v>-1303.8084765076412</v>
      </c>
      <c r="AS86" s="49">
        <f t="shared" si="19"/>
        <v>-1283.1441356570392</v>
      </c>
      <c r="AT86" s="49">
        <f t="shared" si="19"/>
        <v>-1262.4195238122893</v>
      </c>
      <c r="AU86" s="49">
        <f t="shared" si="19"/>
        <v>-1241.6344651829925</v>
      </c>
      <c r="AV86" s="49">
        <f t="shared" si="19"/>
        <v>-1220.7887834660266</v>
      </c>
      <c r="AW86" s="49">
        <f t="shared" si="19"/>
        <v>-1199.882301844053</v>
      </c>
      <c r="AX86" s="49">
        <f t="shared" si="19"/>
        <v>-1178.9148429840156</v>
      </c>
      <c r="AY86" s="49">
        <f t="shared" si="19"/>
        <v>-1157.8862290356362</v>
      </c>
      <c r="AZ86" s="49">
        <f t="shared" si="19"/>
        <v>-1136.7962816299073</v>
      </c>
      <c r="BA86" s="49">
        <f t="shared" si="19"/>
        <v>-1115.6448218775784</v>
      </c>
      <c r="BB86" s="49">
        <f t="shared" si="19"/>
        <v>-1094.4316703676386</v>
      </c>
      <c r="BC86" s="49">
        <f t="shared" si="19"/>
        <v>-1073.1566471657948</v>
      </c>
      <c r="BD86" s="49">
        <f t="shared" si="19"/>
        <v>-1051.8195718129455</v>
      </c>
      <c r="BE86" s="49">
        <f t="shared" si="19"/>
        <v>-1030.4202633236503</v>
      </c>
      <c r="BF86" s="49">
        <f t="shared" si="19"/>
        <v>-1008.958540184595</v>
      </c>
      <c r="BG86" s="49">
        <f t="shared" si="19"/>
        <v>-987.43422035305082</v>
      </c>
      <c r="BH86" s="49">
        <f t="shared" si="19"/>
        <v>-965.84712125533099</v>
      </c>
      <c r="BI86" s="49">
        <f t="shared" si="19"/>
        <v>-944.1970597852428</v>
      </c>
      <c r="BJ86" s="49">
        <f t="shared" si="19"/>
        <v>-922.48385230253359</v>
      </c>
      <c r="BK86" s="49">
        <f t="shared" si="19"/>
        <v>-900.70731463133302</v>
      </c>
      <c r="BL86" s="49">
        <f t="shared" si="19"/>
        <v>-878.86726205859179</v>
      </c>
      <c r="BM86" s="49">
        <f t="shared" si="19"/>
        <v>-856.96350933251324</v>
      </c>
      <c r="BN86" s="49">
        <f t="shared" si="19"/>
        <v>-834.99587066098354</v>
      </c>
      <c r="BO86" s="49">
        <f t="shared" si="19"/>
        <v>-812.96415970999544</v>
      </c>
      <c r="BP86" s="49">
        <f t="shared" si="19"/>
        <v>-790.86818960206676</v>
      </c>
      <c r="BQ86" s="49">
        <f t="shared" si="19"/>
        <v>-768.70777291465674</v>
      </c>
      <c r="BR86" s="49">
        <f t="shared" si="19"/>
        <v>-746.4827216785751</v>
      </c>
      <c r="BS86" s="49">
        <f t="shared" si="19"/>
        <v>-724.19284737638804</v>
      </c>
      <c r="BT86" s="49">
        <f t="shared" si="19"/>
        <v>-701.83796094081958</v>
      </c>
      <c r="BU86" s="49">
        <f t="shared" si="19"/>
        <v>-679.41787275314766</v>
      </c>
      <c r="BV86" s="49">
        <f t="shared" si="19"/>
        <v>-656.9323926415949</v>
      </c>
      <c r="BW86" s="49">
        <f t="shared" ref="BW86:CW86" si="20">SUM(BW10:BW76)</f>
        <v>-634.38132987971687</v>
      </c>
      <c r="BX86" s="49">
        <f t="shared" si="20"/>
        <v>-611.76449318478319</v>
      </c>
      <c r="BY86" s="49">
        <f t="shared" si="20"/>
        <v>-589.081690716156</v>
      </c>
      <c r="BZ86" s="49">
        <f t="shared" si="20"/>
        <v>-566.33273007366199</v>
      </c>
      <c r="CA86" s="49">
        <f t="shared" si="20"/>
        <v>-543.51741829596074</v>
      </c>
      <c r="CB86" s="49">
        <f t="shared" si="20"/>
        <v>-520.63556185890786</v>
      </c>
      <c r="CC86" s="49">
        <f t="shared" si="20"/>
        <v>-497.68696667391345</v>
      </c>
      <c r="CD86" s="49">
        <f t="shared" si="20"/>
        <v>-474.67143808629629</v>
      </c>
      <c r="CE86" s="49">
        <f t="shared" si="20"/>
        <v>-451.58878087363189</v>
      </c>
      <c r="CF86" s="49">
        <f t="shared" si="20"/>
        <v>-428.4387992440972</v>
      </c>
      <c r="CG86" s="49">
        <f t="shared" si="20"/>
        <v>-405.22129683480966</v>
      </c>
      <c r="CH86" s="49">
        <f t="shared" si="20"/>
        <v>-381.93607671016179</v>
      </c>
      <c r="CI86" s="49">
        <f t="shared" si="20"/>
        <v>-358.58294136015024</v>
      </c>
      <c r="CJ86" s="49">
        <f t="shared" si="20"/>
        <v>-335.16169269870124</v>
      </c>
      <c r="CK86" s="49">
        <f t="shared" si="20"/>
        <v>-311.67213206198966</v>
      </c>
      <c r="CL86" s="49">
        <f t="shared" si="20"/>
        <v>-288.1140602067544</v>
      </c>
      <c r="CM86" s="49">
        <f t="shared" si="20"/>
        <v>-264.48727730860793</v>
      </c>
      <c r="CN86" s="49">
        <f t="shared" si="20"/>
        <v>-240.79158296034197</v>
      </c>
      <c r="CO86" s="49">
        <f t="shared" si="20"/>
        <v>-217.02677617022684</v>
      </c>
      <c r="CP86" s="49">
        <f t="shared" si="20"/>
        <v>-193.19265536030719</v>
      </c>
      <c r="CQ86" s="49">
        <f t="shared" si="20"/>
        <v>-169.289018364692</v>
      </c>
      <c r="CR86" s="49">
        <f t="shared" si="20"/>
        <v>-145.31566242783956</v>
      </c>
      <c r="CS86" s="49">
        <f t="shared" si="20"/>
        <v>-121.27238420283797</v>
      </c>
      <c r="CT86" s="49">
        <f t="shared" si="20"/>
        <v>-97.158979749680128</v>
      </c>
      <c r="CU86" s="49">
        <f t="shared" si="20"/>
        <v>-72.975244533533925</v>
      </c>
      <c r="CV86" s="49">
        <f t="shared" si="20"/>
        <v>-48.720973423007287</v>
      </c>
      <c r="CW86" s="49">
        <f t="shared" si="20"/>
        <v>-2156.2627762297047</v>
      </c>
    </row>
    <row r="87" spans="5:101" x14ac:dyDescent="0.25">
      <c r="E87" s="83" t="s">
        <v>115</v>
      </c>
      <c r="F87" s="84"/>
      <c r="G87" s="116"/>
      <c r="H87" s="116"/>
      <c r="I87" s="50">
        <f>SUM(J86:CW86)</f>
        <v>-576383.36283023038</v>
      </c>
      <c r="J87" s="145">
        <f>SUM(J86:U86)</f>
        <v>-74917.285925265998</v>
      </c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5">
        <f>SUM(V86:AG86)</f>
        <v>-461704.36853107763</v>
      </c>
      <c r="W87" s="146"/>
      <c r="X87" s="146"/>
      <c r="Y87" s="146"/>
      <c r="Z87" s="146"/>
      <c r="AA87" s="146"/>
      <c r="AB87" s="146"/>
      <c r="AC87" s="146"/>
      <c r="AD87" s="146"/>
      <c r="AE87" s="146"/>
      <c r="AF87" s="146"/>
      <c r="AG87" s="146"/>
      <c r="AH87" s="145">
        <f>SUM(AH86:AS86)</f>
        <v>-690.77356371254359</v>
      </c>
      <c r="AI87" s="146"/>
      <c r="AJ87" s="146"/>
      <c r="AK87" s="146"/>
      <c r="AL87" s="146"/>
      <c r="AM87" s="146"/>
      <c r="AN87" s="146"/>
      <c r="AO87" s="146"/>
      <c r="AP87" s="146"/>
      <c r="AQ87" s="146"/>
      <c r="AR87" s="146"/>
      <c r="AS87" s="146"/>
      <c r="AT87" s="145">
        <f>SUM(AT86:BE86)</f>
        <v>-13763.795402502526</v>
      </c>
      <c r="AU87" s="146"/>
      <c r="AV87" s="146"/>
      <c r="AW87" s="146"/>
      <c r="AX87" s="146"/>
      <c r="AY87" s="146"/>
      <c r="AZ87" s="146"/>
      <c r="BA87" s="146"/>
      <c r="BB87" s="146"/>
      <c r="BC87" s="146"/>
      <c r="BD87" s="146"/>
      <c r="BE87" s="146"/>
      <c r="BF87" s="145">
        <f>SUM(BF86:BQ86)</f>
        <v>-10672.994872790894</v>
      </c>
      <c r="BG87" s="146"/>
      <c r="BH87" s="146"/>
      <c r="BI87" s="146"/>
      <c r="BJ87" s="146"/>
      <c r="BK87" s="146"/>
      <c r="BL87" s="146"/>
      <c r="BM87" s="146"/>
      <c r="BN87" s="146"/>
      <c r="BO87" s="146"/>
      <c r="BP87" s="146"/>
      <c r="BQ87" s="146"/>
      <c r="BR87" s="145">
        <f>SUM(BR86:CC86)</f>
        <v>-7472.2639860736253</v>
      </c>
      <c r="BS87" s="146"/>
      <c r="BT87" s="146"/>
      <c r="BU87" s="146"/>
      <c r="BV87" s="146"/>
      <c r="BW87" s="146"/>
      <c r="BX87" s="146"/>
      <c r="BY87" s="146"/>
      <c r="BZ87" s="146"/>
      <c r="CA87" s="146"/>
      <c r="CB87" s="146"/>
      <c r="CC87" s="146"/>
      <c r="CD87" s="145">
        <f>SUM(CD86:CO86)</f>
        <v>-4157.6928545157689</v>
      </c>
      <c r="CE87" s="146"/>
      <c r="CF87" s="146"/>
      <c r="CG87" s="146"/>
      <c r="CH87" s="146"/>
      <c r="CI87" s="146"/>
      <c r="CJ87" s="146"/>
      <c r="CK87" s="146"/>
      <c r="CL87" s="146"/>
      <c r="CM87" s="146"/>
      <c r="CN87" s="146"/>
      <c r="CO87" s="146"/>
      <c r="CP87" s="146">
        <f>SUM(CP86:CW86)</f>
        <v>-3004.1876942916028</v>
      </c>
      <c r="CQ87" s="147"/>
      <c r="CR87" s="147"/>
      <c r="CS87" s="147"/>
      <c r="CT87" s="147"/>
      <c r="CU87" s="147"/>
      <c r="CV87" s="147"/>
      <c r="CW87" s="148"/>
    </row>
    <row r="88" spans="5:101" x14ac:dyDescent="0.25">
      <c r="E88" s="35"/>
      <c r="F88" s="35"/>
      <c r="G88" s="39"/>
      <c r="H88" s="38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</row>
    <row r="89" spans="5:101" x14ac:dyDescent="0.25">
      <c r="E89" s="35"/>
      <c r="F89" s="35"/>
      <c r="G89" s="119"/>
      <c r="H89" s="120"/>
      <c r="I89" s="37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</row>
    <row r="90" spans="5:101" x14ac:dyDescent="0.25">
      <c r="E90" s="83" t="s">
        <v>116</v>
      </c>
      <c r="F90" s="84"/>
      <c r="G90" s="121"/>
      <c r="H90" s="122"/>
      <c r="I90" s="52">
        <v>0.06</v>
      </c>
      <c r="J90" s="43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</row>
    <row r="91" spans="5:101" x14ac:dyDescent="0.25">
      <c r="E91" s="83" t="s">
        <v>117</v>
      </c>
      <c r="F91" s="84"/>
      <c r="G91" s="121"/>
      <c r="H91" s="122"/>
      <c r="I91" s="52">
        <f xml:space="preserve"> (1+I90)^(1/12)-1</f>
        <v>4.8675505653430484E-3</v>
      </c>
      <c r="J91" s="43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</row>
    <row r="92" spans="5:101" x14ac:dyDescent="0.25">
      <c r="E92" s="83" t="s">
        <v>118</v>
      </c>
      <c r="F92" s="84"/>
      <c r="G92" s="121"/>
      <c r="H92" s="122"/>
      <c r="I92" s="52">
        <v>5.0000000000000001E-4</v>
      </c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</row>
    <row r="93" spans="5:101" x14ac:dyDescent="0.25">
      <c r="E93" s="83" t="s">
        <v>119</v>
      </c>
      <c r="F93" s="84"/>
      <c r="G93" s="121"/>
      <c r="H93" s="122"/>
      <c r="I93" s="42">
        <f>NPV(I91,S86:CW86)+SUM(J86:R86)</f>
        <v>-554275.49977971136</v>
      </c>
      <c r="J93" s="123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5:101" x14ac:dyDescent="0.25">
      <c r="E94" s="135" t="s">
        <v>120</v>
      </c>
      <c r="F94" s="136"/>
      <c r="G94" s="121"/>
      <c r="H94" s="122"/>
      <c r="I94" s="52">
        <f>CW94</f>
        <v>-4.4090957478883919E-3</v>
      </c>
      <c r="J94" s="125"/>
      <c r="K94" s="125">
        <f>MIRR(J86:K86,I92,I91)</f>
        <v>-1</v>
      </c>
      <c r="L94" s="125">
        <f>MIRR($J$86:L86,$I$92,$I$91)</f>
        <v>-1</v>
      </c>
      <c r="M94" s="125">
        <f>MIRR($J$86:M86,$I$92,$I$91)</f>
        <v>-1</v>
      </c>
      <c r="N94" s="125">
        <f>MIRR($J$86:N86,$I$92,$I$91)</f>
        <v>-1</v>
      </c>
      <c r="O94" s="125">
        <f>MIRR($J$86:O86,$I$92,$I$91)</f>
        <v>-1</v>
      </c>
      <c r="P94" s="125">
        <f>MIRR($J$86:P86,$I$92,$I$91)</f>
        <v>-1</v>
      </c>
      <c r="Q94" s="125">
        <f>MIRR($J$86:Q86,$I$92,$I$91)</f>
        <v>-1</v>
      </c>
      <c r="R94" s="125">
        <f>MIRR($J$86:R86,$I$92,$I$91)</f>
        <v>-1</v>
      </c>
      <c r="S94" s="125">
        <f>MIRR($J$86:S86,$I$92,$I$91)</f>
        <v>-1</v>
      </c>
      <c r="T94" s="125">
        <f>MIRR($J$86:T86,$I$92,$I$91)</f>
        <v>-1</v>
      </c>
      <c r="U94" s="125">
        <f>MIRR($J$86:U86,$I$92,$I$91)</f>
        <v>-1</v>
      </c>
      <c r="V94" s="125">
        <f>MIRR($J$86:V86,$I$92,$I$91)</f>
        <v>-1</v>
      </c>
      <c r="W94" s="125">
        <f>MIRR($J$86:W86,$I$92,$I$91)</f>
        <v>-1</v>
      </c>
      <c r="X94" s="125">
        <f>MIRR($J$86:X86,$I$92,$I$91)</f>
        <v>-1</v>
      </c>
      <c r="Y94" s="125">
        <f>MIRR($J$86:Y86,$I$92,$I$91)</f>
        <v>-1</v>
      </c>
      <c r="Z94" s="125">
        <f>MIRR($J$86:Z86,$I$92,$I$91)</f>
        <v>-1</v>
      </c>
      <c r="AA94" s="125">
        <f>MIRR($J$86:AA86,$I$92,$I$91)</f>
        <v>-1</v>
      </c>
      <c r="AB94" s="125">
        <f>MIRR($J$86:AB86,$I$92,$I$91)</f>
        <v>-1</v>
      </c>
      <c r="AC94" s="125">
        <f>MIRR($J$86:AC86,$I$92,$I$91)</f>
        <v>-1</v>
      </c>
      <c r="AD94" s="125">
        <f>MIRR($J$86:AD86,$I$92,$I$91)</f>
        <v>-1</v>
      </c>
      <c r="AE94" s="125">
        <f>MIRR($J$86:AE86,$I$92,$I$91)</f>
        <v>-1</v>
      </c>
      <c r="AF94" s="125">
        <f>MIRR($J$86:AF86,$I$92,$I$91)</f>
        <v>-1</v>
      </c>
      <c r="AG94" s="125">
        <f>MIRR($J$86:AG86,$I$92,$I$91)</f>
        <v>-1</v>
      </c>
      <c r="AH94" s="125">
        <f>MIRR($J$86:AH86,$I$92,$I$91)</f>
        <v>-1</v>
      </c>
      <c r="AI94" s="125">
        <f>MIRR($J$86:AI86,$I$92,$I$91)</f>
        <v>-1</v>
      </c>
      <c r="AJ94" s="125">
        <f>MIRR($J$86:AJ86,$I$92,$I$91)</f>
        <v>-1</v>
      </c>
      <c r="AK94" s="125">
        <f>MIRR($J$86:AK86,$I$92,$I$91)</f>
        <v>-1</v>
      </c>
      <c r="AL94" s="125">
        <f>MIRR($J$86:AL86,$I$92,$I$91)</f>
        <v>-1</v>
      </c>
      <c r="AM94" s="125">
        <f>MIRR($J$86:AM86,$I$92,$I$91)</f>
        <v>-1</v>
      </c>
      <c r="AN94" s="125">
        <f>MIRR($J$86:AN86,$I$92,$I$91)</f>
        <v>-1</v>
      </c>
      <c r="AO94" s="125">
        <f>MIRR($J$86:AO86,$I$92,$I$91)</f>
        <v>-1</v>
      </c>
      <c r="AP94" s="125">
        <f>MIRR($J$86:AP86,$I$92,$I$91)</f>
        <v>-2.0135518901496896E-2</v>
      </c>
      <c r="AQ94" s="125">
        <f>MIRR($J$86:AQ86,$I$92,$I$91)</f>
        <v>-1.9422597070929193E-2</v>
      </c>
      <c r="AR94" s="125">
        <f>MIRR($J$86:AR86,$I$92,$I$91)</f>
        <v>-1.8750543988871549E-2</v>
      </c>
      <c r="AS94" s="125">
        <f>MIRR($J$86:AS86,$I$92,$I$91)</f>
        <v>-1.8115895664117976E-2</v>
      </c>
      <c r="AT94" s="125">
        <f>MIRR($J$86:AT86,$I$92,$I$91)</f>
        <v>-1.7515568876796173E-2</v>
      </c>
      <c r="AU94" s="125">
        <f>MIRR($J$86:AU86,$I$92,$I$91)</f>
        <v>-1.6946810255599742E-2</v>
      </c>
      <c r="AV94" s="125">
        <f>MIRR($J$86:AV86,$I$92,$I$91)</f>
        <v>-1.6407153314110801E-2</v>
      </c>
      <c r="AW94" s="125">
        <f>MIRR($J$86:AW86,$I$92,$I$91)</f>
        <v>-1.5894382031790721E-2</v>
      </c>
      <c r="AX94" s="125">
        <f>MIRR($J$86:AX86,$I$92,$I$91)</f>
        <v>-1.5406499845362909E-2</v>
      </c>
      <c r="AY94" s="125">
        <f>MIRR($J$86:AY86,$I$92,$I$91)</f>
        <v>-1.4941703135545548E-2</v>
      </c>
      <c r="AZ94" s="125">
        <f>MIRR($J$86:AZ86,$I$92,$I$91)</f>
        <v>-1.4498358466778827E-2</v>
      </c>
      <c r="BA94" s="125">
        <f>MIRR($J$86:BA86,$I$92,$I$91)</f>
        <v>-1.4074982974466077E-2</v>
      </c>
      <c r="BB94" s="125">
        <f>MIRR($J$86:BB86,$I$92,$I$91)</f>
        <v>-1.3670227403366875E-2</v>
      </c>
      <c r="BC94" s="125">
        <f>MIRR($J$86:BC86,$I$92,$I$91)</f>
        <v>-1.3282861388265954E-2</v>
      </c>
      <c r="BD94" s="125">
        <f>MIRR($J$86:BD86,$I$92,$I$91)</f>
        <v>-1.2911760638553815E-2</v>
      </c>
      <c r="BE94" s="125">
        <f>MIRR($J$86:BE86,$I$92,$I$91)</f>
        <v>-1.2555895745477774E-2</v>
      </c>
      <c r="BF94" s="125">
        <f>MIRR($J$86:BF86,$I$92,$I$91)</f>
        <v>-1.2214322377317233E-2</v>
      </c>
      <c r="BG94" s="125">
        <f>MIRR($J$86:BG86,$I$92,$I$91)</f>
        <v>-1.188617266576264E-2</v>
      </c>
      <c r="BH94" s="125">
        <f>MIRR($J$86:BH86,$I$92,$I$91)</f>
        <v>-1.1570647618010299E-2</v>
      </c>
      <c r="BI94" s="125">
        <f>MIRR($J$86:BI86,$I$92,$I$91)</f>
        <v>-1.1267010414848455E-2</v>
      </c>
      <c r="BJ94" s="125">
        <f>MIRR($J$86:BJ86,$I$92,$I$91)</f>
        <v>-1.0974580476346585E-2</v>
      </c>
      <c r="BK94" s="125">
        <f>MIRR($J$86:BK86,$I$92,$I$91)</f>
        <v>-1.0692728194498957E-2</v>
      </c>
      <c r="BL94" s="125">
        <f>MIRR($J$86:BL86,$I$92,$I$91)</f>
        <v>-1.0420870246981129E-2</v>
      </c>
      <c r="BM94" s="125">
        <f>MIRR($J$86:BM86,$I$92,$I$91)</f>
        <v>-1.0158465418574347E-2</v>
      </c>
      <c r="BN94" s="125">
        <f>MIRR($J$86:BN86,$I$92,$I$91)</f>
        <v>-9.9050108672334991E-3</v>
      </c>
      <c r="BO94" s="125">
        <f>MIRR($J$86:BO86,$I$92,$I$91)</f>
        <v>-9.6600387805605425E-3</v>
      </c>
      <c r="BP94" s="125">
        <f>MIRR($J$86:BP86,$I$92,$I$91)</f>
        <v>-9.4231133758768681E-3</v>
      </c>
      <c r="BQ94" s="125">
        <f>MIRR($J$86:BQ86,$I$92,$I$91)</f>
        <v>-9.1938282033930951E-3</v>
      </c>
      <c r="BR94" s="125">
        <f>MIRR($J$86:BR86,$I$92,$I$91)</f>
        <v>-8.9718037173407428E-3</v>
      </c>
      <c r="BS94" s="125">
        <f>MIRR($J$86:BS86,$I$92,$I$91)</f>
        <v>-8.7566850845092192E-3</v>
      </c>
      <c r="BT94" s="125">
        <f>MIRR($J$86:BT86,$I$92,$I$91)</f>
        <v>-8.5481402035488818E-3</v>
      </c>
      <c r="BU94" s="125">
        <f>MIRR($J$86:BU86,$I$92,$I$91)</f>
        <v>-8.345857911765342E-3</v>
      </c>
      <c r="BV94" s="125">
        <f>MIRR($J$86:BV86,$I$92,$I$91)</f>
        <v>-8.1495463590197659E-3</v>
      </c>
      <c r="BW94" s="125">
        <f>MIRR($J$86:BW86,$I$92,$I$91)</f>
        <v>-7.958931530844926E-3</v>
      </c>
      <c r="BX94" s="125">
        <f>MIRR($J$86:BX86,$I$92,$I$91)</f>
        <v>-7.773755905044144E-3</v>
      </c>
      <c r="BY94" s="125">
        <f>MIRR($J$86:BY86,$I$92,$I$91)</f>
        <v>-7.5937772279048854E-3</v>
      </c>
      <c r="BZ94" s="125">
        <f>MIRR($J$86:BZ86,$I$92,$I$91)</f>
        <v>-7.4187673977841317E-3</v>
      </c>
      <c r="CA94" s="125">
        <f>MIRR($J$86:CA86,$I$92,$I$91)</f>
        <v>-7.2485114452331967E-3</v>
      </c>
      <c r="CB94" s="125">
        <f>MIRR($J$86:CB86,$I$92,$I$91)</f>
        <v>-7.0828066000599987E-3</v>
      </c>
      <c r="CC94" s="125">
        <f>MIRR($J$86:CC86,$I$92,$I$91)</f>
        <v>-6.921461436803833E-3</v>
      </c>
      <c r="CD94" s="125">
        <f>MIRR($J$86:CD86,$I$92,$I$91)</f>
        <v>-6.7642950910400401E-3</v>
      </c>
      <c r="CE94" s="125">
        <f>MIRR($J$86:CE86,$I$92,$I$91)</f>
        <v>-6.6111365397584221E-3</v>
      </c>
      <c r="CF94" s="125">
        <f>MIRR($J$86:CF86,$I$92,$I$91)</f>
        <v>-6.461823939784006E-3</v>
      </c>
      <c r="CG94" s="125">
        <f>MIRR($J$86:CG86,$I$92,$I$91)</f>
        <v>-6.3162040188528001E-3</v>
      </c>
      <c r="CH94" s="125">
        <f>MIRR($J$86:CH86,$I$92,$I$91)</f>
        <v>-6.1741315145152909E-3</v>
      </c>
      <c r="CI94" s="125">
        <f>MIRR($J$86:CI86,$I$92,$I$91)</f>
        <v>-6.0354686565415872E-3</v>
      </c>
      <c r="CJ94" s="125">
        <f>MIRR($J$86:CJ86,$I$92,$I$91)</f>
        <v>-5.9000846889447622E-3</v>
      </c>
      <c r="CK94" s="125">
        <f>MIRR($J$86:CK86,$I$92,$I$91)</f>
        <v>-5.7678554281263006E-3</v>
      </c>
      <c r="CL94" s="125">
        <f>MIRR($J$86:CL86,$I$92,$I$91)</f>
        <v>-5.6386628540000538E-3</v>
      </c>
      <c r="CM94" s="125">
        <f>MIRR($J$86:CM86,$I$92,$I$91)</f>
        <v>-5.5123947312575305E-3</v>
      </c>
      <c r="CN94" s="125">
        <f>MIRR($J$86:CN86,$I$92,$I$91)</f>
        <v>-5.3889442582135683E-3</v>
      </c>
      <c r="CO94" s="125">
        <f>MIRR($J$86:CO86,$I$92,$I$91)</f>
        <v>-5.2682097409156858E-3</v>
      </c>
      <c r="CP94" s="125">
        <f>MIRR($J$86:CP86,$I$92,$I$91)</f>
        <v>-5.1500942904242342E-3</v>
      </c>
      <c r="CQ94" s="125">
        <f>MIRR($J$86:CQ86,$I$92,$I$91)</f>
        <v>-5.0345055413600903E-3</v>
      </c>
      <c r="CR94" s="125">
        <f>MIRR($J$86:CR86,$I$92,$I$91)</f>
        <v>-4.9213553899996043E-3</v>
      </c>
      <c r="CS94" s="125">
        <f>MIRR($J$86:CS86,$I$92,$I$91)</f>
        <v>-4.8105597503490527E-3</v>
      </c>
      <c r="CT94" s="125">
        <f>MIRR($J$86:CT86,$I$92,$I$91)</f>
        <v>-4.7020383267750709E-3</v>
      </c>
      <c r="CU94" s="125">
        <f>MIRR($J$86:CU86,$I$92,$I$91)</f>
        <v>-4.5957144018946572E-3</v>
      </c>
      <c r="CV94" s="125">
        <f>MIRR($J$86:CV86,$I$92,$I$91)</f>
        <v>-4.491514638542804E-3</v>
      </c>
      <c r="CW94" s="125">
        <f>MIRR($J$86:CW86,$I$92,$I$91)</f>
        <v>-4.4090957478883919E-3</v>
      </c>
    </row>
    <row r="95" spans="5:101" x14ac:dyDescent="0.25">
      <c r="E95" s="137"/>
      <c r="F95" s="138"/>
      <c r="G95" s="121"/>
      <c r="H95" s="122"/>
      <c r="I95" s="52"/>
      <c r="J95" s="51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</row>
  </sheetData>
  <sheetProtection algorithmName="SHA-512" hashValue="b67uu72dzin+qdDszRhtbHHffo29NjPezE1l9DM/X2QADXn1Ll0THmjpLjX4sX6OX8+WrqqDb4N2yj8N+QNwQw==" saltValue="03uuzByH7VjEvpF0nWqfbA==" spinCount="100000" sheet="1" objects="1" scenarios="1"/>
  <mergeCells count="18">
    <mergeCell ref="CD6:CO6"/>
    <mergeCell ref="CP6:CW6"/>
    <mergeCell ref="J87:U87"/>
    <mergeCell ref="V87:AG87"/>
    <mergeCell ref="AH87:AS87"/>
    <mergeCell ref="AT87:BE87"/>
    <mergeCell ref="BF87:BQ87"/>
    <mergeCell ref="BR87:CC87"/>
    <mergeCell ref="CD87:CO87"/>
    <mergeCell ref="CP87:CW87"/>
    <mergeCell ref="J6:U6"/>
    <mergeCell ref="V6:AG6"/>
    <mergeCell ref="AH6:AS6"/>
    <mergeCell ref="E94:F94"/>
    <mergeCell ref="E95:F95"/>
    <mergeCell ref="AT6:BE6"/>
    <mergeCell ref="BF6:BQ6"/>
    <mergeCell ref="BR6:CC6"/>
  </mergeCells>
  <phoneticPr fontId="15" type="noConversion"/>
  <conditionalFormatting sqref="AI34 AI38 AL34 AL38 AO34 AO38 AR34 AR38 AI54 AL54 AO54 AR54 AI63 AI67 AL63 AL67 AO63 AO67 AR63 AR67 AI76 AL76 AO76 AR76">
    <cfRule type="cellIs" dxfId="11" priority="1" stopIfTrue="1" operator="equal">
      <formula>#REF!</formula>
    </cfRule>
  </conditionalFormatting>
  <conditionalFormatting sqref="AA34:AH34 AA38:AH38 J32:AR33 J39:AR40 AJ34:AK34 AJ38:AK38 AM34:AN34 AM38:AN38 AP34:AQ34 AP38:AQ38 J34:T34 J38:T38 AA54:AH54 J53:AR53 AJ54:AK54 AM54:AN54 AP54:AQ54 J54:T54 AA63:AH63 AA67:AH67 AJ63:AK63 AJ67:AK67 AM63:AN63 AM67:AN67 AP63:AQ63 AP67:AQ67 J63:T63 J67:T67 J68:AR68 AA76:AH76 J72:AR75 AJ76:AK76 AM76:AN76 AP76:AQ76 J76:T76 J35:AR37 BF36:CW38 BF29:CW29 BF68:CW68 AS72:BE76 J69:CW71 J64:AR64 AS67:BE68 J65:CW66 J55:X61 Y55:CW58 Y60:BE60 AS63:BE64 Y61:CW61 J62:CW62 AS53:BE54 P42:T42 J41:O42 J43:CW52 P41:CW41 J30:Y31 BF32:CW34 AS32:BE40 AA30:CW30 Z31:CW31 J16:Y22 AA17:AO17 Z18:AO18 Z16:AO16 AB19:AO19 AP16:CW19 J27:BE29 Z19:AA22 AB20:CW22 J23:CW26 J10:CW15">
    <cfRule type="cellIs" dxfId="10" priority="3" stopIfTrue="1" operator="equal">
      <formula>#REF!</formula>
    </cfRule>
  </conditionalFormatting>
  <conditionalFormatting sqref="Z17 Z30 U34:Z34 U38:Z38 U54:Z54 U63:Z63 U67:Z67 U76:Z76 Y59:CW59 U42:CW42">
    <cfRule type="cellIs" dxfId="9" priority="2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12 O19 O16 P42 R42 Y36:Z36 AB37 S41 V41 AP44:AP49 AP52 AP69 M11:M12 Y55:Y58 R19" formula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D4849-12FC-4137-8E3B-4B93F68F6E94}">
  <dimension ref="A2:CX95"/>
  <sheetViews>
    <sheetView showGridLines="0" zoomScale="85" zoomScaleNormal="85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AP70" sqref="AP70"/>
    </sheetView>
  </sheetViews>
  <sheetFormatPr baseColWidth="10" defaultColWidth="10.7109375" defaultRowHeight="15" x14ac:dyDescent="0.25"/>
  <cols>
    <col min="2" max="2" width="57.85546875" bestFit="1" customWidth="1"/>
    <col min="4" max="4" width="14" style="1" customWidth="1"/>
    <col min="5" max="5" width="10.7109375" style="1"/>
    <col min="6" max="6" width="18" style="1" customWidth="1"/>
    <col min="7" max="8" width="10.7109375" style="8"/>
    <col min="9" max="9" width="18.28515625" style="8" bestFit="1" customWidth="1"/>
    <col min="10" max="12" width="10.7109375" style="8"/>
    <col min="13" max="13" width="11.42578125" style="8" bestFit="1" customWidth="1"/>
    <col min="14" max="17" width="10.7109375" style="8"/>
    <col min="18" max="18" width="11.42578125" style="8" bestFit="1" customWidth="1"/>
    <col min="19" max="19" width="10.7109375" style="8"/>
    <col min="20" max="20" width="11.42578125" style="8" bestFit="1" customWidth="1"/>
    <col min="21" max="21" width="10.7109375" style="8"/>
    <col min="22" max="22" width="11.42578125" style="8" bestFit="1" customWidth="1"/>
    <col min="23" max="25" width="10.7109375" style="8"/>
    <col min="26" max="29" width="11.28515625" style="8" bestFit="1" customWidth="1"/>
    <col min="30" max="41" width="11.42578125" style="8" bestFit="1" customWidth="1"/>
    <col min="42" max="42" width="12.28515625" style="8" bestFit="1" customWidth="1"/>
    <col min="43" max="57" width="10.7109375" style="8"/>
    <col min="102" max="102" width="12.85546875" bestFit="1" customWidth="1"/>
  </cols>
  <sheetData>
    <row r="2" spans="2:102" ht="21" x14ac:dyDescent="0.35">
      <c r="B2" s="4" t="s">
        <v>195</v>
      </c>
    </row>
    <row r="4" spans="2:102" x14ac:dyDescent="0.25">
      <c r="B4" t="s">
        <v>196</v>
      </c>
    </row>
    <row r="5" spans="2:102" x14ac:dyDescent="0.25">
      <c r="F5" s="9"/>
    </row>
    <row r="6" spans="2:102" x14ac:dyDescent="0.25">
      <c r="F6" s="9"/>
      <c r="G6" s="53"/>
      <c r="H6" s="53"/>
      <c r="I6" s="54"/>
      <c r="J6" s="158" t="s">
        <v>56</v>
      </c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60"/>
      <c r="V6" s="152" t="s">
        <v>57</v>
      </c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4"/>
      <c r="AH6" s="155" t="s">
        <v>58</v>
      </c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7"/>
      <c r="AT6" s="139" t="s">
        <v>59</v>
      </c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1"/>
      <c r="BF6" s="142" t="s">
        <v>60</v>
      </c>
      <c r="BG6" s="143"/>
      <c r="BH6" s="143"/>
      <c r="BI6" s="143"/>
      <c r="BJ6" s="143"/>
      <c r="BK6" s="143"/>
      <c r="BL6" s="143"/>
      <c r="BM6" s="143"/>
      <c r="BN6" s="143"/>
      <c r="BO6" s="143"/>
      <c r="BP6" s="143"/>
      <c r="BQ6" s="143"/>
      <c r="BR6" s="144" t="s">
        <v>167</v>
      </c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3" t="s">
        <v>168</v>
      </c>
      <c r="CE6" s="143"/>
      <c r="CF6" s="143"/>
      <c r="CG6" s="143"/>
      <c r="CH6" s="143"/>
      <c r="CI6" s="143"/>
      <c r="CJ6" s="143"/>
      <c r="CK6" s="143"/>
      <c r="CL6" s="143"/>
      <c r="CM6" s="143"/>
      <c r="CN6" s="143"/>
      <c r="CO6" s="143"/>
      <c r="CP6" s="144" t="s">
        <v>169</v>
      </c>
      <c r="CQ6" s="144"/>
      <c r="CR6" s="144"/>
      <c r="CS6" s="144"/>
      <c r="CT6" s="144"/>
      <c r="CU6" s="144"/>
      <c r="CV6" s="144"/>
      <c r="CW6" s="144"/>
    </row>
    <row r="7" spans="2:102" x14ac:dyDescent="0.25">
      <c r="F7" s="9"/>
      <c r="G7" s="79" t="s">
        <v>61</v>
      </c>
      <c r="H7" s="79" t="s">
        <v>62</v>
      </c>
      <c r="I7" s="79" t="s">
        <v>63</v>
      </c>
      <c r="J7" s="79" t="s">
        <v>64</v>
      </c>
      <c r="K7" s="79" t="s">
        <v>65</v>
      </c>
      <c r="L7" s="79" t="s">
        <v>66</v>
      </c>
      <c r="M7" s="79" t="s">
        <v>67</v>
      </c>
      <c r="N7" s="79" t="s">
        <v>68</v>
      </c>
      <c r="O7" s="79" t="s">
        <v>69</v>
      </c>
      <c r="P7" s="79" t="s">
        <v>70</v>
      </c>
      <c r="Q7" s="79" t="s">
        <v>71</v>
      </c>
      <c r="R7" s="79" t="s">
        <v>72</v>
      </c>
      <c r="S7" s="79" t="s">
        <v>73</v>
      </c>
      <c r="T7" s="79" t="s">
        <v>74</v>
      </c>
      <c r="U7" s="79" t="s">
        <v>75</v>
      </c>
      <c r="V7" s="79" t="s">
        <v>76</v>
      </c>
      <c r="W7" s="79" t="s">
        <v>77</v>
      </c>
      <c r="X7" s="79" t="s">
        <v>78</v>
      </c>
      <c r="Y7" s="79" t="s">
        <v>79</v>
      </c>
      <c r="Z7" s="79" t="s">
        <v>80</v>
      </c>
      <c r="AA7" s="79" t="s">
        <v>81</v>
      </c>
      <c r="AB7" s="79" t="s">
        <v>82</v>
      </c>
      <c r="AC7" s="79" t="s">
        <v>83</v>
      </c>
      <c r="AD7" s="79" t="s">
        <v>84</v>
      </c>
      <c r="AE7" s="79" t="s">
        <v>85</v>
      </c>
      <c r="AF7" s="79" t="s">
        <v>86</v>
      </c>
      <c r="AG7" s="79" t="s">
        <v>87</v>
      </c>
      <c r="AH7" s="79" t="s">
        <v>88</v>
      </c>
      <c r="AI7" s="79" t="s">
        <v>89</v>
      </c>
      <c r="AJ7" s="79" t="s">
        <v>90</v>
      </c>
      <c r="AK7" s="79" t="s">
        <v>91</v>
      </c>
      <c r="AL7" s="79" t="s">
        <v>92</v>
      </c>
      <c r="AM7" s="79" t="s">
        <v>93</v>
      </c>
      <c r="AN7" s="79" t="s">
        <v>94</v>
      </c>
      <c r="AO7" s="79" t="s">
        <v>95</v>
      </c>
      <c r="AP7" s="79" t="s">
        <v>96</v>
      </c>
      <c r="AQ7" s="79" t="s">
        <v>97</v>
      </c>
      <c r="AR7" s="79" t="s">
        <v>98</v>
      </c>
      <c r="AS7" s="79" t="s">
        <v>99</v>
      </c>
      <c r="AT7" s="79" t="s">
        <v>100</v>
      </c>
      <c r="AU7" s="79" t="s">
        <v>101</v>
      </c>
      <c r="AV7" s="79" t="s">
        <v>102</v>
      </c>
      <c r="AW7" s="79" t="s">
        <v>103</v>
      </c>
      <c r="AX7" s="79" t="s">
        <v>104</v>
      </c>
      <c r="AY7" s="79" t="s">
        <v>105</v>
      </c>
      <c r="AZ7" s="79" t="s">
        <v>106</v>
      </c>
      <c r="BA7" s="79" t="s">
        <v>107</v>
      </c>
      <c r="BB7" s="79" t="s">
        <v>108</v>
      </c>
      <c r="BC7" s="79" t="s">
        <v>109</v>
      </c>
      <c r="BD7" s="79" t="s">
        <v>110</v>
      </c>
      <c r="BE7" s="79" t="s">
        <v>111</v>
      </c>
      <c r="BF7" s="79" t="s">
        <v>123</v>
      </c>
      <c r="BG7" s="79" t="s">
        <v>124</v>
      </c>
      <c r="BH7" s="79" t="s">
        <v>125</v>
      </c>
      <c r="BI7" s="79" t="s">
        <v>126</v>
      </c>
      <c r="BJ7" s="79" t="s">
        <v>127</v>
      </c>
      <c r="BK7" s="79" t="s">
        <v>128</v>
      </c>
      <c r="BL7" s="79" t="s">
        <v>129</v>
      </c>
      <c r="BM7" s="79" t="s">
        <v>130</v>
      </c>
      <c r="BN7" s="79" t="s">
        <v>131</v>
      </c>
      <c r="BO7" s="79" t="s">
        <v>132</v>
      </c>
      <c r="BP7" s="79" t="s">
        <v>133</v>
      </c>
      <c r="BQ7" s="79" t="s">
        <v>134</v>
      </c>
      <c r="BR7" s="79" t="s">
        <v>135</v>
      </c>
      <c r="BS7" s="79" t="s">
        <v>136</v>
      </c>
      <c r="BT7" s="79" t="s">
        <v>137</v>
      </c>
      <c r="BU7" s="79" t="s">
        <v>138</v>
      </c>
      <c r="BV7" s="79" t="s">
        <v>139</v>
      </c>
      <c r="BW7" s="79" t="s">
        <v>140</v>
      </c>
      <c r="BX7" s="79" t="s">
        <v>141</v>
      </c>
      <c r="BY7" s="79" t="s">
        <v>142</v>
      </c>
      <c r="BZ7" s="79" t="s">
        <v>143</v>
      </c>
      <c r="CA7" s="79" t="s">
        <v>144</v>
      </c>
      <c r="CB7" s="79" t="s">
        <v>145</v>
      </c>
      <c r="CC7" s="79" t="s">
        <v>146</v>
      </c>
      <c r="CD7" s="79" t="s">
        <v>147</v>
      </c>
      <c r="CE7" s="79" t="s">
        <v>148</v>
      </c>
      <c r="CF7" s="79" t="s">
        <v>149</v>
      </c>
      <c r="CG7" s="79" t="s">
        <v>150</v>
      </c>
      <c r="CH7" s="79" t="s">
        <v>151</v>
      </c>
      <c r="CI7" s="79" t="s">
        <v>152</v>
      </c>
      <c r="CJ7" s="79" t="s">
        <v>153</v>
      </c>
      <c r="CK7" s="79" t="s">
        <v>154</v>
      </c>
      <c r="CL7" s="79" t="s">
        <v>155</v>
      </c>
      <c r="CM7" s="79" t="s">
        <v>156</v>
      </c>
      <c r="CN7" s="79" t="s">
        <v>157</v>
      </c>
      <c r="CO7" s="79" t="s">
        <v>158</v>
      </c>
      <c r="CP7" s="79" t="s">
        <v>159</v>
      </c>
      <c r="CQ7" s="79" t="s">
        <v>160</v>
      </c>
      <c r="CR7" s="79" t="s">
        <v>161</v>
      </c>
      <c r="CS7" s="79" t="s">
        <v>162</v>
      </c>
      <c r="CT7" s="79" t="s">
        <v>163</v>
      </c>
      <c r="CU7" s="79" t="s">
        <v>164</v>
      </c>
      <c r="CV7" s="79" t="s">
        <v>165</v>
      </c>
      <c r="CW7" s="79" t="s">
        <v>166</v>
      </c>
    </row>
    <row r="8" spans="2:102" x14ac:dyDescent="0.25">
      <c r="B8" s="22" t="s">
        <v>8</v>
      </c>
      <c r="C8" s="22"/>
      <c r="D8" s="23"/>
      <c r="E8" s="23"/>
      <c r="F8" s="23">
        <f>(SUM(F10:F66))</f>
        <v>1149005.3649434885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</row>
    <row r="9" spans="2:102" x14ac:dyDescent="0.25">
      <c r="B9" s="13" t="s">
        <v>25</v>
      </c>
      <c r="C9" s="13"/>
      <c r="D9" s="14"/>
      <c r="E9" s="14"/>
      <c r="F9" s="14"/>
      <c r="G9" s="76"/>
      <c r="H9" s="76"/>
      <c r="I9" s="77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</row>
    <row r="10" spans="2:102" x14ac:dyDescent="0.25">
      <c r="B10" s="17" t="s">
        <v>46</v>
      </c>
      <c r="C10" s="17">
        <v>1</v>
      </c>
      <c r="D10" s="29">
        <v>5800</v>
      </c>
      <c r="E10" s="29"/>
      <c r="F10" s="11">
        <f>C10*D10</f>
        <v>5800</v>
      </c>
      <c r="G10" s="70">
        <v>1</v>
      </c>
      <c r="H10" s="70">
        <v>2</v>
      </c>
      <c r="I10" s="71">
        <v>-5800</v>
      </c>
      <c r="J10" s="72">
        <v>0</v>
      </c>
      <c r="K10" s="72">
        <f>I10</f>
        <v>-5800</v>
      </c>
      <c r="L10" s="72">
        <v>0</v>
      </c>
      <c r="M10" s="72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72">
        <v>0</v>
      </c>
      <c r="T10" s="72">
        <v>0</v>
      </c>
      <c r="U10" s="72">
        <v>0</v>
      </c>
      <c r="V10" s="72">
        <v>0</v>
      </c>
      <c r="W10" s="72">
        <v>0</v>
      </c>
      <c r="X10" s="72">
        <v>0</v>
      </c>
      <c r="Y10" s="72">
        <v>0</v>
      </c>
      <c r="Z10" s="72">
        <v>0</v>
      </c>
      <c r="AA10" s="72">
        <v>0</v>
      </c>
      <c r="AB10" s="72">
        <v>0</v>
      </c>
      <c r="AC10" s="72">
        <v>0</v>
      </c>
      <c r="AD10" s="72">
        <v>0</v>
      </c>
      <c r="AE10" s="72">
        <v>0</v>
      </c>
      <c r="AF10" s="72">
        <v>0</v>
      </c>
      <c r="AG10" s="72">
        <v>0</v>
      </c>
      <c r="AH10" s="72">
        <v>0</v>
      </c>
      <c r="AI10" s="72">
        <v>0</v>
      </c>
      <c r="AJ10" s="72">
        <v>0</v>
      </c>
      <c r="AK10" s="72">
        <v>0</v>
      </c>
      <c r="AL10" s="72">
        <v>0</v>
      </c>
      <c r="AM10" s="72">
        <v>0</v>
      </c>
      <c r="AN10" s="72">
        <v>0</v>
      </c>
      <c r="AO10" s="72">
        <v>0</v>
      </c>
      <c r="AP10" s="72">
        <v>0</v>
      </c>
      <c r="AQ10" s="72">
        <v>0</v>
      </c>
      <c r="AR10" s="72">
        <v>0</v>
      </c>
      <c r="AS10" s="72">
        <v>0</v>
      </c>
      <c r="AT10" s="72">
        <v>0</v>
      </c>
      <c r="AU10" s="72">
        <v>0</v>
      </c>
      <c r="AV10" s="72">
        <v>0</v>
      </c>
      <c r="AW10" s="72">
        <v>0</v>
      </c>
      <c r="AX10" s="72">
        <v>0</v>
      </c>
      <c r="AY10" s="72">
        <v>0</v>
      </c>
      <c r="AZ10" s="72">
        <v>0</v>
      </c>
      <c r="BA10" s="72">
        <v>0</v>
      </c>
      <c r="BB10" s="72">
        <v>0</v>
      </c>
      <c r="BC10" s="72">
        <v>0</v>
      </c>
      <c r="BD10" s="72">
        <v>0</v>
      </c>
      <c r="BE10" s="72">
        <v>0</v>
      </c>
      <c r="BF10" s="72">
        <v>0</v>
      </c>
      <c r="BG10" s="72">
        <v>0</v>
      </c>
      <c r="BH10" s="72">
        <v>0</v>
      </c>
      <c r="BI10" s="72">
        <v>0</v>
      </c>
      <c r="BJ10" s="72">
        <v>0</v>
      </c>
      <c r="BK10" s="72">
        <v>0</v>
      </c>
      <c r="BL10" s="72">
        <v>0</v>
      </c>
      <c r="BM10" s="72">
        <v>0</v>
      </c>
      <c r="BN10" s="72">
        <v>0</v>
      </c>
      <c r="BO10" s="72">
        <v>0</v>
      </c>
      <c r="BP10" s="72">
        <v>0</v>
      </c>
      <c r="BQ10" s="72">
        <v>0</v>
      </c>
      <c r="BR10" s="72">
        <v>0</v>
      </c>
      <c r="BS10" s="72">
        <v>0</v>
      </c>
      <c r="BT10" s="72">
        <v>0</v>
      </c>
      <c r="BU10" s="72">
        <v>0</v>
      </c>
      <c r="BV10" s="72">
        <v>0</v>
      </c>
      <c r="BW10" s="72">
        <v>0</v>
      </c>
      <c r="BX10" s="72">
        <v>0</v>
      </c>
      <c r="BY10" s="72">
        <v>0</v>
      </c>
      <c r="BZ10" s="72">
        <v>0</v>
      </c>
      <c r="CA10" s="72">
        <v>0</v>
      </c>
      <c r="CB10" s="72">
        <v>0</v>
      </c>
      <c r="CC10" s="72">
        <v>0</v>
      </c>
      <c r="CD10" s="72">
        <v>0</v>
      </c>
      <c r="CE10" s="72">
        <v>0</v>
      </c>
      <c r="CF10" s="72">
        <v>0</v>
      </c>
      <c r="CG10" s="72">
        <v>0</v>
      </c>
      <c r="CH10" s="72">
        <v>0</v>
      </c>
      <c r="CI10" s="72">
        <v>0</v>
      </c>
      <c r="CJ10" s="72">
        <v>0</v>
      </c>
      <c r="CK10" s="72">
        <v>0</v>
      </c>
      <c r="CL10" s="72">
        <v>0</v>
      </c>
      <c r="CM10" s="72">
        <v>0</v>
      </c>
      <c r="CN10" s="72">
        <v>0</v>
      </c>
      <c r="CO10" s="72">
        <v>0</v>
      </c>
      <c r="CP10" s="72">
        <v>0</v>
      </c>
      <c r="CQ10" s="72">
        <v>0</v>
      </c>
      <c r="CR10" s="72">
        <v>0</v>
      </c>
      <c r="CS10" s="72">
        <v>0</v>
      </c>
      <c r="CT10" s="72">
        <v>0</v>
      </c>
      <c r="CU10" s="72">
        <v>0</v>
      </c>
      <c r="CV10" s="72">
        <v>0</v>
      </c>
      <c r="CW10" s="72">
        <v>0</v>
      </c>
      <c r="CX10" s="115"/>
    </row>
    <row r="11" spans="2:102" x14ac:dyDescent="0.25">
      <c r="B11" s="10" t="s">
        <v>26</v>
      </c>
      <c r="C11" s="10">
        <v>1</v>
      </c>
      <c r="D11" s="11">
        <v>1200</v>
      </c>
      <c r="E11" s="11"/>
      <c r="F11" s="11">
        <f>C11*D11</f>
        <v>1200</v>
      </c>
      <c r="G11" s="55">
        <v>4</v>
      </c>
      <c r="H11" s="55">
        <v>4</v>
      </c>
      <c r="I11" s="57">
        <v>-1200</v>
      </c>
      <c r="J11" s="58">
        <v>0</v>
      </c>
      <c r="K11" s="58">
        <v>0</v>
      </c>
      <c r="L11" s="58">
        <v>0</v>
      </c>
      <c r="M11" s="58">
        <f>I11</f>
        <v>-1200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  <c r="AJ11" s="58">
        <v>0</v>
      </c>
      <c r="AK11" s="58">
        <v>0</v>
      </c>
      <c r="AL11" s="58">
        <v>0</v>
      </c>
      <c r="AM11" s="58">
        <v>0</v>
      </c>
      <c r="AN11" s="58">
        <v>0</v>
      </c>
      <c r="AO11" s="58">
        <v>0</v>
      </c>
      <c r="AP11" s="58">
        <v>0</v>
      </c>
      <c r="AQ11" s="58">
        <v>0</v>
      </c>
      <c r="AR11" s="58">
        <v>0</v>
      </c>
      <c r="AS11" s="58">
        <v>0</v>
      </c>
      <c r="AT11" s="58">
        <v>0</v>
      </c>
      <c r="AU11" s="58">
        <v>0</v>
      </c>
      <c r="AV11" s="58">
        <v>0</v>
      </c>
      <c r="AW11" s="58">
        <v>0</v>
      </c>
      <c r="AX11" s="58">
        <v>0</v>
      </c>
      <c r="AY11" s="58">
        <v>0</v>
      </c>
      <c r="AZ11" s="58">
        <v>0</v>
      </c>
      <c r="BA11" s="58">
        <v>0</v>
      </c>
      <c r="BB11" s="58">
        <v>0</v>
      </c>
      <c r="BC11" s="58">
        <v>0</v>
      </c>
      <c r="BD11" s="58">
        <v>0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0</v>
      </c>
      <c r="BW11" s="58">
        <v>0</v>
      </c>
      <c r="BX11" s="58">
        <v>0</v>
      </c>
      <c r="BY11" s="58">
        <v>0</v>
      </c>
      <c r="BZ11" s="58">
        <v>0</v>
      </c>
      <c r="CA11" s="58">
        <v>0</v>
      </c>
      <c r="CB11" s="58">
        <v>0</v>
      </c>
      <c r="CC11" s="58">
        <v>0</v>
      </c>
      <c r="CD11" s="58">
        <v>0</v>
      </c>
      <c r="CE11" s="58">
        <v>0</v>
      </c>
      <c r="CF11" s="58">
        <v>0</v>
      </c>
      <c r="CG11" s="58">
        <v>0</v>
      </c>
      <c r="CH11" s="58">
        <v>0</v>
      </c>
      <c r="CI11" s="58">
        <v>0</v>
      </c>
      <c r="CJ11" s="58">
        <v>0</v>
      </c>
      <c r="CK11" s="58">
        <v>0</v>
      </c>
      <c r="CL11" s="58">
        <v>0</v>
      </c>
      <c r="CM11" s="58">
        <v>0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115"/>
    </row>
    <row r="12" spans="2:102" x14ac:dyDescent="0.25">
      <c r="B12" s="10" t="s">
        <v>27</v>
      </c>
      <c r="C12" s="10">
        <v>1</v>
      </c>
      <c r="D12" s="11">
        <v>4500</v>
      </c>
      <c r="E12" s="11"/>
      <c r="F12" s="11">
        <f>D12*C12</f>
        <v>4500</v>
      </c>
      <c r="G12" s="55">
        <v>4</v>
      </c>
      <c r="H12" s="55">
        <v>4</v>
      </c>
      <c r="I12" s="57">
        <v>-4500</v>
      </c>
      <c r="J12" s="58">
        <v>0</v>
      </c>
      <c r="K12" s="58">
        <v>0</v>
      </c>
      <c r="L12" s="58">
        <v>0</v>
      </c>
      <c r="M12" s="58">
        <f>I12</f>
        <v>-4500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v>0</v>
      </c>
      <c r="AK12" s="58">
        <v>0</v>
      </c>
      <c r="AL12" s="58">
        <v>0</v>
      </c>
      <c r="AM12" s="58">
        <v>0</v>
      </c>
      <c r="AN12" s="58">
        <v>0</v>
      </c>
      <c r="AO12" s="58">
        <v>0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0</v>
      </c>
      <c r="CA12" s="58">
        <v>0</v>
      </c>
      <c r="CB12" s="58">
        <v>0</v>
      </c>
      <c r="CC12" s="58">
        <v>0</v>
      </c>
      <c r="CD12" s="58">
        <v>0</v>
      </c>
      <c r="CE12" s="58">
        <v>0</v>
      </c>
      <c r="CF12" s="58">
        <v>0</v>
      </c>
      <c r="CG12" s="58">
        <v>0</v>
      </c>
      <c r="CH12" s="58">
        <v>0</v>
      </c>
      <c r="CI12" s="58">
        <v>0</v>
      </c>
      <c r="CJ12" s="58">
        <v>0</v>
      </c>
      <c r="CK12" s="58">
        <v>0</v>
      </c>
      <c r="CL12" s="58">
        <v>0</v>
      </c>
      <c r="CM12" s="58">
        <v>0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115"/>
    </row>
    <row r="13" spans="2:102" x14ac:dyDescent="0.25">
      <c r="B13" s="10" t="s">
        <v>14</v>
      </c>
      <c r="C13" s="12">
        <v>0.21</v>
      </c>
      <c r="D13" s="11">
        <f>F11+F12+F10</f>
        <v>11500</v>
      </c>
      <c r="E13" s="11"/>
      <c r="F13" s="11">
        <f>C13*D13</f>
        <v>2415</v>
      </c>
      <c r="G13" s="55">
        <v>1</v>
      </c>
      <c r="H13" s="55">
        <v>4</v>
      </c>
      <c r="I13" s="57">
        <f>(I10+I11+I12)*0.21</f>
        <v>-2415</v>
      </c>
      <c r="J13" s="58">
        <f>(J10+J11+J12)*0.21</f>
        <v>0</v>
      </c>
      <c r="K13" s="58">
        <f>(K10+K11+K12)*0.21</f>
        <v>-1218</v>
      </c>
      <c r="L13" s="58">
        <v>0</v>
      </c>
      <c r="M13" s="58">
        <f>(M10+M11+M12)*0.21</f>
        <v>-1197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  <c r="AJ13" s="58">
        <v>0</v>
      </c>
      <c r="AK13" s="58">
        <v>0</v>
      </c>
      <c r="AL13" s="58">
        <v>0</v>
      </c>
      <c r="AM13" s="58">
        <v>0</v>
      </c>
      <c r="AN13" s="58">
        <v>0</v>
      </c>
      <c r="AO13" s="58">
        <v>0</v>
      </c>
      <c r="AP13" s="58">
        <v>0</v>
      </c>
      <c r="AQ13" s="58">
        <v>0</v>
      </c>
      <c r="AR13" s="58">
        <v>0</v>
      </c>
      <c r="AS13" s="58">
        <v>0</v>
      </c>
      <c r="AT13" s="58">
        <v>0</v>
      </c>
      <c r="AU13" s="58">
        <v>0</v>
      </c>
      <c r="AV13" s="58">
        <v>0</v>
      </c>
      <c r="AW13" s="58">
        <v>0</v>
      </c>
      <c r="AX13" s="58">
        <v>0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0</v>
      </c>
      <c r="BW13" s="58">
        <v>0</v>
      </c>
      <c r="BX13" s="58">
        <v>0</v>
      </c>
      <c r="BY13" s="58">
        <v>0</v>
      </c>
      <c r="BZ13" s="58">
        <v>0</v>
      </c>
      <c r="CA13" s="58">
        <v>0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0</v>
      </c>
      <c r="CI13" s="58">
        <v>0</v>
      </c>
      <c r="CJ13" s="58">
        <v>0</v>
      </c>
      <c r="CK13" s="58">
        <v>0</v>
      </c>
      <c r="CL13" s="58">
        <v>0</v>
      </c>
      <c r="CM13" s="58">
        <v>0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115"/>
    </row>
    <row r="14" spans="2:102" x14ac:dyDescent="0.25">
      <c r="B14" s="10"/>
      <c r="C14" s="12"/>
      <c r="D14" s="11"/>
      <c r="E14" s="11"/>
      <c r="F14" s="11"/>
      <c r="G14" s="61"/>
      <c r="H14" s="61"/>
      <c r="I14" s="62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115"/>
    </row>
    <row r="15" spans="2:102" x14ac:dyDescent="0.25">
      <c r="B15" s="15" t="s">
        <v>1</v>
      </c>
      <c r="C15" s="15"/>
      <c r="D15" s="16"/>
      <c r="E15" s="16"/>
      <c r="F15" s="16"/>
      <c r="G15" s="64"/>
      <c r="H15" s="64"/>
      <c r="I15" s="65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115"/>
    </row>
    <row r="16" spans="2:102" x14ac:dyDescent="0.25">
      <c r="B16" t="s">
        <v>21</v>
      </c>
      <c r="C16" s="6">
        <v>5.6099999999999997E-2</v>
      </c>
      <c r="D16" s="1">
        <f>F30</f>
        <v>59850</v>
      </c>
      <c r="F16" s="1">
        <f>D16*C16</f>
        <v>3357.585</v>
      </c>
      <c r="G16" s="70">
        <v>6</v>
      </c>
      <c r="H16" s="70">
        <v>6</v>
      </c>
      <c r="I16" s="71">
        <f t="shared" ref="I16:I65" si="0">-F16</f>
        <v>-3357.585</v>
      </c>
      <c r="J16" s="72">
        <v>0</v>
      </c>
      <c r="K16" s="72">
        <v>0</v>
      </c>
      <c r="L16" s="72">
        <v>0</v>
      </c>
      <c r="M16" s="72">
        <v>0</v>
      </c>
      <c r="N16" s="72">
        <v>0</v>
      </c>
      <c r="O16" s="72">
        <f>I16</f>
        <v>-3357.585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>
        <v>0</v>
      </c>
      <c r="Y16" s="72">
        <v>0</v>
      </c>
      <c r="Z16" s="72">
        <v>0</v>
      </c>
      <c r="AA16" s="72">
        <v>0</v>
      </c>
      <c r="AB16" s="72">
        <v>0</v>
      </c>
      <c r="AC16" s="72">
        <v>0</v>
      </c>
      <c r="AD16" s="72">
        <v>0</v>
      </c>
      <c r="AE16" s="72">
        <v>0</v>
      </c>
      <c r="AF16" s="72">
        <v>0</v>
      </c>
      <c r="AG16" s="72">
        <v>0</v>
      </c>
      <c r="AH16" s="72">
        <v>0</v>
      </c>
      <c r="AI16" s="72">
        <v>0</v>
      </c>
      <c r="AJ16" s="72">
        <v>0</v>
      </c>
      <c r="AK16" s="72">
        <v>0</v>
      </c>
      <c r="AL16" s="72">
        <v>0</v>
      </c>
      <c r="AM16" s="72">
        <v>0</v>
      </c>
      <c r="AN16" s="72">
        <v>0</v>
      </c>
      <c r="AO16" s="72">
        <v>0</v>
      </c>
      <c r="AP16" s="72">
        <v>0</v>
      </c>
      <c r="AQ16" s="72">
        <v>0</v>
      </c>
      <c r="AR16" s="72">
        <v>0</v>
      </c>
      <c r="AS16" s="72">
        <v>0</v>
      </c>
      <c r="AT16" s="72">
        <v>0</v>
      </c>
      <c r="AU16" s="72">
        <v>0</v>
      </c>
      <c r="AV16" s="72">
        <v>0</v>
      </c>
      <c r="AW16" s="72">
        <v>0</v>
      </c>
      <c r="AX16" s="72">
        <v>0</v>
      </c>
      <c r="AY16" s="72">
        <v>0</v>
      </c>
      <c r="AZ16" s="72">
        <v>0</v>
      </c>
      <c r="BA16" s="72">
        <v>0</v>
      </c>
      <c r="BB16" s="72">
        <v>0</v>
      </c>
      <c r="BC16" s="72">
        <v>0</v>
      </c>
      <c r="BD16" s="72">
        <v>0</v>
      </c>
      <c r="BE16" s="72">
        <v>0</v>
      </c>
      <c r="BF16" s="72">
        <v>0</v>
      </c>
      <c r="BG16" s="72">
        <v>0</v>
      </c>
      <c r="BH16" s="72">
        <v>0</v>
      </c>
      <c r="BI16" s="72">
        <v>0</v>
      </c>
      <c r="BJ16" s="72">
        <v>0</v>
      </c>
      <c r="BK16" s="72">
        <v>0</v>
      </c>
      <c r="BL16" s="72">
        <v>0</v>
      </c>
      <c r="BM16" s="72">
        <v>0</v>
      </c>
      <c r="BN16" s="72">
        <v>0</v>
      </c>
      <c r="BO16" s="72">
        <v>0</v>
      </c>
      <c r="BP16" s="72">
        <v>0</v>
      </c>
      <c r="BQ16" s="72">
        <v>0</v>
      </c>
      <c r="BR16" s="72">
        <v>0</v>
      </c>
      <c r="BS16" s="72">
        <v>0</v>
      </c>
      <c r="BT16" s="72">
        <v>0</v>
      </c>
      <c r="BU16" s="72">
        <v>0</v>
      </c>
      <c r="BV16" s="72">
        <v>0</v>
      </c>
      <c r="BW16" s="72">
        <v>0</v>
      </c>
      <c r="BX16" s="72">
        <v>0</v>
      </c>
      <c r="BY16" s="72">
        <v>0</v>
      </c>
      <c r="BZ16" s="72">
        <v>0</v>
      </c>
      <c r="CA16" s="72">
        <v>0</v>
      </c>
      <c r="CB16" s="72">
        <v>0</v>
      </c>
      <c r="CC16" s="72">
        <v>0</v>
      </c>
      <c r="CD16" s="72">
        <v>0</v>
      </c>
      <c r="CE16" s="72">
        <v>0</v>
      </c>
      <c r="CF16" s="72">
        <v>0</v>
      </c>
      <c r="CG16" s="72">
        <v>0</v>
      </c>
      <c r="CH16" s="72">
        <v>0</v>
      </c>
      <c r="CI16" s="72">
        <v>0</v>
      </c>
      <c r="CJ16" s="72">
        <v>0</v>
      </c>
      <c r="CK16" s="72">
        <v>0</v>
      </c>
      <c r="CL16" s="72">
        <v>0</v>
      </c>
      <c r="CM16" s="72">
        <v>0</v>
      </c>
      <c r="CN16" s="72">
        <v>0</v>
      </c>
      <c r="CO16" s="72">
        <v>0</v>
      </c>
      <c r="CP16" s="72">
        <v>0</v>
      </c>
      <c r="CQ16" s="72">
        <v>0</v>
      </c>
      <c r="CR16" s="72">
        <v>0</v>
      </c>
      <c r="CS16" s="72">
        <v>0</v>
      </c>
      <c r="CT16" s="72">
        <v>0</v>
      </c>
      <c r="CU16" s="72">
        <v>0</v>
      </c>
      <c r="CV16" s="72">
        <v>0</v>
      </c>
      <c r="CW16" s="72">
        <v>0</v>
      </c>
      <c r="CX16" s="115"/>
    </row>
    <row r="17" spans="2:102" x14ac:dyDescent="0.25">
      <c r="B17" t="s">
        <v>22</v>
      </c>
      <c r="C17" s="6">
        <v>4.7699999999999999E-2</v>
      </c>
      <c r="D17" s="1">
        <f>F30</f>
        <v>59850</v>
      </c>
      <c r="F17" s="1">
        <f>D17*C17</f>
        <v>2854.8449999999998</v>
      </c>
      <c r="G17" s="55">
        <v>17</v>
      </c>
      <c r="H17" s="55">
        <v>18</v>
      </c>
      <c r="I17" s="57">
        <f t="shared" si="0"/>
        <v>-2854.8449999999998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f>I17*0.3</f>
        <v>-856.45349999999996</v>
      </c>
      <c r="AA17" s="58">
        <f>0.7*I17</f>
        <v>-1998.3914999999997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v>0</v>
      </c>
      <c r="AK17" s="58">
        <v>0</v>
      </c>
      <c r="AL17" s="58">
        <v>0</v>
      </c>
      <c r="AM17" s="58">
        <v>0</v>
      </c>
      <c r="AN17" s="58">
        <v>0</v>
      </c>
      <c r="AO17" s="58">
        <v>0</v>
      </c>
      <c r="AP17" s="58">
        <v>0</v>
      </c>
      <c r="AQ17" s="58">
        <v>0</v>
      </c>
      <c r="AR17" s="58">
        <v>0</v>
      </c>
      <c r="AS17" s="58">
        <v>0</v>
      </c>
      <c r="AT17" s="58">
        <v>0</v>
      </c>
      <c r="AU17" s="58">
        <v>0</v>
      </c>
      <c r="AV17" s="58">
        <v>0</v>
      </c>
      <c r="AW17" s="58">
        <v>0</v>
      </c>
      <c r="AX17" s="58">
        <v>0</v>
      </c>
      <c r="AY17" s="58">
        <v>0</v>
      </c>
      <c r="AZ17" s="58">
        <v>0</v>
      </c>
      <c r="BA17" s="58">
        <v>0</v>
      </c>
      <c r="BB17" s="58">
        <v>0</v>
      </c>
      <c r="BC17" s="58">
        <v>0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0</v>
      </c>
      <c r="CA17" s="58">
        <v>0</v>
      </c>
      <c r="CB17" s="58">
        <v>0</v>
      </c>
      <c r="CC17" s="58">
        <v>0</v>
      </c>
      <c r="CD17" s="58">
        <v>0</v>
      </c>
      <c r="CE17" s="58">
        <v>0</v>
      </c>
      <c r="CF17" s="58">
        <v>0</v>
      </c>
      <c r="CG17" s="58">
        <v>0</v>
      </c>
      <c r="CH17" s="58">
        <v>0</v>
      </c>
      <c r="CI17" s="58">
        <v>0</v>
      </c>
      <c r="CJ17" s="58">
        <v>0</v>
      </c>
      <c r="CK17" s="58">
        <v>0</v>
      </c>
      <c r="CL17" s="58">
        <v>0</v>
      </c>
      <c r="CM17" s="58">
        <v>0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115"/>
    </row>
    <row r="18" spans="2:102" x14ac:dyDescent="0.25">
      <c r="B18" t="s">
        <v>24</v>
      </c>
      <c r="C18" s="6">
        <v>7.0000000000000001E-3</v>
      </c>
      <c r="D18" s="1">
        <f>F30</f>
        <v>59850</v>
      </c>
      <c r="F18" s="1">
        <f>C18*D18</f>
        <v>418.95</v>
      </c>
      <c r="G18" s="55">
        <v>17</v>
      </c>
      <c r="H18" s="55">
        <v>18</v>
      </c>
      <c r="I18" s="57">
        <f t="shared" si="0"/>
        <v>-418.95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f>I18*0.5</f>
        <v>-209.47499999999999</v>
      </c>
      <c r="AA18" s="58">
        <f>I18*0.5</f>
        <v>-209.47499999999999</v>
      </c>
      <c r="AB18" s="58">
        <v>0</v>
      </c>
      <c r="AC18" s="58">
        <v>0</v>
      </c>
      <c r="AD18" s="58">
        <v>0</v>
      </c>
      <c r="AE18" s="58">
        <v>0</v>
      </c>
      <c r="AF18" s="58">
        <v>0</v>
      </c>
      <c r="AG18" s="58">
        <v>0</v>
      </c>
      <c r="AH18" s="58">
        <v>0</v>
      </c>
      <c r="AI18" s="58">
        <v>0</v>
      </c>
      <c r="AJ18" s="58">
        <v>0</v>
      </c>
      <c r="AK18" s="58">
        <v>0</v>
      </c>
      <c r="AL18" s="58">
        <v>0</v>
      </c>
      <c r="AM18" s="58">
        <v>0</v>
      </c>
      <c r="AN18" s="58">
        <v>0</v>
      </c>
      <c r="AO18" s="58">
        <v>0</v>
      </c>
      <c r="AP18" s="58">
        <v>0</v>
      </c>
      <c r="AQ18" s="58">
        <v>0</v>
      </c>
      <c r="AR18" s="58">
        <v>0</v>
      </c>
      <c r="AS18" s="58">
        <v>0</v>
      </c>
      <c r="AT18" s="58">
        <v>0</v>
      </c>
      <c r="AU18" s="58">
        <v>0</v>
      </c>
      <c r="AV18" s="58">
        <v>0</v>
      </c>
      <c r="AW18" s="58">
        <v>0</v>
      </c>
      <c r="AX18" s="58">
        <v>0</v>
      </c>
      <c r="AY18" s="58">
        <v>0</v>
      </c>
      <c r="AZ18" s="58">
        <v>0</v>
      </c>
      <c r="BA18" s="58">
        <v>0</v>
      </c>
      <c r="BB18" s="58">
        <v>0</v>
      </c>
      <c r="BC18" s="58">
        <v>0</v>
      </c>
      <c r="BD18" s="58">
        <v>0</v>
      </c>
      <c r="BE18" s="58">
        <v>0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0</v>
      </c>
      <c r="CA18" s="58">
        <v>0</v>
      </c>
      <c r="CB18" s="58">
        <v>0</v>
      </c>
      <c r="CC18" s="58">
        <v>0</v>
      </c>
      <c r="CD18" s="58">
        <v>0</v>
      </c>
      <c r="CE18" s="58">
        <v>0</v>
      </c>
      <c r="CF18" s="58">
        <v>0</v>
      </c>
      <c r="CG18" s="58">
        <v>0</v>
      </c>
      <c r="CH18" s="58">
        <v>0</v>
      </c>
      <c r="CI18" s="58">
        <v>0</v>
      </c>
      <c r="CJ18" s="58">
        <v>0</v>
      </c>
      <c r="CK18" s="58">
        <v>0</v>
      </c>
      <c r="CL18" s="58">
        <v>0</v>
      </c>
      <c r="CM18" s="58">
        <v>0</v>
      </c>
      <c r="CN18" s="58">
        <v>0</v>
      </c>
      <c r="CO18" s="58">
        <v>0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115"/>
    </row>
    <row r="19" spans="2:102" x14ac:dyDescent="0.25">
      <c r="B19" s="6" t="s">
        <v>19</v>
      </c>
      <c r="C19" s="6">
        <v>5.6099999999999997E-2</v>
      </c>
      <c r="D19" s="1">
        <f>F33+F34</f>
        <v>638441.28600000008</v>
      </c>
      <c r="F19" s="1">
        <f>C19*D19</f>
        <v>35816.556144599999</v>
      </c>
      <c r="G19" s="55">
        <v>6</v>
      </c>
      <c r="H19" s="55">
        <v>9</v>
      </c>
      <c r="I19" s="57">
        <f t="shared" si="0"/>
        <v>-35816.556144599999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f>I19*0.4</f>
        <v>-14326.62245784</v>
      </c>
      <c r="P19" s="58">
        <v>0</v>
      </c>
      <c r="Q19" s="58">
        <v>0</v>
      </c>
      <c r="R19" s="58">
        <f>I19*0.6</f>
        <v>-21489.93368676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  <c r="AJ19" s="58">
        <v>0</v>
      </c>
      <c r="AK19" s="58">
        <v>0</v>
      </c>
      <c r="AL19" s="58">
        <v>0</v>
      </c>
      <c r="AM19" s="58">
        <v>0</v>
      </c>
      <c r="AN19" s="58">
        <v>0</v>
      </c>
      <c r="AO19" s="58">
        <v>0</v>
      </c>
      <c r="AP19" s="58">
        <v>0</v>
      </c>
      <c r="AQ19" s="58">
        <v>0</v>
      </c>
      <c r="AR19" s="58">
        <v>0</v>
      </c>
      <c r="AS19" s="58">
        <v>0</v>
      </c>
      <c r="AT19" s="58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8">
        <v>0</v>
      </c>
      <c r="BA19" s="58">
        <v>0</v>
      </c>
      <c r="BB19" s="58">
        <v>0</v>
      </c>
      <c r="BC19" s="58">
        <v>0</v>
      </c>
      <c r="BD19" s="58">
        <v>0</v>
      </c>
      <c r="BE19" s="58">
        <v>0</v>
      </c>
      <c r="BF19" s="58">
        <v>0</v>
      </c>
      <c r="BG19" s="58">
        <v>0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0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0</v>
      </c>
      <c r="CA19" s="58">
        <v>0</v>
      </c>
      <c r="CB19" s="58">
        <v>0</v>
      </c>
      <c r="CC19" s="58">
        <v>0</v>
      </c>
      <c r="CD19" s="58">
        <v>0</v>
      </c>
      <c r="CE19" s="58">
        <v>0</v>
      </c>
      <c r="CF19" s="58">
        <v>0</v>
      </c>
      <c r="CG19" s="58">
        <v>0</v>
      </c>
      <c r="CH19" s="58">
        <v>0</v>
      </c>
      <c r="CI19" s="58">
        <v>0</v>
      </c>
      <c r="CJ19" s="58">
        <v>0</v>
      </c>
      <c r="CK19" s="58">
        <v>0</v>
      </c>
      <c r="CL19" s="58">
        <v>0</v>
      </c>
      <c r="CM19" s="58">
        <v>0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115"/>
    </row>
    <row r="20" spans="2:102" x14ac:dyDescent="0.25">
      <c r="B20" s="6" t="s">
        <v>20</v>
      </c>
      <c r="C20" s="6">
        <v>4.7699999999999999E-2</v>
      </c>
      <c r="D20" s="1">
        <f>F33+F34</f>
        <v>638441.28600000008</v>
      </c>
      <c r="F20" s="1">
        <f>C20*D20</f>
        <v>30453.649342200002</v>
      </c>
      <c r="G20" s="55">
        <v>19</v>
      </c>
      <c r="H20" s="55">
        <v>32</v>
      </c>
      <c r="I20" s="57">
        <f t="shared" si="0"/>
        <v>-30453.649342200002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f>$I20/14</f>
        <v>-2175.2606673</v>
      </c>
      <c r="AC20" s="58">
        <f t="shared" ref="AC20:AO20" si="1">$I20/14</f>
        <v>-2175.2606673</v>
      </c>
      <c r="AD20" s="58">
        <f t="shared" si="1"/>
        <v>-2175.2606673</v>
      </c>
      <c r="AE20" s="58">
        <f t="shared" si="1"/>
        <v>-2175.2606673</v>
      </c>
      <c r="AF20" s="58">
        <f t="shared" si="1"/>
        <v>-2175.2606673</v>
      </c>
      <c r="AG20" s="58">
        <f t="shared" si="1"/>
        <v>-2175.2606673</v>
      </c>
      <c r="AH20" s="58">
        <f t="shared" si="1"/>
        <v>-2175.2606673</v>
      </c>
      <c r="AI20" s="58">
        <f t="shared" si="1"/>
        <v>-2175.2606673</v>
      </c>
      <c r="AJ20" s="58">
        <f t="shared" si="1"/>
        <v>-2175.2606673</v>
      </c>
      <c r="AK20" s="58">
        <f t="shared" si="1"/>
        <v>-2175.2606673</v>
      </c>
      <c r="AL20" s="58">
        <f t="shared" si="1"/>
        <v>-2175.2606673</v>
      </c>
      <c r="AM20" s="58">
        <f t="shared" si="1"/>
        <v>-2175.2606673</v>
      </c>
      <c r="AN20" s="58">
        <f t="shared" si="1"/>
        <v>-2175.2606673</v>
      </c>
      <c r="AO20" s="58">
        <f t="shared" si="1"/>
        <v>-2175.2606673</v>
      </c>
      <c r="AP20" s="58">
        <v>0</v>
      </c>
      <c r="AQ20" s="58">
        <v>0</v>
      </c>
      <c r="AR20" s="58">
        <v>0</v>
      </c>
      <c r="AS20" s="58">
        <v>0</v>
      </c>
      <c r="AT20" s="58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8">
        <v>0</v>
      </c>
      <c r="BA20" s="58">
        <v>0</v>
      </c>
      <c r="BB20" s="58">
        <v>0</v>
      </c>
      <c r="BC20" s="58">
        <v>0</v>
      </c>
      <c r="BD20" s="58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0</v>
      </c>
      <c r="BW20" s="58">
        <v>0</v>
      </c>
      <c r="BX20" s="58">
        <v>0</v>
      </c>
      <c r="BY20" s="58">
        <v>0</v>
      </c>
      <c r="BZ20" s="58">
        <v>0</v>
      </c>
      <c r="CA20" s="58">
        <v>0</v>
      </c>
      <c r="CB20" s="58">
        <v>0</v>
      </c>
      <c r="CC20" s="58">
        <v>0</v>
      </c>
      <c r="CD20" s="58">
        <v>0</v>
      </c>
      <c r="CE20" s="58">
        <v>0</v>
      </c>
      <c r="CF20" s="58">
        <v>0</v>
      </c>
      <c r="CG20" s="58">
        <v>0</v>
      </c>
      <c r="CH20" s="58">
        <v>0</v>
      </c>
      <c r="CI20" s="58">
        <v>0</v>
      </c>
      <c r="CJ20" s="58">
        <v>0</v>
      </c>
      <c r="CK20" s="58">
        <v>0</v>
      </c>
      <c r="CL20" s="58">
        <v>0</v>
      </c>
      <c r="CM20" s="58">
        <v>0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115"/>
    </row>
    <row r="21" spans="2:102" x14ac:dyDescent="0.25">
      <c r="B21" s="6" t="s">
        <v>24</v>
      </c>
      <c r="C21" s="6">
        <v>7.0000000000000001E-3</v>
      </c>
      <c r="D21" s="1">
        <f>F33+F34</f>
        <v>638441.28600000008</v>
      </c>
      <c r="F21" s="1">
        <f>C21*D21</f>
        <v>4469.0890020000006</v>
      </c>
      <c r="G21" s="55">
        <v>19</v>
      </c>
      <c r="H21" s="55">
        <v>32</v>
      </c>
      <c r="I21" s="57">
        <f t="shared" si="0"/>
        <v>-4469.0890020000006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8">
        <v>0</v>
      </c>
      <c r="AA21" s="58">
        <v>0</v>
      </c>
      <c r="AB21" s="58">
        <f>$I$21/14</f>
        <v>-319.22064300000005</v>
      </c>
      <c r="AC21" s="58">
        <f t="shared" ref="AC21:AO21" si="2">$I$21/14</f>
        <v>-319.22064300000005</v>
      </c>
      <c r="AD21" s="58">
        <f t="shared" si="2"/>
        <v>-319.22064300000005</v>
      </c>
      <c r="AE21" s="58">
        <f t="shared" si="2"/>
        <v>-319.22064300000005</v>
      </c>
      <c r="AF21" s="58">
        <f t="shared" si="2"/>
        <v>-319.22064300000005</v>
      </c>
      <c r="AG21" s="58">
        <f t="shared" si="2"/>
        <v>-319.22064300000005</v>
      </c>
      <c r="AH21" s="58">
        <f t="shared" si="2"/>
        <v>-319.22064300000005</v>
      </c>
      <c r="AI21" s="58">
        <f t="shared" si="2"/>
        <v>-319.22064300000005</v>
      </c>
      <c r="AJ21" s="58">
        <f t="shared" si="2"/>
        <v>-319.22064300000005</v>
      </c>
      <c r="AK21" s="58">
        <f t="shared" si="2"/>
        <v>-319.22064300000005</v>
      </c>
      <c r="AL21" s="58">
        <f t="shared" si="2"/>
        <v>-319.22064300000005</v>
      </c>
      <c r="AM21" s="58">
        <f t="shared" si="2"/>
        <v>-319.22064300000005</v>
      </c>
      <c r="AN21" s="58">
        <f t="shared" si="2"/>
        <v>-319.22064300000005</v>
      </c>
      <c r="AO21" s="58">
        <f t="shared" si="2"/>
        <v>-319.22064300000005</v>
      </c>
      <c r="AP21" s="58">
        <v>0</v>
      </c>
      <c r="AQ21" s="58">
        <v>0</v>
      </c>
      <c r="AR21" s="58">
        <v>0</v>
      </c>
      <c r="AS21" s="58">
        <v>0</v>
      </c>
      <c r="AT21" s="58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8">
        <v>0</v>
      </c>
      <c r="BA21" s="58">
        <v>0</v>
      </c>
      <c r="BB21" s="58">
        <v>0</v>
      </c>
      <c r="BC21" s="58">
        <v>0</v>
      </c>
      <c r="BD21" s="58">
        <v>0</v>
      </c>
      <c r="BE21" s="58">
        <v>0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0</v>
      </c>
      <c r="CA21" s="58">
        <v>0</v>
      </c>
      <c r="CB21" s="58">
        <v>0</v>
      </c>
      <c r="CC21" s="58">
        <v>0</v>
      </c>
      <c r="CD21" s="58">
        <v>0</v>
      </c>
      <c r="CE21" s="58">
        <v>0</v>
      </c>
      <c r="CF21" s="58">
        <v>0</v>
      </c>
      <c r="CG21" s="58">
        <v>0</v>
      </c>
      <c r="CH21" s="58">
        <v>0</v>
      </c>
      <c r="CI21" s="58">
        <v>0</v>
      </c>
      <c r="CJ21" s="58">
        <v>0</v>
      </c>
      <c r="CK21" s="58">
        <v>0</v>
      </c>
      <c r="CL21" s="58">
        <v>0</v>
      </c>
      <c r="CM21" s="58">
        <v>0</v>
      </c>
      <c r="CN21" s="58">
        <v>0</v>
      </c>
      <c r="CO21" s="58">
        <v>0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115"/>
    </row>
    <row r="22" spans="2:102" x14ac:dyDescent="0.25">
      <c r="B22" s="6" t="s">
        <v>172</v>
      </c>
      <c r="C22" s="6">
        <v>0.02</v>
      </c>
      <c r="D22" s="1">
        <f>F34+F33+F30</f>
        <v>698291.28600000008</v>
      </c>
      <c r="F22" s="1">
        <f>C22*D22</f>
        <v>13965.825720000003</v>
      </c>
      <c r="G22" s="55">
        <v>1</v>
      </c>
      <c r="H22" s="55">
        <v>33</v>
      </c>
      <c r="I22" s="57">
        <f>-F22</f>
        <v>-13965.825720000003</v>
      </c>
      <c r="J22" s="58">
        <v>0</v>
      </c>
      <c r="K22" s="58">
        <v>0</v>
      </c>
      <c r="L22" s="58">
        <v>0</v>
      </c>
      <c r="M22" s="58">
        <f>I22*0.05</f>
        <v>-698.29128600000013</v>
      </c>
      <c r="N22" s="58">
        <v>0</v>
      </c>
      <c r="O22" s="58">
        <v>0</v>
      </c>
      <c r="P22" s="58">
        <v>0</v>
      </c>
      <c r="Q22" s="58">
        <v>0</v>
      </c>
      <c r="R22" s="58">
        <f>I22*0.15</f>
        <v>-2094.8738580000004</v>
      </c>
      <c r="S22" s="58">
        <v>0</v>
      </c>
      <c r="T22" s="58">
        <f>I22*0.05</f>
        <v>-698.29128600000013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f t="shared" ref="Z22:AN22" si="3">$I$22*0.04</f>
        <v>-558.63302880000015</v>
      </c>
      <c r="AA22" s="58">
        <f t="shared" si="3"/>
        <v>-558.63302880000015</v>
      </c>
      <c r="AB22" s="58">
        <f t="shared" si="3"/>
        <v>-558.63302880000015</v>
      </c>
      <c r="AC22" s="58">
        <f t="shared" si="3"/>
        <v>-558.63302880000015</v>
      </c>
      <c r="AD22" s="58">
        <f t="shared" si="3"/>
        <v>-558.63302880000015</v>
      </c>
      <c r="AE22" s="58">
        <f t="shared" si="3"/>
        <v>-558.63302880000015</v>
      </c>
      <c r="AF22" s="58">
        <f t="shared" si="3"/>
        <v>-558.63302880000015</v>
      </c>
      <c r="AG22" s="58">
        <f t="shared" si="3"/>
        <v>-558.63302880000015</v>
      </c>
      <c r="AH22" s="58">
        <f t="shared" si="3"/>
        <v>-558.63302880000015</v>
      </c>
      <c r="AI22" s="58">
        <f t="shared" si="3"/>
        <v>-558.63302880000015</v>
      </c>
      <c r="AJ22" s="58">
        <f t="shared" si="3"/>
        <v>-558.63302880000015</v>
      </c>
      <c r="AK22" s="58">
        <f t="shared" si="3"/>
        <v>-558.63302880000015</v>
      </c>
      <c r="AL22" s="58">
        <f t="shared" si="3"/>
        <v>-558.63302880000015</v>
      </c>
      <c r="AM22" s="58">
        <f t="shared" si="3"/>
        <v>-558.63302880000015</v>
      </c>
      <c r="AN22" s="58">
        <f t="shared" si="3"/>
        <v>-558.63302880000015</v>
      </c>
      <c r="AO22" s="58">
        <f>$I$22*0.04</f>
        <v>-558.63302880000015</v>
      </c>
      <c r="AP22" s="58">
        <f>I22*0.11</f>
        <v>-1536.2408292000002</v>
      </c>
      <c r="AQ22" s="58">
        <v>0</v>
      </c>
      <c r="AR22" s="58">
        <v>0</v>
      </c>
      <c r="AS22" s="58">
        <v>0</v>
      </c>
      <c r="AT22" s="58">
        <v>0</v>
      </c>
      <c r="AU22" s="58">
        <v>0</v>
      </c>
      <c r="AV22" s="58">
        <v>0</v>
      </c>
      <c r="AW22" s="58">
        <v>0</v>
      </c>
      <c r="AX22" s="58">
        <v>0</v>
      </c>
      <c r="AY22" s="58">
        <v>0</v>
      </c>
      <c r="AZ22" s="58">
        <v>0</v>
      </c>
      <c r="BA22" s="58">
        <v>0</v>
      </c>
      <c r="BB22" s="58">
        <v>0</v>
      </c>
      <c r="BC22" s="58">
        <v>0</v>
      </c>
      <c r="BD22" s="58">
        <v>0</v>
      </c>
      <c r="BE22" s="58">
        <v>0</v>
      </c>
      <c r="BF22" s="58">
        <v>0</v>
      </c>
      <c r="BG22" s="58">
        <v>0</v>
      </c>
      <c r="BH22" s="58">
        <v>0</v>
      </c>
      <c r="BI22" s="58">
        <v>0</v>
      </c>
      <c r="BJ22" s="58">
        <v>0</v>
      </c>
      <c r="BK22" s="58">
        <v>0</v>
      </c>
      <c r="BL22" s="58">
        <v>0</v>
      </c>
      <c r="BM22" s="58">
        <v>0</v>
      </c>
      <c r="BN22" s="58">
        <v>0</v>
      </c>
      <c r="BO22" s="58">
        <v>0</v>
      </c>
      <c r="BP22" s="58">
        <v>0</v>
      </c>
      <c r="BQ22" s="58">
        <v>0</v>
      </c>
      <c r="BR22" s="58">
        <v>0</v>
      </c>
      <c r="BS22" s="58">
        <v>0</v>
      </c>
      <c r="BT22" s="58">
        <v>0</v>
      </c>
      <c r="BU22" s="58">
        <v>0</v>
      </c>
      <c r="BV22" s="58">
        <v>0</v>
      </c>
      <c r="BW22" s="58">
        <v>0</v>
      </c>
      <c r="BX22" s="58">
        <v>0</v>
      </c>
      <c r="BY22" s="58">
        <v>0</v>
      </c>
      <c r="BZ22" s="58">
        <v>0</v>
      </c>
      <c r="CA22" s="58">
        <v>0</v>
      </c>
      <c r="CB22" s="58">
        <v>0</v>
      </c>
      <c r="CC22" s="58">
        <v>0</v>
      </c>
      <c r="CD22" s="58">
        <v>0</v>
      </c>
      <c r="CE22" s="58">
        <v>0</v>
      </c>
      <c r="CF22" s="58">
        <v>0</v>
      </c>
      <c r="CG22" s="58">
        <v>0</v>
      </c>
      <c r="CH22" s="58">
        <v>0</v>
      </c>
      <c r="CI22" s="58">
        <v>0</v>
      </c>
      <c r="CJ22" s="58">
        <v>0</v>
      </c>
      <c r="CK22" s="58">
        <v>0</v>
      </c>
      <c r="CL22" s="58">
        <v>0</v>
      </c>
      <c r="CM22" s="58">
        <v>0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0</v>
      </c>
      <c r="CU22" s="58">
        <v>0</v>
      </c>
      <c r="CV22" s="58">
        <v>0</v>
      </c>
      <c r="CW22" s="58">
        <v>0</v>
      </c>
      <c r="CX22" s="115"/>
    </row>
    <row r="23" spans="2:102" x14ac:dyDescent="0.25">
      <c r="B23" s="28" t="s">
        <v>17</v>
      </c>
      <c r="G23" s="90"/>
      <c r="H23" s="90"/>
      <c r="I23" s="91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5"/>
    </row>
    <row r="24" spans="2:102" x14ac:dyDescent="0.25">
      <c r="B24" s="5" t="s">
        <v>43</v>
      </c>
      <c r="C24" s="5">
        <v>0.21</v>
      </c>
      <c r="D24" s="1">
        <f>F16+F17+F18</f>
        <v>6631.38</v>
      </c>
      <c r="F24" s="1">
        <f>C24*D24</f>
        <v>1392.5898</v>
      </c>
      <c r="G24" s="55">
        <v>6</v>
      </c>
      <c r="H24" s="55">
        <v>18</v>
      </c>
      <c r="I24" s="57">
        <f t="shared" si="0"/>
        <v>-1392.5898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f>SUM(O16:O18)*0.21</f>
        <v>-705.09285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f>(Z17+Z18)*0.21</f>
        <v>-223.84498499999998</v>
      </c>
      <c r="AA24" s="58">
        <f>(AA17+AA18)*0.21</f>
        <v>-463.6519649999999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>
        <v>0</v>
      </c>
      <c r="AS24" s="58">
        <v>0</v>
      </c>
      <c r="AT24" s="58">
        <v>0</v>
      </c>
      <c r="AU24" s="58">
        <v>0</v>
      </c>
      <c r="AV24" s="58">
        <v>0</v>
      </c>
      <c r="AW24" s="58">
        <v>0</v>
      </c>
      <c r="AX24" s="58">
        <v>0</v>
      </c>
      <c r="AY24" s="58">
        <v>0</v>
      </c>
      <c r="AZ24" s="58">
        <v>0</v>
      </c>
      <c r="BA24" s="58">
        <v>0</v>
      </c>
      <c r="BB24" s="58">
        <v>0</v>
      </c>
      <c r="BC24" s="58">
        <v>0</v>
      </c>
      <c r="BD24" s="58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0</v>
      </c>
      <c r="BW24" s="58">
        <v>0</v>
      </c>
      <c r="BX24" s="58">
        <v>0</v>
      </c>
      <c r="BY24" s="58">
        <v>0</v>
      </c>
      <c r="BZ24" s="58">
        <v>0</v>
      </c>
      <c r="CA24" s="58">
        <v>0</v>
      </c>
      <c r="CB24" s="58">
        <v>0</v>
      </c>
      <c r="CC24" s="58">
        <v>0</v>
      </c>
      <c r="CD24" s="58">
        <v>0</v>
      </c>
      <c r="CE24" s="58">
        <v>0</v>
      </c>
      <c r="CF24" s="58">
        <v>0</v>
      </c>
      <c r="CG24" s="58">
        <v>0</v>
      </c>
      <c r="CH24" s="58">
        <v>0</v>
      </c>
      <c r="CI24" s="58">
        <v>0</v>
      </c>
      <c r="CJ24" s="58">
        <v>0</v>
      </c>
      <c r="CK24" s="58">
        <v>0</v>
      </c>
      <c r="CL24" s="58">
        <v>0</v>
      </c>
      <c r="CM24" s="58">
        <v>0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115"/>
    </row>
    <row r="25" spans="2:102" x14ac:dyDescent="0.25">
      <c r="B25" s="5" t="s">
        <v>173</v>
      </c>
      <c r="C25" s="5">
        <v>0.21</v>
      </c>
      <c r="D25" s="1">
        <f>F19+F20+F21+F22</f>
        <v>84705.120208799999</v>
      </c>
      <c r="F25" s="1">
        <f>C25*D25</f>
        <v>17788.075243847998</v>
      </c>
      <c r="G25" s="55">
        <v>6</v>
      </c>
      <c r="H25" s="55">
        <v>32</v>
      </c>
      <c r="I25" s="57">
        <f t="shared" si="0"/>
        <v>-17788.075243847998</v>
      </c>
      <c r="J25" s="58">
        <v>0</v>
      </c>
      <c r="K25" s="58">
        <v>0</v>
      </c>
      <c r="L25" s="58">
        <v>0</v>
      </c>
      <c r="M25" s="58">
        <f>SUM(M19:M22)*0.21</f>
        <v>-146.64117006000001</v>
      </c>
      <c r="N25" s="58">
        <v>0</v>
      </c>
      <c r="O25" s="58">
        <f>SUM(O19:O22)*0.21</f>
        <v>-3008.5907161463997</v>
      </c>
      <c r="P25" s="58">
        <v>0</v>
      </c>
      <c r="Q25" s="58">
        <v>0</v>
      </c>
      <c r="R25" s="58">
        <f>SUM(R19:R22)*0.21</f>
        <v>-4952.8095843995998</v>
      </c>
      <c r="S25" s="58">
        <v>0</v>
      </c>
      <c r="T25" s="58">
        <f>SUM(T19:T22)*0.21</f>
        <v>-146.64117006000001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f t="shared" ref="Z25:AP25" si="4">SUM(Z19:Z22)*0.21</f>
        <v>-117.31293604800003</v>
      </c>
      <c r="AA25" s="58">
        <f t="shared" si="4"/>
        <v>-117.31293604800003</v>
      </c>
      <c r="AB25" s="58">
        <f t="shared" si="4"/>
        <v>-641.15401121100012</v>
      </c>
      <c r="AC25" s="58">
        <f t="shared" si="4"/>
        <v>-641.15401121100012</v>
      </c>
      <c r="AD25" s="58">
        <f t="shared" si="4"/>
        <v>-641.15401121100012</v>
      </c>
      <c r="AE25" s="58">
        <f t="shared" si="4"/>
        <v>-641.15401121100012</v>
      </c>
      <c r="AF25" s="58">
        <f t="shared" si="4"/>
        <v>-641.15401121100012</v>
      </c>
      <c r="AG25" s="58">
        <f t="shared" si="4"/>
        <v>-641.15401121100012</v>
      </c>
      <c r="AH25" s="58">
        <f t="shared" si="4"/>
        <v>-641.15401121100012</v>
      </c>
      <c r="AI25" s="58">
        <f t="shared" si="4"/>
        <v>-641.15401121100012</v>
      </c>
      <c r="AJ25" s="58">
        <f t="shared" si="4"/>
        <v>-641.15401121100012</v>
      </c>
      <c r="AK25" s="58">
        <f t="shared" si="4"/>
        <v>-641.15401121100012</v>
      </c>
      <c r="AL25" s="58">
        <f t="shared" si="4"/>
        <v>-641.15401121100012</v>
      </c>
      <c r="AM25" s="58">
        <f t="shared" si="4"/>
        <v>-641.15401121100012</v>
      </c>
      <c r="AN25" s="58">
        <f t="shared" si="4"/>
        <v>-641.15401121100012</v>
      </c>
      <c r="AO25" s="58">
        <f t="shared" si="4"/>
        <v>-641.15401121100012</v>
      </c>
      <c r="AP25" s="58">
        <f t="shared" si="4"/>
        <v>-322.61057413200001</v>
      </c>
      <c r="AQ25" s="58">
        <v>0</v>
      </c>
      <c r="AR25" s="58">
        <v>0</v>
      </c>
      <c r="AS25" s="58">
        <v>0</v>
      </c>
      <c r="AT25" s="58">
        <v>0</v>
      </c>
      <c r="AU25" s="58">
        <v>0</v>
      </c>
      <c r="AV25" s="58">
        <v>0</v>
      </c>
      <c r="AW25" s="58">
        <v>0</v>
      </c>
      <c r="AX25" s="58">
        <v>0</v>
      </c>
      <c r="AY25" s="58">
        <v>0</v>
      </c>
      <c r="AZ25" s="58">
        <v>0</v>
      </c>
      <c r="BA25" s="58">
        <v>0</v>
      </c>
      <c r="BB25" s="58">
        <v>0</v>
      </c>
      <c r="BC25" s="58">
        <v>0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0</v>
      </c>
      <c r="CA25" s="58">
        <v>0</v>
      </c>
      <c r="CB25" s="58">
        <v>0</v>
      </c>
      <c r="CC25" s="58">
        <v>0</v>
      </c>
      <c r="CD25" s="58">
        <v>0</v>
      </c>
      <c r="CE25" s="58">
        <v>0</v>
      </c>
      <c r="CF25" s="58">
        <v>0</v>
      </c>
      <c r="CG25" s="58">
        <v>0</v>
      </c>
      <c r="CH25" s="58">
        <v>0</v>
      </c>
      <c r="CI25" s="58">
        <v>0</v>
      </c>
      <c r="CJ25" s="58">
        <v>0</v>
      </c>
      <c r="CK25" s="58">
        <v>0</v>
      </c>
      <c r="CL25" s="58">
        <v>0</v>
      </c>
      <c r="CM25" s="58">
        <v>0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115"/>
    </row>
    <row r="26" spans="2:102" x14ac:dyDescent="0.25">
      <c r="B26" s="5" t="s">
        <v>28</v>
      </c>
      <c r="C26" s="6">
        <v>3.0000000000000001E-3</v>
      </c>
      <c r="D26" s="1">
        <f>F33+F34</f>
        <v>638441.28600000008</v>
      </c>
      <c r="F26" s="1">
        <f>C26*D26</f>
        <v>1915.3238580000002</v>
      </c>
      <c r="G26" s="55">
        <v>19</v>
      </c>
      <c r="H26" s="55">
        <v>32</v>
      </c>
      <c r="I26" s="57">
        <f t="shared" si="0"/>
        <v>-1915.3238580000002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f>$I$26/14</f>
        <v>-136.80884700000001</v>
      </c>
      <c r="AC26" s="58">
        <f t="shared" ref="AC26:AO26" si="5">$I$26/14</f>
        <v>-136.80884700000001</v>
      </c>
      <c r="AD26" s="58">
        <f t="shared" si="5"/>
        <v>-136.80884700000001</v>
      </c>
      <c r="AE26" s="58">
        <f t="shared" si="5"/>
        <v>-136.80884700000001</v>
      </c>
      <c r="AF26" s="58">
        <f t="shared" si="5"/>
        <v>-136.80884700000001</v>
      </c>
      <c r="AG26" s="58">
        <f t="shared" si="5"/>
        <v>-136.80884700000001</v>
      </c>
      <c r="AH26" s="58">
        <f t="shared" si="5"/>
        <v>-136.80884700000001</v>
      </c>
      <c r="AI26" s="58">
        <f t="shared" si="5"/>
        <v>-136.80884700000001</v>
      </c>
      <c r="AJ26" s="58">
        <f t="shared" si="5"/>
        <v>-136.80884700000001</v>
      </c>
      <c r="AK26" s="58">
        <f t="shared" si="5"/>
        <v>-136.80884700000001</v>
      </c>
      <c r="AL26" s="58">
        <f t="shared" si="5"/>
        <v>-136.80884700000001</v>
      </c>
      <c r="AM26" s="58">
        <f t="shared" si="5"/>
        <v>-136.80884700000001</v>
      </c>
      <c r="AN26" s="58">
        <f t="shared" si="5"/>
        <v>-136.80884700000001</v>
      </c>
      <c r="AO26" s="58">
        <f t="shared" si="5"/>
        <v>-136.80884700000001</v>
      </c>
      <c r="AP26" s="58">
        <v>0</v>
      </c>
      <c r="AQ26" s="58">
        <v>0</v>
      </c>
      <c r="AR26" s="58">
        <v>0</v>
      </c>
      <c r="AS26" s="58">
        <v>0</v>
      </c>
      <c r="AT26" s="58">
        <v>0</v>
      </c>
      <c r="AU26" s="58">
        <v>0</v>
      </c>
      <c r="AV26" s="58">
        <v>0</v>
      </c>
      <c r="AW26" s="58">
        <v>0</v>
      </c>
      <c r="AX26" s="58">
        <v>0</v>
      </c>
      <c r="AY26" s="58">
        <v>0</v>
      </c>
      <c r="AZ26" s="58">
        <v>0</v>
      </c>
      <c r="BA26" s="58">
        <v>0</v>
      </c>
      <c r="BB26" s="58">
        <v>0</v>
      </c>
      <c r="BC26" s="58">
        <v>0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0</v>
      </c>
      <c r="CA26" s="58">
        <v>0</v>
      </c>
      <c r="CB26" s="58">
        <v>0</v>
      </c>
      <c r="CC26" s="58">
        <v>0</v>
      </c>
      <c r="CD26" s="58">
        <v>0</v>
      </c>
      <c r="CE26" s="58">
        <v>0</v>
      </c>
      <c r="CF26" s="58">
        <v>0</v>
      </c>
      <c r="CG26" s="58">
        <v>0</v>
      </c>
      <c r="CH26" s="58">
        <v>0</v>
      </c>
      <c r="CI26" s="58">
        <v>0</v>
      </c>
      <c r="CJ26" s="58">
        <v>0</v>
      </c>
      <c r="CK26" s="58">
        <v>0</v>
      </c>
      <c r="CL26" s="58">
        <v>0</v>
      </c>
      <c r="CM26" s="58">
        <v>0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115"/>
    </row>
    <row r="27" spans="2:102" x14ac:dyDescent="0.25">
      <c r="B27" s="5"/>
      <c r="C27" s="6"/>
      <c r="G27" s="61"/>
      <c r="H27" s="61"/>
      <c r="I27" s="62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CX27" s="115"/>
    </row>
    <row r="28" spans="2:102" x14ac:dyDescent="0.25">
      <c r="B28" s="15" t="s">
        <v>0</v>
      </c>
      <c r="C28" s="15" t="s">
        <v>197</v>
      </c>
      <c r="D28" s="16"/>
      <c r="E28" s="16"/>
      <c r="F28" s="16"/>
      <c r="G28" s="73"/>
      <c r="H28" s="73"/>
      <c r="I28" s="74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66"/>
      <c r="AX28" s="66"/>
      <c r="AY28" s="66"/>
      <c r="AZ28" s="66"/>
      <c r="BA28" s="66"/>
      <c r="BB28" s="66"/>
      <c r="BC28" s="66"/>
      <c r="BD28" s="66"/>
      <c r="BE28" s="66"/>
      <c r="CX28" s="115"/>
    </row>
    <row r="29" spans="2:102" x14ac:dyDescent="0.25">
      <c r="B29" s="7" t="s">
        <v>4</v>
      </c>
      <c r="F29" s="128"/>
      <c r="G29" s="129"/>
      <c r="H29" s="129"/>
      <c r="I29" s="130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6"/>
      <c r="CI29" s="126"/>
      <c r="CJ29" s="126"/>
      <c r="CK29" s="126"/>
      <c r="CL29" s="126"/>
      <c r="CM29" s="126"/>
      <c r="CN29" s="126"/>
      <c r="CO29" s="126"/>
      <c r="CP29" s="126"/>
      <c r="CQ29" s="126"/>
      <c r="CR29" s="126"/>
      <c r="CS29" s="126"/>
      <c r="CT29" s="126"/>
      <c r="CU29" s="126"/>
      <c r="CV29" s="126"/>
      <c r="CW29" s="127"/>
      <c r="CX29" s="115"/>
    </row>
    <row r="30" spans="2:102" x14ac:dyDescent="0.25">
      <c r="B30" s="8" t="s">
        <v>13</v>
      </c>
      <c r="C30" s="1">
        <f>15*190</f>
        <v>2850</v>
      </c>
      <c r="D30" s="1">
        <v>21</v>
      </c>
      <c r="F30" s="1">
        <f>C30*D30</f>
        <v>59850</v>
      </c>
      <c r="G30" s="55">
        <v>17</v>
      </c>
      <c r="H30" s="55">
        <v>18</v>
      </c>
      <c r="I30" s="57">
        <f t="shared" si="0"/>
        <v>-59850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f>I30*0.4</f>
        <v>-23940</v>
      </c>
      <c r="AA30" s="58">
        <f>I30*0.6</f>
        <v>-35910</v>
      </c>
      <c r="AB30" s="58">
        <v>0</v>
      </c>
      <c r="AC30" s="58">
        <v>0</v>
      </c>
      <c r="AD30" s="58">
        <v>0</v>
      </c>
      <c r="AE30" s="58">
        <v>0</v>
      </c>
      <c r="AF30" s="58">
        <v>0</v>
      </c>
      <c r="AG30" s="58">
        <v>0</v>
      </c>
      <c r="AH30" s="58">
        <v>0</v>
      </c>
      <c r="AI30" s="58">
        <v>0</v>
      </c>
      <c r="AJ30" s="58">
        <v>0</v>
      </c>
      <c r="AK30" s="58">
        <v>0</v>
      </c>
      <c r="AL30" s="58">
        <v>0</v>
      </c>
      <c r="AM30" s="58">
        <v>0</v>
      </c>
      <c r="AN30" s="58">
        <v>0</v>
      </c>
      <c r="AO30" s="58">
        <v>0</v>
      </c>
      <c r="AP30" s="58">
        <v>0</v>
      </c>
      <c r="AQ30" s="58">
        <v>0</v>
      </c>
      <c r="AR30" s="58">
        <v>0</v>
      </c>
      <c r="AS30" s="58">
        <v>0</v>
      </c>
      <c r="AT30" s="58">
        <v>0</v>
      </c>
      <c r="AU30" s="58">
        <v>0</v>
      </c>
      <c r="AV30" s="58">
        <v>0</v>
      </c>
      <c r="AW30" s="58">
        <v>0</v>
      </c>
      <c r="AX30" s="58">
        <v>0</v>
      </c>
      <c r="AY30" s="58">
        <v>0</v>
      </c>
      <c r="AZ30" s="58">
        <v>0</v>
      </c>
      <c r="BA30" s="58">
        <v>0</v>
      </c>
      <c r="BB30" s="58">
        <v>0</v>
      </c>
      <c r="BC30" s="58">
        <v>0</v>
      </c>
      <c r="BD30" s="58">
        <v>0</v>
      </c>
      <c r="BE30" s="58">
        <v>0</v>
      </c>
      <c r="BF30" s="58">
        <v>0</v>
      </c>
      <c r="BG30" s="58">
        <v>0</v>
      </c>
      <c r="BH30" s="58">
        <v>0</v>
      </c>
      <c r="BI30" s="58">
        <v>0</v>
      </c>
      <c r="BJ30" s="58">
        <v>0</v>
      </c>
      <c r="BK30" s="58">
        <v>0</v>
      </c>
      <c r="BL30" s="58">
        <v>0</v>
      </c>
      <c r="BM30" s="58">
        <v>0</v>
      </c>
      <c r="BN30" s="58">
        <v>0</v>
      </c>
      <c r="BO30" s="58">
        <v>0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0</v>
      </c>
      <c r="CA30" s="58">
        <v>0</v>
      </c>
      <c r="CB30" s="58">
        <v>0</v>
      </c>
      <c r="CC30" s="58">
        <v>0</v>
      </c>
      <c r="CD30" s="58">
        <v>0</v>
      </c>
      <c r="CE30" s="58">
        <v>0</v>
      </c>
      <c r="CF30" s="58">
        <v>0</v>
      </c>
      <c r="CG30" s="58">
        <v>0</v>
      </c>
      <c r="CH30" s="58">
        <v>0</v>
      </c>
      <c r="CI30" s="58">
        <v>0</v>
      </c>
      <c r="CJ30" s="58">
        <v>0</v>
      </c>
      <c r="CK30" s="58">
        <v>0</v>
      </c>
      <c r="CL30" s="58">
        <v>0</v>
      </c>
      <c r="CM30" s="58">
        <v>0</v>
      </c>
      <c r="CN30" s="58">
        <v>0</v>
      </c>
      <c r="CO30" s="58">
        <v>0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115"/>
    </row>
    <row r="31" spans="2:102" x14ac:dyDescent="0.25">
      <c r="B31" s="8" t="s">
        <v>18</v>
      </c>
      <c r="C31" s="11">
        <v>1200</v>
      </c>
      <c r="D31" s="1">
        <v>5.75</v>
      </c>
      <c r="F31" s="1">
        <f>C31*D31</f>
        <v>6900</v>
      </c>
      <c r="G31" s="55">
        <v>17</v>
      </c>
      <c r="H31" s="55">
        <v>18</v>
      </c>
      <c r="I31" s="57">
        <f t="shared" si="0"/>
        <v>-6900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f>I31*0.4</f>
        <v>-2760</v>
      </c>
      <c r="AA31" s="58">
        <f>I31*0.6</f>
        <v>-4140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  <c r="AG31" s="58">
        <v>0</v>
      </c>
      <c r="AH31" s="58">
        <v>0</v>
      </c>
      <c r="AI31" s="58">
        <v>0</v>
      </c>
      <c r="AJ31" s="58">
        <v>0</v>
      </c>
      <c r="AK31" s="58">
        <v>0</v>
      </c>
      <c r="AL31" s="58">
        <v>0</v>
      </c>
      <c r="AM31" s="58">
        <v>0</v>
      </c>
      <c r="AN31" s="58">
        <v>0</v>
      </c>
      <c r="AO31" s="58">
        <v>0</v>
      </c>
      <c r="AP31" s="58">
        <v>0</v>
      </c>
      <c r="AQ31" s="58">
        <v>0</v>
      </c>
      <c r="AR31" s="58">
        <v>0</v>
      </c>
      <c r="AS31" s="58">
        <v>0</v>
      </c>
      <c r="AT31" s="58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8">
        <v>0</v>
      </c>
      <c r="BA31" s="58">
        <v>0</v>
      </c>
      <c r="BB31" s="58">
        <v>0</v>
      </c>
      <c r="BC31" s="58">
        <v>0</v>
      </c>
      <c r="BD31" s="58">
        <v>0</v>
      </c>
      <c r="BE31" s="58">
        <v>0</v>
      </c>
      <c r="BF31" s="58">
        <v>0</v>
      </c>
      <c r="BG31" s="58">
        <v>0</v>
      </c>
      <c r="BH31" s="58">
        <v>0</v>
      </c>
      <c r="BI31" s="58">
        <v>0</v>
      </c>
      <c r="BJ31" s="58">
        <v>0</v>
      </c>
      <c r="BK31" s="58">
        <v>0</v>
      </c>
      <c r="BL31" s="58">
        <v>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0</v>
      </c>
      <c r="CA31" s="58">
        <v>0</v>
      </c>
      <c r="CB31" s="58">
        <v>0</v>
      </c>
      <c r="CC31" s="58">
        <v>0</v>
      </c>
      <c r="CD31" s="58">
        <v>0</v>
      </c>
      <c r="CE31" s="58">
        <v>0</v>
      </c>
      <c r="CF31" s="58">
        <v>0</v>
      </c>
      <c r="CG31" s="58">
        <v>0</v>
      </c>
      <c r="CH31" s="58">
        <v>0</v>
      </c>
      <c r="CI31" s="58">
        <v>0</v>
      </c>
      <c r="CJ31" s="58">
        <v>0</v>
      </c>
      <c r="CK31" s="58">
        <v>0</v>
      </c>
      <c r="CL31" s="58">
        <v>0</v>
      </c>
      <c r="CM31" s="58">
        <v>0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115"/>
    </row>
    <row r="32" spans="2:102" x14ac:dyDescent="0.25">
      <c r="B32" s="7" t="s">
        <v>5</v>
      </c>
      <c r="C32" s="1"/>
      <c r="G32" s="90"/>
      <c r="H32" s="90"/>
      <c r="I32" s="91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5"/>
    </row>
    <row r="33" spans="1:102" x14ac:dyDescent="0.25">
      <c r="B33" t="s">
        <v>6</v>
      </c>
      <c r="C33" s="1">
        <f>10*65*1.2</f>
        <v>780</v>
      </c>
      <c r="D33" s="1">
        <f>684.63*1.06</f>
        <v>725.70780000000002</v>
      </c>
      <c r="F33" s="1">
        <f>C33*D33</f>
        <v>566052.08400000003</v>
      </c>
      <c r="G33" s="55">
        <v>19</v>
      </c>
      <c r="H33" s="55">
        <v>32</v>
      </c>
      <c r="I33" s="57">
        <f t="shared" si="0"/>
        <v>-566052.08400000003</v>
      </c>
      <c r="J33" s="58">
        <v>0</v>
      </c>
      <c r="K33" s="58">
        <f>IF(K$1&lt;$C33,0,IF(K$1&lt;=$D33,$F33,0))</f>
        <v>0</v>
      </c>
      <c r="L33" s="58">
        <f>IF(L$1&lt;$C33,0,IF(L$1&lt;=$D33,$F33,0))</f>
        <v>0</v>
      </c>
      <c r="M33" s="58">
        <v>0</v>
      </c>
      <c r="N33" s="58">
        <f t="shared" ref="N33:AA33" si="6">IF(N$1&lt;$C33,0,IF(N$1&lt;=$D33,$F33,0))</f>
        <v>0</v>
      </c>
      <c r="O33" s="58">
        <f t="shared" si="6"/>
        <v>0</v>
      </c>
      <c r="P33" s="58">
        <f t="shared" si="6"/>
        <v>0</v>
      </c>
      <c r="Q33" s="58">
        <f t="shared" si="6"/>
        <v>0</v>
      </c>
      <c r="R33" s="58">
        <f t="shared" si="6"/>
        <v>0</v>
      </c>
      <c r="S33" s="58">
        <f t="shared" si="6"/>
        <v>0</v>
      </c>
      <c r="T33" s="58">
        <f t="shared" si="6"/>
        <v>0</v>
      </c>
      <c r="U33" s="58">
        <f t="shared" si="6"/>
        <v>0</v>
      </c>
      <c r="V33" s="58">
        <f t="shared" si="6"/>
        <v>0</v>
      </c>
      <c r="W33" s="58">
        <f t="shared" si="6"/>
        <v>0</v>
      </c>
      <c r="X33" s="58">
        <f t="shared" si="6"/>
        <v>0</v>
      </c>
      <c r="Y33" s="58">
        <f t="shared" si="6"/>
        <v>0</v>
      </c>
      <c r="Z33" s="58">
        <f t="shared" si="6"/>
        <v>0</v>
      </c>
      <c r="AA33" s="58">
        <f t="shared" si="6"/>
        <v>0</v>
      </c>
      <c r="AB33" s="58">
        <f>'evolucion certificaciones nuevo'!E7</f>
        <v>-5660.5208400000001</v>
      </c>
      <c r="AC33" s="58">
        <f>'evolucion certificaciones nuevo'!F7</f>
        <v>-14151.302100000001</v>
      </c>
      <c r="AD33" s="58">
        <f>'evolucion certificaciones nuevo'!G7</f>
        <v>-20943.927108</v>
      </c>
      <c r="AE33" s="58">
        <f>'evolucion certificaciones nuevo'!H7</f>
        <v>-32831.020872000001</v>
      </c>
      <c r="AF33" s="58">
        <f>'evolucion certificaciones nuevo'!I7</f>
        <v>-35095.229208000004</v>
      </c>
      <c r="AG33" s="58">
        <f>'evolucion certificaciones nuevo'!J7</f>
        <v>-35095.229208000004</v>
      </c>
      <c r="AH33" s="58">
        <f>'evolucion certificaciones nuevo'!K7</f>
        <v>-33963.125039999999</v>
      </c>
      <c r="AI33" s="58">
        <f>'evolucion certificaciones nuevo'!L7</f>
        <v>-34529.177124000002</v>
      </c>
      <c r="AJ33" s="58">
        <f>'evolucion certificaciones nuevo'!M7</f>
        <v>-41321.802131999997</v>
      </c>
      <c r="AK33" s="58">
        <f>'evolucion certificaciones nuevo'!N7</f>
        <v>-70756.510500000004</v>
      </c>
      <c r="AL33" s="58">
        <f>'evolucion certificaciones nuevo'!O7</f>
        <v>-93398.593860000008</v>
      </c>
      <c r="AM33" s="58">
        <f>'evolucion certificaciones nuevo'!P7</f>
        <v>-68492.302164000008</v>
      </c>
      <c r="AN33" s="58">
        <f>'evolucion certificaciones nuevo'!Q7</f>
        <v>-46416.270888000006</v>
      </c>
      <c r="AO33" s="58">
        <f>'evolucion certificaciones nuevo'!R7</f>
        <v>-33397.072956000004</v>
      </c>
      <c r="AP33" s="58">
        <f t="shared" ref="AP33:BD33" si="7">IF(AP$1&lt;$C33,0,IF(AP$1&lt;=$D33,$F33,0))</f>
        <v>0</v>
      </c>
      <c r="AQ33" s="58">
        <f t="shared" si="7"/>
        <v>0</v>
      </c>
      <c r="AR33" s="58">
        <f t="shared" si="7"/>
        <v>0</v>
      </c>
      <c r="AS33" s="58">
        <f t="shared" si="7"/>
        <v>0</v>
      </c>
      <c r="AT33" s="58">
        <f t="shared" si="7"/>
        <v>0</v>
      </c>
      <c r="AU33" s="58">
        <f t="shared" si="7"/>
        <v>0</v>
      </c>
      <c r="AV33" s="58">
        <f t="shared" si="7"/>
        <v>0</v>
      </c>
      <c r="AW33" s="58">
        <f t="shared" si="7"/>
        <v>0</v>
      </c>
      <c r="AX33" s="58">
        <f t="shared" si="7"/>
        <v>0</v>
      </c>
      <c r="AY33" s="58">
        <f t="shared" si="7"/>
        <v>0</v>
      </c>
      <c r="AZ33" s="58">
        <f t="shared" si="7"/>
        <v>0</v>
      </c>
      <c r="BA33" s="58">
        <f t="shared" si="7"/>
        <v>0</v>
      </c>
      <c r="BB33" s="58">
        <f t="shared" si="7"/>
        <v>0</v>
      </c>
      <c r="BC33" s="58">
        <f t="shared" si="7"/>
        <v>0</v>
      </c>
      <c r="BD33" s="58">
        <f t="shared" si="7"/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0</v>
      </c>
      <c r="BL33" s="58">
        <v>0</v>
      </c>
      <c r="BM33" s="58">
        <v>0</v>
      </c>
      <c r="BN33" s="58">
        <v>0</v>
      </c>
      <c r="BO33" s="58">
        <v>0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0</v>
      </c>
      <c r="CA33" s="58">
        <v>0</v>
      </c>
      <c r="CB33" s="58">
        <v>0</v>
      </c>
      <c r="CC33" s="58">
        <v>0</v>
      </c>
      <c r="CD33" s="58">
        <v>0</v>
      </c>
      <c r="CE33" s="58">
        <v>0</v>
      </c>
      <c r="CF33" s="58">
        <v>0</v>
      </c>
      <c r="CG33" s="58">
        <v>0</v>
      </c>
      <c r="CH33" s="58">
        <v>0</v>
      </c>
      <c r="CI33" s="58">
        <v>0</v>
      </c>
      <c r="CJ33" s="58">
        <v>0</v>
      </c>
      <c r="CK33" s="58">
        <v>0</v>
      </c>
      <c r="CL33" s="58">
        <v>0</v>
      </c>
      <c r="CM33" s="58">
        <v>0</v>
      </c>
      <c r="CN33" s="58">
        <v>0</v>
      </c>
      <c r="CO33" s="58">
        <v>0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115"/>
    </row>
    <row r="34" spans="1:102" x14ac:dyDescent="0.25">
      <c r="A34" s="1"/>
      <c r="B34" t="s">
        <v>7</v>
      </c>
      <c r="C34" s="1">
        <v>190</v>
      </c>
      <c r="D34" s="1">
        <f>359.43*1.06</f>
        <v>380.99580000000003</v>
      </c>
      <c r="F34" s="1">
        <f>C34*D34</f>
        <v>72389.202000000005</v>
      </c>
      <c r="G34" s="55">
        <v>19</v>
      </c>
      <c r="H34" s="55">
        <v>23</v>
      </c>
      <c r="I34" s="57">
        <f>-F34</f>
        <v>-72389.202000000005</v>
      </c>
      <c r="J34" s="58">
        <v>0</v>
      </c>
      <c r="K34" s="58">
        <f t="shared" ref="K34:L34" si="8">(K31+K32+K33)*0.16</f>
        <v>0</v>
      </c>
      <c r="L34" s="58">
        <f t="shared" si="8"/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0</v>
      </c>
      <c r="AA34" s="58">
        <v>0</v>
      </c>
      <c r="AB34" s="58">
        <f>'evolucion certificaciones nuevo'!E9</f>
        <v>-1447.7840400000002</v>
      </c>
      <c r="AC34" s="58">
        <f>'evolucion certificaciones nuevo'!F9</f>
        <v>-6876.9741900000008</v>
      </c>
      <c r="AD34" s="58">
        <f>'evolucion certificaciones nuevo'!G9</f>
        <v>-22078.706610000001</v>
      </c>
      <c r="AE34" s="58">
        <f>'evolucion certificaciones nuevo'!H9</f>
        <v>-32937.086910000005</v>
      </c>
      <c r="AF34" s="58">
        <f>'evolucion certificaciones nuevo'!I9</f>
        <v>-9048.6502500000006</v>
      </c>
      <c r="AG34" s="58">
        <v>0</v>
      </c>
      <c r="AH34" s="58">
        <v>0</v>
      </c>
      <c r="AI34" s="58">
        <v>0</v>
      </c>
      <c r="AJ34" s="58">
        <v>0</v>
      </c>
      <c r="AK34" s="58">
        <v>0</v>
      </c>
      <c r="AL34" s="58">
        <v>0</v>
      </c>
      <c r="AM34" s="58">
        <v>0</v>
      </c>
      <c r="AN34" s="58">
        <v>0</v>
      </c>
      <c r="AO34" s="58">
        <v>0</v>
      </c>
      <c r="AP34" s="58">
        <v>0</v>
      </c>
      <c r="AQ34" s="58">
        <v>0</v>
      </c>
      <c r="AR34" s="58">
        <v>0</v>
      </c>
      <c r="AS34" s="58">
        <v>0</v>
      </c>
      <c r="AT34" s="58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8">
        <v>0</v>
      </c>
      <c r="BA34" s="58">
        <v>0</v>
      </c>
      <c r="BB34" s="58">
        <v>0</v>
      </c>
      <c r="BC34" s="58">
        <v>0</v>
      </c>
      <c r="BD34" s="58">
        <v>0</v>
      </c>
      <c r="BE34" s="58">
        <v>0</v>
      </c>
      <c r="BF34" s="58">
        <v>0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0</v>
      </c>
      <c r="BW34" s="58">
        <v>0</v>
      </c>
      <c r="BX34" s="58">
        <v>0</v>
      </c>
      <c r="BY34" s="58">
        <v>0</v>
      </c>
      <c r="BZ34" s="58">
        <v>0</v>
      </c>
      <c r="CA34" s="58">
        <v>0</v>
      </c>
      <c r="CB34" s="58">
        <v>0</v>
      </c>
      <c r="CC34" s="58">
        <v>0</v>
      </c>
      <c r="CD34" s="58">
        <v>0</v>
      </c>
      <c r="CE34" s="58">
        <v>0</v>
      </c>
      <c r="CF34" s="58">
        <v>0</v>
      </c>
      <c r="CG34" s="58">
        <v>0</v>
      </c>
      <c r="CH34" s="58">
        <v>0</v>
      </c>
      <c r="CI34" s="58">
        <v>0</v>
      </c>
      <c r="CJ34" s="58">
        <v>0</v>
      </c>
      <c r="CK34" s="58">
        <v>0</v>
      </c>
      <c r="CL34" s="58">
        <v>0</v>
      </c>
      <c r="CM34" s="58">
        <v>0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115"/>
    </row>
    <row r="35" spans="1:102" x14ac:dyDescent="0.25">
      <c r="B35" s="7" t="s">
        <v>17</v>
      </c>
      <c r="G35" s="90"/>
      <c r="H35" s="90"/>
      <c r="I35" s="91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18"/>
      <c r="CX35" s="115"/>
    </row>
    <row r="36" spans="1:102" x14ac:dyDescent="0.25">
      <c r="B36" t="s">
        <v>16</v>
      </c>
      <c r="C36" s="5">
        <v>0.21</v>
      </c>
      <c r="D36" s="1">
        <f>F30</f>
        <v>59850</v>
      </c>
      <c r="F36" s="1">
        <f>D36*C36</f>
        <v>12568.5</v>
      </c>
      <c r="G36" s="55">
        <v>16</v>
      </c>
      <c r="H36" s="55">
        <v>18</v>
      </c>
      <c r="I36" s="57">
        <f t="shared" si="0"/>
        <v>-12568.5</v>
      </c>
      <c r="J36" s="58">
        <v>0</v>
      </c>
      <c r="K36" s="58">
        <f t="shared" ref="K36:L37" si="9">IF(K$1&lt;$C36,0,IF(K$1&lt;=$D36,$F36,0))</f>
        <v>0</v>
      </c>
      <c r="L36" s="58">
        <f t="shared" si="9"/>
        <v>0</v>
      </c>
      <c r="M36" s="58">
        <v>0</v>
      </c>
      <c r="N36" s="58">
        <f t="shared" ref="N36:X37" si="10">IF(N$1&lt;$C36,0,IF(N$1&lt;=$D36,$F36,0))</f>
        <v>0</v>
      </c>
      <c r="O36" s="58">
        <f t="shared" si="10"/>
        <v>0</v>
      </c>
      <c r="P36" s="58">
        <f t="shared" si="10"/>
        <v>0</v>
      </c>
      <c r="Q36" s="58">
        <f t="shared" si="10"/>
        <v>0</v>
      </c>
      <c r="R36" s="58">
        <f t="shared" si="10"/>
        <v>0</v>
      </c>
      <c r="S36" s="58">
        <f t="shared" si="10"/>
        <v>0</v>
      </c>
      <c r="T36" s="58">
        <f t="shared" si="10"/>
        <v>0</v>
      </c>
      <c r="U36" s="58">
        <f t="shared" si="10"/>
        <v>0</v>
      </c>
      <c r="V36" s="58">
        <f t="shared" si="10"/>
        <v>0</v>
      </c>
      <c r="W36" s="58">
        <f t="shared" si="10"/>
        <v>0</v>
      </c>
      <c r="X36" s="58">
        <f t="shared" si="10"/>
        <v>0</v>
      </c>
      <c r="Y36" s="58">
        <f>Y30*0.21</f>
        <v>0</v>
      </c>
      <c r="Z36" s="58">
        <f>Z30*0.21</f>
        <v>-5027.3999999999996</v>
      </c>
      <c r="AA36" s="58">
        <f>AA30*0.21</f>
        <v>-7541.0999999999995</v>
      </c>
      <c r="AB36" s="58">
        <f t="shared" ref="AB36:BD37" si="11">IF(AB$1&lt;$C36,0,IF(AB$1&lt;=$D36,$F36,0))</f>
        <v>0</v>
      </c>
      <c r="AC36" s="58">
        <f t="shared" si="11"/>
        <v>0</v>
      </c>
      <c r="AD36" s="58">
        <f t="shared" si="11"/>
        <v>0</v>
      </c>
      <c r="AE36" s="58">
        <f t="shared" si="11"/>
        <v>0</v>
      </c>
      <c r="AF36" s="58">
        <f t="shared" si="11"/>
        <v>0</v>
      </c>
      <c r="AG36" s="58">
        <f t="shared" si="11"/>
        <v>0</v>
      </c>
      <c r="AH36" s="58">
        <f t="shared" si="11"/>
        <v>0</v>
      </c>
      <c r="AI36" s="58">
        <f t="shared" si="11"/>
        <v>0</v>
      </c>
      <c r="AJ36" s="58">
        <f t="shared" si="11"/>
        <v>0</v>
      </c>
      <c r="AK36" s="58">
        <f t="shared" si="11"/>
        <v>0</v>
      </c>
      <c r="AL36" s="58">
        <f t="shared" si="11"/>
        <v>0</v>
      </c>
      <c r="AM36" s="58">
        <f t="shared" si="11"/>
        <v>0</v>
      </c>
      <c r="AN36" s="58">
        <f t="shared" si="11"/>
        <v>0</v>
      </c>
      <c r="AO36" s="58">
        <f t="shared" si="11"/>
        <v>0</v>
      </c>
      <c r="AP36" s="58">
        <f t="shared" si="11"/>
        <v>0</v>
      </c>
      <c r="AQ36" s="58">
        <f t="shared" si="11"/>
        <v>0</v>
      </c>
      <c r="AR36" s="58">
        <f t="shared" si="11"/>
        <v>0</v>
      </c>
      <c r="AS36" s="58">
        <f t="shared" si="11"/>
        <v>0</v>
      </c>
      <c r="AT36" s="58">
        <f t="shared" si="11"/>
        <v>0</v>
      </c>
      <c r="AU36" s="58">
        <f t="shared" si="11"/>
        <v>0</v>
      </c>
      <c r="AV36" s="58">
        <f t="shared" si="11"/>
        <v>0</v>
      </c>
      <c r="AW36" s="58">
        <f t="shared" si="11"/>
        <v>0</v>
      </c>
      <c r="AX36" s="58">
        <f t="shared" si="11"/>
        <v>0</v>
      </c>
      <c r="AY36" s="58">
        <f t="shared" si="11"/>
        <v>0</v>
      </c>
      <c r="AZ36" s="58">
        <f t="shared" si="11"/>
        <v>0</v>
      </c>
      <c r="BA36" s="58">
        <f t="shared" si="11"/>
        <v>0</v>
      </c>
      <c r="BB36" s="58">
        <f t="shared" si="11"/>
        <v>0</v>
      </c>
      <c r="BC36" s="58">
        <f t="shared" si="11"/>
        <v>0</v>
      </c>
      <c r="BD36" s="58">
        <f t="shared" si="11"/>
        <v>0</v>
      </c>
      <c r="BE36" s="58">
        <v>0</v>
      </c>
      <c r="BF36" s="58">
        <v>0</v>
      </c>
      <c r="BG36" s="58">
        <v>0</v>
      </c>
      <c r="BH36" s="58">
        <v>0</v>
      </c>
      <c r="BI36" s="58">
        <v>0</v>
      </c>
      <c r="BJ36" s="58">
        <v>0</v>
      </c>
      <c r="BK36" s="58">
        <v>0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0</v>
      </c>
      <c r="BR36" s="58">
        <v>0</v>
      </c>
      <c r="BS36" s="58">
        <v>0</v>
      </c>
      <c r="BT36" s="58">
        <v>0</v>
      </c>
      <c r="BU36" s="58">
        <v>0</v>
      </c>
      <c r="BV36" s="58">
        <v>0</v>
      </c>
      <c r="BW36" s="58">
        <v>0</v>
      </c>
      <c r="BX36" s="58">
        <v>0</v>
      </c>
      <c r="BY36" s="58">
        <v>0</v>
      </c>
      <c r="BZ36" s="58">
        <v>0</v>
      </c>
      <c r="CA36" s="58">
        <v>0</v>
      </c>
      <c r="CB36" s="58">
        <v>0</v>
      </c>
      <c r="CC36" s="58">
        <v>0</v>
      </c>
      <c r="CD36" s="58">
        <v>0</v>
      </c>
      <c r="CE36" s="58">
        <v>0</v>
      </c>
      <c r="CF36" s="58">
        <v>0</v>
      </c>
      <c r="CG36" s="58">
        <v>0</v>
      </c>
      <c r="CH36" s="58">
        <v>0</v>
      </c>
      <c r="CI36" s="58">
        <v>0</v>
      </c>
      <c r="CJ36" s="58">
        <v>0</v>
      </c>
      <c r="CK36" s="58">
        <v>0</v>
      </c>
      <c r="CL36" s="58">
        <v>0</v>
      </c>
      <c r="CM36" s="58">
        <v>0</v>
      </c>
      <c r="CN36" s="58">
        <v>0</v>
      </c>
      <c r="CO36" s="58">
        <v>0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115"/>
    </row>
    <row r="37" spans="1:102" x14ac:dyDescent="0.25">
      <c r="B37" t="s">
        <v>15</v>
      </c>
      <c r="C37" s="5">
        <v>0.1</v>
      </c>
      <c r="D37" s="1">
        <f>F33+F34</f>
        <v>638441.28600000008</v>
      </c>
      <c r="F37" s="1">
        <f>D37*C37</f>
        <v>63844.128600000011</v>
      </c>
      <c r="G37" s="55">
        <v>19</v>
      </c>
      <c r="H37" s="55">
        <v>32</v>
      </c>
      <c r="I37" s="57">
        <f t="shared" si="0"/>
        <v>-63844.128600000011</v>
      </c>
      <c r="J37" s="58">
        <v>0</v>
      </c>
      <c r="K37" s="58">
        <f t="shared" si="9"/>
        <v>0</v>
      </c>
      <c r="L37" s="58">
        <f t="shared" si="9"/>
        <v>0</v>
      </c>
      <c r="M37" s="58">
        <v>0</v>
      </c>
      <c r="N37" s="58">
        <f t="shared" si="10"/>
        <v>0</v>
      </c>
      <c r="O37" s="58">
        <f t="shared" si="10"/>
        <v>0</v>
      </c>
      <c r="P37" s="58">
        <f t="shared" si="10"/>
        <v>0</v>
      </c>
      <c r="Q37" s="58">
        <f t="shared" si="10"/>
        <v>0</v>
      </c>
      <c r="R37" s="58">
        <f t="shared" si="10"/>
        <v>0</v>
      </c>
      <c r="S37" s="58">
        <f t="shared" si="10"/>
        <v>0</v>
      </c>
      <c r="T37" s="58">
        <f t="shared" si="10"/>
        <v>0</v>
      </c>
      <c r="U37" s="58">
        <f t="shared" si="10"/>
        <v>0</v>
      </c>
      <c r="V37" s="58">
        <f t="shared" si="10"/>
        <v>0</v>
      </c>
      <c r="W37" s="58">
        <f t="shared" si="10"/>
        <v>0</v>
      </c>
      <c r="X37" s="58">
        <f t="shared" si="10"/>
        <v>0</v>
      </c>
      <c r="Y37" s="58">
        <f>IF(Y$1&lt;$C37,0,IF(Y$1&lt;=$D37,$F37,0))</f>
        <v>0</v>
      </c>
      <c r="Z37" s="58">
        <f>IF(Z$1&lt;$C37,0,IF(Z$1&lt;=$D37,$F37,0))</f>
        <v>0</v>
      </c>
      <c r="AA37" s="58">
        <f>IF(AA$1&lt;$C37,0,IF(AA$1&lt;=$D37,$F37,0))</f>
        <v>0</v>
      </c>
      <c r="AB37" s="58">
        <f t="shared" ref="AB37:AO37" si="12">(AB33+AB34)*0.1</f>
        <v>-710.83048800000006</v>
      </c>
      <c r="AC37" s="58">
        <f t="shared" si="12"/>
        <v>-2102.8276290000003</v>
      </c>
      <c r="AD37" s="58">
        <f t="shared" si="12"/>
        <v>-4302.2633717999997</v>
      </c>
      <c r="AE37" s="58">
        <f t="shared" si="12"/>
        <v>-6576.8107782000006</v>
      </c>
      <c r="AF37" s="58">
        <f t="shared" si="12"/>
        <v>-4414.3879458000001</v>
      </c>
      <c r="AG37" s="58">
        <f t="shared" si="12"/>
        <v>-3509.5229208000005</v>
      </c>
      <c r="AH37" s="58">
        <f t="shared" si="12"/>
        <v>-3396.312504</v>
      </c>
      <c r="AI37" s="58">
        <f t="shared" si="12"/>
        <v>-3452.9177124000003</v>
      </c>
      <c r="AJ37" s="58">
        <f t="shared" si="12"/>
        <v>-4132.1802132000003</v>
      </c>
      <c r="AK37" s="58">
        <f t="shared" si="12"/>
        <v>-7075.6510500000004</v>
      </c>
      <c r="AL37" s="58">
        <f t="shared" si="12"/>
        <v>-9339.8593860000019</v>
      </c>
      <c r="AM37" s="58">
        <f t="shared" si="12"/>
        <v>-6849.2302164000012</v>
      </c>
      <c r="AN37" s="58">
        <f t="shared" si="12"/>
        <v>-4641.6270888000008</v>
      </c>
      <c r="AO37" s="58">
        <f t="shared" si="12"/>
        <v>-3339.7072956000006</v>
      </c>
      <c r="AP37" s="58">
        <f t="shared" si="11"/>
        <v>0</v>
      </c>
      <c r="AQ37" s="58">
        <f t="shared" si="11"/>
        <v>0</v>
      </c>
      <c r="AR37" s="58">
        <f t="shared" si="11"/>
        <v>0</v>
      </c>
      <c r="AS37" s="58">
        <f t="shared" si="11"/>
        <v>0</v>
      </c>
      <c r="AT37" s="58">
        <f t="shared" si="11"/>
        <v>0</v>
      </c>
      <c r="AU37" s="58">
        <f t="shared" si="11"/>
        <v>0</v>
      </c>
      <c r="AV37" s="58">
        <f t="shared" si="11"/>
        <v>0</v>
      </c>
      <c r="AW37" s="58">
        <f t="shared" si="11"/>
        <v>0</v>
      </c>
      <c r="AX37" s="58">
        <f t="shared" si="11"/>
        <v>0</v>
      </c>
      <c r="AY37" s="58">
        <f t="shared" si="11"/>
        <v>0</v>
      </c>
      <c r="AZ37" s="58">
        <f t="shared" si="11"/>
        <v>0</v>
      </c>
      <c r="BA37" s="58">
        <f t="shared" si="11"/>
        <v>0</v>
      </c>
      <c r="BB37" s="58">
        <f t="shared" si="11"/>
        <v>0</v>
      </c>
      <c r="BC37" s="58">
        <f t="shared" si="11"/>
        <v>0</v>
      </c>
      <c r="BD37" s="58">
        <f t="shared" si="11"/>
        <v>0</v>
      </c>
      <c r="BE37" s="58">
        <v>0</v>
      </c>
      <c r="BF37" s="58">
        <v>0</v>
      </c>
      <c r="BG37" s="58">
        <v>0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0</v>
      </c>
      <c r="BW37" s="58">
        <v>0</v>
      </c>
      <c r="BX37" s="58">
        <v>0</v>
      </c>
      <c r="BY37" s="58">
        <v>0</v>
      </c>
      <c r="BZ37" s="58">
        <v>0</v>
      </c>
      <c r="CA37" s="58">
        <v>0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0</v>
      </c>
      <c r="CI37" s="58">
        <v>0</v>
      </c>
      <c r="CJ37" s="58">
        <v>0</v>
      </c>
      <c r="CK37" s="58">
        <v>0</v>
      </c>
      <c r="CL37" s="58">
        <v>0</v>
      </c>
      <c r="CM37" s="58">
        <v>0</v>
      </c>
      <c r="CN37" s="58">
        <v>0</v>
      </c>
      <c r="CO37" s="58">
        <v>0</v>
      </c>
      <c r="CP37" s="58">
        <v>0</v>
      </c>
      <c r="CQ37" s="58">
        <v>0</v>
      </c>
      <c r="CR37" s="58">
        <v>0</v>
      </c>
      <c r="CS37" s="58">
        <v>0</v>
      </c>
      <c r="CT37" s="58">
        <v>0</v>
      </c>
      <c r="CU37" s="58">
        <v>0</v>
      </c>
      <c r="CV37" s="58">
        <v>0</v>
      </c>
      <c r="CW37" s="58">
        <v>0</v>
      </c>
      <c r="CX37" s="115"/>
    </row>
    <row r="38" spans="1:102" x14ac:dyDescent="0.25">
      <c r="B38" t="s">
        <v>29</v>
      </c>
      <c r="C38">
        <v>1</v>
      </c>
      <c r="D38" s="1">
        <v>700</v>
      </c>
      <c r="F38" s="1">
        <f>C38*D38</f>
        <v>700</v>
      </c>
      <c r="G38" s="55"/>
      <c r="H38" s="55"/>
      <c r="I38" s="57">
        <f t="shared" si="0"/>
        <v>-700</v>
      </c>
      <c r="J38" s="58">
        <v>0</v>
      </c>
      <c r="K38" s="58">
        <f t="shared" ref="K38:L38" si="13">(K35+K36+K37)*0.16</f>
        <v>0</v>
      </c>
      <c r="L38" s="58">
        <f t="shared" si="13"/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8">
        <v>0</v>
      </c>
      <c r="AH38" s="58">
        <v>0</v>
      </c>
      <c r="AI38" s="58">
        <v>0</v>
      </c>
      <c r="AJ38" s="58">
        <v>0</v>
      </c>
      <c r="AK38" s="58">
        <v>0</v>
      </c>
      <c r="AL38" s="58">
        <v>0</v>
      </c>
      <c r="AM38" s="58">
        <v>0</v>
      </c>
      <c r="AN38" s="58">
        <v>0</v>
      </c>
      <c r="AO38" s="58">
        <f>I38</f>
        <v>-700</v>
      </c>
      <c r="AP38" s="58">
        <v>0</v>
      </c>
      <c r="AQ38" s="58">
        <v>0</v>
      </c>
      <c r="AR38" s="58">
        <v>0</v>
      </c>
      <c r="AS38" s="58">
        <v>0</v>
      </c>
      <c r="AT38" s="58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0</v>
      </c>
      <c r="AZ38" s="58">
        <v>0</v>
      </c>
      <c r="BA38" s="58">
        <v>0</v>
      </c>
      <c r="BB38" s="58">
        <v>0</v>
      </c>
      <c r="BC38" s="58">
        <v>0</v>
      </c>
      <c r="BD38" s="58">
        <v>0</v>
      </c>
      <c r="BE38" s="58">
        <v>0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0</v>
      </c>
      <c r="CA38" s="58">
        <v>0</v>
      </c>
      <c r="CB38" s="58">
        <v>0</v>
      </c>
      <c r="CC38" s="58">
        <v>0</v>
      </c>
      <c r="CD38" s="58">
        <v>0</v>
      </c>
      <c r="CE38" s="58">
        <v>0</v>
      </c>
      <c r="CF38" s="58">
        <v>0</v>
      </c>
      <c r="CG38" s="58">
        <v>0</v>
      </c>
      <c r="CH38" s="58">
        <v>0</v>
      </c>
      <c r="CI38" s="58">
        <v>0</v>
      </c>
      <c r="CJ38" s="58">
        <v>0</v>
      </c>
      <c r="CK38" s="58">
        <v>0</v>
      </c>
      <c r="CL38" s="58">
        <v>0</v>
      </c>
      <c r="CM38" s="58">
        <v>0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115"/>
    </row>
    <row r="39" spans="1:102" x14ac:dyDescent="0.25">
      <c r="G39" s="61"/>
      <c r="H39" s="61"/>
      <c r="I39" s="62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CX39" s="115"/>
    </row>
    <row r="40" spans="1:102" x14ac:dyDescent="0.25">
      <c r="B40" s="15" t="s">
        <v>2</v>
      </c>
      <c r="C40" s="15"/>
      <c r="D40" s="16"/>
      <c r="E40" s="16"/>
      <c r="F40" s="16"/>
      <c r="G40" s="64"/>
      <c r="H40" s="64"/>
      <c r="I40" s="65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CX40" s="115"/>
    </row>
    <row r="41" spans="1:102" x14ac:dyDescent="0.25">
      <c r="B41" s="7" t="s">
        <v>12</v>
      </c>
      <c r="C41">
        <f>5%</f>
        <v>0.05</v>
      </c>
      <c r="D41" s="1">
        <f>(F33+F34)</f>
        <v>638441.28600000008</v>
      </c>
      <c r="F41" s="1">
        <f>C41*D41</f>
        <v>31922.064300000005</v>
      </c>
      <c r="G41" s="70">
        <v>10</v>
      </c>
      <c r="H41" s="70">
        <v>14</v>
      </c>
      <c r="I41" s="71">
        <f t="shared" si="0"/>
        <v>-31922.064300000005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  <c r="Q41" s="72">
        <v>0</v>
      </c>
      <c r="R41" s="72">
        <v>0</v>
      </c>
      <c r="S41" s="72">
        <f>I41*0.2</f>
        <v>-6384.4128600000013</v>
      </c>
      <c r="T41" s="72">
        <v>0</v>
      </c>
      <c r="U41" s="72">
        <v>0</v>
      </c>
      <c r="V41" s="72">
        <f>I41*0.8</f>
        <v>-25537.651440000005</v>
      </c>
      <c r="W41" s="72">
        <v>0</v>
      </c>
      <c r="X41" s="72">
        <v>0</v>
      </c>
      <c r="Y41" s="72">
        <v>0</v>
      </c>
      <c r="Z41" s="72">
        <v>0</v>
      </c>
      <c r="AA41" s="72">
        <v>0</v>
      </c>
      <c r="AB41" s="72">
        <v>0</v>
      </c>
      <c r="AC41" s="72">
        <v>0</v>
      </c>
      <c r="AD41" s="72">
        <v>0</v>
      </c>
      <c r="AE41" s="72">
        <v>0</v>
      </c>
      <c r="AF41" s="72">
        <v>0</v>
      </c>
      <c r="AG41" s="72">
        <v>0</v>
      </c>
      <c r="AH41" s="72">
        <v>0</v>
      </c>
      <c r="AI41" s="72">
        <v>0</v>
      </c>
      <c r="AJ41" s="72">
        <v>0</v>
      </c>
      <c r="AK41" s="72">
        <v>0</v>
      </c>
      <c r="AL41" s="72">
        <v>0</v>
      </c>
      <c r="AM41" s="72">
        <v>0</v>
      </c>
      <c r="AN41" s="72">
        <v>0</v>
      </c>
      <c r="AO41" s="72">
        <v>0</v>
      </c>
      <c r="AP41" s="72">
        <v>0</v>
      </c>
      <c r="AQ41" s="72">
        <v>0</v>
      </c>
      <c r="AR41" s="72">
        <v>0</v>
      </c>
      <c r="AS41" s="72">
        <v>0</v>
      </c>
      <c r="AT41" s="72">
        <v>0</v>
      </c>
      <c r="AU41" s="72">
        <v>0</v>
      </c>
      <c r="AV41" s="72">
        <v>0</v>
      </c>
      <c r="AW41" s="72">
        <v>0</v>
      </c>
      <c r="AX41" s="72">
        <v>0</v>
      </c>
      <c r="AY41" s="72">
        <v>0</v>
      </c>
      <c r="AZ41" s="72">
        <v>0</v>
      </c>
      <c r="BA41" s="72">
        <v>0</v>
      </c>
      <c r="BB41" s="72">
        <v>0</v>
      </c>
      <c r="BC41" s="72">
        <v>0</v>
      </c>
      <c r="BD41" s="72">
        <v>0</v>
      </c>
      <c r="BE41" s="72">
        <v>0</v>
      </c>
      <c r="BF41" s="72">
        <v>0</v>
      </c>
      <c r="BG41" s="72">
        <v>0</v>
      </c>
      <c r="BH41" s="72">
        <v>0</v>
      </c>
      <c r="BI41" s="72">
        <v>0</v>
      </c>
      <c r="BJ41" s="72">
        <v>0</v>
      </c>
      <c r="BK41" s="72">
        <v>0</v>
      </c>
      <c r="BL41" s="72">
        <v>0</v>
      </c>
      <c r="BM41" s="72">
        <v>0</v>
      </c>
      <c r="BN41" s="72">
        <v>0</v>
      </c>
      <c r="BO41" s="72">
        <v>0</v>
      </c>
      <c r="BP41" s="72">
        <v>0</v>
      </c>
      <c r="BQ41" s="72">
        <v>0</v>
      </c>
      <c r="BR41" s="72">
        <v>0</v>
      </c>
      <c r="BS41" s="72">
        <v>0</v>
      </c>
      <c r="BT41" s="72">
        <v>0</v>
      </c>
      <c r="BU41" s="72">
        <v>0</v>
      </c>
      <c r="BV41" s="72">
        <v>0</v>
      </c>
      <c r="BW41" s="72">
        <v>0</v>
      </c>
      <c r="BX41" s="72">
        <v>0</v>
      </c>
      <c r="BY41" s="72">
        <v>0</v>
      </c>
      <c r="BZ41" s="72">
        <v>0</v>
      </c>
      <c r="CA41" s="72">
        <v>0</v>
      </c>
      <c r="CB41" s="72">
        <v>0</v>
      </c>
      <c r="CC41" s="72">
        <v>0</v>
      </c>
      <c r="CD41" s="72">
        <v>0</v>
      </c>
      <c r="CE41" s="72">
        <v>0</v>
      </c>
      <c r="CF41" s="72">
        <v>0</v>
      </c>
      <c r="CG41" s="72">
        <v>0</v>
      </c>
      <c r="CH41" s="72">
        <v>0</v>
      </c>
      <c r="CI41" s="72">
        <v>0</v>
      </c>
      <c r="CJ41" s="72">
        <v>0</v>
      </c>
      <c r="CK41" s="72">
        <v>0</v>
      </c>
      <c r="CL41" s="72">
        <v>0</v>
      </c>
      <c r="CM41" s="72">
        <v>0</v>
      </c>
      <c r="CN41" s="72">
        <v>0</v>
      </c>
      <c r="CO41" s="72">
        <v>0</v>
      </c>
      <c r="CP41" s="72">
        <v>0</v>
      </c>
      <c r="CQ41" s="72">
        <v>0</v>
      </c>
      <c r="CR41" s="72">
        <v>0</v>
      </c>
      <c r="CS41" s="72">
        <v>0</v>
      </c>
      <c r="CT41" s="72">
        <v>0</v>
      </c>
      <c r="CU41" s="72">
        <v>0</v>
      </c>
      <c r="CV41" s="72">
        <v>0</v>
      </c>
      <c r="CW41" s="72">
        <v>0</v>
      </c>
      <c r="CX41" s="115"/>
    </row>
    <row r="42" spans="1:102" x14ac:dyDescent="0.25">
      <c r="B42" s="7" t="s">
        <v>11</v>
      </c>
      <c r="C42">
        <f>5%</f>
        <v>0.05</v>
      </c>
      <c r="D42" s="1">
        <f>F30</f>
        <v>59850</v>
      </c>
      <c r="F42" s="1">
        <f>C42*D42</f>
        <v>2992.5</v>
      </c>
      <c r="G42" s="55">
        <v>7</v>
      </c>
      <c r="H42" s="55">
        <v>9</v>
      </c>
      <c r="I42" s="57">
        <f t="shared" si="0"/>
        <v>-2992.5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f>I42*0.2</f>
        <v>-598.5</v>
      </c>
      <c r="Q42" s="58">
        <v>0</v>
      </c>
      <c r="R42" s="58">
        <f>I42*0.8</f>
        <v>-2394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v>0</v>
      </c>
      <c r="AH42" s="58">
        <v>0</v>
      </c>
      <c r="AI42" s="58">
        <v>0</v>
      </c>
      <c r="AJ42" s="58">
        <v>0</v>
      </c>
      <c r="AK42" s="58">
        <v>0</v>
      </c>
      <c r="AL42" s="58">
        <v>0</v>
      </c>
      <c r="AM42" s="58">
        <v>0</v>
      </c>
      <c r="AN42" s="58">
        <v>0</v>
      </c>
      <c r="AO42" s="58">
        <v>0</v>
      </c>
      <c r="AP42" s="58">
        <v>0</v>
      </c>
      <c r="AQ42" s="58">
        <v>0</v>
      </c>
      <c r="AR42" s="58">
        <v>0</v>
      </c>
      <c r="AS42" s="58">
        <v>0</v>
      </c>
      <c r="AT42" s="58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8">
        <v>0</v>
      </c>
      <c r="BA42" s="58">
        <v>0</v>
      </c>
      <c r="BB42" s="58">
        <v>0</v>
      </c>
      <c r="BC42" s="58">
        <v>0</v>
      </c>
      <c r="BD42" s="58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0</v>
      </c>
      <c r="CA42" s="58">
        <v>0</v>
      </c>
      <c r="CB42" s="58">
        <v>0</v>
      </c>
      <c r="CC42" s="58">
        <v>0</v>
      </c>
      <c r="CD42" s="58">
        <v>0</v>
      </c>
      <c r="CE42" s="58">
        <v>0</v>
      </c>
      <c r="CF42" s="58">
        <v>0</v>
      </c>
      <c r="CG42" s="58">
        <v>0</v>
      </c>
      <c r="CH42" s="58">
        <v>0</v>
      </c>
      <c r="CI42" s="58">
        <v>0</v>
      </c>
      <c r="CJ42" s="58">
        <v>0</v>
      </c>
      <c r="CK42" s="58">
        <v>0</v>
      </c>
      <c r="CL42" s="58">
        <v>0</v>
      </c>
      <c r="CM42" s="58">
        <v>0</v>
      </c>
      <c r="CN42" s="58">
        <v>0</v>
      </c>
      <c r="CO42" s="58">
        <v>0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115"/>
    </row>
    <row r="43" spans="1:102" x14ac:dyDescent="0.25">
      <c r="B43" s="7" t="s">
        <v>31</v>
      </c>
      <c r="G43" s="90"/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115"/>
    </row>
    <row r="44" spans="1:102" x14ac:dyDescent="0.25">
      <c r="B44" t="s">
        <v>32</v>
      </c>
      <c r="C44" s="6">
        <v>2.9999999999999997E-4</v>
      </c>
      <c r="D44" s="1">
        <f>F33+F34</f>
        <v>638441.28600000008</v>
      </c>
      <c r="F44" s="1">
        <f>C44*D44</f>
        <v>191.53238580000001</v>
      </c>
      <c r="G44" s="55">
        <v>33</v>
      </c>
      <c r="H44" s="55">
        <v>33</v>
      </c>
      <c r="I44" s="57">
        <f t="shared" si="0"/>
        <v>-191.53238580000001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  <c r="AJ44" s="58">
        <v>0</v>
      </c>
      <c r="AK44" s="58">
        <v>0</v>
      </c>
      <c r="AL44" s="58">
        <v>0</v>
      </c>
      <c r="AM44" s="58">
        <v>0</v>
      </c>
      <c r="AN44" s="58">
        <v>0</v>
      </c>
      <c r="AO44" s="58">
        <v>0</v>
      </c>
      <c r="AP44" s="58">
        <f>I44</f>
        <v>-191.53238580000001</v>
      </c>
      <c r="AQ44" s="58">
        <v>0</v>
      </c>
      <c r="AR44" s="58">
        <v>0</v>
      </c>
      <c r="AS44" s="58">
        <v>0</v>
      </c>
      <c r="AT44" s="58">
        <v>0</v>
      </c>
      <c r="AU44" s="58">
        <v>0</v>
      </c>
      <c r="AV44" s="58">
        <v>0</v>
      </c>
      <c r="AW44" s="58">
        <v>0</v>
      </c>
      <c r="AX44" s="58">
        <v>0</v>
      </c>
      <c r="AY44" s="58">
        <v>0</v>
      </c>
      <c r="AZ44" s="58">
        <v>0</v>
      </c>
      <c r="BA44" s="58">
        <v>0</v>
      </c>
      <c r="BB44" s="58">
        <v>0</v>
      </c>
      <c r="BC44" s="58">
        <v>0</v>
      </c>
      <c r="BD44" s="58">
        <v>0</v>
      </c>
      <c r="BE44" s="58">
        <v>0</v>
      </c>
      <c r="BF44" s="58">
        <v>0</v>
      </c>
      <c r="BG44" s="58">
        <v>0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0</v>
      </c>
      <c r="CA44" s="58">
        <v>0</v>
      </c>
      <c r="CB44" s="58">
        <v>0</v>
      </c>
      <c r="CC44" s="58">
        <v>0</v>
      </c>
      <c r="CD44" s="58">
        <v>0</v>
      </c>
      <c r="CE44" s="58">
        <v>0</v>
      </c>
      <c r="CF44" s="58">
        <v>0</v>
      </c>
      <c r="CG44" s="58">
        <v>0</v>
      </c>
      <c r="CH44" s="58">
        <v>0</v>
      </c>
      <c r="CI44" s="58">
        <v>0</v>
      </c>
      <c r="CJ44" s="58">
        <v>0</v>
      </c>
      <c r="CK44" s="58">
        <v>0</v>
      </c>
      <c r="CL44" s="58">
        <v>0</v>
      </c>
      <c r="CM44" s="58">
        <v>0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115"/>
    </row>
    <row r="45" spans="1:102" x14ac:dyDescent="0.25">
      <c r="B45" t="s">
        <v>33</v>
      </c>
      <c r="C45" s="6">
        <v>2.0000000000000001E-4</v>
      </c>
      <c r="D45" s="1">
        <f>F33+F34</f>
        <v>638441.28600000008</v>
      </c>
      <c r="F45" s="1">
        <f>C45*D45</f>
        <v>127.68825720000002</v>
      </c>
      <c r="G45" s="55">
        <v>33</v>
      </c>
      <c r="H45" s="55">
        <v>33</v>
      </c>
      <c r="I45" s="57">
        <f t="shared" si="0"/>
        <v>-127.68825720000002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  <c r="AG45" s="58">
        <v>0</v>
      </c>
      <c r="AH45" s="58">
        <v>0</v>
      </c>
      <c r="AI45" s="58">
        <v>0</v>
      </c>
      <c r="AJ45" s="58">
        <v>0</v>
      </c>
      <c r="AK45" s="58">
        <v>0</v>
      </c>
      <c r="AL45" s="58">
        <v>0</v>
      </c>
      <c r="AM45" s="58">
        <v>0</v>
      </c>
      <c r="AN45" s="58">
        <v>0</v>
      </c>
      <c r="AO45" s="58">
        <v>0</v>
      </c>
      <c r="AP45" s="58">
        <f>I45</f>
        <v>-127.68825720000002</v>
      </c>
      <c r="AQ45" s="58">
        <v>0</v>
      </c>
      <c r="AR45" s="58">
        <v>0</v>
      </c>
      <c r="AS45" s="58">
        <v>0</v>
      </c>
      <c r="AT45" s="58">
        <v>0</v>
      </c>
      <c r="AU45" s="58">
        <v>0</v>
      </c>
      <c r="AV45" s="58">
        <v>0</v>
      </c>
      <c r="AW45" s="58">
        <v>0</v>
      </c>
      <c r="AX45" s="58">
        <v>0</v>
      </c>
      <c r="AY45" s="58">
        <v>0</v>
      </c>
      <c r="AZ45" s="58">
        <v>0</v>
      </c>
      <c r="BA45" s="58">
        <v>0</v>
      </c>
      <c r="BB45" s="58">
        <v>0</v>
      </c>
      <c r="BC45" s="58">
        <v>0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0</v>
      </c>
      <c r="CA45" s="58">
        <v>0</v>
      </c>
      <c r="CB45" s="58">
        <v>0</v>
      </c>
      <c r="CC45" s="58">
        <v>0</v>
      </c>
      <c r="CD45" s="58">
        <v>0</v>
      </c>
      <c r="CE45" s="58">
        <v>0</v>
      </c>
      <c r="CF45" s="58">
        <v>0</v>
      </c>
      <c r="CG45" s="58">
        <v>0</v>
      </c>
      <c r="CH45" s="58">
        <v>0</v>
      </c>
      <c r="CI45" s="58">
        <v>0</v>
      </c>
      <c r="CJ45" s="58">
        <v>0</v>
      </c>
      <c r="CK45" s="58">
        <v>0</v>
      </c>
      <c r="CL45" s="58">
        <v>0</v>
      </c>
      <c r="CM45" s="58">
        <v>0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0</v>
      </c>
      <c r="CU45" s="58">
        <v>0</v>
      </c>
      <c r="CV45" s="58">
        <v>0</v>
      </c>
      <c r="CW45" s="58">
        <v>0</v>
      </c>
      <c r="CX45" s="115"/>
    </row>
    <row r="46" spans="1:102" x14ac:dyDescent="0.25">
      <c r="B46" t="s">
        <v>34</v>
      </c>
      <c r="C46">
        <v>1</v>
      </c>
      <c r="D46" s="1">
        <v>250</v>
      </c>
      <c r="F46" s="1">
        <f>C46*D46</f>
        <v>250</v>
      </c>
      <c r="G46" s="55">
        <v>33</v>
      </c>
      <c r="H46" s="55">
        <v>33</v>
      </c>
      <c r="I46" s="57">
        <f t="shared" si="0"/>
        <v>-250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8">
        <v>0</v>
      </c>
      <c r="AI46" s="58">
        <v>0</v>
      </c>
      <c r="AJ46" s="58">
        <v>0</v>
      </c>
      <c r="AK46" s="58">
        <v>0</v>
      </c>
      <c r="AL46" s="58">
        <v>0</v>
      </c>
      <c r="AM46" s="58">
        <v>0</v>
      </c>
      <c r="AN46" s="58">
        <v>0</v>
      </c>
      <c r="AO46" s="58">
        <v>0</v>
      </c>
      <c r="AP46" s="58">
        <f>I46</f>
        <v>-250</v>
      </c>
      <c r="AQ46" s="58">
        <v>0</v>
      </c>
      <c r="AR46" s="58">
        <v>0</v>
      </c>
      <c r="AS46" s="58">
        <v>0</v>
      </c>
      <c r="AT46" s="58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8">
        <v>0</v>
      </c>
      <c r="BA46" s="58">
        <v>0</v>
      </c>
      <c r="BB46" s="58">
        <v>0</v>
      </c>
      <c r="BC46" s="58">
        <v>0</v>
      </c>
      <c r="BD46" s="58">
        <v>0</v>
      </c>
      <c r="BE46" s="58">
        <v>0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0</v>
      </c>
      <c r="BW46" s="58">
        <v>0</v>
      </c>
      <c r="BX46" s="58">
        <v>0</v>
      </c>
      <c r="BY46" s="58">
        <v>0</v>
      </c>
      <c r="BZ46" s="58">
        <v>0</v>
      </c>
      <c r="CA46" s="58">
        <v>0</v>
      </c>
      <c r="CB46" s="58">
        <v>0</v>
      </c>
      <c r="CC46" s="58">
        <v>0</v>
      </c>
      <c r="CD46" s="58">
        <v>0</v>
      </c>
      <c r="CE46" s="58">
        <v>0</v>
      </c>
      <c r="CF46" s="58">
        <v>0</v>
      </c>
      <c r="CG46" s="58">
        <v>0</v>
      </c>
      <c r="CH46" s="58">
        <v>0</v>
      </c>
      <c r="CI46" s="58">
        <v>0</v>
      </c>
      <c r="CJ46" s="58">
        <v>0</v>
      </c>
      <c r="CK46" s="58">
        <v>0</v>
      </c>
      <c r="CL46" s="58">
        <v>0</v>
      </c>
      <c r="CM46" s="58">
        <v>0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115"/>
    </row>
    <row r="47" spans="1:102" x14ac:dyDescent="0.25">
      <c r="B47" s="7" t="s">
        <v>35</v>
      </c>
      <c r="G47" s="90"/>
      <c r="H47" s="90"/>
      <c r="I47" s="91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115"/>
    </row>
    <row r="48" spans="1:102" x14ac:dyDescent="0.25">
      <c r="B48" t="s">
        <v>32</v>
      </c>
      <c r="C48" s="6">
        <v>2.9999999999999997E-4</v>
      </c>
      <c r="D48" s="1">
        <f>F33+F34</f>
        <v>638441.28600000008</v>
      </c>
      <c r="F48" s="1">
        <f>C48*D48</f>
        <v>191.53238580000001</v>
      </c>
      <c r="G48" s="55">
        <v>33</v>
      </c>
      <c r="H48" s="55">
        <v>33</v>
      </c>
      <c r="I48" s="57">
        <f t="shared" si="0"/>
        <v>-191.53238580000001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v>0</v>
      </c>
      <c r="AH48" s="58">
        <v>0</v>
      </c>
      <c r="AI48" s="58">
        <v>0</v>
      </c>
      <c r="AJ48" s="58">
        <v>0</v>
      </c>
      <c r="AK48" s="58">
        <v>0</v>
      </c>
      <c r="AL48" s="58">
        <v>0</v>
      </c>
      <c r="AM48" s="58">
        <v>0</v>
      </c>
      <c r="AN48" s="58">
        <v>0</v>
      </c>
      <c r="AO48" s="58">
        <v>0</v>
      </c>
      <c r="AP48" s="58">
        <f>I48</f>
        <v>-191.53238580000001</v>
      </c>
      <c r="AQ48" s="58">
        <v>0</v>
      </c>
      <c r="AR48" s="58">
        <v>0</v>
      </c>
      <c r="AS48" s="58">
        <v>0</v>
      </c>
      <c r="AT48" s="58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8">
        <v>0</v>
      </c>
      <c r="BA48" s="58">
        <v>0</v>
      </c>
      <c r="BB48" s="58">
        <v>0</v>
      </c>
      <c r="BC48" s="58">
        <v>0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58">
        <v>0</v>
      </c>
      <c r="BK48" s="58">
        <v>0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0</v>
      </c>
      <c r="CA48" s="58">
        <v>0</v>
      </c>
      <c r="CB48" s="58">
        <v>0</v>
      </c>
      <c r="CC48" s="58">
        <v>0</v>
      </c>
      <c r="CD48" s="58">
        <v>0</v>
      </c>
      <c r="CE48" s="58">
        <v>0</v>
      </c>
      <c r="CF48" s="58">
        <v>0</v>
      </c>
      <c r="CG48" s="58">
        <v>0</v>
      </c>
      <c r="CH48" s="58">
        <v>0</v>
      </c>
      <c r="CI48" s="58">
        <v>0</v>
      </c>
      <c r="CJ48" s="58">
        <v>0</v>
      </c>
      <c r="CK48" s="58">
        <v>0</v>
      </c>
      <c r="CL48" s="58">
        <v>0</v>
      </c>
      <c r="CM48" s="58">
        <v>0</v>
      </c>
      <c r="CN48" s="58">
        <v>0</v>
      </c>
      <c r="CO48" s="58">
        <v>0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115"/>
    </row>
    <row r="49" spans="2:102" x14ac:dyDescent="0.25">
      <c r="B49" t="s">
        <v>33</v>
      </c>
      <c r="C49" s="6">
        <v>2.0000000000000001E-4</v>
      </c>
      <c r="D49" s="1">
        <f>F33+F34</f>
        <v>638441.28600000008</v>
      </c>
      <c r="F49" s="1">
        <f>C49*D49</f>
        <v>127.68825720000002</v>
      </c>
      <c r="G49" s="55">
        <v>33</v>
      </c>
      <c r="H49" s="55">
        <v>33</v>
      </c>
      <c r="I49" s="57">
        <f t="shared" si="0"/>
        <v>-127.68825720000002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0</v>
      </c>
      <c r="AN49" s="58">
        <v>0</v>
      </c>
      <c r="AO49" s="58">
        <v>0</v>
      </c>
      <c r="AP49" s="58">
        <f t="shared" ref="AP49:AP52" si="14">I49</f>
        <v>-127.68825720000002</v>
      </c>
      <c r="AQ49" s="58">
        <v>0</v>
      </c>
      <c r="AR49" s="58">
        <v>0</v>
      </c>
      <c r="AS49" s="58">
        <v>0</v>
      </c>
      <c r="AT49" s="58">
        <v>0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8">
        <v>0</v>
      </c>
      <c r="BA49" s="58">
        <v>0</v>
      </c>
      <c r="BB49" s="58">
        <v>0</v>
      </c>
      <c r="BC49" s="58">
        <v>0</v>
      </c>
      <c r="BD49" s="58">
        <v>0</v>
      </c>
      <c r="BE49" s="58">
        <v>0</v>
      </c>
      <c r="BF49" s="58">
        <v>0</v>
      </c>
      <c r="BG49" s="58">
        <v>0</v>
      </c>
      <c r="BH49" s="58">
        <v>0</v>
      </c>
      <c r="BI49" s="58">
        <v>0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0</v>
      </c>
      <c r="CA49" s="58">
        <v>0</v>
      </c>
      <c r="CB49" s="58">
        <v>0</v>
      </c>
      <c r="CC49" s="58">
        <v>0</v>
      </c>
      <c r="CD49" s="58">
        <v>0</v>
      </c>
      <c r="CE49" s="58">
        <v>0</v>
      </c>
      <c r="CF49" s="58">
        <v>0</v>
      </c>
      <c r="CG49" s="58">
        <v>0</v>
      </c>
      <c r="CH49" s="58">
        <v>0</v>
      </c>
      <c r="CI49" s="58">
        <v>0</v>
      </c>
      <c r="CJ49" s="58">
        <v>0</v>
      </c>
      <c r="CK49" s="58">
        <v>0</v>
      </c>
      <c r="CL49" s="58">
        <v>0</v>
      </c>
      <c r="CM49" s="58">
        <v>0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115"/>
    </row>
    <row r="50" spans="2:102" x14ac:dyDescent="0.25">
      <c r="B50" t="s">
        <v>34</v>
      </c>
      <c r="C50">
        <v>1</v>
      </c>
      <c r="D50" s="1">
        <v>250</v>
      </c>
      <c r="F50" s="1">
        <f>C50*D50</f>
        <v>250</v>
      </c>
      <c r="G50" s="55">
        <v>33</v>
      </c>
      <c r="H50" s="55">
        <v>33</v>
      </c>
      <c r="I50" s="57">
        <f t="shared" si="0"/>
        <v>-250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v>0</v>
      </c>
      <c r="AH50" s="58">
        <v>0</v>
      </c>
      <c r="AI50" s="58">
        <v>0</v>
      </c>
      <c r="AJ50" s="58">
        <v>0</v>
      </c>
      <c r="AK50" s="58">
        <v>0</v>
      </c>
      <c r="AL50" s="58">
        <v>0</v>
      </c>
      <c r="AM50" s="58">
        <v>0</v>
      </c>
      <c r="AN50" s="58">
        <v>0</v>
      </c>
      <c r="AO50" s="58">
        <v>0</v>
      </c>
      <c r="AP50" s="58">
        <f t="shared" si="14"/>
        <v>-250</v>
      </c>
      <c r="AQ50" s="58">
        <v>0</v>
      </c>
      <c r="AR50" s="58">
        <v>0</v>
      </c>
      <c r="AS50" s="58">
        <v>0</v>
      </c>
      <c r="AT50" s="58">
        <v>0</v>
      </c>
      <c r="AU50" s="58">
        <v>0</v>
      </c>
      <c r="AV50" s="58">
        <v>0</v>
      </c>
      <c r="AW50" s="58">
        <v>0</v>
      </c>
      <c r="AX50" s="58">
        <v>0</v>
      </c>
      <c r="AY50" s="58">
        <v>0</v>
      </c>
      <c r="AZ50" s="58">
        <v>0</v>
      </c>
      <c r="BA50" s="58">
        <v>0</v>
      </c>
      <c r="BB50" s="58">
        <v>0</v>
      </c>
      <c r="BC50" s="58">
        <v>0</v>
      </c>
      <c r="BD50" s="58">
        <v>0</v>
      </c>
      <c r="BE50" s="58">
        <v>0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0</v>
      </c>
      <c r="BM50" s="58">
        <v>0</v>
      </c>
      <c r="BN50" s="58">
        <v>0</v>
      </c>
      <c r="BO50" s="58">
        <v>0</v>
      </c>
      <c r="BP50" s="58">
        <v>0</v>
      </c>
      <c r="BQ50" s="58">
        <v>0</v>
      </c>
      <c r="BR50" s="58">
        <v>0</v>
      </c>
      <c r="BS50" s="58">
        <v>0</v>
      </c>
      <c r="BT50" s="58">
        <v>0</v>
      </c>
      <c r="BU50" s="58">
        <v>0</v>
      </c>
      <c r="BV50" s="58">
        <v>0</v>
      </c>
      <c r="BW50" s="58">
        <v>0</v>
      </c>
      <c r="BX50" s="58">
        <v>0</v>
      </c>
      <c r="BY50" s="58">
        <v>0</v>
      </c>
      <c r="BZ50" s="58">
        <v>0</v>
      </c>
      <c r="CA50" s="58">
        <v>0</v>
      </c>
      <c r="CB50" s="58">
        <v>0</v>
      </c>
      <c r="CC50" s="58">
        <v>0</v>
      </c>
      <c r="CD50" s="58">
        <v>0</v>
      </c>
      <c r="CE50" s="58">
        <v>0</v>
      </c>
      <c r="CF50" s="58">
        <v>0</v>
      </c>
      <c r="CG50" s="58">
        <v>0</v>
      </c>
      <c r="CH50" s="58">
        <v>0</v>
      </c>
      <c r="CI50" s="58">
        <v>0</v>
      </c>
      <c r="CJ50" s="58">
        <v>0</v>
      </c>
      <c r="CK50" s="58">
        <v>0</v>
      </c>
      <c r="CL50" s="58">
        <v>0</v>
      </c>
      <c r="CM50" s="58">
        <v>0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115"/>
    </row>
    <row r="51" spans="2:102" x14ac:dyDescent="0.25">
      <c r="B51" s="7" t="s">
        <v>36</v>
      </c>
      <c r="C51" s="6">
        <v>8.9999999999999993E-3</v>
      </c>
      <c r="D51" s="1">
        <f>F33+F34</f>
        <v>638441.28600000008</v>
      </c>
      <c r="F51" s="1">
        <f>C51*D51</f>
        <v>5745.9715740000001</v>
      </c>
      <c r="G51" s="55">
        <v>17</v>
      </c>
      <c r="H51" s="55">
        <v>32</v>
      </c>
      <c r="I51" s="57">
        <f t="shared" si="0"/>
        <v>-5745.9715740000001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f>$I$51/16</f>
        <v>-359.12322337500001</v>
      </c>
      <c r="AA51" s="58">
        <f t="shared" ref="AA51:AO51" si="15">$I$51/16</f>
        <v>-359.12322337500001</v>
      </c>
      <c r="AB51" s="58">
        <f t="shared" si="15"/>
        <v>-359.12322337500001</v>
      </c>
      <c r="AC51" s="58">
        <f t="shared" si="15"/>
        <v>-359.12322337500001</v>
      </c>
      <c r="AD51" s="58">
        <f t="shared" si="15"/>
        <v>-359.12322337500001</v>
      </c>
      <c r="AE51" s="58">
        <f t="shared" si="15"/>
        <v>-359.12322337500001</v>
      </c>
      <c r="AF51" s="58">
        <f t="shared" si="15"/>
        <v>-359.12322337500001</v>
      </c>
      <c r="AG51" s="58">
        <f t="shared" si="15"/>
        <v>-359.12322337500001</v>
      </c>
      <c r="AH51" s="58">
        <f t="shared" si="15"/>
        <v>-359.12322337500001</v>
      </c>
      <c r="AI51" s="58">
        <f t="shared" si="15"/>
        <v>-359.12322337500001</v>
      </c>
      <c r="AJ51" s="58">
        <f t="shared" si="15"/>
        <v>-359.12322337500001</v>
      </c>
      <c r="AK51" s="58">
        <f t="shared" si="15"/>
        <v>-359.12322337500001</v>
      </c>
      <c r="AL51" s="58">
        <f t="shared" si="15"/>
        <v>-359.12322337500001</v>
      </c>
      <c r="AM51" s="58">
        <f t="shared" si="15"/>
        <v>-359.12322337500001</v>
      </c>
      <c r="AN51" s="58">
        <f t="shared" si="15"/>
        <v>-359.12322337500001</v>
      </c>
      <c r="AO51" s="58">
        <f t="shared" si="15"/>
        <v>-359.12322337500001</v>
      </c>
      <c r="AP51" s="58">
        <v>0</v>
      </c>
      <c r="AQ51" s="58">
        <v>0</v>
      </c>
      <c r="AR51" s="58">
        <v>0</v>
      </c>
      <c r="AS51" s="58">
        <v>0</v>
      </c>
      <c r="AT51" s="58">
        <v>0</v>
      </c>
      <c r="AU51" s="58">
        <v>0</v>
      </c>
      <c r="AV51" s="58">
        <v>0</v>
      </c>
      <c r="AW51" s="58">
        <v>0</v>
      </c>
      <c r="AX51" s="58">
        <v>0</v>
      </c>
      <c r="AY51" s="58">
        <v>0</v>
      </c>
      <c r="AZ51" s="58">
        <v>0</v>
      </c>
      <c r="BA51" s="58">
        <v>0</v>
      </c>
      <c r="BB51" s="58">
        <v>0</v>
      </c>
      <c r="BC51" s="58">
        <v>0</v>
      </c>
      <c r="BD51" s="58">
        <v>0</v>
      </c>
      <c r="BE51" s="58">
        <v>0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0</v>
      </c>
      <c r="BO51" s="58">
        <v>0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0</v>
      </c>
      <c r="CA51" s="58">
        <v>0</v>
      </c>
      <c r="CB51" s="58">
        <v>0</v>
      </c>
      <c r="CC51" s="58">
        <v>0</v>
      </c>
      <c r="CD51" s="58">
        <v>0</v>
      </c>
      <c r="CE51" s="58">
        <v>0</v>
      </c>
      <c r="CF51" s="58">
        <v>0</v>
      </c>
      <c r="CG51" s="58">
        <v>0</v>
      </c>
      <c r="CH51" s="58">
        <v>0</v>
      </c>
      <c r="CI51" s="58">
        <v>0</v>
      </c>
      <c r="CJ51" s="58">
        <v>0</v>
      </c>
      <c r="CK51" s="58">
        <v>0</v>
      </c>
      <c r="CL51" s="58">
        <v>0</v>
      </c>
      <c r="CM51" s="58">
        <v>0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115"/>
    </row>
    <row r="52" spans="2:102" x14ac:dyDescent="0.25">
      <c r="B52" s="7" t="s">
        <v>198</v>
      </c>
      <c r="C52" s="6">
        <v>2.5000000000000001E-3</v>
      </c>
      <c r="D52" s="1">
        <f>2*65*1.2*725.71</f>
        <v>113210.76000000001</v>
      </c>
      <c r="F52" s="1">
        <f>C52*D52</f>
        <v>283.02690000000001</v>
      </c>
      <c r="G52" s="55">
        <v>33</v>
      </c>
      <c r="H52" s="55">
        <v>33</v>
      </c>
      <c r="I52" s="57">
        <f>-F52</f>
        <v>-283.02690000000001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58">
        <v>0</v>
      </c>
      <c r="AC52" s="58">
        <v>0</v>
      </c>
      <c r="AD52" s="58">
        <v>0</v>
      </c>
      <c r="AE52" s="58">
        <v>0</v>
      </c>
      <c r="AF52" s="58">
        <v>0</v>
      </c>
      <c r="AG52" s="58">
        <v>0</v>
      </c>
      <c r="AH52" s="58">
        <v>0</v>
      </c>
      <c r="AI52" s="58">
        <v>0</v>
      </c>
      <c r="AJ52" s="58">
        <v>0</v>
      </c>
      <c r="AK52" s="58">
        <v>0</v>
      </c>
      <c r="AL52" s="58">
        <v>0</v>
      </c>
      <c r="AM52" s="58">
        <v>0</v>
      </c>
      <c r="AN52" s="58">
        <v>0</v>
      </c>
      <c r="AO52" s="58">
        <v>0</v>
      </c>
      <c r="AP52" s="58">
        <f t="shared" si="14"/>
        <v>-283.02690000000001</v>
      </c>
      <c r="AQ52" s="58">
        <v>0</v>
      </c>
      <c r="AR52" s="58">
        <v>0</v>
      </c>
      <c r="AS52" s="58">
        <v>0</v>
      </c>
      <c r="AT52" s="58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8">
        <v>0</v>
      </c>
      <c r="BA52" s="58">
        <v>0</v>
      </c>
      <c r="BB52" s="58">
        <v>0</v>
      </c>
      <c r="BC52" s="58">
        <v>0</v>
      </c>
      <c r="BD52" s="58">
        <v>0</v>
      </c>
      <c r="BE52" s="58">
        <v>0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0</v>
      </c>
      <c r="CA52" s="58">
        <v>0</v>
      </c>
      <c r="CB52" s="58">
        <v>0</v>
      </c>
      <c r="CC52" s="58">
        <v>0</v>
      </c>
      <c r="CD52" s="58">
        <v>0</v>
      </c>
      <c r="CE52" s="58">
        <v>0</v>
      </c>
      <c r="CF52" s="58">
        <v>0</v>
      </c>
      <c r="CG52" s="58">
        <v>0</v>
      </c>
      <c r="CH52" s="58">
        <v>0</v>
      </c>
      <c r="CI52" s="58">
        <v>0</v>
      </c>
      <c r="CJ52" s="58">
        <v>0</v>
      </c>
      <c r="CK52" s="58">
        <v>0</v>
      </c>
      <c r="CL52" s="58">
        <v>0</v>
      </c>
      <c r="CM52" s="58">
        <v>0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115"/>
    </row>
    <row r="53" spans="2:102" x14ac:dyDescent="0.25">
      <c r="G53" s="61"/>
      <c r="H53" s="61"/>
      <c r="I53" s="62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CX53" s="115"/>
    </row>
    <row r="54" spans="2:102" x14ac:dyDescent="0.25">
      <c r="B54" s="15" t="s">
        <v>37</v>
      </c>
      <c r="C54" s="15"/>
      <c r="D54" s="16"/>
      <c r="E54" s="16"/>
      <c r="F54" s="16"/>
      <c r="G54" s="73"/>
      <c r="H54" s="73"/>
      <c r="I54" s="74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CX54" s="115"/>
    </row>
    <row r="55" spans="2:102" x14ac:dyDescent="0.25">
      <c r="B55" s="17" t="s">
        <v>40</v>
      </c>
      <c r="C55" s="17">
        <v>1</v>
      </c>
      <c r="D55" s="19">
        <v>2500</v>
      </c>
      <c r="E55" s="19"/>
      <c r="F55" s="19">
        <f>C55*D55</f>
        <v>2500</v>
      </c>
      <c r="G55" s="67">
        <v>16</v>
      </c>
      <c r="H55" s="67">
        <v>16</v>
      </c>
      <c r="I55" s="68">
        <f t="shared" si="0"/>
        <v>-2500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  <c r="O55" s="69">
        <v>0</v>
      </c>
      <c r="P55" s="69">
        <v>0</v>
      </c>
      <c r="Q55" s="69">
        <v>0</v>
      </c>
      <c r="R55" s="69">
        <v>0</v>
      </c>
      <c r="S55" s="69">
        <v>0</v>
      </c>
      <c r="T55" s="69">
        <v>0</v>
      </c>
      <c r="U55" s="69">
        <v>0</v>
      </c>
      <c r="V55" s="69">
        <v>0</v>
      </c>
      <c r="W55" s="69">
        <v>0</v>
      </c>
      <c r="X55" s="114">
        <v>0</v>
      </c>
      <c r="Y55" s="114">
        <f>I55</f>
        <v>-2500</v>
      </c>
      <c r="Z55" s="114">
        <v>0</v>
      </c>
      <c r="AA55" s="114">
        <v>0</v>
      </c>
      <c r="AB55" s="114">
        <v>0</v>
      </c>
      <c r="AC55" s="114">
        <v>0</v>
      </c>
      <c r="AD55" s="114">
        <v>0</v>
      </c>
      <c r="AE55" s="114">
        <v>0</v>
      </c>
      <c r="AF55" s="114">
        <v>0</v>
      </c>
      <c r="AG55" s="114">
        <v>0</v>
      </c>
      <c r="AH55" s="114">
        <v>0</v>
      </c>
      <c r="AI55" s="114">
        <v>0</v>
      </c>
      <c r="AJ55" s="114">
        <v>0</v>
      </c>
      <c r="AK55" s="114">
        <v>0</v>
      </c>
      <c r="AL55" s="114">
        <v>0</v>
      </c>
      <c r="AM55" s="114">
        <v>0</v>
      </c>
      <c r="AN55" s="114">
        <v>0</v>
      </c>
      <c r="AO55" s="114">
        <v>0</v>
      </c>
      <c r="AP55" s="114">
        <v>0</v>
      </c>
      <c r="AQ55" s="114">
        <v>0</v>
      </c>
      <c r="AR55" s="114">
        <v>0</v>
      </c>
      <c r="AS55" s="114">
        <v>0</v>
      </c>
      <c r="AT55" s="114">
        <v>0</v>
      </c>
      <c r="AU55" s="114">
        <v>0</v>
      </c>
      <c r="AV55" s="114">
        <v>0</v>
      </c>
      <c r="AW55" s="114">
        <v>0</v>
      </c>
      <c r="AX55" s="114">
        <v>0</v>
      </c>
      <c r="AY55" s="114">
        <v>0</v>
      </c>
      <c r="AZ55" s="114">
        <v>0</v>
      </c>
      <c r="BA55" s="114">
        <v>0</v>
      </c>
      <c r="BB55" s="114">
        <v>0</v>
      </c>
      <c r="BC55" s="114">
        <v>0</v>
      </c>
      <c r="BD55" s="114">
        <v>0</v>
      </c>
      <c r="BE55" s="114">
        <v>0</v>
      </c>
      <c r="BF55" s="114">
        <v>0</v>
      </c>
      <c r="BG55" s="114">
        <v>0</v>
      </c>
      <c r="BH55" s="114">
        <v>0</v>
      </c>
      <c r="BI55" s="114">
        <v>0</v>
      </c>
      <c r="BJ55" s="114">
        <v>0</v>
      </c>
      <c r="BK55" s="114">
        <v>0</v>
      </c>
      <c r="BL55" s="114">
        <v>0</v>
      </c>
      <c r="BM55" s="114">
        <v>0</v>
      </c>
      <c r="BN55" s="114">
        <v>0</v>
      </c>
      <c r="BO55" s="114">
        <v>0</v>
      </c>
      <c r="BP55" s="114">
        <v>0</v>
      </c>
      <c r="BQ55" s="114">
        <v>0</v>
      </c>
      <c r="BR55" s="114">
        <v>0</v>
      </c>
      <c r="BS55" s="114">
        <v>0</v>
      </c>
      <c r="BT55" s="114">
        <v>0</v>
      </c>
      <c r="BU55" s="114">
        <v>0</v>
      </c>
      <c r="BV55" s="114">
        <v>0</v>
      </c>
      <c r="BW55" s="114">
        <v>0</v>
      </c>
      <c r="BX55" s="114">
        <v>0</v>
      </c>
      <c r="BY55" s="114">
        <v>0</v>
      </c>
      <c r="BZ55" s="114">
        <v>0</v>
      </c>
      <c r="CA55" s="114">
        <v>0</v>
      </c>
      <c r="CB55" s="114">
        <v>0</v>
      </c>
      <c r="CC55" s="114">
        <v>0</v>
      </c>
      <c r="CD55" s="114">
        <v>0</v>
      </c>
      <c r="CE55" s="114">
        <v>0</v>
      </c>
      <c r="CF55" s="114">
        <v>0</v>
      </c>
      <c r="CG55" s="114">
        <v>0</v>
      </c>
      <c r="CH55" s="114">
        <v>0</v>
      </c>
      <c r="CI55" s="114">
        <v>0</v>
      </c>
      <c r="CJ55" s="114">
        <v>0</v>
      </c>
      <c r="CK55" s="114">
        <v>0</v>
      </c>
      <c r="CL55" s="114">
        <v>0</v>
      </c>
      <c r="CM55" s="114">
        <v>0</v>
      </c>
      <c r="CN55" s="114">
        <v>0</v>
      </c>
      <c r="CO55" s="114">
        <v>0</v>
      </c>
      <c r="CP55" s="114">
        <v>0</v>
      </c>
      <c r="CQ55" s="114">
        <v>0</v>
      </c>
      <c r="CR55" s="114">
        <v>0</v>
      </c>
      <c r="CS55" s="114">
        <v>0</v>
      </c>
      <c r="CT55" s="114">
        <v>0</v>
      </c>
      <c r="CU55" s="114">
        <v>0</v>
      </c>
      <c r="CV55" s="114">
        <v>0</v>
      </c>
      <c r="CW55" s="114">
        <v>0</v>
      </c>
      <c r="CX55" s="115"/>
    </row>
    <row r="56" spans="2:102" x14ac:dyDescent="0.25">
      <c r="B56" s="17" t="s">
        <v>34</v>
      </c>
      <c r="C56" s="20">
        <v>2.5000000000000001E-3</v>
      </c>
      <c r="D56" s="19">
        <f>-0.8*SUM(I10:I52,I65:I66)</f>
        <v>852746.72621651855</v>
      </c>
      <c r="E56" s="19"/>
      <c r="F56" s="19">
        <f>C56*D56</f>
        <v>2131.8668155412965</v>
      </c>
      <c r="G56" s="55">
        <v>16</v>
      </c>
      <c r="H56" s="55">
        <v>16</v>
      </c>
      <c r="I56" s="57">
        <f t="shared" si="0"/>
        <v>-2131.8668155412965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f>I56</f>
        <v>-2131.8668155412965</v>
      </c>
      <c r="Z56" s="58">
        <v>0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  <c r="AG56" s="58">
        <v>0</v>
      </c>
      <c r="AH56" s="58">
        <v>0</v>
      </c>
      <c r="AI56" s="58">
        <v>0</v>
      </c>
      <c r="AJ56" s="58">
        <v>0</v>
      </c>
      <c r="AK56" s="58">
        <v>0</v>
      </c>
      <c r="AL56" s="58">
        <v>0</v>
      </c>
      <c r="AM56" s="58">
        <v>0</v>
      </c>
      <c r="AN56" s="58">
        <v>0</v>
      </c>
      <c r="AO56" s="58">
        <v>0</v>
      </c>
      <c r="AP56" s="58">
        <v>0</v>
      </c>
      <c r="AQ56" s="58">
        <v>0</v>
      </c>
      <c r="AR56" s="58">
        <v>0</v>
      </c>
      <c r="AS56" s="58">
        <v>0</v>
      </c>
      <c r="AT56" s="58">
        <v>0</v>
      </c>
      <c r="AU56" s="58">
        <v>0</v>
      </c>
      <c r="AV56" s="58">
        <v>0</v>
      </c>
      <c r="AW56" s="58">
        <v>0</v>
      </c>
      <c r="AX56" s="58">
        <v>0</v>
      </c>
      <c r="AY56" s="58">
        <v>0</v>
      </c>
      <c r="AZ56" s="58">
        <v>0</v>
      </c>
      <c r="BA56" s="58">
        <v>0</v>
      </c>
      <c r="BB56" s="58">
        <v>0</v>
      </c>
      <c r="BC56" s="58">
        <v>0</v>
      </c>
      <c r="BD56" s="58">
        <v>0</v>
      </c>
      <c r="BE56" s="58">
        <v>0</v>
      </c>
      <c r="BF56" s="58">
        <v>0</v>
      </c>
      <c r="BG56" s="58">
        <v>0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0</v>
      </c>
      <c r="BW56" s="58">
        <v>0</v>
      </c>
      <c r="BX56" s="58">
        <v>0</v>
      </c>
      <c r="BY56" s="58">
        <v>0</v>
      </c>
      <c r="BZ56" s="58">
        <v>0</v>
      </c>
      <c r="CA56" s="58">
        <v>0</v>
      </c>
      <c r="CB56" s="58">
        <v>0</v>
      </c>
      <c r="CC56" s="58">
        <v>0</v>
      </c>
      <c r="CD56" s="58">
        <v>0</v>
      </c>
      <c r="CE56" s="58">
        <v>0</v>
      </c>
      <c r="CF56" s="58">
        <v>0</v>
      </c>
      <c r="CG56" s="58">
        <v>0</v>
      </c>
      <c r="CH56" s="58">
        <v>0</v>
      </c>
      <c r="CI56" s="58">
        <v>0</v>
      </c>
      <c r="CJ56" s="58">
        <v>0</v>
      </c>
      <c r="CK56" s="58">
        <v>0</v>
      </c>
      <c r="CL56" s="58">
        <v>0</v>
      </c>
      <c r="CM56" s="58">
        <v>0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115"/>
    </row>
    <row r="57" spans="2:102" x14ac:dyDescent="0.25">
      <c r="B57" s="17" t="s">
        <v>41</v>
      </c>
      <c r="C57" s="17">
        <v>1</v>
      </c>
      <c r="D57" s="19">
        <v>250</v>
      </c>
      <c r="E57" s="19"/>
      <c r="F57" s="19">
        <f>C57*D57</f>
        <v>250</v>
      </c>
      <c r="G57" s="55">
        <v>16</v>
      </c>
      <c r="H57" s="55">
        <v>16</v>
      </c>
      <c r="I57" s="57">
        <f t="shared" si="0"/>
        <v>-250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f>I57</f>
        <v>-250</v>
      </c>
      <c r="Z57" s="58">
        <v>0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0</v>
      </c>
      <c r="AG57" s="58">
        <v>0</v>
      </c>
      <c r="AH57" s="58">
        <v>0</v>
      </c>
      <c r="AI57" s="58">
        <v>0</v>
      </c>
      <c r="AJ57" s="58">
        <v>0</v>
      </c>
      <c r="AK57" s="58">
        <v>0</v>
      </c>
      <c r="AL57" s="58">
        <v>0</v>
      </c>
      <c r="AM57" s="58">
        <v>0</v>
      </c>
      <c r="AN57" s="58">
        <v>0</v>
      </c>
      <c r="AO57" s="58">
        <v>0</v>
      </c>
      <c r="AP57" s="58">
        <v>0</v>
      </c>
      <c r="AQ57" s="58">
        <v>0</v>
      </c>
      <c r="AR57" s="58">
        <v>0</v>
      </c>
      <c r="AS57" s="58">
        <v>0</v>
      </c>
      <c r="AT57" s="58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8">
        <v>0</v>
      </c>
      <c r="BA57" s="58">
        <v>0</v>
      </c>
      <c r="BB57" s="58">
        <v>0</v>
      </c>
      <c r="BC57" s="58">
        <v>0</v>
      </c>
      <c r="BD57" s="58">
        <v>0</v>
      </c>
      <c r="BE57" s="58">
        <v>0</v>
      </c>
      <c r="BF57" s="58">
        <v>0</v>
      </c>
      <c r="BG57" s="58">
        <v>0</v>
      </c>
      <c r="BH57" s="58">
        <v>0</v>
      </c>
      <c r="BI57" s="58">
        <v>0</v>
      </c>
      <c r="BJ57" s="58">
        <v>0</v>
      </c>
      <c r="BK57" s="58">
        <v>0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0</v>
      </c>
      <c r="BW57" s="58">
        <v>0</v>
      </c>
      <c r="BX57" s="58">
        <v>0</v>
      </c>
      <c r="BY57" s="58">
        <v>0</v>
      </c>
      <c r="BZ57" s="58">
        <v>0</v>
      </c>
      <c r="CA57" s="58">
        <v>0</v>
      </c>
      <c r="CB57" s="58">
        <v>0</v>
      </c>
      <c r="CC57" s="58">
        <v>0</v>
      </c>
      <c r="CD57" s="58">
        <v>0</v>
      </c>
      <c r="CE57" s="58">
        <v>0</v>
      </c>
      <c r="CF57" s="58">
        <v>0</v>
      </c>
      <c r="CG57" s="58">
        <v>0</v>
      </c>
      <c r="CH57" s="58">
        <v>0</v>
      </c>
      <c r="CI57" s="58">
        <v>0</v>
      </c>
      <c r="CJ57" s="58">
        <v>0</v>
      </c>
      <c r="CK57" s="58">
        <v>0</v>
      </c>
      <c r="CL57" s="58">
        <v>0</v>
      </c>
      <c r="CM57" s="58">
        <v>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115"/>
    </row>
    <row r="58" spans="2:102" x14ac:dyDescent="0.25">
      <c r="B58" s="17" t="s">
        <v>42</v>
      </c>
      <c r="C58" s="20">
        <v>2.5000000000000001E-3</v>
      </c>
      <c r="D58" s="19">
        <f>-0.8*SUM(I10:I52,I65:I66)</f>
        <v>852746.72621651855</v>
      </c>
      <c r="E58" s="19"/>
      <c r="F58" s="19">
        <f>C58*D58</f>
        <v>2131.8668155412965</v>
      </c>
      <c r="G58" s="55">
        <v>16</v>
      </c>
      <c r="H58" s="55">
        <v>16</v>
      </c>
      <c r="I58" s="57">
        <f t="shared" si="0"/>
        <v>-2131.8668155412965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0</v>
      </c>
      <c r="Y58" s="58">
        <f>I58</f>
        <v>-2131.8668155412965</v>
      </c>
      <c r="Z58" s="58">
        <v>0</v>
      </c>
      <c r="AA58" s="58">
        <v>0</v>
      </c>
      <c r="AB58" s="58">
        <v>0</v>
      </c>
      <c r="AC58" s="58">
        <v>0</v>
      </c>
      <c r="AD58" s="58">
        <v>0</v>
      </c>
      <c r="AE58" s="58">
        <v>0</v>
      </c>
      <c r="AF58" s="58">
        <v>0</v>
      </c>
      <c r="AG58" s="58">
        <v>0</v>
      </c>
      <c r="AH58" s="58">
        <v>0</v>
      </c>
      <c r="AI58" s="58">
        <v>0</v>
      </c>
      <c r="AJ58" s="58">
        <v>0</v>
      </c>
      <c r="AK58" s="58">
        <v>0</v>
      </c>
      <c r="AL58" s="58">
        <v>0</v>
      </c>
      <c r="AM58" s="58">
        <v>0</v>
      </c>
      <c r="AN58" s="58">
        <v>0</v>
      </c>
      <c r="AO58" s="58">
        <v>0</v>
      </c>
      <c r="AP58" s="58">
        <v>0</v>
      </c>
      <c r="AQ58" s="58">
        <v>0</v>
      </c>
      <c r="AR58" s="58">
        <v>0</v>
      </c>
      <c r="AS58" s="58">
        <v>0</v>
      </c>
      <c r="AT58" s="58">
        <v>0</v>
      </c>
      <c r="AU58" s="58">
        <v>0</v>
      </c>
      <c r="AV58" s="58">
        <v>0</v>
      </c>
      <c r="AW58" s="58">
        <v>0</v>
      </c>
      <c r="AX58" s="58">
        <v>0</v>
      </c>
      <c r="AY58" s="58">
        <v>0</v>
      </c>
      <c r="AZ58" s="58">
        <v>0</v>
      </c>
      <c r="BA58" s="58">
        <v>0</v>
      </c>
      <c r="BB58" s="58">
        <v>0</v>
      </c>
      <c r="BC58" s="58">
        <v>0</v>
      </c>
      <c r="BD58" s="58">
        <v>0</v>
      </c>
      <c r="BE58" s="58">
        <v>0</v>
      </c>
      <c r="BF58" s="58">
        <v>0</v>
      </c>
      <c r="BG58" s="58">
        <v>0</v>
      </c>
      <c r="BH58" s="58">
        <v>0</v>
      </c>
      <c r="BI58" s="58">
        <v>0</v>
      </c>
      <c r="BJ58" s="58">
        <v>0</v>
      </c>
      <c r="BK58" s="58">
        <v>0</v>
      </c>
      <c r="BL58" s="58">
        <v>0</v>
      </c>
      <c r="BM58" s="58">
        <v>0</v>
      </c>
      <c r="BN58" s="58">
        <v>0</v>
      </c>
      <c r="BO58" s="58">
        <v>0</v>
      </c>
      <c r="BP58" s="58">
        <v>0</v>
      </c>
      <c r="BQ58" s="58">
        <v>0</v>
      </c>
      <c r="BR58" s="58">
        <v>0</v>
      </c>
      <c r="BS58" s="58">
        <v>0</v>
      </c>
      <c r="BT58" s="58">
        <v>0</v>
      </c>
      <c r="BU58" s="58">
        <v>0</v>
      </c>
      <c r="BV58" s="58">
        <v>0</v>
      </c>
      <c r="BW58" s="58">
        <v>0</v>
      </c>
      <c r="BX58" s="58">
        <v>0</v>
      </c>
      <c r="BY58" s="58">
        <v>0</v>
      </c>
      <c r="BZ58" s="58">
        <v>0</v>
      </c>
      <c r="CA58" s="58">
        <v>0</v>
      </c>
      <c r="CB58" s="58">
        <v>0</v>
      </c>
      <c r="CC58" s="58">
        <v>0</v>
      </c>
      <c r="CD58" s="58">
        <v>0</v>
      </c>
      <c r="CE58" s="58">
        <v>0</v>
      </c>
      <c r="CF58" s="58">
        <v>0</v>
      </c>
      <c r="CG58" s="58">
        <v>0</v>
      </c>
      <c r="CH58" s="58">
        <v>0</v>
      </c>
      <c r="CI58" s="58">
        <v>0</v>
      </c>
      <c r="CJ58" s="58">
        <v>0</v>
      </c>
      <c r="CK58" s="58">
        <v>0</v>
      </c>
      <c r="CL58" s="58">
        <v>0</v>
      </c>
      <c r="CM58" s="58">
        <v>0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115"/>
    </row>
    <row r="59" spans="2:102" x14ac:dyDescent="0.25">
      <c r="B59" s="17" t="s">
        <v>38</v>
      </c>
      <c r="C59" s="20">
        <v>1E-3</v>
      </c>
      <c r="D59" s="19">
        <f>-0.8*SUM(I10:I52,I65:I66)</f>
        <v>852746.72621651855</v>
      </c>
      <c r="E59" s="19"/>
      <c r="F59" s="19">
        <f>C59*D59</f>
        <v>852.7467262165186</v>
      </c>
      <c r="G59" s="55">
        <v>16</v>
      </c>
      <c r="H59" s="55">
        <v>16</v>
      </c>
      <c r="I59" s="57">
        <f t="shared" si="0"/>
        <v>-852.7467262165186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0</v>
      </c>
      <c r="X59" s="58">
        <v>0</v>
      </c>
      <c r="Y59" s="58">
        <f>I59</f>
        <v>-852.7467262165186</v>
      </c>
      <c r="Z59" s="58">
        <v>0</v>
      </c>
      <c r="AA59" s="58">
        <v>0</v>
      </c>
      <c r="AB59" s="58">
        <v>0</v>
      </c>
      <c r="AC59" s="58">
        <v>0</v>
      </c>
      <c r="AD59" s="58">
        <v>0</v>
      </c>
      <c r="AE59" s="58">
        <v>0</v>
      </c>
      <c r="AF59" s="58">
        <v>0</v>
      </c>
      <c r="AG59" s="58">
        <v>0</v>
      </c>
      <c r="AH59" s="58">
        <v>0</v>
      </c>
      <c r="AI59" s="58">
        <v>0</v>
      </c>
      <c r="AJ59" s="58">
        <v>0</v>
      </c>
      <c r="AK59" s="58">
        <v>0</v>
      </c>
      <c r="AL59" s="58">
        <v>0</v>
      </c>
      <c r="AM59" s="58">
        <v>0</v>
      </c>
      <c r="AN59" s="58">
        <v>0</v>
      </c>
      <c r="AO59" s="58">
        <v>0</v>
      </c>
      <c r="AP59" s="58">
        <v>0</v>
      </c>
      <c r="AQ59" s="58">
        <v>0</v>
      </c>
      <c r="AR59" s="58">
        <v>0</v>
      </c>
      <c r="AS59" s="58">
        <v>0</v>
      </c>
      <c r="AT59" s="58">
        <v>0</v>
      </c>
      <c r="AU59" s="58">
        <v>0</v>
      </c>
      <c r="AV59" s="58">
        <v>0</v>
      </c>
      <c r="AW59" s="58">
        <v>0</v>
      </c>
      <c r="AX59" s="58">
        <v>0</v>
      </c>
      <c r="AY59" s="58">
        <v>0</v>
      </c>
      <c r="AZ59" s="58">
        <v>0</v>
      </c>
      <c r="BA59" s="58">
        <v>0</v>
      </c>
      <c r="BB59" s="58">
        <v>0</v>
      </c>
      <c r="BC59" s="58">
        <v>0</v>
      </c>
      <c r="BD59" s="58">
        <v>0</v>
      </c>
      <c r="BE59" s="58">
        <v>0</v>
      </c>
      <c r="BF59" s="58">
        <v>0</v>
      </c>
      <c r="BG59" s="58">
        <v>0</v>
      </c>
      <c r="BH59" s="58">
        <v>0</v>
      </c>
      <c r="BI59" s="58">
        <v>0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0</v>
      </c>
      <c r="BW59" s="58">
        <v>0</v>
      </c>
      <c r="BX59" s="58">
        <v>0</v>
      </c>
      <c r="BY59" s="58">
        <v>0</v>
      </c>
      <c r="BZ59" s="58">
        <v>0</v>
      </c>
      <c r="CA59" s="58">
        <v>0</v>
      </c>
      <c r="CB59" s="58">
        <v>0</v>
      </c>
      <c r="CC59" s="58">
        <v>0</v>
      </c>
      <c r="CD59" s="58">
        <v>0</v>
      </c>
      <c r="CE59" s="58">
        <v>0</v>
      </c>
      <c r="CF59" s="58">
        <v>0</v>
      </c>
      <c r="CG59" s="58">
        <v>0</v>
      </c>
      <c r="CH59" s="58">
        <v>0</v>
      </c>
      <c r="CI59" s="58">
        <v>0</v>
      </c>
      <c r="CJ59" s="58">
        <v>0</v>
      </c>
      <c r="CK59" s="58">
        <v>0</v>
      </c>
      <c r="CL59" s="58">
        <v>0</v>
      </c>
      <c r="CM59" s="58">
        <v>0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115"/>
    </row>
    <row r="60" spans="2:102" x14ac:dyDescent="0.25">
      <c r="B60" s="17" t="s">
        <v>122</v>
      </c>
      <c r="C60" s="20">
        <f>intereses!C5</f>
        <v>3.5000000000000003E-2</v>
      </c>
      <c r="D60" s="19">
        <f>0.8*(F8-F68)</f>
        <v>417928.13195479085</v>
      </c>
      <c r="E60" s="19"/>
      <c r="F60" s="19">
        <v>42195</v>
      </c>
      <c r="G60" s="55">
        <v>33</v>
      </c>
      <c r="H60" s="55">
        <v>92</v>
      </c>
      <c r="I60" s="57"/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0</v>
      </c>
      <c r="AB60" s="58">
        <v>0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0</v>
      </c>
      <c r="AK60" s="58">
        <v>0</v>
      </c>
      <c r="AL60" s="58">
        <v>0</v>
      </c>
      <c r="AM60" s="58">
        <v>0</v>
      </c>
      <c r="AN60" s="58">
        <v>0</v>
      </c>
      <c r="AO60" s="58">
        <v>0</v>
      </c>
      <c r="AP60" s="58">
        <v>-1344.9570458333335</v>
      </c>
      <c r="AQ60" s="58">
        <v>-1324.4127216432646</v>
      </c>
      <c r="AR60" s="58">
        <v>-1303.8084765076412</v>
      </c>
      <c r="AS60" s="58">
        <v>-1283.1441356570392</v>
      </c>
      <c r="AT60" s="58">
        <v>-1262.4195238122893</v>
      </c>
      <c r="AU60" s="58">
        <v>-1241.6344651829925</v>
      </c>
      <c r="AV60" s="58">
        <v>-1220.7887834660266</v>
      </c>
      <c r="AW60" s="58">
        <v>-1199.882301844053</v>
      </c>
      <c r="AX60" s="58">
        <v>-1178.9148429840156</v>
      </c>
      <c r="AY60" s="58">
        <v>-1157.8862290356362</v>
      </c>
      <c r="AZ60" s="58">
        <v>-1136.7962816299073</v>
      </c>
      <c r="BA60" s="58">
        <v>-1115.6448218775784</v>
      </c>
      <c r="BB60" s="58">
        <v>-1094.4316703676386</v>
      </c>
      <c r="BC60" s="58">
        <v>-1073.1566471657948</v>
      </c>
      <c r="BD60" s="58">
        <v>-1051.8195718129455</v>
      </c>
      <c r="BE60" s="58">
        <v>-1030.4202633236503</v>
      </c>
      <c r="BF60" s="113">
        <v>-1008.958540184595</v>
      </c>
      <c r="BG60" s="113">
        <v>-987.43422035305082</v>
      </c>
      <c r="BH60" s="113">
        <v>-965.84712125533099</v>
      </c>
      <c r="BI60" s="113">
        <v>-944.1970597852428</v>
      </c>
      <c r="BJ60" s="113">
        <v>-922.48385230253359</v>
      </c>
      <c r="BK60" s="113">
        <v>-900.70731463133302</v>
      </c>
      <c r="BL60" s="113">
        <v>-878.86726205859179</v>
      </c>
      <c r="BM60" s="113">
        <v>-856.96350933251324</v>
      </c>
      <c r="BN60" s="113">
        <v>-834.99587066098354</v>
      </c>
      <c r="BO60" s="113">
        <v>-812.96415970999544</v>
      </c>
      <c r="BP60" s="113">
        <v>-790.86818960206676</v>
      </c>
      <c r="BQ60" s="113">
        <v>-768.70777291465674</v>
      </c>
      <c r="BR60" s="113">
        <v>-746.4827216785751</v>
      </c>
      <c r="BS60" s="113">
        <v>-724.19284737638804</v>
      </c>
      <c r="BT60" s="113">
        <v>-701.83796094081958</v>
      </c>
      <c r="BU60" s="113">
        <v>-679.41787275314766</v>
      </c>
      <c r="BV60" s="113">
        <v>-656.9323926415949</v>
      </c>
      <c r="BW60" s="113">
        <v>-634.38132987971687</v>
      </c>
      <c r="BX60" s="113">
        <v>-611.76449318478319</v>
      </c>
      <c r="BY60" s="113">
        <v>-589.081690716156</v>
      </c>
      <c r="BZ60" s="113">
        <v>-566.33273007366199</v>
      </c>
      <c r="CA60" s="113">
        <v>-543.51741829596074</v>
      </c>
      <c r="CB60" s="113">
        <v>-520.63556185890786</v>
      </c>
      <c r="CC60" s="113">
        <v>-497.68696667391345</v>
      </c>
      <c r="CD60" s="113">
        <v>-474.67143808629629</v>
      </c>
      <c r="CE60" s="113">
        <v>-451.58878087363189</v>
      </c>
      <c r="CF60" s="113">
        <v>-428.4387992440972</v>
      </c>
      <c r="CG60" s="113">
        <v>-405.22129683480966</v>
      </c>
      <c r="CH60" s="113">
        <v>-381.93607671016179</v>
      </c>
      <c r="CI60" s="113">
        <v>-358.58294136015024</v>
      </c>
      <c r="CJ60" s="113">
        <v>-335.16169269870124</v>
      </c>
      <c r="CK60" s="113">
        <v>-311.67213206198966</v>
      </c>
      <c r="CL60" s="113">
        <v>-288.1140602067544</v>
      </c>
      <c r="CM60" s="113">
        <v>-264.48727730860793</v>
      </c>
      <c r="CN60" s="113">
        <v>-240.79158296034197</v>
      </c>
      <c r="CO60" s="113">
        <v>-217.02677617022684</v>
      </c>
      <c r="CP60" s="113">
        <v>-193.19265536030719</v>
      </c>
      <c r="CQ60" s="113">
        <v>-169.289018364692</v>
      </c>
      <c r="CR60" s="113">
        <v>-145.31566242783956</v>
      </c>
      <c r="CS60" s="113">
        <v>-121.27238420283797</v>
      </c>
      <c r="CT60" s="113">
        <v>-97.158979749680128</v>
      </c>
      <c r="CU60" s="113">
        <v>-72.975244533533925</v>
      </c>
      <c r="CV60" s="113">
        <v>-48.720973423007287</v>
      </c>
      <c r="CW60" s="113">
        <v>-24.395960688408255</v>
      </c>
      <c r="CX60" s="115"/>
    </row>
    <row r="61" spans="2:102" x14ac:dyDescent="0.25">
      <c r="B61" s="17" t="s">
        <v>54</v>
      </c>
      <c r="C61" s="21">
        <f>intereses!E5</f>
        <v>0.05</v>
      </c>
      <c r="D61" s="19">
        <f>-0.8*SUM(I10:I52,I65:I66)</f>
        <v>852746.72621651855</v>
      </c>
      <c r="E61" s="19"/>
      <c r="F61" s="19">
        <v>30878.61</v>
      </c>
      <c r="G61" s="55">
        <v>17</v>
      </c>
      <c r="H61" s="55">
        <v>32</v>
      </c>
      <c r="I61" s="57"/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58">
        <v>-3553.111375</v>
      </c>
      <c r="AA61" s="58">
        <v>-3340.6461145656076</v>
      </c>
      <c r="AB61" s="58">
        <v>-3127.2955822127383</v>
      </c>
      <c r="AC61" s="58">
        <v>-2913.0560893083984</v>
      </c>
      <c r="AD61" s="58">
        <v>-2697.9239318502905</v>
      </c>
      <c r="AE61" s="58">
        <v>-2481.895390402774</v>
      </c>
      <c r="AF61" s="58">
        <v>-2264.9667300325591</v>
      </c>
      <c r="AG61" s="58">
        <v>-2047.1342002441354</v>
      </c>
      <c r="AH61" s="58">
        <v>-1828.3940349149266</v>
      </c>
      <c r="AI61" s="58">
        <v>-1608.7424522301787</v>
      </c>
      <c r="AJ61" s="58">
        <v>-1388.1756546175786</v>
      </c>
      <c r="AK61" s="58">
        <v>-1166.6898286815924</v>
      </c>
      <c r="AL61" s="58">
        <v>-944.28114513753951</v>
      </c>
      <c r="AM61" s="58">
        <v>-720.94575874538623</v>
      </c>
      <c r="AN61" s="58">
        <v>-496.67980824326582</v>
      </c>
      <c r="AO61" s="58">
        <v>-271.47941628071987</v>
      </c>
      <c r="AP61" s="58">
        <v>0</v>
      </c>
      <c r="AQ61" s="58">
        <v>0</v>
      </c>
      <c r="AR61" s="58">
        <v>0</v>
      </c>
      <c r="AS61" s="58">
        <v>0</v>
      </c>
      <c r="AT61" s="58">
        <v>0</v>
      </c>
      <c r="AU61" s="58">
        <v>0</v>
      </c>
      <c r="AV61" s="58">
        <v>0</v>
      </c>
      <c r="AW61" s="58">
        <v>0</v>
      </c>
      <c r="AX61" s="58">
        <v>0</v>
      </c>
      <c r="AY61" s="58">
        <v>0</v>
      </c>
      <c r="AZ61" s="58">
        <v>0</v>
      </c>
      <c r="BA61" s="58">
        <v>0</v>
      </c>
      <c r="BB61" s="58">
        <v>0</v>
      </c>
      <c r="BC61" s="58">
        <v>0</v>
      </c>
      <c r="BD61" s="58">
        <v>0</v>
      </c>
      <c r="BE61" s="58">
        <v>0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0</v>
      </c>
      <c r="BW61" s="58">
        <v>0</v>
      </c>
      <c r="BX61" s="58">
        <v>0</v>
      </c>
      <c r="BY61" s="58">
        <v>0</v>
      </c>
      <c r="BZ61" s="58">
        <v>0</v>
      </c>
      <c r="CA61" s="58">
        <v>0</v>
      </c>
      <c r="CB61" s="58">
        <v>0</v>
      </c>
      <c r="CC61" s="58">
        <v>0</v>
      </c>
      <c r="CD61" s="58">
        <v>0</v>
      </c>
      <c r="CE61" s="58">
        <v>0</v>
      </c>
      <c r="CF61" s="58">
        <v>0</v>
      </c>
      <c r="CG61" s="58">
        <v>0</v>
      </c>
      <c r="CH61" s="58">
        <v>0</v>
      </c>
      <c r="CI61" s="58">
        <v>0</v>
      </c>
      <c r="CJ61" s="58">
        <v>0</v>
      </c>
      <c r="CK61" s="58">
        <v>0</v>
      </c>
      <c r="CL61" s="58">
        <v>0</v>
      </c>
      <c r="CM61" s="58">
        <v>0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115"/>
    </row>
    <row r="62" spans="2:102" x14ac:dyDescent="0.25">
      <c r="B62" s="17" t="s">
        <v>39</v>
      </c>
      <c r="C62" s="20">
        <v>2.5000000000000001E-3</v>
      </c>
      <c r="D62" s="19">
        <f>-0.8*SUM(I10:I52,I65:I66)</f>
        <v>852746.72621651855</v>
      </c>
      <c r="E62" s="19"/>
      <c r="F62" s="19">
        <f>C62*D62</f>
        <v>2131.8668155412965</v>
      </c>
      <c r="G62" s="55">
        <v>32</v>
      </c>
      <c r="H62" s="55">
        <v>33</v>
      </c>
      <c r="I62" s="57">
        <f t="shared" si="0"/>
        <v>-2131.8668155412965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  <c r="O62" s="58">
        <v>0</v>
      </c>
      <c r="P62" s="58">
        <v>0</v>
      </c>
      <c r="Q62" s="58">
        <v>0</v>
      </c>
      <c r="R62" s="58">
        <v>0</v>
      </c>
      <c r="S62" s="58">
        <v>0</v>
      </c>
      <c r="T62" s="58">
        <v>0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58">
        <v>0</v>
      </c>
      <c r="AB62" s="58">
        <v>0</v>
      </c>
      <c r="AC62" s="58">
        <v>0</v>
      </c>
      <c r="AD62" s="58">
        <v>0</v>
      </c>
      <c r="AE62" s="58">
        <v>0</v>
      </c>
      <c r="AF62" s="58">
        <v>0</v>
      </c>
      <c r="AG62" s="58">
        <v>0</v>
      </c>
      <c r="AH62" s="58">
        <v>0</v>
      </c>
      <c r="AI62" s="58">
        <v>0</v>
      </c>
      <c r="AJ62" s="58">
        <v>0</v>
      </c>
      <c r="AK62" s="58">
        <v>0</v>
      </c>
      <c r="AL62" s="58">
        <v>0</v>
      </c>
      <c r="AM62" s="58">
        <v>0</v>
      </c>
      <c r="AN62" s="58">
        <v>0</v>
      </c>
      <c r="AO62" s="58">
        <v>0</v>
      </c>
      <c r="AP62" s="58">
        <v>0</v>
      </c>
      <c r="AQ62" s="58">
        <v>0</v>
      </c>
      <c r="AR62" s="58">
        <v>0</v>
      </c>
      <c r="AS62" s="58">
        <v>0</v>
      </c>
      <c r="AT62" s="58">
        <v>0</v>
      </c>
      <c r="AU62" s="58">
        <v>0</v>
      </c>
      <c r="AV62" s="58">
        <v>0</v>
      </c>
      <c r="AW62" s="58">
        <v>0</v>
      </c>
      <c r="AX62" s="58">
        <v>0</v>
      </c>
      <c r="AY62" s="58">
        <v>0</v>
      </c>
      <c r="AZ62" s="58">
        <v>0</v>
      </c>
      <c r="BA62" s="58">
        <v>0</v>
      </c>
      <c r="BB62" s="58">
        <v>0</v>
      </c>
      <c r="BC62" s="58">
        <v>0</v>
      </c>
      <c r="BD62" s="58">
        <v>0</v>
      </c>
      <c r="BE62" s="58">
        <v>0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0</v>
      </c>
      <c r="CA62" s="58">
        <v>0</v>
      </c>
      <c r="CB62" s="58">
        <v>0</v>
      </c>
      <c r="CC62" s="58">
        <v>0</v>
      </c>
      <c r="CD62" s="58">
        <v>0</v>
      </c>
      <c r="CE62" s="58">
        <v>0</v>
      </c>
      <c r="CF62" s="58">
        <v>0</v>
      </c>
      <c r="CG62" s="58">
        <v>0</v>
      </c>
      <c r="CH62" s="58">
        <v>0</v>
      </c>
      <c r="CI62" s="58">
        <v>0</v>
      </c>
      <c r="CJ62" s="58">
        <v>0</v>
      </c>
      <c r="CK62" s="58">
        <v>0</v>
      </c>
      <c r="CL62" s="58">
        <v>0</v>
      </c>
      <c r="CM62" s="58">
        <v>0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f>I62</f>
        <v>-2131.8668155412965</v>
      </c>
      <c r="CX62" s="115"/>
    </row>
    <row r="63" spans="2:102" x14ac:dyDescent="0.25">
      <c r="G63" s="61"/>
      <c r="H63" s="61"/>
      <c r="I63" s="62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CX63" s="115"/>
    </row>
    <row r="64" spans="2:102" x14ac:dyDescent="0.25">
      <c r="B64" s="15" t="s">
        <v>3</v>
      </c>
      <c r="C64" s="15"/>
      <c r="D64" s="16"/>
      <c r="E64" s="16"/>
      <c r="F64" s="16"/>
      <c r="G64" s="64"/>
      <c r="H64" s="64"/>
      <c r="I64" s="65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CX64" s="115"/>
    </row>
    <row r="65" spans="2:102" x14ac:dyDescent="0.25">
      <c r="B65" s="17" t="s">
        <v>30</v>
      </c>
      <c r="C65">
        <v>8</v>
      </c>
      <c r="D65" s="1">
        <v>16</v>
      </c>
      <c r="E65" s="1">
        <v>700</v>
      </c>
      <c r="F65" s="1">
        <f>C65*D65*E65</f>
        <v>89600</v>
      </c>
      <c r="G65" s="70">
        <v>17</v>
      </c>
      <c r="H65" s="70">
        <v>32</v>
      </c>
      <c r="I65" s="71">
        <f t="shared" si="0"/>
        <v>-89600</v>
      </c>
      <c r="J65" s="72">
        <v>0</v>
      </c>
      <c r="K65" s="72">
        <v>0</v>
      </c>
      <c r="L65" s="72">
        <v>0</v>
      </c>
      <c r="M65" s="72">
        <v>0</v>
      </c>
      <c r="N65" s="72">
        <v>0</v>
      </c>
      <c r="O65" s="72">
        <v>0</v>
      </c>
      <c r="P65" s="72">
        <v>0</v>
      </c>
      <c r="Q65" s="72">
        <v>0</v>
      </c>
      <c r="R65" s="72">
        <v>0</v>
      </c>
      <c r="S65" s="72">
        <v>0</v>
      </c>
      <c r="T65" s="72">
        <v>0</v>
      </c>
      <c r="U65" s="72">
        <v>0</v>
      </c>
      <c r="V65" s="72">
        <v>0</v>
      </c>
      <c r="W65" s="72">
        <v>0</v>
      </c>
      <c r="X65" s="72">
        <v>0</v>
      </c>
      <c r="Y65" s="72">
        <v>0</v>
      </c>
      <c r="Z65" s="72">
        <f>$I$65/16</f>
        <v>-5600</v>
      </c>
      <c r="AA65" s="72">
        <f t="shared" ref="AA65:AO65" si="16">$I$65/16</f>
        <v>-5600</v>
      </c>
      <c r="AB65" s="72">
        <f t="shared" si="16"/>
        <v>-5600</v>
      </c>
      <c r="AC65" s="72">
        <f t="shared" si="16"/>
        <v>-5600</v>
      </c>
      <c r="AD65" s="72">
        <f t="shared" si="16"/>
        <v>-5600</v>
      </c>
      <c r="AE65" s="72">
        <f t="shared" si="16"/>
        <v>-5600</v>
      </c>
      <c r="AF65" s="72">
        <f t="shared" si="16"/>
        <v>-5600</v>
      </c>
      <c r="AG65" s="72">
        <f t="shared" si="16"/>
        <v>-5600</v>
      </c>
      <c r="AH65" s="72">
        <f t="shared" si="16"/>
        <v>-5600</v>
      </c>
      <c r="AI65" s="72">
        <f t="shared" si="16"/>
        <v>-5600</v>
      </c>
      <c r="AJ65" s="72">
        <f t="shared" si="16"/>
        <v>-5600</v>
      </c>
      <c r="AK65" s="72">
        <f t="shared" si="16"/>
        <v>-5600</v>
      </c>
      <c r="AL65" s="72">
        <f t="shared" si="16"/>
        <v>-5600</v>
      </c>
      <c r="AM65" s="72">
        <f t="shared" si="16"/>
        <v>-5600</v>
      </c>
      <c r="AN65" s="72">
        <f t="shared" si="16"/>
        <v>-5600</v>
      </c>
      <c r="AO65" s="72">
        <f t="shared" si="16"/>
        <v>-5600</v>
      </c>
      <c r="AP65" s="72">
        <v>0</v>
      </c>
      <c r="AQ65" s="72">
        <v>0</v>
      </c>
      <c r="AR65" s="72">
        <v>0</v>
      </c>
      <c r="AS65" s="72">
        <v>0</v>
      </c>
      <c r="AT65" s="72">
        <v>0</v>
      </c>
      <c r="AU65" s="72">
        <v>0</v>
      </c>
      <c r="AV65" s="72">
        <v>0</v>
      </c>
      <c r="AW65" s="72">
        <v>0</v>
      </c>
      <c r="AX65" s="72">
        <v>0</v>
      </c>
      <c r="AY65" s="72">
        <v>0</v>
      </c>
      <c r="AZ65" s="72">
        <v>0</v>
      </c>
      <c r="BA65" s="72">
        <v>0</v>
      </c>
      <c r="BB65" s="72">
        <v>0</v>
      </c>
      <c r="BC65" s="72">
        <v>0</v>
      </c>
      <c r="BD65" s="72">
        <v>0</v>
      </c>
      <c r="BE65" s="72">
        <v>0</v>
      </c>
      <c r="BF65" s="72">
        <v>0</v>
      </c>
      <c r="BG65" s="72">
        <v>0</v>
      </c>
      <c r="BH65" s="72">
        <v>0</v>
      </c>
      <c r="BI65" s="72">
        <v>0</v>
      </c>
      <c r="BJ65" s="72">
        <v>0</v>
      </c>
      <c r="BK65" s="72">
        <v>0</v>
      </c>
      <c r="BL65" s="72">
        <v>0</v>
      </c>
      <c r="BM65" s="72">
        <v>0</v>
      </c>
      <c r="BN65" s="72">
        <v>0</v>
      </c>
      <c r="BO65" s="72">
        <v>0</v>
      </c>
      <c r="BP65" s="72">
        <v>0</v>
      </c>
      <c r="BQ65" s="72">
        <v>0</v>
      </c>
      <c r="BR65" s="72">
        <v>0</v>
      </c>
      <c r="BS65" s="72">
        <v>0</v>
      </c>
      <c r="BT65" s="72">
        <v>0</v>
      </c>
      <c r="BU65" s="72">
        <v>0</v>
      </c>
      <c r="BV65" s="72">
        <v>0</v>
      </c>
      <c r="BW65" s="72">
        <v>0</v>
      </c>
      <c r="BX65" s="72">
        <v>0</v>
      </c>
      <c r="BY65" s="72">
        <v>0</v>
      </c>
      <c r="BZ65" s="72">
        <v>0</v>
      </c>
      <c r="CA65" s="72">
        <v>0</v>
      </c>
      <c r="CB65" s="72">
        <v>0</v>
      </c>
      <c r="CC65" s="72">
        <v>0</v>
      </c>
      <c r="CD65" s="72">
        <v>0</v>
      </c>
      <c r="CE65" s="72">
        <v>0</v>
      </c>
      <c r="CF65" s="72">
        <v>0</v>
      </c>
      <c r="CG65" s="72">
        <v>0</v>
      </c>
      <c r="CH65" s="72">
        <v>0</v>
      </c>
      <c r="CI65" s="72">
        <v>0</v>
      </c>
      <c r="CJ65" s="72">
        <v>0</v>
      </c>
      <c r="CK65" s="72">
        <v>0</v>
      </c>
      <c r="CL65" s="72">
        <v>0</v>
      </c>
      <c r="CM65" s="72">
        <v>0</v>
      </c>
      <c r="CN65" s="72">
        <v>0</v>
      </c>
      <c r="CO65" s="72">
        <v>0</v>
      </c>
      <c r="CP65" s="72">
        <v>0</v>
      </c>
      <c r="CQ65" s="72">
        <v>0</v>
      </c>
      <c r="CR65" s="72">
        <v>0</v>
      </c>
      <c r="CS65" s="72">
        <v>0</v>
      </c>
      <c r="CT65" s="72">
        <v>0</v>
      </c>
      <c r="CU65" s="72">
        <v>0</v>
      </c>
      <c r="CV65" s="72">
        <v>0</v>
      </c>
      <c r="CW65" s="72">
        <v>0</v>
      </c>
      <c r="CX65" s="115"/>
    </row>
    <row r="66" spans="2:102" x14ac:dyDescent="0.25">
      <c r="B66" t="s">
        <v>23</v>
      </c>
      <c r="C66">
        <v>8</v>
      </c>
      <c r="D66" s="1">
        <v>16</v>
      </c>
      <c r="E66" s="1">
        <v>200</v>
      </c>
      <c r="F66" s="1">
        <f>C66*D66*E66</f>
        <v>25600</v>
      </c>
      <c r="G66" s="55">
        <v>17</v>
      </c>
      <c r="H66" s="55">
        <v>32</v>
      </c>
      <c r="I66" s="57">
        <f>-$F$66</f>
        <v>-25600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f>$I$66/16</f>
        <v>-1600</v>
      </c>
      <c r="AA66" s="58">
        <f t="shared" ref="AA66:AO66" si="17">$I$66/16</f>
        <v>-1600</v>
      </c>
      <c r="AB66" s="58">
        <f t="shared" si="17"/>
        <v>-1600</v>
      </c>
      <c r="AC66" s="58">
        <f t="shared" si="17"/>
        <v>-1600</v>
      </c>
      <c r="AD66" s="58">
        <f t="shared" si="17"/>
        <v>-1600</v>
      </c>
      <c r="AE66" s="58">
        <f t="shared" si="17"/>
        <v>-1600</v>
      </c>
      <c r="AF66" s="58">
        <f t="shared" si="17"/>
        <v>-1600</v>
      </c>
      <c r="AG66" s="58">
        <f t="shared" si="17"/>
        <v>-1600</v>
      </c>
      <c r="AH66" s="58">
        <f t="shared" si="17"/>
        <v>-1600</v>
      </c>
      <c r="AI66" s="58">
        <f t="shared" si="17"/>
        <v>-1600</v>
      </c>
      <c r="AJ66" s="58">
        <f t="shared" si="17"/>
        <v>-1600</v>
      </c>
      <c r="AK66" s="58">
        <f t="shared" si="17"/>
        <v>-1600</v>
      </c>
      <c r="AL66" s="58">
        <f t="shared" si="17"/>
        <v>-1600</v>
      </c>
      <c r="AM66" s="58">
        <f t="shared" si="17"/>
        <v>-1600</v>
      </c>
      <c r="AN66" s="58">
        <f t="shared" si="17"/>
        <v>-1600</v>
      </c>
      <c r="AO66" s="58">
        <f t="shared" si="17"/>
        <v>-1600</v>
      </c>
      <c r="AP66" s="58">
        <v>0</v>
      </c>
      <c r="AQ66" s="58">
        <v>0</v>
      </c>
      <c r="AR66" s="58">
        <v>0</v>
      </c>
      <c r="AS66" s="58">
        <v>0</v>
      </c>
      <c r="AT66" s="58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8">
        <v>0</v>
      </c>
      <c r="BA66" s="58">
        <v>0</v>
      </c>
      <c r="BB66" s="58">
        <v>0</v>
      </c>
      <c r="BC66" s="58">
        <v>0</v>
      </c>
      <c r="BD66" s="58">
        <v>0</v>
      </c>
      <c r="BE66" s="58">
        <v>0</v>
      </c>
      <c r="BF66" s="58">
        <v>0</v>
      </c>
      <c r="BG66" s="58">
        <v>0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0</v>
      </c>
      <c r="CA66" s="58">
        <v>0</v>
      </c>
      <c r="CB66" s="58">
        <v>0</v>
      </c>
      <c r="CC66" s="58">
        <v>0</v>
      </c>
      <c r="CD66" s="58">
        <v>0</v>
      </c>
      <c r="CE66" s="58">
        <v>0</v>
      </c>
      <c r="CF66" s="58">
        <v>0</v>
      </c>
      <c r="CG66" s="58">
        <v>0</v>
      </c>
      <c r="CH66" s="58">
        <v>0</v>
      </c>
      <c r="CI66" s="58">
        <v>0</v>
      </c>
      <c r="CJ66" s="58">
        <v>0</v>
      </c>
      <c r="CK66" s="58">
        <v>0</v>
      </c>
      <c r="CL66" s="58">
        <v>0</v>
      </c>
      <c r="CM66" s="58">
        <v>0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115"/>
    </row>
    <row r="67" spans="2:102" x14ac:dyDescent="0.25">
      <c r="G67" s="61"/>
      <c r="H67" s="61"/>
      <c r="I67" s="62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CX67" s="115"/>
    </row>
    <row r="68" spans="2:102" x14ac:dyDescent="0.25">
      <c r="B68" s="27" t="s">
        <v>9</v>
      </c>
      <c r="C68" s="24"/>
      <c r="D68" s="25"/>
      <c r="E68" s="25"/>
      <c r="F68" s="25">
        <f>SUM(F69:F72)</f>
        <v>626595.19999999995</v>
      </c>
      <c r="G68" s="81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2"/>
      <c r="CN68" s="82"/>
      <c r="CO68" s="82"/>
      <c r="CP68" s="82"/>
      <c r="CQ68" s="82"/>
      <c r="CR68" s="82"/>
      <c r="CS68" s="82"/>
      <c r="CT68" s="82"/>
      <c r="CU68" s="82"/>
      <c r="CV68" s="82"/>
      <c r="CW68" s="82"/>
      <c r="CX68" s="115"/>
    </row>
    <row r="69" spans="2:102" x14ac:dyDescent="0.25">
      <c r="B69" t="s">
        <v>44</v>
      </c>
      <c r="C69">
        <v>2</v>
      </c>
      <c r="D69" s="1">
        <f>65*2183.04</f>
        <v>141897.60000000001</v>
      </c>
      <c r="F69" s="1">
        <f>C69*D69</f>
        <v>283795.20000000001</v>
      </c>
      <c r="G69" s="55">
        <v>33</v>
      </c>
      <c r="H69" s="55">
        <v>33</v>
      </c>
      <c r="I69" s="57">
        <f>F69</f>
        <v>283795.20000000001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8">
        <v>0</v>
      </c>
      <c r="AA69" s="58">
        <v>0</v>
      </c>
      <c r="AB69" s="58">
        <v>0</v>
      </c>
      <c r="AC69" s="58">
        <v>0</v>
      </c>
      <c r="AD69" s="58">
        <v>0</v>
      </c>
      <c r="AE69" s="58">
        <v>0</v>
      </c>
      <c r="AF69" s="58">
        <v>0</v>
      </c>
      <c r="AG69" s="58">
        <v>0</v>
      </c>
      <c r="AH69" s="58">
        <v>0</v>
      </c>
      <c r="AI69" s="58">
        <v>0</v>
      </c>
      <c r="AJ69" s="58">
        <v>0</v>
      </c>
      <c r="AK69" s="58">
        <v>0</v>
      </c>
      <c r="AL69" s="58">
        <v>0</v>
      </c>
      <c r="AM69" s="58">
        <v>0</v>
      </c>
      <c r="AN69" s="58">
        <v>0</v>
      </c>
      <c r="AO69" s="58">
        <v>0</v>
      </c>
      <c r="AP69" s="58">
        <v>0</v>
      </c>
      <c r="AQ69" s="58">
        <v>0</v>
      </c>
      <c r="AR69" s="58">
        <v>0</v>
      </c>
      <c r="AS69" s="58">
        <v>0</v>
      </c>
      <c r="AT69" s="58">
        <v>0</v>
      </c>
      <c r="AU69" s="58">
        <v>0</v>
      </c>
      <c r="AV69" s="58">
        <v>0</v>
      </c>
      <c r="AW69" s="58">
        <v>0</v>
      </c>
      <c r="AX69" s="58">
        <v>0</v>
      </c>
      <c r="AY69" s="58">
        <v>0</v>
      </c>
      <c r="AZ69" s="58">
        <v>0</v>
      </c>
      <c r="BA69" s="58">
        <v>0</v>
      </c>
      <c r="BB69" s="58">
        <v>0</v>
      </c>
      <c r="BC69" s="58">
        <v>0</v>
      </c>
      <c r="BD69" s="58">
        <v>0</v>
      </c>
      <c r="BE69" s="58">
        <v>0</v>
      </c>
      <c r="BF69" s="58">
        <v>0</v>
      </c>
      <c r="BG69" s="58">
        <v>0</v>
      </c>
      <c r="BH69" s="58">
        <v>0</v>
      </c>
      <c r="BI69" s="58">
        <v>0</v>
      </c>
      <c r="BJ69" s="58">
        <v>0</v>
      </c>
      <c r="BK69" s="58">
        <v>0</v>
      </c>
      <c r="BL69" s="58">
        <v>0</v>
      </c>
      <c r="BM69" s="58">
        <v>0</v>
      </c>
      <c r="BN69" s="58">
        <v>0</v>
      </c>
      <c r="BO69" s="58">
        <v>0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0</v>
      </c>
      <c r="BW69" s="58">
        <v>0</v>
      </c>
      <c r="BX69" s="58">
        <v>0</v>
      </c>
      <c r="BY69" s="58">
        <v>0</v>
      </c>
      <c r="BZ69" s="58">
        <v>0</v>
      </c>
      <c r="CA69" s="58">
        <v>0</v>
      </c>
      <c r="CB69" s="58">
        <v>0</v>
      </c>
      <c r="CC69" s="58">
        <v>0</v>
      </c>
      <c r="CD69" s="58">
        <v>0</v>
      </c>
      <c r="CE69" s="58">
        <v>0</v>
      </c>
      <c r="CF69" s="58">
        <v>0</v>
      </c>
      <c r="CG69" s="58">
        <v>0</v>
      </c>
      <c r="CH69" s="58">
        <v>0</v>
      </c>
      <c r="CI69" s="58">
        <v>0</v>
      </c>
      <c r="CJ69" s="58">
        <v>0</v>
      </c>
      <c r="CK69" s="58">
        <v>0</v>
      </c>
      <c r="CL69" s="58">
        <v>0</v>
      </c>
      <c r="CM69" s="58">
        <v>0</v>
      </c>
      <c r="CN69" s="58">
        <v>0</v>
      </c>
      <c r="CO69" s="58">
        <v>0</v>
      </c>
      <c r="CP69" s="58">
        <v>0</v>
      </c>
      <c r="CQ69" s="58">
        <v>0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v>283795.20000000001</v>
      </c>
      <c r="CX69" s="115"/>
    </row>
    <row r="70" spans="2:102" x14ac:dyDescent="0.25">
      <c r="B70" t="s">
        <v>222</v>
      </c>
      <c r="C70">
        <v>8</v>
      </c>
      <c r="D70" s="1">
        <v>25100</v>
      </c>
      <c r="F70" s="1">
        <f>C70*D70</f>
        <v>200800</v>
      </c>
      <c r="G70" s="55">
        <v>33</v>
      </c>
      <c r="H70" s="55">
        <v>33</v>
      </c>
      <c r="I70" s="57">
        <f>F70</f>
        <v>200800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 s="58">
        <v>0</v>
      </c>
      <c r="AA70" s="58">
        <v>0</v>
      </c>
      <c r="AB70" s="58">
        <v>0</v>
      </c>
      <c r="AC70" s="58">
        <v>0</v>
      </c>
      <c r="AD70" s="58">
        <v>0</v>
      </c>
      <c r="AE70" s="58">
        <v>0</v>
      </c>
      <c r="AF70" s="58">
        <v>0</v>
      </c>
      <c r="AG70" s="58">
        <v>0</v>
      </c>
      <c r="AH70" s="58">
        <v>0</v>
      </c>
      <c r="AI70" s="58">
        <v>0</v>
      </c>
      <c r="AJ70" s="58">
        <v>0</v>
      </c>
      <c r="AK70" s="58">
        <v>0</v>
      </c>
      <c r="AL70" s="58">
        <v>0</v>
      </c>
      <c r="AM70" s="58">
        <v>0</v>
      </c>
      <c r="AN70" s="58">
        <v>0</v>
      </c>
      <c r="AO70" s="58">
        <v>0</v>
      </c>
      <c r="AP70" s="58">
        <f>I70</f>
        <v>200800</v>
      </c>
      <c r="AQ70" s="58">
        <v>0</v>
      </c>
      <c r="AR70" s="58">
        <v>0</v>
      </c>
      <c r="AS70" s="58">
        <v>0</v>
      </c>
      <c r="AT70" s="58">
        <v>0</v>
      </c>
      <c r="AU70" s="58">
        <v>0</v>
      </c>
      <c r="AV70" s="58">
        <v>0</v>
      </c>
      <c r="AW70" s="58">
        <v>0</v>
      </c>
      <c r="AX70" s="58">
        <v>0</v>
      </c>
      <c r="AY70" s="58">
        <v>0</v>
      </c>
      <c r="AZ70" s="58">
        <v>0</v>
      </c>
      <c r="BA70" s="58">
        <v>0</v>
      </c>
      <c r="BB70" s="58">
        <v>0</v>
      </c>
      <c r="BC70" s="58">
        <v>0</v>
      </c>
      <c r="BD70" s="58">
        <v>0</v>
      </c>
      <c r="BE70" s="58">
        <v>0</v>
      </c>
      <c r="BF70" s="58">
        <v>0</v>
      </c>
      <c r="BG70" s="58">
        <v>0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0</v>
      </c>
      <c r="CA70" s="58">
        <v>0</v>
      </c>
      <c r="CB70" s="58">
        <v>0</v>
      </c>
      <c r="CC70" s="58">
        <v>0</v>
      </c>
      <c r="CD70" s="58">
        <v>0</v>
      </c>
      <c r="CE70" s="58">
        <v>0</v>
      </c>
      <c r="CF70" s="58">
        <v>0</v>
      </c>
      <c r="CG70" s="58">
        <v>0</v>
      </c>
      <c r="CH70" s="58">
        <v>0</v>
      </c>
      <c r="CI70" s="58">
        <v>0</v>
      </c>
      <c r="CJ70" s="58">
        <v>0</v>
      </c>
      <c r="CK70" s="58">
        <v>0</v>
      </c>
      <c r="CL70" s="58">
        <v>0</v>
      </c>
      <c r="CM70" s="58">
        <v>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115"/>
    </row>
    <row r="71" spans="2:102" x14ac:dyDescent="0.25">
      <c r="B71" t="s">
        <v>224</v>
      </c>
      <c r="C71">
        <v>8</v>
      </c>
      <c r="D71" s="1">
        <v>11000</v>
      </c>
      <c r="F71" s="1">
        <f>C71*D71</f>
        <v>88000</v>
      </c>
      <c r="G71" s="55">
        <v>33</v>
      </c>
      <c r="H71" s="55">
        <v>33</v>
      </c>
      <c r="I71" s="57">
        <f>F71</f>
        <v>88000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 s="58">
        <v>0</v>
      </c>
      <c r="AA71" s="58">
        <v>0</v>
      </c>
      <c r="AB71" s="58">
        <v>0</v>
      </c>
      <c r="AC71" s="58">
        <v>0</v>
      </c>
      <c r="AD71" s="58">
        <v>0</v>
      </c>
      <c r="AE71" s="58">
        <v>0</v>
      </c>
      <c r="AF71" s="58">
        <v>0</v>
      </c>
      <c r="AG71" s="58">
        <v>0</v>
      </c>
      <c r="AH71" s="58">
        <v>0</v>
      </c>
      <c r="AI71" s="58">
        <v>0</v>
      </c>
      <c r="AJ71" s="58">
        <v>0</v>
      </c>
      <c r="AK71" s="58">
        <v>0</v>
      </c>
      <c r="AL71" s="58">
        <v>0</v>
      </c>
      <c r="AM71" s="58">
        <v>0</v>
      </c>
      <c r="AN71" s="58">
        <v>0</v>
      </c>
      <c r="AO71" s="58">
        <v>0</v>
      </c>
      <c r="AP71" s="58">
        <f>I71</f>
        <v>88000</v>
      </c>
      <c r="AQ71" s="58">
        <v>0</v>
      </c>
      <c r="AR71" s="58">
        <v>0</v>
      </c>
      <c r="AS71" s="58">
        <v>0</v>
      </c>
      <c r="AT71" s="58">
        <v>0</v>
      </c>
      <c r="AU71" s="58">
        <v>0</v>
      </c>
      <c r="AV71" s="58">
        <v>0</v>
      </c>
      <c r="AW71" s="58">
        <v>0</v>
      </c>
      <c r="AX71" s="58">
        <v>0</v>
      </c>
      <c r="AY71" s="58">
        <v>0</v>
      </c>
      <c r="AZ71" s="58">
        <v>0</v>
      </c>
      <c r="BA71" s="58">
        <v>0</v>
      </c>
      <c r="BB71" s="58">
        <v>0</v>
      </c>
      <c r="BC71" s="58">
        <v>0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0</v>
      </c>
      <c r="CA71" s="58">
        <v>0</v>
      </c>
      <c r="CB71" s="58">
        <v>0</v>
      </c>
      <c r="CC71" s="58">
        <v>0</v>
      </c>
      <c r="CD71" s="58">
        <v>0</v>
      </c>
      <c r="CE71" s="58">
        <v>0</v>
      </c>
      <c r="CF71" s="58">
        <v>0</v>
      </c>
      <c r="CG71" s="58">
        <v>0</v>
      </c>
      <c r="CH71" s="58">
        <v>0</v>
      </c>
      <c r="CI71" s="58">
        <v>0</v>
      </c>
      <c r="CJ71" s="58">
        <v>0</v>
      </c>
      <c r="CK71" s="58">
        <v>0</v>
      </c>
      <c r="CL71" s="58">
        <v>0</v>
      </c>
      <c r="CM71" s="58">
        <v>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115"/>
    </row>
    <row r="72" spans="2:102" x14ac:dyDescent="0.25">
      <c r="B72" t="s">
        <v>208</v>
      </c>
      <c r="C72">
        <v>2</v>
      </c>
      <c r="D72" s="1">
        <f>5*12</f>
        <v>60</v>
      </c>
      <c r="E72" s="1">
        <v>450</v>
      </c>
      <c r="F72" s="1">
        <f>C72*D72*E72</f>
        <v>54000</v>
      </c>
      <c r="G72" s="55">
        <v>33</v>
      </c>
      <c r="H72" s="55">
        <v>92</v>
      </c>
      <c r="I72" s="57">
        <f>F72</f>
        <v>54000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v>0</v>
      </c>
      <c r="R72" s="58">
        <v>0</v>
      </c>
      <c r="S72" s="58">
        <v>0</v>
      </c>
      <c r="T72" s="58">
        <v>0</v>
      </c>
      <c r="U72" s="58">
        <v>0</v>
      </c>
      <c r="V72" s="58">
        <v>0</v>
      </c>
      <c r="W72" s="58">
        <v>0</v>
      </c>
      <c r="X72" s="58">
        <v>0</v>
      </c>
      <c r="Y72" s="58">
        <v>0</v>
      </c>
      <c r="Z72" s="58">
        <v>0</v>
      </c>
      <c r="AA72" s="58">
        <v>0</v>
      </c>
      <c r="AB72" s="58">
        <v>0</v>
      </c>
      <c r="AC72" s="58">
        <v>0</v>
      </c>
      <c r="AD72" s="58">
        <v>0</v>
      </c>
      <c r="AE72" s="58">
        <v>0</v>
      </c>
      <c r="AF72" s="58">
        <v>0</v>
      </c>
      <c r="AG72" s="58">
        <v>0</v>
      </c>
      <c r="AH72" s="58">
        <v>0</v>
      </c>
      <c r="AI72" s="58">
        <v>0</v>
      </c>
      <c r="AJ72" s="58">
        <v>0</v>
      </c>
      <c r="AK72" s="58">
        <v>0</v>
      </c>
      <c r="AL72" s="58">
        <v>0</v>
      </c>
      <c r="AM72" s="58">
        <v>0</v>
      </c>
      <c r="AN72" s="58">
        <v>0</v>
      </c>
      <c r="AO72" s="58">
        <v>0</v>
      </c>
      <c r="AP72" s="58">
        <f>$C$72*$E$72</f>
        <v>900</v>
      </c>
      <c r="AQ72" s="58">
        <f t="shared" ref="AQ72:CV72" si="18">$C$72*$E$72</f>
        <v>900</v>
      </c>
      <c r="AR72" s="58">
        <f t="shared" si="18"/>
        <v>900</v>
      </c>
      <c r="AS72" s="58">
        <f t="shared" si="18"/>
        <v>900</v>
      </c>
      <c r="AT72" s="58">
        <f t="shared" si="18"/>
        <v>900</v>
      </c>
      <c r="AU72" s="58">
        <f t="shared" si="18"/>
        <v>900</v>
      </c>
      <c r="AV72" s="58">
        <f t="shared" si="18"/>
        <v>900</v>
      </c>
      <c r="AW72" s="58">
        <f t="shared" si="18"/>
        <v>900</v>
      </c>
      <c r="AX72" s="58">
        <f t="shared" si="18"/>
        <v>900</v>
      </c>
      <c r="AY72" s="58">
        <f t="shared" si="18"/>
        <v>900</v>
      </c>
      <c r="AZ72" s="58">
        <f t="shared" si="18"/>
        <v>900</v>
      </c>
      <c r="BA72" s="58">
        <f t="shared" si="18"/>
        <v>900</v>
      </c>
      <c r="BB72" s="58">
        <f t="shared" si="18"/>
        <v>900</v>
      </c>
      <c r="BC72" s="58">
        <f t="shared" si="18"/>
        <v>900</v>
      </c>
      <c r="BD72" s="58">
        <f t="shared" si="18"/>
        <v>900</v>
      </c>
      <c r="BE72" s="58">
        <f t="shared" si="18"/>
        <v>900</v>
      </c>
      <c r="BF72" s="58">
        <f t="shared" si="18"/>
        <v>900</v>
      </c>
      <c r="BG72" s="58">
        <f t="shared" si="18"/>
        <v>900</v>
      </c>
      <c r="BH72" s="58">
        <f t="shared" si="18"/>
        <v>900</v>
      </c>
      <c r="BI72" s="58">
        <f t="shared" si="18"/>
        <v>900</v>
      </c>
      <c r="BJ72" s="58">
        <f t="shared" si="18"/>
        <v>900</v>
      </c>
      <c r="BK72" s="58">
        <f t="shared" si="18"/>
        <v>900</v>
      </c>
      <c r="BL72" s="58">
        <f t="shared" si="18"/>
        <v>900</v>
      </c>
      <c r="BM72" s="58">
        <f t="shared" si="18"/>
        <v>900</v>
      </c>
      <c r="BN72" s="58">
        <f t="shared" si="18"/>
        <v>900</v>
      </c>
      <c r="BO72" s="58">
        <f t="shared" si="18"/>
        <v>900</v>
      </c>
      <c r="BP72" s="58">
        <f t="shared" si="18"/>
        <v>900</v>
      </c>
      <c r="BQ72" s="58">
        <f t="shared" si="18"/>
        <v>900</v>
      </c>
      <c r="BR72" s="58">
        <f t="shared" si="18"/>
        <v>900</v>
      </c>
      <c r="BS72" s="58">
        <f t="shared" si="18"/>
        <v>900</v>
      </c>
      <c r="BT72" s="58">
        <f t="shared" si="18"/>
        <v>900</v>
      </c>
      <c r="BU72" s="58">
        <f t="shared" si="18"/>
        <v>900</v>
      </c>
      <c r="BV72" s="58">
        <f t="shared" si="18"/>
        <v>900</v>
      </c>
      <c r="BW72" s="58">
        <f t="shared" si="18"/>
        <v>900</v>
      </c>
      <c r="BX72" s="58">
        <f t="shared" si="18"/>
        <v>900</v>
      </c>
      <c r="BY72" s="58">
        <f t="shared" si="18"/>
        <v>900</v>
      </c>
      <c r="BZ72" s="58">
        <f t="shared" si="18"/>
        <v>900</v>
      </c>
      <c r="CA72" s="58">
        <f t="shared" si="18"/>
        <v>900</v>
      </c>
      <c r="CB72" s="58">
        <f t="shared" si="18"/>
        <v>900</v>
      </c>
      <c r="CC72" s="58">
        <f t="shared" si="18"/>
        <v>900</v>
      </c>
      <c r="CD72" s="58">
        <f t="shared" si="18"/>
        <v>900</v>
      </c>
      <c r="CE72" s="58">
        <f t="shared" si="18"/>
        <v>900</v>
      </c>
      <c r="CF72" s="58">
        <f t="shared" si="18"/>
        <v>900</v>
      </c>
      <c r="CG72" s="58">
        <f t="shared" si="18"/>
        <v>900</v>
      </c>
      <c r="CH72" s="58">
        <f t="shared" si="18"/>
        <v>900</v>
      </c>
      <c r="CI72" s="58">
        <f t="shared" si="18"/>
        <v>900</v>
      </c>
      <c r="CJ72" s="58">
        <f t="shared" si="18"/>
        <v>900</v>
      </c>
      <c r="CK72" s="58">
        <f t="shared" si="18"/>
        <v>900</v>
      </c>
      <c r="CL72" s="58">
        <f t="shared" si="18"/>
        <v>900</v>
      </c>
      <c r="CM72" s="58">
        <f t="shared" si="18"/>
        <v>900</v>
      </c>
      <c r="CN72" s="58">
        <f t="shared" si="18"/>
        <v>900</v>
      </c>
      <c r="CO72" s="58">
        <f t="shared" si="18"/>
        <v>900</v>
      </c>
      <c r="CP72" s="58">
        <f t="shared" si="18"/>
        <v>900</v>
      </c>
      <c r="CQ72" s="58">
        <f t="shared" si="18"/>
        <v>900</v>
      </c>
      <c r="CR72" s="58">
        <f t="shared" si="18"/>
        <v>900</v>
      </c>
      <c r="CS72" s="58">
        <f t="shared" si="18"/>
        <v>900</v>
      </c>
      <c r="CT72" s="58">
        <f t="shared" si="18"/>
        <v>900</v>
      </c>
      <c r="CU72" s="58">
        <f t="shared" si="18"/>
        <v>900</v>
      </c>
      <c r="CV72" s="58">
        <f t="shared" si="18"/>
        <v>900</v>
      </c>
      <c r="CW72" s="58">
        <f>$C$72*$E$72</f>
        <v>900</v>
      </c>
      <c r="CX72" s="115"/>
    </row>
    <row r="73" spans="2:102" x14ac:dyDescent="0.25">
      <c r="G73" s="64"/>
      <c r="H73" s="64"/>
      <c r="I73" s="65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</row>
    <row r="74" spans="2:102" x14ac:dyDescent="0.25">
      <c r="B74" s="26" t="s">
        <v>10</v>
      </c>
      <c r="C74" s="2"/>
      <c r="D74" s="3"/>
      <c r="E74" s="3"/>
      <c r="F74" s="3">
        <f>F68-F8</f>
        <v>-522410.16494348855</v>
      </c>
      <c r="G74" s="64"/>
      <c r="H74" s="64"/>
      <c r="I74" s="65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</row>
    <row r="75" spans="2:102" x14ac:dyDescent="0.25">
      <c r="G75" s="64"/>
      <c r="H75" s="64"/>
      <c r="I75" s="65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</row>
    <row r="76" spans="2:102" x14ac:dyDescent="0.25">
      <c r="B76" t="s">
        <v>170</v>
      </c>
      <c r="F76" s="1">
        <f>F74/8</f>
        <v>-65301.270617936068</v>
      </c>
      <c r="G76" s="64"/>
      <c r="H76" s="64"/>
      <c r="I76" s="65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</row>
    <row r="77" spans="2:102" x14ac:dyDescent="0.25">
      <c r="B77" t="s">
        <v>171</v>
      </c>
      <c r="F77" s="1">
        <f>(-F8+F69)/8</f>
        <v>-108151.27061793607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</row>
    <row r="79" spans="2:102" x14ac:dyDescent="0.25">
      <c r="G79" s="40"/>
      <c r="H79" s="40"/>
      <c r="I79" s="59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</row>
    <row r="80" spans="2:102" x14ac:dyDescent="0.25">
      <c r="G80" s="36"/>
      <c r="H80" s="36"/>
      <c r="I80" s="60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</row>
    <row r="81" spans="5:101" x14ac:dyDescent="0.25">
      <c r="E81" s="133" t="s">
        <v>9</v>
      </c>
      <c r="F81" s="134"/>
      <c r="G81" s="116"/>
      <c r="H81" s="117"/>
      <c r="I81" s="106">
        <f>F68</f>
        <v>626595.19999999995</v>
      </c>
      <c r="J81" s="43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</row>
    <row r="82" spans="5:101" x14ac:dyDescent="0.25">
      <c r="E82" s="133" t="s">
        <v>112</v>
      </c>
      <c r="F82" s="134"/>
      <c r="G82" s="116"/>
      <c r="H82" s="117"/>
      <c r="I82" s="106">
        <f>-F8</f>
        <v>-1149005.3649434885</v>
      </c>
      <c r="J82" s="43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</row>
    <row r="83" spans="5:101" x14ac:dyDescent="0.25">
      <c r="E83" s="133" t="s">
        <v>113</v>
      </c>
      <c r="F83" s="134"/>
      <c r="G83" s="116"/>
      <c r="H83" s="117"/>
      <c r="I83" s="106">
        <f>SUM(I81:I82)</f>
        <v>-522410.16494348855</v>
      </c>
      <c r="J83" s="43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</row>
    <row r="84" spans="5:101" x14ac:dyDescent="0.25">
      <c r="E84" s="110"/>
      <c r="F84" s="111"/>
      <c r="G84"/>
      <c r="H84"/>
      <c r="I84" s="112">
        <f>I83/-I82</f>
        <v>-0.45466294665141294</v>
      </c>
      <c r="J84" s="43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</row>
    <row r="85" spans="5:101" x14ac:dyDescent="0.25">
      <c r="E85" s="45"/>
      <c r="F85" s="45"/>
      <c r="G85" s="45"/>
      <c r="H85" s="46"/>
      <c r="I85" s="45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</row>
    <row r="86" spans="5:101" x14ac:dyDescent="0.25">
      <c r="E86" s="107" t="s">
        <v>114</v>
      </c>
      <c r="F86" s="108"/>
      <c r="G86" s="116"/>
      <c r="H86" s="116"/>
      <c r="I86" s="118"/>
      <c r="J86" s="49">
        <f>SUM(J10:J76)</f>
        <v>0</v>
      </c>
      <c r="K86" s="49">
        <f t="shared" ref="K86:BV86" si="19">SUM(K10:K76)</f>
        <v>-7018</v>
      </c>
      <c r="L86" s="49">
        <f t="shared" si="19"/>
        <v>0</v>
      </c>
      <c r="M86" s="49">
        <f t="shared" si="19"/>
        <v>-7741.9324560599998</v>
      </c>
      <c r="N86" s="49">
        <f>SUM(N10:N76)</f>
        <v>0</v>
      </c>
      <c r="O86" s="49">
        <f t="shared" si="19"/>
        <v>-21397.891023986398</v>
      </c>
      <c r="P86" s="49">
        <f t="shared" si="19"/>
        <v>-598.5</v>
      </c>
      <c r="Q86" s="49">
        <f t="shared" si="19"/>
        <v>0</v>
      </c>
      <c r="R86" s="49">
        <f t="shared" si="19"/>
        <v>-30931.617129159597</v>
      </c>
      <c r="S86" s="49">
        <f t="shared" si="19"/>
        <v>-6384.4128600000013</v>
      </c>
      <c r="T86" s="49">
        <f t="shared" si="19"/>
        <v>-844.93245606000016</v>
      </c>
      <c r="U86" s="49">
        <f t="shared" si="19"/>
        <v>0</v>
      </c>
      <c r="V86" s="49">
        <f t="shared" si="19"/>
        <v>-25537.651440000005</v>
      </c>
      <c r="W86" s="49">
        <f t="shared" si="19"/>
        <v>0</v>
      </c>
      <c r="X86" s="49">
        <f t="shared" si="19"/>
        <v>0</v>
      </c>
      <c r="Y86" s="49">
        <f t="shared" si="19"/>
        <v>-7866.4803572991104</v>
      </c>
      <c r="Z86" s="49">
        <f t="shared" si="19"/>
        <v>-44805.354048222995</v>
      </c>
      <c r="AA86" s="49">
        <f t="shared" si="19"/>
        <v>-61838.333767788601</v>
      </c>
      <c r="AB86" s="49">
        <f t="shared" si="19"/>
        <v>-22336.631370898736</v>
      </c>
      <c r="AC86" s="49">
        <f t="shared" si="19"/>
        <v>-37434.360428994405</v>
      </c>
      <c r="AD86" s="49">
        <f t="shared" si="19"/>
        <v>-61413.021442336285</v>
      </c>
      <c r="AE86" s="49">
        <f t="shared" si="19"/>
        <v>-86217.014371288795</v>
      </c>
      <c r="AF86" s="49">
        <f t="shared" si="19"/>
        <v>-62213.434554518564</v>
      </c>
      <c r="AG86" s="49">
        <f t="shared" si="19"/>
        <v>-52042.086749730144</v>
      </c>
      <c r="AH86" s="49">
        <f t="shared" si="19"/>
        <v>-50578.031999600928</v>
      </c>
      <c r="AI86" s="49">
        <f t="shared" si="19"/>
        <v>-50981.037709316181</v>
      </c>
      <c r="AJ86" s="49">
        <f t="shared" si="19"/>
        <v>-58232.35842050358</v>
      </c>
      <c r="AK86" s="49">
        <f t="shared" si="19"/>
        <v>-90389.051799367604</v>
      </c>
      <c r="AL86" s="49">
        <f t="shared" si="19"/>
        <v>-115072.93481182355</v>
      </c>
      <c r="AM86" s="49">
        <f t="shared" si="19"/>
        <v>-87452.678559831387</v>
      </c>
      <c r="AN86" s="49">
        <f t="shared" si="19"/>
        <v>-62944.778205729272</v>
      </c>
      <c r="AO86" s="49">
        <f t="shared" si="19"/>
        <v>-49098.460088566724</v>
      </c>
      <c r="AP86" s="49">
        <f t="shared" si="19"/>
        <v>285074.72336483467</v>
      </c>
      <c r="AQ86" s="49">
        <f t="shared" si="19"/>
        <v>-424.4127216432646</v>
      </c>
      <c r="AR86" s="49">
        <f t="shared" si="19"/>
        <v>-403.80847650764122</v>
      </c>
      <c r="AS86" s="49">
        <f t="shared" si="19"/>
        <v>-383.14413565703921</v>
      </c>
      <c r="AT86" s="49">
        <f t="shared" si="19"/>
        <v>-362.4195238122893</v>
      </c>
      <c r="AU86" s="49">
        <f t="shared" si="19"/>
        <v>-341.63446518299247</v>
      </c>
      <c r="AV86" s="49">
        <f t="shared" si="19"/>
        <v>-320.78878346602664</v>
      </c>
      <c r="AW86" s="49">
        <f t="shared" si="19"/>
        <v>-299.88230184405302</v>
      </c>
      <c r="AX86" s="49">
        <f t="shared" si="19"/>
        <v>-278.91484298401565</v>
      </c>
      <c r="AY86" s="49">
        <f t="shared" si="19"/>
        <v>-257.88622903563623</v>
      </c>
      <c r="AZ86" s="49">
        <f t="shared" si="19"/>
        <v>-236.7962816299073</v>
      </c>
      <c r="BA86" s="49">
        <f t="shared" si="19"/>
        <v>-215.64482187757835</v>
      </c>
      <c r="BB86" s="49">
        <f t="shared" si="19"/>
        <v>-194.43167036763862</v>
      </c>
      <c r="BC86" s="49">
        <f t="shared" si="19"/>
        <v>-173.15664716579477</v>
      </c>
      <c r="BD86" s="49">
        <f t="shared" si="19"/>
        <v>-151.81957181294547</v>
      </c>
      <c r="BE86" s="49">
        <f t="shared" si="19"/>
        <v>-130.42026332365026</v>
      </c>
      <c r="BF86" s="49">
        <f t="shared" si="19"/>
        <v>-108.95854018459499</v>
      </c>
      <c r="BG86" s="49">
        <f t="shared" si="19"/>
        <v>-87.434220353050819</v>
      </c>
      <c r="BH86" s="49">
        <f t="shared" si="19"/>
        <v>-65.84712125533099</v>
      </c>
      <c r="BI86" s="49">
        <f t="shared" si="19"/>
        <v>-44.1970597852428</v>
      </c>
      <c r="BJ86" s="49">
        <f t="shared" si="19"/>
        <v>-22.483852302533592</v>
      </c>
      <c r="BK86" s="49">
        <f t="shared" si="19"/>
        <v>-0.70731463133301986</v>
      </c>
      <c r="BL86" s="49">
        <f t="shared" si="19"/>
        <v>21.132737941408209</v>
      </c>
      <c r="BM86" s="49">
        <f t="shared" si="19"/>
        <v>43.03649066748676</v>
      </c>
      <c r="BN86" s="49">
        <f t="shared" si="19"/>
        <v>65.004129339016458</v>
      </c>
      <c r="BO86" s="49">
        <f t="shared" si="19"/>
        <v>87.035840290004558</v>
      </c>
      <c r="BP86" s="49">
        <f t="shared" si="19"/>
        <v>109.13181039793324</v>
      </c>
      <c r="BQ86" s="49">
        <f t="shared" si="19"/>
        <v>131.29222708534326</v>
      </c>
      <c r="BR86" s="49">
        <f t="shared" si="19"/>
        <v>153.5172783214249</v>
      </c>
      <c r="BS86" s="49">
        <f t="shared" si="19"/>
        <v>175.80715262361196</v>
      </c>
      <c r="BT86" s="49">
        <f t="shared" si="19"/>
        <v>198.16203905918042</v>
      </c>
      <c r="BU86" s="49">
        <f t="shared" si="19"/>
        <v>220.58212724685234</v>
      </c>
      <c r="BV86" s="49">
        <f t="shared" si="19"/>
        <v>243.0676073584051</v>
      </c>
      <c r="BW86" s="49">
        <f t="shared" ref="BW86:CW86" si="20">SUM(BW10:BW76)</f>
        <v>265.61867012028313</v>
      </c>
      <c r="BX86" s="49">
        <f t="shared" si="20"/>
        <v>288.23550681521681</v>
      </c>
      <c r="BY86" s="49">
        <f t="shared" si="20"/>
        <v>310.918309283844</v>
      </c>
      <c r="BZ86" s="49">
        <f t="shared" si="20"/>
        <v>333.66726992633801</v>
      </c>
      <c r="CA86" s="49">
        <f t="shared" si="20"/>
        <v>356.48258170403926</v>
      </c>
      <c r="CB86" s="49">
        <f t="shared" si="20"/>
        <v>379.36443814109214</v>
      </c>
      <c r="CC86" s="49">
        <f t="shared" si="20"/>
        <v>402.31303332608655</v>
      </c>
      <c r="CD86" s="49">
        <f t="shared" si="20"/>
        <v>425.32856191370371</v>
      </c>
      <c r="CE86" s="49">
        <f t="shared" si="20"/>
        <v>448.41121912636811</v>
      </c>
      <c r="CF86" s="49">
        <f t="shared" si="20"/>
        <v>471.5612007559028</v>
      </c>
      <c r="CG86" s="49">
        <f t="shared" si="20"/>
        <v>494.77870316519034</v>
      </c>
      <c r="CH86" s="49">
        <f t="shared" si="20"/>
        <v>518.06392328983816</v>
      </c>
      <c r="CI86" s="49">
        <f t="shared" si="20"/>
        <v>541.41705863984976</v>
      </c>
      <c r="CJ86" s="49">
        <f t="shared" si="20"/>
        <v>564.83830730129876</v>
      </c>
      <c r="CK86" s="49">
        <f t="shared" si="20"/>
        <v>588.32786793801029</v>
      </c>
      <c r="CL86" s="49">
        <f t="shared" si="20"/>
        <v>611.8859397932456</v>
      </c>
      <c r="CM86" s="49">
        <f t="shared" si="20"/>
        <v>635.51272269139213</v>
      </c>
      <c r="CN86" s="49">
        <f t="shared" si="20"/>
        <v>659.208417039658</v>
      </c>
      <c r="CO86" s="49">
        <f t="shared" si="20"/>
        <v>682.97322382977313</v>
      </c>
      <c r="CP86" s="49">
        <f t="shared" si="20"/>
        <v>706.80734463969281</v>
      </c>
      <c r="CQ86" s="49">
        <f t="shared" si="20"/>
        <v>730.71098163530803</v>
      </c>
      <c r="CR86" s="49">
        <f t="shared" si="20"/>
        <v>754.68433757216042</v>
      </c>
      <c r="CS86" s="49">
        <f t="shared" si="20"/>
        <v>778.727615797162</v>
      </c>
      <c r="CT86" s="49">
        <f t="shared" si="20"/>
        <v>802.84102025031984</v>
      </c>
      <c r="CU86" s="49">
        <f t="shared" si="20"/>
        <v>827.0247554664661</v>
      </c>
      <c r="CV86" s="49">
        <f t="shared" si="20"/>
        <v>851.27902657699269</v>
      </c>
      <c r="CW86" s="49">
        <f t="shared" si="20"/>
        <v>282538.93722377031</v>
      </c>
    </row>
    <row r="87" spans="5:101" x14ac:dyDescent="0.25">
      <c r="E87" s="133" t="s">
        <v>115</v>
      </c>
      <c r="F87" s="134"/>
      <c r="G87" s="116"/>
      <c r="H87" s="116"/>
      <c r="I87" s="109">
        <f>SUM(J86:CW86)</f>
        <v>-522383.36283023038</v>
      </c>
      <c r="J87" s="145">
        <f>SUM(J86:U86)</f>
        <v>-74917.285925265998</v>
      </c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5">
        <f>SUM(V86:AG86)</f>
        <v>-461704.36853107763</v>
      </c>
      <c r="W87" s="146"/>
      <c r="X87" s="146"/>
      <c r="Y87" s="146"/>
      <c r="Z87" s="146"/>
      <c r="AA87" s="146"/>
      <c r="AB87" s="146"/>
      <c r="AC87" s="146"/>
      <c r="AD87" s="146"/>
      <c r="AE87" s="146"/>
      <c r="AF87" s="146"/>
      <c r="AG87" s="146"/>
      <c r="AH87" s="145">
        <f>SUM(AH86:AS86)</f>
        <v>-280885.97356371256</v>
      </c>
      <c r="AI87" s="146"/>
      <c r="AJ87" s="146"/>
      <c r="AK87" s="146"/>
      <c r="AL87" s="146"/>
      <c r="AM87" s="146"/>
      <c r="AN87" s="146"/>
      <c r="AO87" s="146"/>
      <c r="AP87" s="146"/>
      <c r="AQ87" s="146"/>
      <c r="AR87" s="146"/>
      <c r="AS87" s="146"/>
      <c r="AT87" s="145">
        <f>SUM(AT86:BE86)</f>
        <v>-2963.7954025025283</v>
      </c>
      <c r="AU87" s="146"/>
      <c r="AV87" s="146"/>
      <c r="AW87" s="146"/>
      <c r="AX87" s="146"/>
      <c r="AY87" s="146"/>
      <c r="AZ87" s="146"/>
      <c r="BA87" s="146"/>
      <c r="BB87" s="146"/>
      <c r="BC87" s="146"/>
      <c r="BD87" s="146"/>
      <c r="BE87" s="146"/>
      <c r="BF87" s="145">
        <f>SUM(BF86:BQ86)</f>
        <v>127.00512720910626</v>
      </c>
      <c r="BG87" s="146"/>
      <c r="BH87" s="146"/>
      <c r="BI87" s="146"/>
      <c r="BJ87" s="146"/>
      <c r="BK87" s="146"/>
      <c r="BL87" s="146"/>
      <c r="BM87" s="146"/>
      <c r="BN87" s="146"/>
      <c r="BO87" s="146"/>
      <c r="BP87" s="146"/>
      <c r="BQ87" s="146"/>
      <c r="BR87" s="145">
        <f>SUM(BR86:CC86)</f>
        <v>3327.7360139263747</v>
      </c>
      <c r="BS87" s="146"/>
      <c r="BT87" s="146"/>
      <c r="BU87" s="146"/>
      <c r="BV87" s="146"/>
      <c r="BW87" s="146"/>
      <c r="BX87" s="146"/>
      <c r="BY87" s="146"/>
      <c r="BZ87" s="146"/>
      <c r="CA87" s="146"/>
      <c r="CB87" s="146"/>
      <c r="CC87" s="146"/>
      <c r="CD87" s="145">
        <f>SUM(CD86:CO86)</f>
        <v>6642.3071454842311</v>
      </c>
      <c r="CE87" s="146"/>
      <c r="CF87" s="146"/>
      <c r="CG87" s="146"/>
      <c r="CH87" s="146"/>
      <c r="CI87" s="146"/>
      <c r="CJ87" s="146"/>
      <c r="CK87" s="146"/>
      <c r="CL87" s="146"/>
      <c r="CM87" s="146"/>
      <c r="CN87" s="146"/>
      <c r="CO87" s="146"/>
      <c r="CP87" s="146">
        <f>SUM(CP86:CW86)</f>
        <v>287991.01230570843</v>
      </c>
      <c r="CQ87" s="147"/>
      <c r="CR87" s="147"/>
      <c r="CS87" s="147"/>
      <c r="CT87" s="147"/>
      <c r="CU87" s="147"/>
      <c r="CV87" s="147"/>
      <c r="CW87" s="148"/>
    </row>
    <row r="88" spans="5:101" x14ac:dyDescent="0.25">
      <c r="E88" s="35"/>
      <c r="F88" s="35"/>
      <c r="G88" s="39"/>
      <c r="H88" s="38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</row>
    <row r="89" spans="5:101" x14ac:dyDescent="0.25">
      <c r="E89" s="35"/>
      <c r="F89" s="35"/>
      <c r="G89" s="119"/>
      <c r="H89" s="120"/>
      <c r="I89" s="37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</row>
    <row r="90" spans="5:101" x14ac:dyDescent="0.25">
      <c r="E90" s="133" t="s">
        <v>116</v>
      </c>
      <c r="F90" s="134"/>
      <c r="G90" s="121"/>
      <c r="H90" s="122"/>
      <c r="I90" s="105">
        <v>0.06</v>
      </c>
      <c r="J90" s="43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</row>
    <row r="91" spans="5:101" x14ac:dyDescent="0.25">
      <c r="E91" s="133" t="s">
        <v>117</v>
      </c>
      <c r="F91" s="134"/>
      <c r="G91" s="121"/>
      <c r="H91" s="122"/>
      <c r="I91" s="105">
        <f xml:space="preserve"> (1+I90)^(1/12)-1</f>
        <v>4.8675505653430484E-3</v>
      </c>
      <c r="J91" s="43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</row>
    <row r="92" spans="5:101" x14ac:dyDescent="0.25">
      <c r="E92" s="133" t="s">
        <v>118</v>
      </c>
      <c r="F92" s="134"/>
      <c r="G92" s="121"/>
      <c r="H92" s="122"/>
      <c r="I92" s="105">
        <v>5.0000000000000001E-4</v>
      </c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</row>
    <row r="93" spans="5:101" x14ac:dyDescent="0.25">
      <c r="E93" s="133" t="s">
        <v>119</v>
      </c>
      <c r="F93" s="134"/>
      <c r="G93" s="121"/>
      <c r="H93" s="122"/>
      <c r="I93" s="106">
        <f>NPV(I91,S86:CW86)+SUM(J86:R86)</f>
        <v>-575400.23920271872</v>
      </c>
      <c r="J93" s="123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5:101" x14ac:dyDescent="0.25">
      <c r="E94" s="135" t="s">
        <v>120</v>
      </c>
      <c r="F94" s="136"/>
      <c r="G94" s="121"/>
      <c r="H94" s="122"/>
      <c r="I94" s="105">
        <f>CW94</f>
        <v>-5.2198911855448893E-3</v>
      </c>
      <c r="J94" s="125"/>
      <c r="K94" s="125">
        <f>MIRR(J86:K86,I92,I91)</f>
        <v>-1</v>
      </c>
      <c r="L94" s="125">
        <f>MIRR($J$86:L86,$I$92,$I$91)</f>
        <v>-1</v>
      </c>
      <c r="M94" s="125">
        <f>MIRR($J$86:M86,$I$92,$I$91)</f>
        <v>-1</v>
      </c>
      <c r="N94" s="125">
        <f>MIRR($J$86:N86,$I$92,$I$91)</f>
        <v>-1</v>
      </c>
      <c r="O94" s="125">
        <f>MIRR($J$86:O86,$I$92,$I$91)</f>
        <v>-1</v>
      </c>
      <c r="P94" s="125">
        <f>MIRR($J$86:P86,$I$92,$I$91)</f>
        <v>-1</v>
      </c>
      <c r="Q94" s="125">
        <f>MIRR($J$86:Q86,$I$92,$I$91)</f>
        <v>-1</v>
      </c>
      <c r="R94" s="125">
        <f>MIRR($J$86:R86,$I$92,$I$91)</f>
        <v>-1</v>
      </c>
      <c r="S94" s="125">
        <f>MIRR($J$86:S86,$I$92,$I$91)</f>
        <v>-1</v>
      </c>
      <c r="T94" s="125">
        <f>MIRR($J$86:T86,$I$92,$I$91)</f>
        <v>-1</v>
      </c>
      <c r="U94" s="125">
        <f>MIRR($J$86:U86,$I$92,$I$91)</f>
        <v>-1</v>
      </c>
      <c r="V94" s="125">
        <f>MIRR($J$86:V86,$I$92,$I$91)</f>
        <v>-1</v>
      </c>
      <c r="W94" s="125">
        <f>MIRR($J$86:W86,$I$92,$I$91)</f>
        <v>-1</v>
      </c>
      <c r="X94" s="125">
        <f>MIRR($J$86:X86,$I$92,$I$91)</f>
        <v>-1</v>
      </c>
      <c r="Y94" s="125">
        <f>MIRR($J$86:Y86,$I$92,$I$91)</f>
        <v>-1</v>
      </c>
      <c r="Z94" s="125">
        <f>MIRR($J$86:Z86,$I$92,$I$91)</f>
        <v>-1</v>
      </c>
      <c r="AA94" s="125">
        <f>MIRR($J$86:AA86,$I$92,$I$91)</f>
        <v>-1</v>
      </c>
      <c r="AB94" s="125">
        <f>MIRR($J$86:AB86,$I$92,$I$91)</f>
        <v>-1</v>
      </c>
      <c r="AC94" s="125">
        <f>MIRR($J$86:AC86,$I$92,$I$91)</f>
        <v>-1</v>
      </c>
      <c r="AD94" s="125">
        <f>MIRR($J$86:AD86,$I$92,$I$91)</f>
        <v>-1</v>
      </c>
      <c r="AE94" s="125">
        <f>MIRR($J$86:AE86,$I$92,$I$91)</f>
        <v>-1</v>
      </c>
      <c r="AF94" s="125">
        <f>MIRR($J$86:AF86,$I$92,$I$91)</f>
        <v>-1</v>
      </c>
      <c r="AG94" s="125">
        <f>MIRR($J$86:AG86,$I$92,$I$91)</f>
        <v>-1</v>
      </c>
      <c r="AH94" s="125">
        <f>MIRR($J$86:AH86,$I$92,$I$91)</f>
        <v>-1</v>
      </c>
      <c r="AI94" s="125">
        <f>MIRR($J$86:AI86,$I$92,$I$91)</f>
        <v>-1</v>
      </c>
      <c r="AJ94" s="125">
        <f>MIRR($J$86:AJ86,$I$92,$I$91)</f>
        <v>-1</v>
      </c>
      <c r="AK94" s="125">
        <f>MIRR($J$86:AK86,$I$92,$I$91)</f>
        <v>-1</v>
      </c>
      <c r="AL94" s="125">
        <f>MIRR($J$86:AL86,$I$92,$I$91)</f>
        <v>-1</v>
      </c>
      <c r="AM94" s="125">
        <f>MIRR($J$86:AM86,$I$92,$I$91)</f>
        <v>-1</v>
      </c>
      <c r="AN94" s="125">
        <f>MIRR($J$86:AN86,$I$92,$I$91)</f>
        <v>-1</v>
      </c>
      <c r="AO94" s="125">
        <f>MIRR($J$86:AO86,$I$92,$I$91)</f>
        <v>-1</v>
      </c>
      <c r="AP94" s="125">
        <f>MIRR($J$86:AP86,$I$92,$I$91)</f>
        <v>-4.1017221337458443E-2</v>
      </c>
      <c r="AQ94" s="125">
        <f>MIRR($J$86:AQ86,$I$92,$I$91)</f>
        <v>-3.9669205817825404E-2</v>
      </c>
      <c r="AR94" s="125">
        <f>MIRR($J$86:AR86,$I$92,$I$91)</f>
        <v>-3.8398219141743906E-2</v>
      </c>
      <c r="AS94" s="125">
        <f>MIRR($J$86:AS86,$I$92,$I$91)</f>
        <v>-3.7197798568123219E-2</v>
      </c>
      <c r="AT94" s="125">
        <f>MIRR($J$86:AT86,$I$92,$I$91)</f>
        <v>-3.6062184474075276E-2</v>
      </c>
      <c r="AU94" s="125">
        <f>MIRR($J$86:AU86,$I$92,$I$91)</f>
        <v>-3.4986227275959014E-2</v>
      </c>
      <c r="AV94" s="125">
        <f>MIRR($J$86:AV86,$I$92,$I$91)</f>
        <v>-3.3965308753182044E-2</v>
      </c>
      <c r="AW94" s="125">
        <f>MIRR($J$86:AW86,$I$92,$I$91)</f>
        <v>-3.2995275240392363E-2</v>
      </c>
      <c r="AX94" s="125">
        <f>MIRR($J$86:AX86,$I$92,$I$91)</f>
        <v>-3.2072380650796428E-2</v>
      </c>
      <c r="AY94" s="125">
        <f>MIRR($J$86:AY86,$I$92,$I$91)</f>
        <v>-3.1193237683388664E-2</v>
      </c>
      <c r="AZ94" s="125">
        <f>MIRR($J$86:AZ86,$I$92,$I$91)</f>
        <v>-3.0354775874885664E-2</v>
      </c>
      <c r="BA94" s="125">
        <f>MIRR($J$86:BA86,$I$92,$I$91)</f>
        <v>-2.9554205401865374E-2</v>
      </c>
      <c r="BB94" s="125">
        <f>MIRR($J$86:BB86,$I$92,$I$91)</f>
        <v>-2.8788985734138683E-2</v>
      </c>
      <c r="BC94" s="125">
        <f>MIRR($J$86:BC86,$I$92,$I$91)</f>
        <v>-2.8056798397478877E-2</v>
      </c>
      <c r="BD94" s="125">
        <f>MIRR($J$86:BD86,$I$92,$I$91)</f>
        <v>-2.7355523230706336E-2</v>
      </c>
      <c r="BE94" s="125">
        <f>MIRR($J$86:BE86,$I$92,$I$91)</f>
        <v>-2.6683217625105837E-2</v>
      </c>
      <c r="BF94" s="125">
        <f>MIRR($J$86:BF86,$I$92,$I$91)</f>
        <v>-2.6038098318129865E-2</v>
      </c>
      <c r="BG94" s="125">
        <f>MIRR($J$86:BG86,$I$92,$I$91)</f>
        <v>-2.5418525382140067E-2</v>
      </c>
      <c r="BH94" s="125">
        <f>MIRR($J$86:BH86,$I$92,$I$91)</f>
        <v>-2.4822988105540511E-2</v>
      </c>
      <c r="BI94" s="125">
        <f>MIRR($J$86:BI86,$I$92,$I$91)</f>
        <v>-2.4250092510420207E-2</v>
      </c>
      <c r="BJ94" s="125">
        <f>MIRR($J$86:BJ86,$I$92,$I$91)</f>
        <v>-2.3698550289613762E-2</v>
      </c>
      <c r="BK94" s="125">
        <f>MIRR($J$86:BK86,$I$92,$I$91)</f>
        <v>-2.3167168978385555E-2</v>
      </c>
      <c r="BL94" s="125">
        <f>MIRR($J$86:BL86,$I$92,$I$91)</f>
        <v>-2.265397799538893E-2</v>
      </c>
      <c r="BM94" s="125">
        <f>MIRR($J$86:BM86,$I$92,$I$91)</f>
        <v>-2.2157977746219193E-2</v>
      </c>
      <c r="BN94" s="125">
        <f>MIRR($J$86:BN86,$I$92,$I$91)</f>
        <v>-2.1678267445529142E-2</v>
      </c>
      <c r="BO94" s="125">
        <f>MIRR($J$86:BO86,$I$92,$I$91)</f>
        <v>-2.121400893182579E-2</v>
      </c>
      <c r="BP94" s="125">
        <f>MIRR($J$86:BP86,$I$92,$I$91)</f>
        <v>-2.0764421329273697E-2</v>
      </c>
      <c r="BQ94" s="125">
        <f>MIRR($J$86:BQ86,$I$92,$I$91)</f>
        <v>-2.0328776245757685E-2</v>
      </c>
      <c r="BR94" s="125">
        <f>MIRR($J$86:BR86,$I$92,$I$91)</f>
        <v>-1.990639344539169E-2</v>
      </c>
      <c r="BS94" s="125">
        <f>MIRR($J$86:BS86,$I$92,$I$91)</f>
        <v>-1.949663694167425E-2</v>
      </c>
      <c r="BT94" s="125">
        <f>MIRR($J$86:BT86,$I$92,$I$91)</f>
        <v>-1.9098911464350166E-2</v>
      </c>
      <c r="BU94" s="125">
        <f>MIRR($J$86:BU86,$I$92,$I$91)</f>
        <v>-1.8712659258933284E-2</v>
      </c>
      <c r="BV94" s="125">
        <f>MIRR($J$86:BV86,$I$92,$I$91)</f>
        <v>-1.8337357182916514E-2</v>
      </c>
      <c r="BW94" s="125">
        <f>MIRR($J$86:BW86,$I$92,$I$91)</f>
        <v>-1.7972514067074119E-2</v>
      </c>
      <c r="BX94" s="125">
        <f>MIRR($J$86:BX86,$I$92,$I$91)</f>
        <v>-1.7617668314051316E-2</v>
      </c>
      <c r="BY94" s="125">
        <f>MIRR($J$86:BY86,$I$92,$I$91)</f>
        <v>-1.7272385709716787E-2</v>
      </c>
      <c r="BZ94" s="125">
        <f>MIRR($J$86:BZ86,$I$92,$I$91)</f>
        <v>-1.693625742561411E-2</v>
      </c>
      <c r="CA94" s="125">
        <f>MIRR($J$86:CA86,$I$92,$I$91)</f>
        <v>-1.6608898193327226E-2</v>
      </c>
      <c r="CB94" s="125">
        <f>MIRR($J$86:CB86,$I$92,$I$91)</f>
        <v>-1.6289944633751108E-2</v>
      </c>
      <c r="CC94" s="125">
        <f>MIRR($J$86:CC86,$I$92,$I$91)</f>
        <v>-1.5979053726151049E-2</v>
      </c>
      <c r="CD94" s="125">
        <f>MIRR($J$86:CD86,$I$92,$I$91)</f>
        <v>-1.5675901403561343E-2</v>
      </c>
      <c r="CE94" s="125">
        <f>MIRR($J$86:CE86,$I$92,$I$91)</f>
        <v>-1.5380181262528603E-2</v>
      </c>
      <c r="CF94" s="125">
        <f>MIRR($J$86:CF86,$I$92,$I$91)</f>
        <v>-1.509160337649329E-2</v>
      </c>
      <c r="CG94" s="125">
        <f>MIRR($J$86:CG86,$I$92,$I$91)</f>
        <v>-1.4809893203232227E-2</v>
      </c>
      <c r="CH94" s="125">
        <f>MIRR($J$86:CH86,$I$92,$I$91)</f>
        <v>-1.4534790577782397E-2</v>
      </c>
      <c r="CI94" s="125">
        <f>MIRR($J$86:CI86,$I$92,$I$91)</f>
        <v>-1.4266048783151408E-2</v>
      </c>
      <c r="CJ94" s="125">
        <f>MIRR($J$86:CJ86,$I$92,$I$91)</f>
        <v>-1.4003433691901268E-2</v>
      </c>
      <c r="CK94" s="125">
        <f>MIRR($J$86:CK86,$I$92,$I$91)</f>
        <v>-1.3746722972383663E-2</v>
      </c>
      <c r="CL94" s="125">
        <f>MIRR($J$86:CL86,$I$92,$I$91)</f>
        <v>-1.3495705354025112E-2</v>
      </c>
      <c r="CM94" s="125">
        <f>MIRR($J$86:CM86,$I$92,$I$91)</f>
        <v>-1.3250179946605267E-2</v>
      </c>
      <c r="CN94" s="125">
        <f>MIRR($J$86:CN86,$I$92,$I$91)</f>
        <v>-1.3009955608962454E-2</v>
      </c>
      <c r="CO94" s="125">
        <f>MIRR($J$86:CO86,$I$92,$I$91)</f>
        <v>-1.2774850362996415E-2</v>
      </c>
      <c r="CP94" s="125">
        <f>MIRR($J$86:CP86,$I$92,$I$91)</f>
        <v>-1.2544690849226714E-2</v>
      </c>
      <c r="CQ94" s="125">
        <f>MIRR($J$86:CQ86,$I$92,$I$91)</f>
        <v>-1.2319311820517154E-2</v>
      </c>
      <c r="CR94" s="125">
        <f>MIRR($J$86:CR86,$I$92,$I$91)</f>
        <v>-1.2098555670886024E-2</v>
      </c>
      <c r="CS94" s="125">
        <f>MIRR($J$86:CS86,$I$92,$I$91)</f>
        <v>-1.1882271996604632E-2</v>
      </c>
      <c r="CT94" s="125">
        <f>MIRR($J$86:CT86,$I$92,$I$91)</f>
        <v>-1.1670317187038481E-2</v>
      </c>
      <c r="CU94" s="125">
        <f>MIRR($J$86:CU86,$I$92,$I$91)</f>
        <v>-1.1462554042911854E-2</v>
      </c>
      <c r="CV94" s="125">
        <f>MIRR($J$86:CV86,$I$92,$I$91)</f>
        <v>-1.1258851419881477E-2</v>
      </c>
      <c r="CW94" s="125">
        <f>MIRR($J$86:CW86,$I$92,$I$91)</f>
        <v>-5.2198911855448893E-3</v>
      </c>
    </row>
    <row r="95" spans="5:101" x14ac:dyDescent="0.25">
      <c r="E95" s="137"/>
      <c r="F95" s="138"/>
      <c r="G95" s="121"/>
      <c r="H95" s="122"/>
      <c r="I95" s="105"/>
      <c r="J95" s="51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</row>
  </sheetData>
  <sheetProtection algorithmName="SHA-512" hashValue="Kc/L83iZb0HVwmVc2Wztv3/DxtG6S48DmwWXTIgcFIsOUjcXD/9zGi9/18+FQIlYozIk5jImqPdp9tOHC/aITA==" saltValue="CXPRoQnRv2ZBJbzcrFffRA==" spinCount="100000" sheet="1" objects="1" scenarios="1"/>
  <mergeCells count="18">
    <mergeCell ref="BF6:BQ6"/>
    <mergeCell ref="BR6:CC6"/>
    <mergeCell ref="E94:F94"/>
    <mergeCell ref="E95:F95"/>
    <mergeCell ref="CD6:CO6"/>
    <mergeCell ref="CP6:CW6"/>
    <mergeCell ref="J87:U87"/>
    <mergeCell ref="V87:AG87"/>
    <mergeCell ref="AH87:AS87"/>
    <mergeCell ref="AT87:BE87"/>
    <mergeCell ref="BF87:BQ87"/>
    <mergeCell ref="BR87:CC87"/>
    <mergeCell ref="CD87:CO87"/>
    <mergeCell ref="CP87:CW87"/>
    <mergeCell ref="J6:U6"/>
    <mergeCell ref="V6:AG6"/>
    <mergeCell ref="AH6:AS6"/>
    <mergeCell ref="AT6:BE6"/>
  </mergeCells>
  <conditionalFormatting sqref="AI34 AI38 AL34 AL38 AO34 AO38 AR34 AR38 AI54 AL54 AO54 AR54 AI63 AI67 AL63 AL67 AO63 AO67 AR63 AR67 AI76 AL76 AO76 AR76">
    <cfRule type="cellIs" dxfId="8" priority="2" stopIfTrue="1" operator="equal">
      <formula>#REF!</formula>
    </cfRule>
  </conditionalFormatting>
  <conditionalFormatting sqref="AA34:AH34 AA38:AH38 J32:AR33 J39:AR40 AJ34:AK34 AJ38:AK38 AM34:AN34 AM38:AN38 AP34:AQ34 AP38:AQ38 J34:T34 J38:T38 AA54:AH54 J53:AR53 AJ54:AK54 AM54:AN54 AP54:AQ54 J54:T54 AA63:AH63 AA67:AH67 AJ63:AK63 AJ67:AK67 AM63:AN63 AM67:AN67 AP63:AQ63 AP67:AQ67 J63:T63 J67:T67 J68:AR68 AA76:AH76 J73:AR75 AJ76:AK76 AM76:AN76 AP76:AQ76 J76:T76 J35:AR37 BF36:CW38 BF29:CW29 BF68:CW68 AS73:BE76 J69:CW71 J64:AR64 AS67:BE68 J65:CW66 J55:X61 Y55:CW58 Y60:BE60 AS63:BE64 Y61:CW61 J62:CW62 AS53:BE54 P42:T42 J41:O42 J43:CW52 P41:CW41 J30:Y31 BF32:CW34 AS32:BE40 AA30:CW30 Z31:CW31 J16:Y22 AA17:AO17 Z18:AO18 Z16:AO16 AB19:AO19 AP16:CW19 J27:BE29 Z19:AA22 AB20:CW22 J23:CW26 J10:CW15">
    <cfRule type="cellIs" dxfId="7" priority="4" stopIfTrue="1" operator="equal">
      <formula>#REF!</formula>
    </cfRule>
  </conditionalFormatting>
  <conditionalFormatting sqref="Z17 Z30 U34:Z34 U38:Z38 U54:Z54 U63:Z63 U67:Z67 U76:Z76 Y59:CW59 U42:CW42">
    <cfRule type="cellIs" dxfId="6" priority="3" stopIfTrue="1" operator="equal">
      <formula>#REF!</formula>
    </cfRule>
  </conditionalFormatting>
  <conditionalFormatting sqref="J72:CW72">
    <cfRule type="cellIs" dxfId="5" priority="1" stopIfTrue="1" operator="equal">
      <formula>#REF!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5</vt:i4>
      </vt:variant>
    </vt:vector>
  </HeadingPairs>
  <TitlesOfParts>
    <vt:vector size="17" baseType="lpstr">
      <vt:lpstr> Viabilidad 8 manteniendo+ ESE</vt:lpstr>
      <vt:lpstr> Viabilidad8manteniendo+2plESE</vt:lpstr>
      <vt:lpstr> Viabilidad8manteniendo+1plESE</vt:lpstr>
      <vt:lpstr> Viabilidad 8 manteniendo+2pl</vt:lpstr>
      <vt:lpstr> Viabilidad 8 manteniendo+1pl</vt:lpstr>
      <vt:lpstr> Viabilidad 8 NE</vt:lpstr>
      <vt:lpstr> Viabilidad 8 NE ampliando 2pl</vt:lpstr>
      <vt:lpstr> Viabilidad 8 NE ampliando 1pl</vt:lpstr>
      <vt:lpstr> Viabilidad 8 NE ampli1+alquile</vt:lpstr>
      <vt:lpstr> Viabilidad 8 NE ampli2+alquil</vt:lpstr>
      <vt:lpstr>intereses</vt:lpstr>
      <vt:lpstr>evolucion certificaciones nuevo</vt:lpstr>
      <vt:lpstr>AñosPréstamo</vt:lpstr>
      <vt:lpstr>CantidadPréstamo</vt:lpstr>
      <vt:lpstr>FechaInicioPréstamo</vt:lpstr>
      <vt:lpstr>NúmeroDePagos</vt:lpstr>
      <vt:lpstr>TasaInterés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Mingarro Montori</dc:creator>
  <cp:lastModifiedBy>luism</cp:lastModifiedBy>
  <dcterms:created xsi:type="dcterms:W3CDTF">2019-05-21T15:51:49Z</dcterms:created>
  <dcterms:modified xsi:type="dcterms:W3CDTF">2023-07-25T16:38:31Z</dcterms:modified>
</cp:coreProperties>
</file>