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m\Dropbox\TESIS\ANEXOS INCLUIDOS\ANEXO 2\"/>
    </mc:Choice>
  </mc:AlternateContent>
  <xr:revisionPtr revIDLastSave="0" documentId="13_ncr:1_{96789289-6587-47E7-A7C7-9126A7EBB5BB}" xr6:coauthVersionLast="47" xr6:coauthVersionMax="47" xr10:uidLastSave="{00000000-0000-0000-0000-000000000000}"/>
  <workbookProtection workbookAlgorithmName="SHA-512" workbookHashValue="R7jrcWJp+5xU7BmkRL1Bd+8Ag0yVUUtj0W9cuEAncuPxwGOBOQ/yXC6+K+O6d4nGuMpHw2eQz8fu01e5iZadsw==" workbookSaltValue="Q/i1nIPEux2dOz4+82vg7g==" workbookSpinCount="100000" lockStructure="1"/>
  <bookViews>
    <workbookView xWindow="-28920" yWindow="-9150" windowWidth="29040" windowHeight="15840" tabRatio="806" xr2:uid="{1AFEFC8C-CA45-47C9-A24E-8D73836C6B96}"/>
  </bookViews>
  <sheets>
    <sheet name=" Viabilidad 88 manteniendo+ ESE" sheetId="20" r:id="rId1"/>
    <sheet name=" Viabilidad88manteniendo+2plESE" sheetId="18" r:id="rId2"/>
    <sheet name=" Viabilidad88manteniendo+1plESE" sheetId="16" r:id="rId3"/>
    <sheet name=" Viabilidad 88 manteniendo+2pl" sheetId="14" r:id="rId4"/>
    <sheet name=" Viabilidad 88 manteniendo+1pl" sheetId="13" r:id="rId5"/>
    <sheet name=" Viabilidad 88 NE" sheetId="12" r:id="rId6"/>
    <sheet name=" Viabilidad 88 NE ampliando 2pl" sheetId="11" r:id="rId7"/>
    <sheet name=" Viabilidad 88 NE ampliando 1pl" sheetId="3" r:id="rId8"/>
    <sheet name=" Viabilidad 88 NE ampli1+alquil" sheetId="21" r:id="rId9"/>
    <sheet name=" Viabilidad 88 NE ampli2+alquil" sheetId="22" r:id="rId10"/>
    <sheet name="intereses" sheetId="6" state="hidden" r:id="rId11"/>
    <sheet name="evolucion certificaciones nuevo" sheetId="10" state="hidden" r:id="rId12"/>
  </sheets>
  <externalReferences>
    <externalReference r:id="rId13"/>
  </externalReferences>
  <definedNames>
    <definedName name="AmortizaciónInterés">-IPMT(TasaInterés/12,NúmeroDePago,NúmeroDePagos,CantidadPréstamo)</definedName>
    <definedName name="AñosPréstamo">intereses!$D$6</definedName>
    <definedName name="CantidadPréstamo">intereses!$D$4</definedName>
    <definedName name="FechaInicioPréstamo">intereses!$D$7</definedName>
    <definedName name="FilaEncabezados">ROW(intereses!$9:$9)</definedName>
    <definedName name="NúmeroDePago">ROW()-FilaEncabezados</definedName>
    <definedName name="NúmeroDePagos">intereses!$H$5</definedName>
    <definedName name="PréstamoNoPagado">IF(NúmeroDePago&lt;=NúmeroDePagos,1,0)</definedName>
    <definedName name="PréstamoPagado">IF(CantidadPréstamo*TasaInterés*AñosPréstamo*FechaInicioPréstamo&gt;0,1,0)</definedName>
    <definedName name="TasaInterés">intereses!$D$5</definedName>
    <definedName name="ÚltimaFila">MATCH(9.99E+307,'[1]Calculadora de préstamos'!$B:$B)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R87" i="14" l="1"/>
  <c r="CD87" i="14"/>
  <c r="BF87" i="14"/>
  <c r="AT87" i="14"/>
  <c r="AH87" i="14"/>
  <c r="V87" i="14"/>
  <c r="J87" i="14"/>
  <c r="F68" i="22" l="1"/>
  <c r="CW72" i="22"/>
  <c r="CV72" i="22"/>
  <c r="CV86" i="22" s="1"/>
  <c r="CU72" i="22"/>
  <c r="CT72" i="22"/>
  <c r="CS72" i="22"/>
  <c r="CS86" i="22" s="1"/>
  <c r="CR72" i="22"/>
  <c r="CQ72" i="22"/>
  <c r="CP72" i="22"/>
  <c r="CP86" i="22" s="1"/>
  <c r="CO72" i="22"/>
  <c r="CN72" i="22"/>
  <c r="CN86" i="22" s="1"/>
  <c r="CM72" i="22"/>
  <c r="CL72" i="22"/>
  <c r="CK72" i="22"/>
  <c r="CK86" i="22" s="1"/>
  <c r="CJ72" i="22"/>
  <c r="CI72" i="22"/>
  <c r="CH72" i="22"/>
  <c r="CH86" i="22" s="1"/>
  <c r="CG72" i="22"/>
  <c r="CF72" i="22"/>
  <c r="CF86" i="22" s="1"/>
  <c r="CE72" i="22"/>
  <c r="CD72" i="22"/>
  <c r="CC72" i="22"/>
  <c r="CC86" i="22" s="1"/>
  <c r="CB72" i="22"/>
  <c r="CA72" i="22"/>
  <c r="BZ72" i="22"/>
  <c r="BZ86" i="22" s="1"/>
  <c r="BY72" i="22"/>
  <c r="BX72" i="22"/>
  <c r="BX86" i="22" s="1"/>
  <c r="BW72" i="22"/>
  <c r="BV72" i="22"/>
  <c r="BU72" i="22"/>
  <c r="BU86" i="22" s="1"/>
  <c r="BT72" i="22"/>
  <c r="BS72" i="22"/>
  <c r="BR72" i="22"/>
  <c r="BR86" i="22" s="1"/>
  <c r="BR87" i="22" s="1"/>
  <c r="BQ72" i="22"/>
  <c r="BP72" i="22"/>
  <c r="BO72" i="22"/>
  <c r="BN72" i="22"/>
  <c r="BM72" i="22"/>
  <c r="BM86" i="22" s="1"/>
  <c r="BL72" i="22"/>
  <c r="BK72" i="22"/>
  <c r="BJ72" i="22"/>
  <c r="BJ86" i="22" s="1"/>
  <c r="BI72" i="22"/>
  <c r="BH72" i="22"/>
  <c r="BG72" i="22"/>
  <c r="BF72" i="22"/>
  <c r="BE72" i="22"/>
  <c r="BE86" i="22" s="1"/>
  <c r="BD72" i="22"/>
  <c r="BC72" i="22"/>
  <c r="BB72" i="22"/>
  <c r="BA72" i="22"/>
  <c r="AZ72" i="22"/>
  <c r="AY72" i="22"/>
  <c r="AX72" i="22"/>
  <c r="AW72" i="22"/>
  <c r="AV72" i="22"/>
  <c r="AU72" i="22"/>
  <c r="AT72" i="22"/>
  <c r="AS72" i="22"/>
  <c r="AR72" i="22"/>
  <c r="AQ72" i="22"/>
  <c r="AP72" i="22"/>
  <c r="I72" i="22"/>
  <c r="F72" i="22"/>
  <c r="D72" i="22"/>
  <c r="I91" i="22"/>
  <c r="CU86" i="22"/>
  <c r="CT86" i="22"/>
  <c r="CR86" i="22"/>
  <c r="CQ86" i="22"/>
  <c r="CO86" i="22"/>
  <c r="CM86" i="22"/>
  <c r="CL86" i="22"/>
  <c r="CJ86" i="22"/>
  <c r="CI86" i="22"/>
  <c r="CG86" i="22"/>
  <c r="CE86" i="22"/>
  <c r="CD86" i="22"/>
  <c r="CB86" i="22"/>
  <c r="CA86" i="22"/>
  <c r="BY86" i="22"/>
  <c r="BW86" i="22"/>
  <c r="BV86" i="22"/>
  <c r="BT86" i="22"/>
  <c r="BS86" i="22"/>
  <c r="BQ86" i="22"/>
  <c r="BP86" i="22"/>
  <c r="BO86" i="22"/>
  <c r="BN86" i="22"/>
  <c r="BL86" i="22"/>
  <c r="BK86" i="22"/>
  <c r="BI86" i="22"/>
  <c r="BH86" i="22"/>
  <c r="BG86" i="22"/>
  <c r="BF86" i="22"/>
  <c r="F71" i="22"/>
  <c r="I71" i="22" s="1"/>
  <c r="AP71" i="22" s="1"/>
  <c r="I70" i="22"/>
  <c r="AP70" i="22" s="1"/>
  <c r="F70" i="22"/>
  <c r="D69" i="22"/>
  <c r="F69" i="22" s="1"/>
  <c r="F66" i="22"/>
  <c r="I66" i="22" s="1"/>
  <c r="AI65" i="22"/>
  <c r="AH65" i="22"/>
  <c r="AA65" i="22"/>
  <c r="Z65" i="22"/>
  <c r="I65" i="22"/>
  <c r="AN65" i="22" s="1"/>
  <c r="F65" i="22"/>
  <c r="C61" i="22"/>
  <c r="C60" i="22"/>
  <c r="F57" i="22"/>
  <c r="I57" i="22" s="1"/>
  <c r="Y57" i="22" s="1"/>
  <c r="F55" i="22"/>
  <c r="I55" i="22" s="1"/>
  <c r="Y55" i="22" s="1"/>
  <c r="D52" i="22"/>
  <c r="F52" i="22" s="1"/>
  <c r="I52" i="22" s="1"/>
  <c r="AP52" i="22" s="1"/>
  <c r="F50" i="22"/>
  <c r="I50" i="22" s="1"/>
  <c r="AP50" i="22" s="1"/>
  <c r="I46" i="22"/>
  <c r="AP46" i="22" s="1"/>
  <c r="F46" i="22"/>
  <c r="C42" i="22"/>
  <c r="C41" i="22"/>
  <c r="L38" i="22"/>
  <c r="K38" i="22"/>
  <c r="F38" i="22"/>
  <c r="I38" i="22" s="1"/>
  <c r="AO38" i="22" s="1"/>
  <c r="BD37" i="22"/>
  <c r="BC37" i="22"/>
  <c r="BB37" i="22"/>
  <c r="BA37" i="22"/>
  <c r="AZ37" i="22"/>
  <c r="AY37" i="22"/>
  <c r="AX37" i="22"/>
  <c r="AW37" i="22"/>
  <c r="AV37" i="22"/>
  <c r="AU37" i="22"/>
  <c r="AT37" i="22"/>
  <c r="AS37" i="22"/>
  <c r="AR37" i="22"/>
  <c r="AQ37" i="22"/>
  <c r="AP37" i="22"/>
  <c r="AJ37" i="22"/>
  <c r="AI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L37" i="22"/>
  <c r="K37" i="22"/>
  <c r="BD36" i="22"/>
  <c r="BC36" i="22"/>
  <c r="BB36" i="22"/>
  <c r="BA36" i="22"/>
  <c r="AZ36" i="22"/>
  <c r="AY36" i="22"/>
  <c r="AX36" i="22"/>
  <c r="AW36" i="22"/>
  <c r="AV36" i="22"/>
  <c r="AU36" i="22"/>
  <c r="AT36" i="22"/>
  <c r="AS36" i="22"/>
  <c r="AR36" i="22"/>
  <c r="AQ36" i="22"/>
  <c r="AP36" i="22"/>
  <c r="AO36" i="22"/>
  <c r="AN36" i="22"/>
  <c r="AM36" i="22"/>
  <c r="AL36" i="22"/>
  <c r="AK36" i="22"/>
  <c r="AJ36" i="22"/>
  <c r="AI36" i="22"/>
  <c r="AH36" i="22"/>
  <c r="AG36" i="22"/>
  <c r="AF36" i="22"/>
  <c r="AE36" i="22"/>
  <c r="AD36" i="22"/>
  <c r="AC36" i="22"/>
  <c r="AB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L36" i="22"/>
  <c r="K36" i="22"/>
  <c r="AF34" i="22"/>
  <c r="AE34" i="22"/>
  <c r="AD34" i="22"/>
  <c r="AC34" i="22"/>
  <c r="AB34" i="22"/>
  <c r="AB37" i="22" s="1"/>
  <c r="D34" i="22"/>
  <c r="C34" i="22"/>
  <c r="F34" i="22" s="1"/>
  <c r="BC33" i="22"/>
  <c r="BC86" i="22" s="1"/>
  <c r="BB33" i="22"/>
  <c r="AU33" i="22"/>
  <c r="AU86" i="22" s="1"/>
  <c r="AT33" i="22"/>
  <c r="AO33" i="22"/>
  <c r="AO37" i="22" s="1"/>
  <c r="AN33" i="22"/>
  <c r="AN37" i="22" s="1"/>
  <c r="AM33" i="22"/>
  <c r="AM37" i="22" s="1"/>
  <c r="AL33" i="22"/>
  <c r="AL37" i="22" s="1"/>
  <c r="AK33" i="22"/>
  <c r="AK37" i="22" s="1"/>
  <c r="AJ33" i="22"/>
  <c r="AI33" i="22"/>
  <c r="AH33" i="22"/>
  <c r="AH37" i="22" s="1"/>
  <c r="AG33" i="22"/>
  <c r="AG37" i="22" s="1"/>
  <c r="AF33" i="22"/>
  <c r="AF37" i="22" s="1"/>
  <c r="AE33" i="22"/>
  <c r="AE37" i="22" s="1"/>
  <c r="AD33" i="22"/>
  <c r="AD37" i="22" s="1"/>
  <c r="AC33" i="22"/>
  <c r="AC37" i="22" s="1"/>
  <c r="AB33" i="22"/>
  <c r="W33" i="22"/>
  <c r="W86" i="22" s="1"/>
  <c r="V33" i="22"/>
  <c r="O33" i="22"/>
  <c r="N33" i="22"/>
  <c r="N86" i="22" s="1"/>
  <c r="D33" i="22"/>
  <c r="C33" i="22"/>
  <c r="AZ33" i="22" s="1"/>
  <c r="AZ86" i="22" s="1"/>
  <c r="F31" i="22"/>
  <c r="I31" i="22" s="1"/>
  <c r="C30" i="22"/>
  <c r="F30" i="22" s="1"/>
  <c r="J13" i="22"/>
  <c r="J86" i="22" s="1"/>
  <c r="I13" i="22"/>
  <c r="D13" i="22"/>
  <c r="F13" i="22" s="1"/>
  <c r="M12" i="22"/>
  <c r="F12" i="22"/>
  <c r="M11" i="22"/>
  <c r="M13" i="22" s="1"/>
  <c r="F11" i="22"/>
  <c r="K10" i="22"/>
  <c r="F10" i="22"/>
  <c r="F68" i="21"/>
  <c r="CW72" i="21"/>
  <c r="CV72" i="21"/>
  <c r="CV86" i="21" s="1"/>
  <c r="CU72" i="21"/>
  <c r="CT72" i="21"/>
  <c r="CS72" i="21"/>
  <c r="CR72" i="21"/>
  <c r="CR86" i="21" s="1"/>
  <c r="CQ72" i="21"/>
  <c r="CP72" i="21"/>
  <c r="CP86" i="21" s="1"/>
  <c r="CO72" i="21"/>
  <c r="CN72" i="21"/>
  <c r="CN86" i="21" s="1"/>
  <c r="CM72" i="21"/>
  <c r="CL72" i="21"/>
  <c r="CK72" i="21"/>
  <c r="CJ72" i="21"/>
  <c r="CJ86" i="21" s="1"/>
  <c r="CI72" i="21"/>
  <c r="CH72" i="21"/>
  <c r="CH86" i="21" s="1"/>
  <c r="CG72" i="21"/>
  <c r="CF72" i="21"/>
  <c r="CE72" i="21"/>
  <c r="CD72" i="21"/>
  <c r="CC72" i="21"/>
  <c r="CB72" i="21"/>
  <c r="CA72" i="21"/>
  <c r="BZ72" i="21"/>
  <c r="BZ86" i="21" s="1"/>
  <c r="BY72" i="21"/>
  <c r="BX72" i="21"/>
  <c r="BW72" i="21"/>
  <c r="BV72" i="21"/>
  <c r="BU72" i="21"/>
  <c r="BT72" i="21"/>
  <c r="BS72" i="21"/>
  <c r="BR72" i="21"/>
  <c r="BR86" i="21" s="1"/>
  <c r="BQ72" i="21"/>
  <c r="BP72" i="21"/>
  <c r="BO72" i="21"/>
  <c r="BN72" i="21"/>
  <c r="BM72" i="21"/>
  <c r="BL72" i="21"/>
  <c r="BK72" i="21"/>
  <c r="BJ72" i="21"/>
  <c r="BJ86" i="21" s="1"/>
  <c r="BI72" i="21"/>
  <c r="BH72" i="21"/>
  <c r="BG72" i="21"/>
  <c r="BF72" i="21"/>
  <c r="BE72" i="21"/>
  <c r="BD72" i="21"/>
  <c r="BC72" i="21"/>
  <c r="BB72" i="21"/>
  <c r="BA72" i="21"/>
  <c r="AZ72" i="21"/>
  <c r="AY72" i="21"/>
  <c r="AX72" i="21"/>
  <c r="AW72" i="21"/>
  <c r="AV72" i="21"/>
  <c r="AU72" i="21"/>
  <c r="AT72" i="21"/>
  <c r="AS72" i="21"/>
  <c r="AR72" i="21"/>
  <c r="AQ72" i="21"/>
  <c r="AP72" i="21"/>
  <c r="F72" i="21"/>
  <c r="I72" i="21" s="1"/>
  <c r="D72" i="21"/>
  <c r="I91" i="21"/>
  <c r="CU86" i="21"/>
  <c r="CT86" i="21"/>
  <c r="CS86" i="21"/>
  <c r="CQ86" i="21"/>
  <c r="CO86" i="21"/>
  <c r="CM86" i="21"/>
  <c r="CL86" i="21"/>
  <c r="CK86" i="21"/>
  <c r="CI86" i="21"/>
  <c r="CG86" i="21"/>
  <c r="CF86" i="21"/>
  <c r="CE86" i="21"/>
  <c r="CD86" i="21"/>
  <c r="CC86" i="21"/>
  <c r="CB86" i="21"/>
  <c r="CA86" i="21"/>
  <c r="BY86" i="21"/>
  <c r="BX86" i="21"/>
  <c r="BW86" i="21"/>
  <c r="BV86" i="21"/>
  <c r="BU86" i="21"/>
  <c r="BT86" i="21"/>
  <c r="BS86" i="21"/>
  <c r="BQ86" i="21"/>
  <c r="BP86" i="21"/>
  <c r="BO86" i="21"/>
  <c r="BN86" i="21"/>
  <c r="BM86" i="21"/>
  <c r="BL86" i="21"/>
  <c r="BK86" i="21"/>
  <c r="BI86" i="21"/>
  <c r="BH86" i="21"/>
  <c r="BG86" i="21"/>
  <c r="BF86" i="21"/>
  <c r="BE86" i="21"/>
  <c r="F71" i="21"/>
  <c r="I71" i="21" s="1"/>
  <c r="AP71" i="21" s="1"/>
  <c r="F70" i="21"/>
  <c r="I70" i="21" s="1"/>
  <c r="AP70" i="21" s="1"/>
  <c r="D69" i="21"/>
  <c r="F69" i="21" s="1"/>
  <c r="AM66" i="21"/>
  <c r="AG66" i="21"/>
  <c r="AE66" i="21"/>
  <c r="I66" i="21"/>
  <c r="AL66" i="21" s="1"/>
  <c r="F66" i="21"/>
  <c r="I65" i="21"/>
  <c r="AN65" i="21" s="1"/>
  <c r="F65" i="21"/>
  <c r="C61" i="21"/>
  <c r="C60" i="21"/>
  <c r="F57" i="21"/>
  <c r="I57" i="21" s="1"/>
  <c r="Y57" i="21" s="1"/>
  <c r="I55" i="21"/>
  <c r="Y55" i="21" s="1"/>
  <c r="F55" i="21"/>
  <c r="F52" i="21"/>
  <c r="I52" i="21" s="1"/>
  <c r="AP52" i="21" s="1"/>
  <c r="D52" i="21"/>
  <c r="F50" i="21"/>
  <c r="I50" i="21" s="1"/>
  <c r="AP50" i="21" s="1"/>
  <c r="F46" i="21"/>
  <c r="I46" i="21" s="1"/>
  <c r="AP46" i="21" s="1"/>
  <c r="C42" i="21"/>
  <c r="C41" i="21"/>
  <c r="L38" i="21"/>
  <c r="I38" i="21"/>
  <c r="AO38" i="21" s="1"/>
  <c r="F38" i="21"/>
  <c r="BD37" i="21"/>
  <c r="BC37" i="21"/>
  <c r="BB37" i="21"/>
  <c r="BA37" i="21"/>
  <c r="AZ37" i="21"/>
  <c r="AY37" i="21"/>
  <c r="AX37" i="21"/>
  <c r="AW37" i="21"/>
  <c r="AV37" i="21"/>
  <c r="AU37" i="21"/>
  <c r="AT37" i="21"/>
  <c r="AS37" i="21"/>
  <c r="AR37" i="21"/>
  <c r="AQ37" i="21"/>
  <c r="AP37" i="21"/>
  <c r="AO37" i="21"/>
  <c r="AN37" i="21"/>
  <c r="AJ37" i="21"/>
  <c r="AH37" i="21"/>
  <c r="AG37" i="21"/>
  <c r="AF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L37" i="21"/>
  <c r="K37" i="21"/>
  <c r="BD36" i="21"/>
  <c r="BC36" i="21"/>
  <c r="BB36" i="21"/>
  <c r="BA36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L36" i="21"/>
  <c r="K36" i="21"/>
  <c r="K38" i="21" s="1"/>
  <c r="AF34" i="21"/>
  <c r="AE34" i="21"/>
  <c r="AD34" i="21"/>
  <c r="AC34" i="21"/>
  <c r="AB34" i="21"/>
  <c r="AB37" i="21" s="1"/>
  <c r="K34" i="21"/>
  <c r="F34" i="21"/>
  <c r="D34" i="21"/>
  <c r="C34" i="21"/>
  <c r="BC33" i="21"/>
  <c r="BC86" i="21" s="1"/>
  <c r="BA33" i="21"/>
  <c r="BA86" i="21" s="1"/>
  <c r="AY33" i="21"/>
  <c r="AY86" i="21" s="1"/>
  <c r="AU33" i="21"/>
  <c r="AU86" i="21" s="1"/>
  <c r="AS33" i="21"/>
  <c r="AS86" i="21" s="1"/>
  <c r="AQ33" i="21"/>
  <c r="AQ86" i="21" s="1"/>
  <c r="AO33" i="21"/>
  <c r="AN33" i="21"/>
  <c r="AM33" i="21"/>
  <c r="AM37" i="21" s="1"/>
  <c r="AL33" i="21"/>
  <c r="AL37" i="21" s="1"/>
  <c r="AK33" i="21"/>
  <c r="AK37" i="21" s="1"/>
  <c r="AJ33" i="21"/>
  <c r="AI33" i="21"/>
  <c r="AI37" i="21" s="1"/>
  <c r="AH33" i="21"/>
  <c r="AG33" i="21"/>
  <c r="AF33" i="21"/>
  <c r="AE33" i="21"/>
  <c r="AE37" i="21" s="1"/>
  <c r="AD33" i="21"/>
  <c r="AD37" i="21" s="1"/>
  <c r="AC33" i="21"/>
  <c r="AC37" i="21" s="1"/>
  <c r="AB33" i="21"/>
  <c r="AA33" i="21"/>
  <c r="W33" i="21"/>
  <c r="W86" i="21" s="1"/>
  <c r="U33" i="21"/>
  <c r="U86" i="21" s="1"/>
  <c r="T33" i="21"/>
  <c r="S33" i="21"/>
  <c r="O33" i="21"/>
  <c r="L33" i="21"/>
  <c r="K33" i="21"/>
  <c r="D33" i="21"/>
  <c r="C33" i="21"/>
  <c r="AZ33" i="21" s="1"/>
  <c r="AZ86" i="21" s="1"/>
  <c r="I31" i="21"/>
  <c r="F31" i="21"/>
  <c r="C30" i="21"/>
  <c r="F30" i="21" s="1"/>
  <c r="D18" i="21"/>
  <c r="F18" i="21" s="1"/>
  <c r="I18" i="21" s="1"/>
  <c r="J13" i="21"/>
  <c r="J86" i="21" s="1"/>
  <c r="I13" i="21"/>
  <c r="M12" i="21"/>
  <c r="F12" i="21"/>
  <c r="M11" i="21"/>
  <c r="F11" i="21"/>
  <c r="D13" i="21" s="1"/>
  <c r="F13" i="21" s="1"/>
  <c r="K10" i="21"/>
  <c r="K13" i="21" s="1"/>
  <c r="K86" i="21" s="1"/>
  <c r="F10" i="21"/>
  <c r="CP87" i="3"/>
  <c r="CD87" i="3"/>
  <c r="BR87" i="3"/>
  <c r="BF87" i="3"/>
  <c r="AT87" i="3"/>
  <c r="AH87" i="3"/>
  <c r="V87" i="3"/>
  <c r="J87" i="3"/>
  <c r="J87" i="11"/>
  <c r="J87" i="12"/>
  <c r="CP87" i="13"/>
  <c r="CD87" i="13"/>
  <c r="BR87" i="13"/>
  <c r="BF87" i="13"/>
  <c r="AT87" i="13"/>
  <c r="AH87" i="13"/>
  <c r="V87" i="13"/>
  <c r="J87" i="13"/>
  <c r="CP87" i="14"/>
  <c r="CP87" i="16"/>
  <c r="CD87" i="16"/>
  <c r="BR87" i="16"/>
  <c r="BF87" i="16"/>
  <c r="AT87" i="16"/>
  <c r="J87" i="16"/>
  <c r="CP87" i="18"/>
  <c r="CD87" i="18"/>
  <c r="BR87" i="18"/>
  <c r="BF87" i="18"/>
  <c r="AT87" i="18"/>
  <c r="J87" i="18"/>
  <c r="J87" i="20"/>
  <c r="AT86" i="22" l="1"/>
  <c r="BF87" i="22"/>
  <c r="CD87" i="22"/>
  <c r="BB86" i="22"/>
  <c r="AA31" i="22"/>
  <c r="Z31" i="22"/>
  <c r="I69" i="22"/>
  <c r="I34" i="22"/>
  <c r="D36" i="22"/>
  <c r="F36" i="22" s="1"/>
  <c r="I36" i="22" s="1"/>
  <c r="D16" i="22"/>
  <c r="F16" i="22" s="1"/>
  <c r="I30" i="22"/>
  <c r="D42" i="22"/>
  <c r="F42" i="22" s="1"/>
  <c r="I42" i="22" s="1"/>
  <c r="D17" i="22"/>
  <c r="F17" i="22" s="1"/>
  <c r="I17" i="22" s="1"/>
  <c r="D18" i="22"/>
  <c r="F18" i="22" s="1"/>
  <c r="I18" i="22" s="1"/>
  <c r="AL66" i="22"/>
  <c r="AD66" i="22"/>
  <c r="AK66" i="22"/>
  <c r="AC66" i="22"/>
  <c r="AJ66" i="22"/>
  <c r="AB66" i="22"/>
  <c r="AG66" i="22"/>
  <c r="AN66" i="22"/>
  <c r="AF66" i="22"/>
  <c r="AI66" i="22"/>
  <c r="AA66" i="22"/>
  <c r="AH66" i="22"/>
  <c r="Z66" i="22"/>
  <c r="AM66" i="22"/>
  <c r="AE66" i="22"/>
  <c r="AO66" i="22"/>
  <c r="L33" i="22"/>
  <c r="U33" i="22"/>
  <c r="U86" i="22" s="1"/>
  <c r="AS33" i="22"/>
  <c r="AS86" i="22" s="1"/>
  <c r="BA33" i="22"/>
  <c r="BA86" i="22" s="1"/>
  <c r="AG65" i="22"/>
  <c r="AO65" i="22"/>
  <c r="P33" i="22"/>
  <c r="X33" i="22"/>
  <c r="X86" i="22" s="1"/>
  <c r="AV33" i="22"/>
  <c r="AV86" i="22" s="1"/>
  <c r="BD33" i="22"/>
  <c r="BD86" i="22" s="1"/>
  <c r="AB65" i="22"/>
  <c r="AJ65" i="22"/>
  <c r="Q33" i="22"/>
  <c r="Q86" i="22" s="1"/>
  <c r="Y33" i="22"/>
  <c r="AW33" i="22"/>
  <c r="AW86" i="22" s="1"/>
  <c r="AC65" i="22"/>
  <c r="AK65" i="22"/>
  <c r="K13" i="22"/>
  <c r="K86" i="22" s="1"/>
  <c r="F33" i="22"/>
  <c r="D22" i="22" s="1"/>
  <c r="F22" i="22" s="1"/>
  <c r="I22" i="22" s="1"/>
  <c r="R33" i="22"/>
  <c r="Z33" i="22"/>
  <c r="AP33" i="22"/>
  <c r="AX33" i="22"/>
  <c r="AX86" i="22" s="1"/>
  <c r="AD65" i="22"/>
  <c r="AL65" i="22"/>
  <c r="S33" i="22"/>
  <c r="AA33" i="22"/>
  <c r="AQ33" i="22"/>
  <c r="AQ86" i="22" s="1"/>
  <c r="AY33" i="22"/>
  <c r="AY86" i="22" s="1"/>
  <c r="AE65" i="22"/>
  <c r="AM65" i="22"/>
  <c r="K33" i="22"/>
  <c r="K34" i="22" s="1"/>
  <c r="T33" i="22"/>
  <c r="AR33" i="22"/>
  <c r="AR86" i="22" s="1"/>
  <c r="AF65" i="22"/>
  <c r="BR87" i="21"/>
  <c r="CD87" i="21"/>
  <c r="BF87" i="21"/>
  <c r="AA18" i="21"/>
  <c r="Z18" i="21"/>
  <c r="AA31" i="21"/>
  <c r="Z31" i="21"/>
  <c r="I34" i="21"/>
  <c r="F42" i="21"/>
  <c r="I42" i="21" s="1"/>
  <c r="I69" i="21"/>
  <c r="M13" i="21"/>
  <c r="D36" i="21"/>
  <c r="F36" i="21" s="1"/>
  <c r="I36" i="21" s="1"/>
  <c r="D16" i="21"/>
  <c r="F16" i="21" s="1"/>
  <c r="I30" i="21"/>
  <c r="D42" i="21"/>
  <c r="D17" i="21"/>
  <c r="F17" i="21" s="1"/>
  <c r="I17" i="21" s="1"/>
  <c r="L34" i="21"/>
  <c r="L86" i="21" s="1"/>
  <c r="AG65" i="21"/>
  <c r="AO65" i="21"/>
  <c r="N33" i="21"/>
  <c r="N86" i="21" s="1"/>
  <c r="V33" i="21"/>
  <c r="AT33" i="21"/>
  <c r="AT86" i="21" s="1"/>
  <c r="BB33" i="21"/>
  <c r="BB86" i="21" s="1"/>
  <c r="Z65" i="21"/>
  <c r="AH65" i="21"/>
  <c r="AF66" i="21"/>
  <c r="AN66" i="21"/>
  <c r="AA65" i="21"/>
  <c r="AO66" i="21"/>
  <c r="P33" i="21"/>
  <c r="AV33" i="21"/>
  <c r="AV86" i="21" s="1"/>
  <c r="AB65" i="21"/>
  <c r="AJ65" i="21"/>
  <c r="Z66" i="21"/>
  <c r="AH66" i="21"/>
  <c r="X33" i="21"/>
  <c r="X86" i="21" s="1"/>
  <c r="Q33" i="21"/>
  <c r="Q86" i="21" s="1"/>
  <c r="Y33" i="21"/>
  <c r="AW33" i="21"/>
  <c r="AW86" i="21" s="1"/>
  <c r="AC65" i="21"/>
  <c r="AK65" i="21"/>
  <c r="AA66" i="21"/>
  <c r="AI66" i="21"/>
  <c r="AI65" i="21"/>
  <c r="BD33" i="21"/>
  <c r="BD86" i="21" s="1"/>
  <c r="F33" i="21"/>
  <c r="D22" i="21" s="1"/>
  <c r="F22" i="21" s="1"/>
  <c r="I22" i="21" s="1"/>
  <c r="R33" i="21"/>
  <c r="Z33" i="21"/>
  <c r="AP33" i="21"/>
  <c r="AX33" i="21"/>
  <c r="AX86" i="21" s="1"/>
  <c r="AD65" i="21"/>
  <c r="AL65" i="21"/>
  <c r="AB66" i="21"/>
  <c r="AJ66" i="21"/>
  <c r="K94" i="21"/>
  <c r="AE65" i="21"/>
  <c r="AM65" i="21"/>
  <c r="AC66" i="21"/>
  <c r="AK66" i="21"/>
  <c r="AR33" i="21"/>
  <c r="AR86" i="21" s="1"/>
  <c r="AF65" i="21"/>
  <c r="AD66" i="21"/>
  <c r="D56" i="18"/>
  <c r="D58" i="18"/>
  <c r="D59" i="18"/>
  <c r="D62" i="18"/>
  <c r="D52" i="18"/>
  <c r="C33" i="18"/>
  <c r="C30" i="18"/>
  <c r="F77" i="16"/>
  <c r="F76" i="16"/>
  <c r="D56" i="16"/>
  <c r="D58" i="16"/>
  <c r="D59" i="16"/>
  <c r="D62" i="16"/>
  <c r="D52" i="16"/>
  <c r="C33" i="16"/>
  <c r="C30" i="16"/>
  <c r="F77" i="20"/>
  <c r="F76" i="20"/>
  <c r="D56" i="20"/>
  <c r="D58" i="20"/>
  <c r="D59" i="20"/>
  <c r="D62" i="20"/>
  <c r="D52" i="14"/>
  <c r="C33" i="14"/>
  <c r="C30" i="14"/>
  <c r="AT87" i="22" l="1"/>
  <c r="AM22" i="22"/>
  <c r="AE22" i="22"/>
  <c r="M22" i="22"/>
  <c r="Z22" i="22"/>
  <c r="Z25" i="22" s="1"/>
  <c r="T22" i="22"/>
  <c r="AL22" i="22"/>
  <c r="AD22" i="22"/>
  <c r="AK22" i="22"/>
  <c r="AC22" i="22"/>
  <c r="AJ22" i="22"/>
  <c r="AB22" i="22"/>
  <c r="AI22" i="22"/>
  <c r="AA22" i="22"/>
  <c r="AA25" i="22" s="1"/>
  <c r="AH22" i="22"/>
  <c r="AG22" i="22"/>
  <c r="AN22" i="22"/>
  <c r="AF22" i="22"/>
  <c r="R22" i="22"/>
  <c r="AP22" i="22"/>
  <c r="AO22" i="22"/>
  <c r="K94" i="22"/>
  <c r="R42" i="22"/>
  <c r="P42" i="22"/>
  <c r="AA17" i="22"/>
  <c r="Z17" i="22"/>
  <c r="AA30" i="22"/>
  <c r="AA36" i="22" s="1"/>
  <c r="Z30" i="22"/>
  <c r="Z36" i="22" s="1"/>
  <c r="L86" i="22"/>
  <c r="L34" i="22"/>
  <c r="D24" i="22"/>
  <c r="F24" i="22" s="1"/>
  <c r="I24" i="22" s="1"/>
  <c r="I16" i="22"/>
  <c r="I81" i="22"/>
  <c r="D49" i="22"/>
  <c r="F49" i="22" s="1"/>
  <c r="I49" i="22" s="1"/>
  <c r="AP49" i="22" s="1"/>
  <c r="D37" i="22"/>
  <c r="F37" i="22" s="1"/>
  <c r="I37" i="22" s="1"/>
  <c r="D51" i="22"/>
  <c r="F51" i="22" s="1"/>
  <c r="I51" i="22" s="1"/>
  <c r="I33" i="22"/>
  <c r="D41" i="22"/>
  <c r="F41" i="22" s="1"/>
  <c r="I41" i="22" s="1"/>
  <c r="D19" i="22"/>
  <c r="F19" i="22" s="1"/>
  <c r="D45" i="22"/>
  <c r="F45" i="22" s="1"/>
  <c r="I45" i="22" s="1"/>
  <c r="AP45" i="22" s="1"/>
  <c r="D26" i="22"/>
  <c r="F26" i="22" s="1"/>
  <c r="I26" i="22" s="1"/>
  <c r="D48" i="22"/>
  <c r="F48" i="22" s="1"/>
  <c r="I48" i="22" s="1"/>
  <c r="AP48" i="22" s="1"/>
  <c r="D21" i="22"/>
  <c r="F21" i="22" s="1"/>
  <c r="I21" i="22" s="1"/>
  <c r="D44" i="22"/>
  <c r="F44" i="22" s="1"/>
  <c r="I44" i="22" s="1"/>
  <c r="AP44" i="22" s="1"/>
  <c r="D20" i="22"/>
  <c r="F20" i="22" s="1"/>
  <c r="I20" i="22" s="1"/>
  <c r="P86" i="22"/>
  <c r="AA18" i="22"/>
  <c r="Z18" i="22"/>
  <c r="AM22" i="21"/>
  <c r="AE22" i="21"/>
  <c r="M22" i="21"/>
  <c r="M25" i="21" s="1"/>
  <c r="AK22" i="21"/>
  <c r="AC22" i="21"/>
  <c r="AI22" i="21"/>
  <c r="AH22" i="21"/>
  <c r="AJ22" i="21"/>
  <c r="AB22" i="21"/>
  <c r="AA22" i="21"/>
  <c r="AA25" i="21" s="1"/>
  <c r="Z22" i="21"/>
  <c r="Z25" i="21" s="1"/>
  <c r="AP22" i="21"/>
  <c r="AO22" i="21"/>
  <c r="AG22" i="21"/>
  <c r="T22" i="21"/>
  <c r="AD22" i="21"/>
  <c r="AF22" i="21"/>
  <c r="R22" i="21"/>
  <c r="AL22" i="21"/>
  <c r="AN22" i="21"/>
  <c r="M86" i="21"/>
  <c r="L94" i="21"/>
  <c r="R42" i="21"/>
  <c r="P42" i="21"/>
  <c r="I81" i="21"/>
  <c r="AA17" i="21"/>
  <c r="Z17" i="21"/>
  <c r="AT87" i="21"/>
  <c r="D49" i="21"/>
  <c r="F49" i="21" s="1"/>
  <c r="I49" i="21" s="1"/>
  <c r="AP49" i="21" s="1"/>
  <c r="D37" i="21"/>
  <c r="F37" i="21" s="1"/>
  <c r="I37" i="21" s="1"/>
  <c r="D51" i="21"/>
  <c r="F51" i="21" s="1"/>
  <c r="I51" i="21" s="1"/>
  <c r="D41" i="21"/>
  <c r="F41" i="21" s="1"/>
  <c r="I41" i="21" s="1"/>
  <c r="D19" i="21"/>
  <c r="F19" i="21" s="1"/>
  <c r="D21" i="21"/>
  <c r="F21" i="21" s="1"/>
  <c r="I21" i="21" s="1"/>
  <c r="D20" i="21"/>
  <c r="F20" i="21" s="1"/>
  <c r="I20" i="21" s="1"/>
  <c r="D45" i="21"/>
  <c r="F45" i="21" s="1"/>
  <c r="I45" i="21" s="1"/>
  <c r="AP45" i="21" s="1"/>
  <c r="D48" i="21"/>
  <c r="F48" i="21" s="1"/>
  <c r="I48" i="21" s="1"/>
  <c r="AP48" i="21" s="1"/>
  <c r="D26" i="21"/>
  <c r="F26" i="21" s="1"/>
  <c r="I26" i="21" s="1"/>
  <c r="D44" i="21"/>
  <c r="F44" i="21" s="1"/>
  <c r="I44" i="21" s="1"/>
  <c r="AP44" i="21" s="1"/>
  <c r="I33" i="21"/>
  <c r="Z30" i="21"/>
  <c r="Z36" i="21" s="1"/>
  <c r="AA30" i="21"/>
  <c r="AA36" i="21" s="1"/>
  <c r="P86" i="21"/>
  <c r="D24" i="21"/>
  <c r="F24" i="21" s="1"/>
  <c r="I24" i="21" s="1"/>
  <c r="I16" i="21"/>
  <c r="D52" i="13"/>
  <c r="C33" i="13"/>
  <c r="AM26" i="22" l="1"/>
  <c r="AE26" i="22"/>
  <c r="AG26" i="22"/>
  <c r="AL26" i="22"/>
  <c r="AD26" i="22"/>
  <c r="AO26" i="22"/>
  <c r="AK26" i="22"/>
  <c r="AC26" i="22"/>
  <c r="AH26" i="22"/>
  <c r="AJ26" i="22"/>
  <c r="AB26" i="22"/>
  <c r="AI26" i="22"/>
  <c r="AN26" i="22"/>
  <c r="AF26" i="22"/>
  <c r="I19" i="22"/>
  <c r="D25" i="22"/>
  <c r="F25" i="22" s="1"/>
  <c r="I25" i="22" s="1"/>
  <c r="D61" i="22" s="1"/>
  <c r="O16" i="22"/>
  <c r="D62" i="22"/>
  <c r="F62" i="22" s="1"/>
  <c r="I62" i="22" s="1"/>
  <c r="CW62" i="22" s="1"/>
  <c r="CW86" i="22" s="1"/>
  <c r="CP87" i="22" s="1"/>
  <c r="AL20" i="22"/>
  <c r="AD20" i="22"/>
  <c r="AO20" i="22"/>
  <c r="AK20" i="22"/>
  <c r="AC20" i="22"/>
  <c r="AN20" i="22"/>
  <c r="AJ20" i="22"/>
  <c r="AB20" i="22"/>
  <c r="AI20" i="22"/>
  <c r="AG20" i="22"/>
  <c r="AF20" i="22"/>
  <c r="AH20" i="22"/>
  <c r="AM20" i="22"/>
  <c r="AE20" i="22"/>
  <c r="AA24" i="22"/>
  <c r="AA86" i="22" s="1"/>
  <c r="AK21" i="22"/>
  <c r="AC21" i="22"/>
  <c r="AJ21" i="22"/>
  <c r="AB21" i="22"/>
  <c r="AI21" i="22"/>
  <c r="AN21" i="22"/>
  <c r="AE21" i="22"/>
  <c r="AH21" i="22"/>
  <c r="AM21" i="22"/>
  <c r="AO21" i="22"/>
  <c r="AG21" i="22"/>
  <c r="AL21" i="22"/>
  <c r="AD21" i="22"/>
  <c r="AF21" i="22"/>
  <c r="V41" i="22"/>
  <c r="V86" i="22" s="1"/>
  <c r="S41" i="22"/>
  <c r="S86" i="22" s="1"/>
  <c r="Z24" i="22"/>
  <c r="Z86" i="22"/>
  <c r="T86" i="22"/>
  <c r="T25" i="22"/>
  <c r="AN51" i="22"/>
  <c r="AF51" i="22"/>
  <c r="AI51" i="22"/>
  <c r="AM51" i="22"/>
  <c r="AE51" i="22"/>
  <c r="AH51" i="22"/>
  <c r="AL51" i="22"/>
  <c r="AD51" i="22"/>
  <c r="AK51" i="22"/>
  <c r="AC51" i="22"/>
  <c r="AJ51" i="22"/>
  <c r="AB51" i="22"/>
  <c r="AO51" i="22"/>
  <c r="AG51" i="22"/>
  <c r="AA51" i="22"/>
  <c r="Z51" i="22"/>
  <c r="L94" i="22"/>
  <c r="AP25" i="22"/>
  <c r="AP86" i="22" s="1"/>
  <c r="M25" i="22"/>
  <c r="M86" i="22"/>
  <c r="AL20" i="21"/>
  <c r="AD20" i="21"/>
  <c r="AJ20" i="21"/>
  <c r="AB20" i="21"/>
  <c r="AI20" i="21"/>
  <c r="AH20" i="21"/>
  <c r="AG20" i="21"/>
  <c r="AO20" i="21"/>
  <c r="AN20" i="21"/>
  <c r="AF20" i="21"/>
  <c r="AK20" i="21"/>
  <c r="AM20" i="21"/>
  <c r="AE20" i="21"/>
  <c r="AC20" i="21"/>
  <c r="AK21" i="21"/>
  <c r="AC21" i="21"/>
  <c r="AI21" i="21"/>
  <c r="AF21" i="21"/>
  <c r="AH21" i="21"/>
  <c r="AO21" i="21"/>
  <c r="AG21" i="21"/>
  <c r="AN21" i="21"/>
  <c r="AM21" i="21"/>
  <c r="AE21" i="21"/>
  <c r="AJ21" i="21"/>
  <c r="AD21" i="21"/>
  <c r="AL21" i="21"/>
  <c r="AB21" i="21"/>
  <c r="AA24" i="21"/>
  <c r="AA86" i="21" s="1"/>
  <c r="T86" i="21"/>
  <c r="T25" i="21"/>
  <c r="V41" i="21"/>
  <c r="V86" i="21" s="1"/>
  <c r="S41" i="21"/>
  <c r="S86" i="21" s="1"/>
  <c r="I19" i="21"/>
  <c r="D56" i="21" s="1"/>
  <c r="F56" i="21" s="1"/>
  <c r="I56" i="21" s="1"/>
  <c r="Y56" i="21" s="1"/>
  <c r="D25" i="21"/>
  <c r="F25" i="21" s="1"/>
  <c r="I25" i="21" s="1"/>
  <c r="AN51" i="21"/>
  <c r="AF51" i="21"/>
  <c r="AM51" i="21"/>
  <c r="AE51" i="21"/>
  <c r="AL51" i="21"/>
  <c r="AD51" i="21"/>
  <c r="AK51" i="21"/>
  <c r="AC51" i="21"/>
  <c r="AJ51" i="21"/>
  <c r="AB51" i="21"/>
  <c r="AI51" i="21"/>
  <c r="AA51" i="21"/>
  <c r="AH51" i="21"/>
  <c r="Z51" i="21"/>
  <c r="AO51" i="21"/>
  <c r="AG51" i="21"/>
  <c r="M94" i="21"/>
  <c r="O16" i="21"/>
  <c r="D62" i="21"/>
  <c r="F62" i="21" s="1"/>
  <c r="I62" i="21" s="1"/>
  <c r="CW62" i="21" s="1"/>
  <c r="CW86" i="21" s="1"/>
  <c r="CP87" i="21" s="1"/>
  <c r="AM26" i="21"/>
  <c r="AE26" i="21"/>
  <c r="AK26" i="21"/>
  <c r="AC26" i="21"/>
  <c r="AJ26" i="21"/>
  <c r="AB26" i="21"/>
  <c r="AI26" i="21"/>
  <c r="AH26" i="21"/>
  <c r="AO26" i="21"/>
  <c r="AG26" i="21"/>
  <c r="AN26" i="21"/>
  <c r="AD26" i="21"/>
  <c r="AL26" i="21"/>
  <c r="AF26" i="21"/>
  <c r="N94" i="21"/>
  <c r="AP86" i="21"/>
  <c r="AP25" i="21"/>
  <c r="Z24" i="21"/>
  <c r="Z86" i="21" s="1"/>
  <c r="C30" i="13"/>
  <c r="AM25" i="22" l="1"/>
  <c r="AM86" i="22"/>
  <c r="AK25" i="22"/>
  <c r="AK86" i="22" s="1"/>
  <c r="AF25" i="22"/>
  <c r="AF86" i="22"/>
  <c r="D56" i="22"/>
  <c r="F56" i="22" s="1"/>
  <c r="I56" i="22" s="1"/>
  <c r="Y56" i="22" s="1"/>
  <c r="AJ25" i="22"/>
  <c r="AJ86" i="22" s="1"/>
  <c r="O19" i="22"/>
  <c r="O25" i="22" s="1"/>
  <c r="R19" i="22"/>
  <c r="N94" i="22"/>
  <c r="AH25" i="22"/>
  <c r="AH86" i="22" s="1"/>
  <c r="AO25" i="22"/>
  <c r="AO86" i="22" s="1"/>
  <c r="AB86" i="22"/>
  <c r="AB25" i="22"/>
  <c r="AE86" i="22"/>
  <c r="AE25" i="22"/>
  <c r="AN25" i="22"/>
  <c r="AN86" i="22"/>
  <c r="O86" i="22"/>
  <c r="O24" i="22"/>
  <c r="AC25" i="22"/>
  <c r="AC86" i="22" s="1"/>
  <c r="M94" i="22"/>
  <c r="AG25" i="22"/>
  <c r="AG86" i="22"/>
  <c r="AD25" i="22"/>
  <c r="AD86" i="22" s="1"/>
  <c r="D58" i="22"/>
  <c r="F58" i="22" s="1"/>
  <c r="I58" i="22" s="1"/>
  <c r="Y58" i="22" s="1"/>
  <c r="AI25" i="22"/>
  <c r="AI86" i="22" s="1"/>
  <c r="AL25" i="22"/>
  <c r="AL86" i="22" s="1"/>
  <c r="D59" i="22"/>
  <c r="F59" i="22" s="1"/>
  <c r="I59" i="22" s="1"/>
  <c r="Y59" i="22" s="1"/>
  <c r="O24" i="21"/>
  <c r="O86" i="21" s="1"/>
  <c r="AK25" i="21"/>
  <c r="AK86" i="21"/>
  <c r="AJ25" i="21"/>
  <c r="AJ86" i="21" s="1"/>
  <c r="D61" i="21"/>
  <c r="AF25" i="21"/>
  <c r="AF86" i="21" s="1"/>
  <c r="AD25" i="21"/>
  <c r="AD86" i="21" s="1"/>
  <c r="AN25" i="21"/>
  <c r="AN86" i="21" s="1"/>
  <c r="AL25" i="21"/>
  <c r="AL86" i="21" s="1"/>
  <c r="AE25" i="21"/>
  <c r="AE86" i="21"/>
  <c r="R19" i="21"/>
  <c r="O19" i="21"/>
  <c r="O25" i="21" s="1"/>
  <c r="AI25" i="21"/>
  <c r="AI86" i="21" s="1"/>
  <c r="D59" i="21"/>
  <c r="F59" i="21" s="1"/>
  <c r="AM25" i="21"/>
  <c r="AM86" i="21"/>
  <c r="AB25" i="21"/>
  <c r="AB86" i="21" s="1"/>
  <c r="AO25" i="21"/>
  <c r="AO86" i="21"/>
  <c r="AG25" i="21"/>
  <c r="AG86" i="21"/>
  <c r="D58" i="21"/>
  <c r="F58" i="21" s="1"/>
  <c r="I58" i="21" s="1"/>
  <c r="Y58" i="21" s="1"/>
  <c r="AC25" i="21"/>
  <c r="AC86" i="21" s="1"/>
  <c r="AH25" i="21"/>
  <c r="AH86" i="21" s="1"/>
  <c r="F77" i="11"/>
  <c r="D56" i="11"/>
  <c r="D58" i="11"/>
  <c r="D59" i="11"/>
  <c r="D62" i="11"/>
  <c r="D52" i="11"/>
  <c r="C34" i="11"/>
  <c r="C33" i="11"/>
  <c r="C33" i="3"/>
  <c r="C30" i="11"/>
  <c r="D52" i="3"/>
  <c r="C34" i="3"/>
  <c r="C30" i="3"/>
  <c r="F77" i="12"/>
  <c r="F76" i="12"/>
  <c r="E31" i="6"/>
  <c r="D62" i="12"/>
  <c r="D56" i="12"/>
  <c r="D58" i="12"/>
  <c r="D59" i="12"/>
  <c r="C33" i="12"/>
  <c r="C30" i="12"/>
  <c r="AH87" i="22" l="1"/>
  <c r="O94" i="22"/>
  <c r="Q94" i="22"/>
  <c r="Y86" i="22"/>
  <c r="CF94" i="22" s="1"/>
  <c r="P94" i="22"/>
  <c r="R25" i="22"/>
  <c r="R86" i="22" s="1"/>
  <c r="F8" i="22"/>
  <c r="AH87" i="21"/>
  <c r="AR94" i="21"/>
  <c r="AJ94" i="21"/>
  <c r="BW94" i="21"/>
  <c r="S94" i="21"/>
  <c r="V94" i="21"/>
  <c r="P94" i="21"/>
  <c r="CS94" i="21"/>
  <c r="O94" i="21"/>
  <c r="BA94" i="21"/>
  <c r="Q94" i="21"/>
  <c r="CI94" i="21"/>
  <c r="Y86" i="21"/>
  <c r="R86" i="21"/>
  <c r="AT94" i="21" s="1"/>
  <c r="R25" i="21"/>
  <c r="I59" i="21"/>
  <c r="Y59" i="21" s="1"/>
  <c r="F8" i="21"/>
  <c r="AP70" i="16"/>
  <c r="E79" i="6"/>
  <c r="C79" i="6"/>
  <c r="E77" i="6"/>
  <c r="C77" i="6"/>
  <c r="CW73" i="20"/>
  <c r="CV73" i="20"/>
  <c r="CU73" i="20"/>
  <c r="CT73" i="20"/>
  <c r="CS73" i="20"/>
  <c r="CR73" i="20"/>
  <c r="CQ73" i="20"/>
  <c r="CP73" i="20"/>
  <c r="CO73" i="20"/>
  <c r="CO86" i="20" s="1"/>
  <c r="CN73" i="20"/>
  <c r="CM73" i="20"/>
  <c r="CL73" i="20"/>
  <c r="CK73" i="20"/>
  <c r="CJ73" i="20"/>
  <c r="CI73" i="20"/>
  <c r="CH73" i="20"/>
  <c r="CG73" i="20"/>
  <c r="CF73" i="20"/>
  <c r="CE73" i="20"/>
  <c r="CD73" i="20"/>
  <c r="CC73" i="20"/>
  <c r="CB73" i="20"/>
  <c r="CA73" i="20"/>
  <c r="BZ73" i="20"/>
  <c r="BY73" i="20"/>
  <c r="BY86" i="20" s="1"/>
  <c r="BX73" i="20"/>
  <c r="BW73" i="20"/>
  <c r="BV73" i="20"/>
  <c r="BU73" i="20"/>
  <c r="BT73" i="20"/>
  <c r="BS73" i="20"/>
  <c r="BR73" i="20"/>
  <c r="BQ73" i="20"/>
  <c r="BP73" i="20"/>
  <c r="BO73" i="20"/>
  <c r="BN73" i="20"/>
  <c r="BM73" i="20"/>
  <c r="BL73" i="20"/>
  <c r="BK73" i="20"/>
  <c r="BJ73" i="20"/>
  <c r="BI73" i="20"/>
  <c r="BH73" i="20"/>
  <c r="BG73" i="20"/>
  <c r="BF73" i="20"/>
  <c r="BE73" i="20"/>
  <c r="BD73" i="20"/>
  <c r="BC73" i="20"/>
  <c r="BB73" i="20"/>
  <c r="BA73" i="20"/>
  <c r="AZ73" i="20"/>
  <c r="AY73" i="20"/>
  <c r="AX73" i="20"/>
  <c r="AW73" i="20"/>
  <c r="AV73" i="20"/>
  <c r="AU73" i="20"/>
  <c r="AT73" i="20"/>
  <c r="AS73" i="20"/>
  <c r="AR73" i="20"/>
  <c r="AQ73" i="20"/>
  <c r="AP73" i="20"/>
  <c r="F73" i="20"/>
  <c r="I73" i="20" s="1"/>
  <c r="I91" i="20"/>
  <c r="BI86" i="20"/>
  <c r="CW72" i="20"/>
  <c r="CV72" i="20"/>
  <c r="CU72" i="20"/>
  <c r="CU86" i="20" s="1"/>
  <c r="CT72" i="20"/>
  <c r="CT86" i="20" s="1"/>
  <c r="CS72" i="20"/>
  <c r="CS86" i="20" s="1"/>
  <c r="CR72" i="20"/>
  <c r="CQ72" i="20"/>
  <c r="CP72" i="20"/>
  <c r="CP86" i="20" s="1"/>
  <c r="CO72" i="20"/>
  <c r="CN72" i="20"/>
  <c r="CM72" i="20"/>
  <c r="CM86" i="20" s="1"/>
  <c r="CL72" i="20"/>
  <c r="CL86" i="20" s="1"/>
  <c r="CK72" i="20"/>
  <c r="CK86" i="20" s="1"/>
  <c r="CJ72" i="20"/>
  <c r="CI72" i="20"/>
  <c r="CH72" i="20"/>
  <c r="CH86" i="20" s="1"/>
  <c r="CG72" i="20"/>
  <c r="CF72" i="20"/>
  <c r="CE72" i="20"/>
  <c r="CE86" i="20" s="1"/>
  <c r="CD72" i="20"/>
  <c r="CD86" i="20" s="1"/>
  <c r="CC72" i="20"/>
  <c r="CC86" i="20" s="1"/>
  <c r="CB72" i="20"/>
  <c r="CA72" i="20"/>
  <c r="BZ72" i="20"/>
  <c r="BZ86" i="20" s="1"/>
  <c r="BY72" i="20"/>
  <c r="BX72" i="20"/>
  <c r="BW72" i="20"/>
  <c r="BW86" i="20" s="1"/>
  <c r="BV72" i="20"/>
  <c r="BV86" i="20" s="1"/>
  <c r="BU72" i="20"/>
  <c r="BU86" i="20" s="1"/>
  <c r="BT72" i="20"/>
  <c r="BS72" i="20"/>
  <c r="BR72" i="20"/>
  <c r="BR86" i="20" s="1"/>
  <c r="BQ72" i="20"/>
  <c r="BP72" i="20"/>
  <c r="BO72" i="20"/>
  <c r="BO86" i="20" s="1"/>
  <c r="BN72" i="20"/>
  <c r="BN86" i="20" s="1"/>
  <c r="BM72" i="20"/>
  <c r="BM86" i="20" s="1"/>
  <c r="BL72" i="20"/>
  <c r="BK72" i="20"/>
  <c r="BJ72" i="20"/>
  <c r="BJ86" i="20" s="1"/>
  <c r="BI72" i="20"/>
  <c r="BH72" i="20"/>
  <c r="BG72" i="20"/>
  <c r="BG86" i="20" s="1"/>
  <c r="BF72" i="20"/>
  <c r="BF86" i="20" s="1"/>
  <c r="BE72" i="20"/>
  <c r="BE86" i="20" s="1"/>
  <c r="BD72" i="20"/>
  <c r="BC72" i="20"/>
  <c r="BB72" i="20"/>
  <c r="BA72" i="20"/>
  <c r="AZ72" i="20"/>
  <c r="AY72" i="20"/>
  <c r="AX72" i="20"/>
  <c r="AW72" i="20"/>
  <c r="AV72" i="20"/>
  <c r="AU72" i="20"/>
  <c r="AT72" i="20"/>
  <c r="AS72" i="20"/>
  <c r="AR72" i="20"/>
  <c r="AQ72" i="20"/>
  <c r="AP72" i="20"/>
  <c r="F72" i="20"/>
  <c r="I72" i="20" s="1"/>
  <c r="D72" i="20"/>
  <c r="F71" i="20"/>
  <c r="I71" i="20" s="1"/>
  <c r="AP71" i="20" s="1"/>
  <c r="F70" i="20"/>
  <c r="I70" i="20" s="1"/>
  <c r="AP70" i="20" s="1"/>
  <c r="F69" i="20"/>
  <c r="D69" i="20"/>
  <c r="I66" i="20"/>
  <c r="AI66" i="20" s="1"/>
  <c r="F66" i="20"/>
  <c r="F65" i="20"/>
  <c r="I65" i="20" s="1"/>
  <c r="C61" i="20"/>
  <c r="C60" i="20"/>
  <c r="I57" i="20"/>
  <c r="Y57" i="20" s="1"/>
  <c r="F57" i="20"/>
  <c r="F55" i="20"/>
  <c r="I55" i="20" s="1"/>
  <c r="Y55" i="20" s="1"/>
  <c r="F52" i="20"/>
  <c r="I52" i="20" s="1"/>
  <c r="AP52" i="20" s="1"/>
  <c r="I50" i="20"/>
  <c r="AP50" i="20" s="1"/>
  <c r="F50" i="20"/>
  <c r="F46" i="20"/>
  <c r="I46" i="20" s="1"/>
  <c r="AP46" i="20" s="1"/>
  <c r="C42" i="20"/>
  <c r="C41" i="20"/>
  <c r="I38" i="20"/>
  <c r="AO38" i="20" s="1"/>
  <c r="F38" i="20"/>
  <c r="BD37" i="20"/>
  <c r="BC37" i="20"/>
  <c r="BB37" i="20"/>
  <c r="BA37" i="20"/>
  <c r="AZ37" i="20"/>
  <c r="AY37" i="20"/>
  <c r="AX37" i="20"/>
  <c r="AW37" i="20"/>
  <c r="AV37" i="20"/>
  <c r="AU37" i="20"/>
  <c r="AT37" i="20"/>
  <c r="AS37" i="20"/>
  <c r="AR37" i="20"/>
  <c r="AQ37" i="20"/>
  <c r="AP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L37" i="20"/>
  <c r="K37" i="20"/>
  <c r="Y36" i="20"/>
  <c r="F34" i="20"/>
  <c r="AO37" i="20"/>
  <c r="D33" i="20"/>
  <c r="F31" i="20"/>
  <c r="I31" i="20" s="1"/>
  <c r="F30" i="20"/>
  <c r="D42" i="20" s="1"/>
  <c r="F42" i="20" s="1"/>
  <c r="I42" i="20" s="1"/>
  <c r="D18" i="20"/>
  <c r="F18" i="20" s="1"/>
  <c r="I18" i="20" s="1"/>
  <c r="J13" i="20"/>
  <c r="J86" i="20" s="1"/>
  <c r="I13" i="20"/>
  <c r="M12" i="20"/>
  <c r="F12" i="20"/>
  <c r="M11" i="20"/>
  <c r="F11" i="20"/>
  <c r="D13" i="20" s="1"/>
  <c r="F13" i="20" s="1"/>
  <c r="K10" i="20"/>
  <c r="F10" i="20"/>
  <c r="CW73" i="18"/>
  <c r="CV73" i="18"/>
  <c r="CU73" i="18"/>
  <c r="CT73" i="18"/>
  <c r="CS73" i="18"/>
  <c r="CR73" i="18"/>
  <c r="CR86" i="18" s="1"/>
  <c r="CQ73" i="18"/>
  <c r="CP73" i="18"/>
  <c r="CO73" i="18"/>
  <c r="CN73" i="18"/>
  <c r="CM73" i="18"/>
  <c r="CL73" i="18"/>
  <c r="CK73" i="18"/>
  <c r="CJ73" i="18"/>
  <c r="CJ86" i="18" s="1"/>
  <c r="CI73" i="18"/>
  <c r="CH73" i="18"/>
  <c r="CH86" i="18" s="1"/>
  <c r="CG73" i="18"/>
  <c r="CF73" i="18"/>
  <c r="CE73" i="18"/>
  <c r="CD73" i="18"/>
  <c r="CC73" i="18"/>
  <c r="CB73" i="18"/>
  <c r="CA73" i="18"/>
  <c r="BZ73" i="18"/>
  <c r="BY73" i="18"/>
  <c r="BX73" i="18"/>
  <c r="BW73" i="18"/>
  <c r="BV73" i="18"/>
  <c r="BU73" i="18"/>
  <c r="BT73" i="18"/>
  <c r="BT86" i="18" s="1"/>
  <c r="BS73" i="18"/>
  <c r="BR73" i="18"/>
  <c r="BR86" i="18" s="1"/>
  <c r="BQ73" i="18"/>
  <c r="BP73" i="18"/>
  <c r="BO73" i="18"/>
  <c r="BN73" i="18"/>
  <c r="BM73" i="18"/>
  <c r="BL73" i="18"/>
  <c r="BL86" i="18" s="1"/>
  <c r="BK73" i="18"/>
  <c r="BJ73" i="18"/>
  <c r="BI73" i="18"/>
  <c r="BH73" i="18"/>
  <c r="BG73" i="18"/>
  <c r="BF73" i="18"/>
  <c r="BE73" i="18"/>
  <c r="BD73" i="18"/>
  <c r="BC73" i="18"/>
  <c r="BB73" i="18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F73" i="18"/>
  <c r="I73" i="18" s="1"/>
  <c r="I91" i="18"/>
  <c r="CW72" i="18"/>
  <c r="CV72" i="18"/>
  <c r="CV86" i="18" s="1"/>
  <c r="CU72" i="18"/>
  <c r="CU86" i="18" s="1"/>
  <c r="CT72" i="18"/>
  <c r="CS72" i="18"/>
  <c r="CR72" i="18"/>
  <c r="CQ72" i="18"/>
  <c r="CP72" i="18"/>
  <c r="CO72" i="18"/>
  <c r="CN72" i="18"/>
  <c r="CN86" i="18" s="1"/>
  <c r="CM72" i="18"/>
  <c r="CM86" i="18" s="1"/>
  <c r="CL72" i="18"/>
  <c r="CK72" i="18"/>
  <c r="CK86" i="18" s="1"/>
  <c r="CJ72" i="18"/>
  <c r="CI72" i="18"/>
  <c r="CH72" i="18"/>
  <c r="CG72" i="18"/>
  <c r="CF72" i="18"/>
  <c r="CE72" i="18"/>
  <c r="CD72" i="18"/>
  <c r="CC72" i="18"/>
  <c r="CC86" i="18" s="1"/>
  <c r="CB72" i="18"/>
  <c r="CA72" i="18"/>
  <c r="BZ72" i="18"/>
  <c r="BY72" i="18"/>
  <c r="BX72" i="18"/>
  <c r="BX86" i="18" s="1"/>
  <c r="BW72" i="18"/>
  <c r="BW86" i="18" s="1"/>
  <c r="BV72" i="18"/>
  <c r="BU72" i="18"/>
  <c r="BT72" i="18"/>
  <c r="BS72" i="18"/>
  <c r="BR72" i="18"/>
  <c r="BQ72" i="18"/>
  <c r="BQ86" i="18" s="1"/>
  <c r="BP72" i="18"/>
  <c r="BP86" i="18" s="1"/>
  <c r="BO72" i="18"/>
  <c r="BO86" i="18" s="1"/>
  <c r="BN72" i="18"/>
  <c r="BM72" i="18"/>
  <c r="BM86" i="18" s="1"/>
  <c r="BL72" i="18"/>
  <c r="BK72" i="18"/>
  <c r="BJ72" i="18"/>
  <c r="BI72" i="18"/>
  <c r="BH72" i="18"/>
  <c r="BG72" i="18"/>
  <c r="BF72" i="18"/>
  <c r="BE72" i="18"/>
  <c r="BE86" i="18" s="1"/>
  <c r="BD72" i="18"/>
  <c r="BC72" i="18"/>
  <c r="BB72" i="18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I72" i="18"/>
  <c r="F72" i="18"/>
  <c r="D72" i="18"/>
  <c r="F71" i="18"/>
  <c r="I71" i="18" s="1"/>
  <c r="AP71" i="18" s="1"/>
  <c r="F70" i="18"/>
  <c r="F69" i="18"/>
  <c r="I69" i="18" s="1"/>
  <c r="CW69" i="18" s="1"/>
  <c r="D69" i="18"/>
  <c r="F66" i="18"/>
  <c r="I66" i="18" s="1"/>
  <c r="F65" i="18"/>
  <c r="I65" i="18" s="1"/>
  <c r="AF65" i="18" s="1"/>
  <c r="C61" i="18"/>
  <c r="C60" i="18"/>
  <c r="F57" i="18"/>
  <c r="I57" i="18" s="1"/>
  <c r="Y57" i="18" s="1"/>
  <c r="I55" i="18"/>
  <c r="Y55" i="18" s="1"/>
  <c r="F55" i="18"/>
  <c r="F52" i="18"/>
  <c r="I52" i="18" s="1"/>
  <c r="AP52" i="18" s="1"/>
  <c r="F50" i="18"/>
  <c r="I50" i="18" s="1"/>
  <c r="I46" i="18"/>
  <c r="AP46" i="18" s="1"/>
  <c r="F46" i="18"/>
  <c r="C42" i="18"/>
  <c r="C41" i="18"/>
  <c r="F38" i="18"/>
  <c r="I38" i="18" s="1"/>
  <c r="AO38" i="18" s="1"/>
  <c r="BD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L37" i="18"/>
  <c r="K37" i="18"/>
  <c r="BD36" i="18"/>
  <c r="BC36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L36" i="18"/>
  <c r="K36" i="18"/>
  <c r="F34" i="18"/>
  <c r="I34" i="18" s="1"/>
  <c r="AZ33" i="18"/>
  <c r="AX33" i="18"/>
  <c r="AW33" i="18"/>
  <c r="AR33" i="18"/>
  <c r="AA33" i="18"/>
  <c r="V33" i="18"/>
  <c r="T33" i="18"/>
  <c r="S33" i="18"/>
  <c r="N33" i="18"/>
  <c r="K33" i="18"/>
  <c r="K34" i="18" s="1"/>
  <c r="D33" i="18"/>
  <c r="BD33" i="18"/>
  <c r="F31" i="18"/>
  <c r="I31" i="18" s="1"/>
  <c r="F30" i="18"/>
  <c r="I30" i="18" s="1"/>
  <c r="Z30" i="18" s="1"/>
  <c r="Z36" i="18" s="1"/>
  <c r="M13" i="18"/>
  <c r="J13" i="18"/>
  <c r="I13" i="18"/>
  <c r="M12" i="18"/>
  <c r="F12" i="18"/>
  <c r="D13" i="18" s="1"/>
  <c r="F13" i="18" s="1"/>
  <c r="M11" i="18"/>
  <c r="F11" i="18"/>
  <c r="K10" i="18"/>
  <c r="F10" i="18"/>
  <c r="AQ73" i="16"/>
  <c r="AR73" i="16"/>
  <c r="AS73" i="16"/>
  <c r="AT73" i="16"/>
  <c r="AU73" i="16"/>
  <c r="AV73" i="16"/>
  <c r="AW73" i="16"/>
  <c r="AX73" i="16"/>
  <c r="AY73" i="16"/>
  <c r="AZ73" i="16"/>
  <c r="BA73" i="16"/>
  <c r="BB73" i="16"/>
  <c r="BC73" i="16"/>
  <c r="BD73" i="16"/>
  <c r="BE73" i="16"/>
  <c r="BF73" i="16"/>
  <c r="BG73" i="16"/>
  <c r="BH73" i="16"/>
  <c r="BI73" i="16"/>
  <c r="BJ73" i="16"/>
  <c r="BK73" i="16"/>
  <c r="BL73" i="16"/>
  <c r="BM73" i="16"/>
  <c r="BN73" i="16"/>
  <c r="BO73" i="16"/>
  <c r="BP73" i="16"/>
  <c r="BQ73" i="16"/>
  <c r="BR73" i="16"/>
  <c r="BS73" i="16"/>
  <c r="BT73" i="16"/>
  <c r="BU73" i="16"/>
  <c r="BV73" i="16"/>
  <c r="BW73" i="16"/>
  <c r="BX73" i="16"/>
  <c r="BY73" i="16"/>
  <c r="BZ73" i="16"/>
  <c r="CA73" i="16"/>
  <c r="CB73" i="16"/>
  <c r="CC73" i="16"/>
  <c r="CD73" i="16"/>
  <c r="CE73" i="16"/>
  <c r="CF73" i="16"/>
  <c r="CG73" i="16"/>
  <c r="CH73" i="16"/>
  <c r="CI73" i="16"/>
  <c r="CJ73" i="16"/>
  <c r="CK73" i="16"/>
  <c r="CL73" i="16"/>
  <c r="CM73" i="16"/>
  <c r="CN73" i="16"/>
  <c r="CO73" i="16"/>
  <c r="CO86" i="16" s="1"/>
  <c r="CP73" i="16"/>
  <c r="CQ73" i="16"/>
  <c r="CR73" i="16"/>
  <c r="CS73" i="16"/>
  <c r="CT73" i="16"/>
  <c r="CU73" i="16"/>
  <c r="CV73" i="16"/>
  <c r="CW73" i="16"/>
  <c r="AP73" i="16"/>
  <c r="F73" i="16"/>
  <c r="I73" i="16" s="1"/>
  <c r="D33" i="16"/>
  <c r="I91" i="16"/>
  <c r="CW72" i="16"/>
  <c r="CV72" i="16"/>
  <c r="CU72" i="16"/>
  <c r="CT72" i="16"/>
  <c r="CS72" i="16"/>
  <c r="CR72" i="16"/>
  <c r="CQ72" i="16"/>
  <c r="CP72" i="16"/>
  <c r="CO72" i="16"/>
  <c r="CN72" i="16"/>
  <c r="CM72" i="16"/>
  <c r="CL72" i="16"/>
  <c r="CK72" i="16"/>
  <c r="CJ72" i="16"/>
  <c r="CI72" i="16"/>
  <c r="CH72" i="16"/>
  <c r="CG72" i="16"/>
  <c r="CG86" i="16" s="1"/>
  <c r="CF72" i="16"/>
  <c r="CE72" i="16"/>
  <c r="CD72" i="16"/>
  <c r="CC72" i="16"/>
  <c r="CB72" i="16"/>
  <c r="CA72" i="16"/>
  <c r="BZ72" i="16"/>
  <c r="BY72" i="16"/>
  <c r="BX72" i="16"/>
  <c r="BW72" i="16"/>
  <c r="BV72" i="16"/>
  <c r="BU72" i="16"/>
  <c r="BT72" i="16"/>
  <c r="BS72" i="16"/>
  <c r="BR72" i="16"/>
  <c r="BQ72" i="16"/>
  <c r="BQ86" i="16" s="1"/>
  <c r="BP72" i="16"/>
  <c r="BO72" i="16"/>
  <c r="BN72" i="16"/>
  <c r="BM72" i="16"/>
  <c r="BL72" i="16"/>
  <c r="BK72" i="16"/>
  <c r="BK86" i="16" s="1"/>
  <c r="BJ72" i="16"/>
  <c r="BI72" i="16"/>
  <c r="BH72" i="16"/>
  <c r="BG72" i="16"/>
  <c r="BF72" i="16"/>
  <c r="BE72" i="16"/>
  <c r="BD72" i="16"/>
  <c r="BC72" i="16"/>
  <c r="BB72" i="16"/>
  <c r="BA72" i="16"/>
  <c r="AZ72" i="16"/>
  <c r="AY72" i="16"/>
  <c r="AX72" i="16"/>
  <c r="AW72" i="16"/>
  <c r="AV72" i="16"/>
  <c r="AU72" i="16"/>
  <c r="AT72" i="16"/>
  <c r="AS72" i="16"/>
  <c r="AR72" i="16"/>
  <c r="AQ72" i="16"/>
  <c r="AP72" i="16"/>
  <c r="F72" i="16"/>
  <c r="I72" i="16" s="1"/>
  <c r="D72" i="16"/>
  <c r="F71" i="16"/>
  <c r="I71" i="16" s="1"/>
  <c r="AP71" i="16" s="1"/>
  <c r="F70" i="16"/>
  <c r="I70" i="16" s="1"/>
  <c r="D69" i="16"/>
  <c r="F69" i="16" s="1"/>
  <c r="F66" i="16"/>
  <c r="I66" i="16" s="1"/>
  <c r="F65" i="16"/>
  <c r="I65" i="16" s="1"/>
  <c r="C61" i="16"/>
  <c r="C60" i="16"/>
  <c r="I57" i="16"/>
  <c r="Y57" i="16" s="1"/>
  <c r="F57" i="16"/>
  <c r="F55" i="16"/>
  <c r="I55" i="16" s="1"/>
  <c r="Y55" i="16" s="1"/>
  <c r="F52" i="16"/>
  <c r="I52" i="16" s="1"/>
  <c r="AP52" i="16" s="1"/>
  <c r="F50" i="16"/>
  <c r="I50" i="16" s="1"/>
  <c r="F46" i="16"/>
  <c r="I46" i="16" s="1"/>
  <c r="AP46" i="16" s="1"/>
  <c r="C42" i="16"/>
  <c r="C41" i="16"/>
  <c r="I38" i="16"/>
  <c r="AO38" i="16" s="1"/>
  <c r="F38" i="16"/>
  <c r="BD37" i="16"/>
  <c r="BC37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L37" i="16"/>
  <c r="K37" i="16"/>
  <c r="BD36" i="16"/>
  <c r="BC36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L36" i="16"/>
  <c r="L38" i="16" s="1"/>
  <c r="K36" i="16"/>
  <c r="F34" i="16"/>
  <c r="I34" i="16" s="1"/>
  <c r="F31" i="16"/>
  <c r="I31" i="16" s="1"/>
  <c r="F30" i="16"/>
  <c r="J13" i="16"/>
  <c r="J86" i="16" s="1"/>
  <c r="I13" i="16"/>
  <c r="M12" i="16"/>
  <c r="F12" i="16"/>
  <c r="M11" i="16"/>
  <c r="F11" i="16"/>
  <c r="D13" i="16" s="1"/>
  <c r="F13" i="16" s="1"/>
  <c r="M13" i="16"/>
  <c r="K10" i="16"/>
  <c r="F10" i="16"/>
  <c r="I91" i="14"/>
  <c r="E65" i="6"/>
  <c r="C65" i="6"/>
  <c r="E63" i="6"/>
  <c r="C63" i="6"/>
  <c r="CL72" i="14"/>
  <c r="CW94" i="22" l="1"/>
  <c r="I94" i="22" s="1"/>
  <c r="BX94" i="22"/>
  <c r="BC94" i="22"/>
  <c r="BS94" i="22"/>
  <c r="CM94" i="22"/>
  <c r="AK94" i="22"/>
  <c r="AN94" i="22"/>
  <c r="U94" i="22"/>
  <c r="AC94" i="22"/>
  <c r="CA94" i="22"/>
  <c r="BW94" i="22"/>
  <c r="AZ94" i="22"/>
  <c r="AJ94" i="22"/>
  <c r="BD94" i="22"/>
  <c r="BV94" i="22"/>
  <c r="CI94" i="22"/>
  <c r="BR94" i="22"/>
  <c r="BT94" i="22"/>
  <c r="CS94" i="22"/>
  <c r="AI94" i="22"/>
  <c r="BI94" i="22"/>
  <c r="AP94" i="22"/>
  <c r="AG94" i="22"/>
  <c r="AW94" i="22"/>
  <c r="AL94" i="22"/>
  <c r="AO94" i="22"/>
  <c r="BN94" i="22"/>
  <c r="W94" i="22"/>
  <c r="CP94" i="22"/>
  <c r="AV94" i="22"/>
  <c r="CD94" i="22"/>
  <c r="BE94" i="22"/>
  <c r="T94" i="22"/>
  <c r="X94" i="22"/>
  <c r="CG94" i="22"/>
  <c r="AS94" i="22"/>
  <c r="Y94" i="22"/>
  <c r="CH94" i="22"/>
  <c r="R94" i="22"/>
  <c r="BH94" i="22"/>
  <c r="CE94" i="22"/>
  <c r="CB94" i="22"/>
  <c r="J87" i="22"/>
  <c r="AM94" i="22"/>
  <c r="I87" i="22"/>
  <c r="CT94" i="22"/>
  <c r="BA94" i="22"/>
  <c r="AE94" i="22"/>
  <c r="CO94" i="22"/>
  <c r="BO94" i="22"/>
  <c r="BP94" i="22"/>
  <c r="AQ94" i="22"/>
  <c r="BF94" i="22"/>
  <c r="AX94" i="22"/>
  <c r="AT94" i="22"/>
  <c r="CV94" i="22"/>
  <c r="AD94" i="22"/>
  <c r="CJ94" i="22"/>
  <c r="CL94" i="22"/>
  <c r="CC94" i="22"/>
  <c r="V94" i="22"/>
  <c r="S94" i="22"/>
  <c r="BZ94" i="22"/>
  <c r="AU94" i="22"/>
  <c r="AY94" i="22"/>
  <c r="CU94" i="22"/>
  <c r="CR94" i="22"/>
  <c r="BY94" i="22"/>
  <c r="CN94" i="22"/>
  <c r="AF94" i="22"/>
  <c r="BB94" i="22"/>
  <c r="Z94" i="22"/>
  <c r="BM94" i="22"/>
  <c r="BG94" i="22"/>
  <c r="BL94" i="22"/>
  <c r="AR94" i="22"/>
  <c r="AB94" i="22"/>
  <c r="AH94" i="22"/>
  <c r="CQ94" i="22"/>
  <c r="CK94" i="22"/>
  <c r="BU94" i="22"/>
  <c r="AA94" i="22"/>
  <c r="F77" i="22"/>
  <c r="D60" i="22"/>
  <c r="I82" i="22"/>
  <c r="I83" i="22" s="1"/>
  <c r="I84" i="22" s="1"/>
  <c r="F74" i="22"/>
  <c r="F76" i="22" s="1"/>
  <c r="I93" i="22"/>
  <c r="V87" i="22"/>
  <c r="BJ94" i="22"/>
  <c r="BK94" i="22"/>
  <c r="BQ94" i="22"/>
  <c r="X94" i="21"/>
  <c r="BB94" i="21"/>
  <c r="CC94" i="21"/>
  <c r="BD94" i="21"/>
  <c r="AG94" i="21"/>
  <c r="BY94" i="21"/>
  <c r="CK94" i="21"/>
  <c r="BX94" i="21"/>
  <c r="CT94" i="21"/>
  <c r="BN94" i="21"/>
  <c r="CD94" i="21"/>
  <c r="CN94" i="21"/>
  <c r="AP94" i="21"/>
  <c r="Z94" i="21"/>
  <c r="CF94" i="21"/>
  <c r="CR94" i="21"/>
  <c r="AB94" i="21"/>
  <c r="AE94" i="21"/>
  <c r="BM94" i="21"/>
  <c r="BQ94" i="21"/>
  <c r="AZ94" i="21"/>
  <c r="AO94" i="21"/>
  <c r="AK94" i="21"/>
  <c r="BV94" i="21"/>
  <c r="AL94" i="21"/>
  <c r="AF94" i="21"/>
  <c r="F77" i="21"/>
  <c r="I82" i="21"/>
  <c r="I83" i="21" s="1"/>
  <c r="I84" i="21" s="1"/>
  <c r="D60" i="21"/>
  <c r="F74" i="21"/>
  <c r="F76" i="21" s="1"/>
  <c r="AX94" i="21"/>
  <c r="BI94" i="21"/>
  <c r="AC94" i="21"/>
  <c r="BH94" i="21"/>
  <c r="BK94" i="21"/>
  <c r="BP94" i="21"/>
  <c r="BJ94" i="21"/>
  <c r="J87" i="21"/>
  <c r="AM94" i="21"/>
  <c r="BE94" i="21"/>
  <c r="BR94" i="21"/>
  <c r="AV94" i="21"/>
  <c r="BL94" i="21"/>
  <c r="AD94" i="21"/>
  <c r="AI94" i="21"/>
  <c r="BF94" i="21"/>
  <c r="CP94" i="21"/>
  <c r="CH94" i="21"/>
  <c r="AY94" i="21"/>
  <c r="BT94" i="21"/>
  <c r="BC94" i="21"/>
  <c r="CL94" i="21"/>
  <c r="R94" i="21"/>
  <c r="U94" i="21"/>
  <c r="CM94" i="21"/>
  <c r="AN94" i="21"/>
  <c r="CV94" i="21"/>
  <c r="AA94" i="21"/>
  <c r="BG94" i="21"/>
  <c r="CW94" i="21"/>
  <c r="I94" i="21" s="1"/>
  <c r="BO94" i="21"/>
  <c r="BS94" i="21"/>
  <c r="T94" i="21"/>
  <c r="CO94" i="21"/>
  <c r="AH94" i="21"/>
  <c r="BU94" i="21"/>
  <c r="CE94" i="21"/>
  <c r="Y94" i="21"/>
  <c r="AQ94" i="21"/>
  <c r="I87" i="21"/>
  <c r="BZ94" i="21"/>
  <c r="CJ94" i="21"/>
  <c r="I93" i="21"/>
  <c r="V87" i="21"/>
  <c r="CG94" i="21"/>
  <c r="CB94" i="21"/>
  <c r="AS94" i="21"/>
  <c r="W94" i="21"/>
  <c r="CQ94" i="21"/>
  <c r="CU94" i="21"/>
  <c r="AW94" i="21"/>
  <c r="AU94" i="21"/>
  <c r="CA94" i="21"/>
  <c r="BF86" i="18"/>
  <c r="BN86" i="18"/>
  <c r="CD86" i="18"/>
  <c r="BJ86" i="18"/>
  <c r="BZ86" i="18"/>
  <c r="CP86" i="18"/>
  <c r="BI86" i="18"/>
  <c r="CG86" i="18"/>
  <c r="BK86" i="18"/>
  <c r="BS86" i="18"/>
  <c r="CI86" i="18"/>
  <c r="CQ86" i="18"/>
  <c r="K38" i="18"/>
  <c r="D16" i="18"/>
  <c r="F16" i="18" s="1"/>
  <c r="I16" i="18" s="1"/>
  <c r="D17" i="18"/>
  <c r="F17" i="18" s="1"/>
  <c r="I17" i="18" s="1"/>
  <c r="AA17" i="18" s="1"/>
  <c r="D18" i="18"/>
  <c r="F18" i="18" s="1"/>
  <c r="I18" i="18" s="1"/>
  <c r="Z18" i="18" s="1"/>
  <c r="D36" i="18"/>
  <c r="F36" i="18" s="1"/>
  <c r="I36" i="18" s="1"/>
  <c r="AR86" i="18"/>
  <c r="BE86" i="16"/>
  <c r="CC86" i="16"/>
  <c r="CS86" i="16"/>
  <c r="BU86" i="16"/>
  <c r="BW86" i="16"/>
  <c r="CU86" i="16"/>
  <c r="BI86" i="16"/>
  <c r="BG86" i="18"/>
  <c r="CE86" i="18"/>
  <c r="BH86" i="18"/>
  <c r="CF86" i="18"/>
  <c r="BU86" i="18"/>
  <c r="CS86" i="18"/>
  <c r="BV86" i="18"/>
  <c r="BY86" i="18"/>
  <c r="CA86" i="18"/>
  <c r="CB86" i="18"/>
  <c r="CO86" i="18"/>
  <c r="F68" i="18"/>
  <c r="I81" i="18" s="1"/>
  <c r="AK66" i="18"/>
  <c r="AM66" i="18"/>
  <c r="AL66" i="18"/>
  <c r="AE66" i="18"/>
  <c r="AD66" i="18"/>
  <c r="BY86" i="16"/>
  <c r="CK86" i="16"/>
  <c r="BM86" i="16"/>
  <c r="BO86" i="16"/>
  <c r="CA86" i="16"/>
  <c r="CM86" i="16"/>
  <c r="BG86" i="16"/>
  <c r="CE86" i="16"/>
  <c r="BS86" i="16"/>
  <c r="F68" i="16"/>
  <c r="F68" i="20"/>
  <c r="I81" i="20" s="1"/>
  <c r="BL86" i="20"/>
  <c r="BT86" i="20"/>
  <c r="CB86" i="20"/>
  <c r="CJ86" i="20"/>
  <c r="CR86" i="20"/>
  <c r="BH86" i="20"/>
  <c r="BP86" i="20"/>
  <c r="BX86" i="20"/>
  <c r="CF86" i="20"/>
  <c r="CN86" i="20"/>
  <c r="CV86" i="20"/>
  <c r="BQ86" i="20"/>
  <c r="CG86" i="20"/>
  <c r="BK86" i="20"/>
  <c r="BS86" i="20"/>
  <c r="CA86" i="20"/>
  <c r="CI86" i="20"/>
  <c r="CQ86" i="20"/>
  <c r="I69" i="20"/>
  <c r="CW69" i="20" s="1"/>
  <c r="AL66" i="20"/>
  <c r="Z66" i="20"/>
  <c r="AB66" i="20"/>
  <c r="AC66" i="20"/>
  <c r="AD66" i="20"/>
  <c r="AH66" i="20"/>
  <c r="AJ66" i="20"/>
  <c r="AK66" i="20"/>
  <c r="D16" i="20"/>
  <c r="F16" i="20" s="1"/>
  <c r="D17" i="20"/>
  <c r="F17" i="20" s="1"/>
  <c r="I17" i="20" s="1"/>
  <c r="AA17" i="20" s="1"/>
  <c r="P42" i="20"/>
  <c r="R42" i="20"/>
  <c r="AA18" i="20"/>
  <c r="AA24" i="20" s="1"/>
  <c r="Z18" i="20"/>
  <c r="AA31" i="20"/>
  <c r="Z31" i="20"/>
  <c r="M13" i="20"/>
  <c r="I16" i="20"/>
  <c r="O16" i="20" s="1"/>
  <c r="O24" i="20" s="1"/>
  <c r="AL65" i="20"/>
  <c r="AD65" i="20"/>
  <c r="AK65" i="20"/>
  <c r="AC65" i="20"/>
  <c r="AN65" i="20"/>
  <c r="AJ65" i="20"/>
  <c r="AB65" i="20"/>
  <c r="AE65" i="20"/>
  <c r="AI65" i="20"/>
  <c r="AA65" i="20"/>
  <c r="AH65" i="20"/>
  <c r="Z65" i="20"/>
  <c r="AF65" i="20"/>
  <c r="AM65" i="20"/>
  <c r="AO65" i="20"/>
  <c r="AG65" i="20"/>
  <c r="Z17" i="20"/>
  <c r="I34" i="20"/>
  <c r="D36" i="20"/>
  <c r="AE66" i="20"/>
  <c r="AM66" i="20"/>
  <c r="AF66" i="20"/>
  <c r="AN66" i="20"/>
  <c r="O33" i="20"/>
  <c r="AG66" i="20"/>
  <c r="AO66" i="20"/>
  <c r="AS33" i="20"/>
  <c r="K13" i="20"/>
  <c r="I30" i="20"/>
  <c r="AA66" i="20"/>
  <c r="F33" i="20"/>
  <c r="BJ86" i="16"/>
  <c r="BR86" i="16"/>
  <c r="BZ86" i="16"/>
  <c r="CH86" i="16"/>
  <c r="CP86" i="16"/>
  <c r="AX86" i="18"/>
  <c r="CL86" i="18"/>
  <c r="CT86" i="18"/>
  <c r="K13" i="18"/>
  <c r="AZ86" i="18"/>
  <c r="L38" i="18"/>
  <c r="BD86" i="18"/>
  <c r="Z31" i="18"/>
  <c r="AA31" i="18"/>
  <c r="AM65" i="18"/>
  <c r="AE65" i="18"/>
  <c r="AL65" i="18"/>
  <c r="AD65" i="18"/>
  <c r="AK65" i="18"/>
  <c r="AC65" i="18"/>
  <c r="AA65" i="18"/>
  <c r="AJ65" i="18"/>
  <c r="AB65" i="18"/>
  <c r="AI65" i="18"/>
  <c r="AH65" i="18"/>
  <c r="Z65" i="18"/>
  <c r="AO65" i="18"/>
  <c r="AG65" i="18"/>
  <c r="D24" i="18"/>
  <c r="F24" i="18" s="1"/>
  <c r="I24" i="18" s="1"/>
  <c r="AN65" i="18"/>
  <c r="AW86" i="18"/>
  <c r="AA30" i="18"/>
  <c r="AA36" i="18" s="1"/>
  <c r="Z17" i="18"/>
  <c r="AP50" i="18"/>
  <c r="AA18" i="18"/>
  <c r="AA24" i="18" s="1"/>
  <c r="L33" i="18"/>
  <c r="L34" i="18" s="1"/>
  <c r="U33" i="18"/>
  <c r="AQ33" i="18"/>
  <c r="AQ86" i="18" s="1"/>
  <c r="AY33" i="18"/>
  <c r="AY86" i="18" s="1"/>
  <c r="AF66" i="18"/>
  <c r="AN66" i="18"/>
  <c r="I70" i="18"/>
  <c r="AP70" i="18" s="1"/>
  <c r="AO66" i="18"/>
  <c r="O33" i="18"/>
  <c r="W33" i="18"/>
  <c r="AS33" i="18"/>
  <c r="AS86" i="18" s="1"/>
  <c r="BA33" i="18"/>
  <c r="BA86" i="18" s="1"/>
  <c r="Z66" i="18"/>
  <c r="AH66" i="18"/>
  <c r="AG66" i="18"/>
  <c r="P33" i="18"/>
  <c r="X33" i="18"/>
  <c r="AT33" i="18"/>
  <c r="AT86" i="18" s="1"/>
  <c r="BB33" i="18"/>
  <c r="BB86" i="18" s="1"/>
  <c r="D42" i="18"/>
  <c r="F42" i="18" s="1"/>
  <c r="I42" i="18" s="1"/>
  <c r="AA66" i="18"/>
  <c r="AI66" i="18"/>
  <c r="Q33" i="18"/>
  <c r="Y33" i="18"/>
  <c r="AU33" i="18"/>
  <c r="AU86" i="18" s="1"/>
  <c r="BC33" i="18"/>
  <c r="BC86" i="18" s="1"/>
  <c r="AB66" i="18"/>
  <c r="AJ66" i="18"/>
  <c r="F33" i="18"/>
  <c r="R33" i="18"/>
  <c r="Z33" i="18"/>
  <c r="AV33" i="18"/>
  <c r="AV86" i="18" s="1"/>
  <c r="AC66" i="18"/>
  <c r="BH86" i="16"/>
  <c r="BP86" i="16"/>
  <c r="BX86" i="16"/>
  <c r="CF86" i="16"/>
  <c r="CN86" i="16"/>
  <c r="CV86" i="16"/>
  <c r="CI86" i="16"/>
  <c r="CQ86" i="16"/>
  <c r="BL86" i="16"/>
  <c r="BT86" i="16"/>
  <c r="CB86" i="16"/>
  <c r="CJ86" i="16"/>
  <c r="CR86" i="16"/>
  <c r="BF86" i="16"/>
  <c r="BN86" i="16"/>
  <c r="BV86" i="16"/>
  <c r="CD86" i="16"/>
  <c r="CL86" i="16"/>
  <c r="CT86" i="16"/>
  <c r="K38" i="16"/>
  <c r="AL65" i="16"/>
  <c r="AM65" i="16"/>
  <c r="AE65" i="16"/>
  <c r="I69" i="16"/>
  <c r="CW69" i="16" s="1"/>
  <c r="D42" i="16"/>
  <c r="F42" i="16" s="1"/>
  <c r="I42" i="16" s="1"/>
  <c r="I30" i="16"/>
  <c r="D17" i="16"/>
  <c r="F17" i="16" s="1"/>
  <c r="I17" i="16" s="1"/>
  <c r="D36" i="16"/>
  <c r="D18" i="16"/>
  <c r="F18" i="16" s="1"/>
  <c r="I18" i="16" s="1"/>
  <c r="D16" i="16"/>
  <c r="F16" i="16" s="1"/>
  <c r="AP50" i="16"/>
  <c r="AJ66" i="16"/>
  <c r="AB66" i="16"/>
  <c r="AI66" i="16"/>
  <c r="AA66" i="16"/>
  <c r="AH66" i="16"/>
  <c r="Z66" i="16"/>
  <c r="AO66" i="16"/>
  <c r="AG66" i="16"/>
  <c r="AN66" i="16"/>
  <c r="AF66" i="16"/>
  <c r="AM66" i="16"/>
  <c r="AE66" i="16"/>
  <c r="AK66" i="16"/>
  <c r="AL66" i="16"/>
  <c r="AD66" i="16"/>
  <c r="AC66" i="16"/>
  <c r="AA31" i="16"/>
  <c r="Z31" i="16"/>
  <c r="T33" i="16"/>
  <c r="AW33" i="16"/>
  <c r="AW86" i="16" s="1"/>
  <c r="AF65" i="16"/>
  <c r="AN65" i="16"/>
  <c r="L33" i="16"/>
  <c r="L34" i="16" s="1"/>
  <c r="U33" i="16"/>
  <c r="U86" i="16" s="1"/>
  <c r="AG65" i="16"/>
  <c r="AO65" i="16"/>
  <c r="V33" i="16"/>
  <c r="AQ33" i="16"/>
  <c r="AQ86" i="16" s="1"/>
  <c r="AY33" i="16"/>
  <c r="AY86" i="16" s="1"/>
  <c r="Z65" i="16"/>
  <c r="AH65" i="16"/>
  <c r="AR33" i="16"/>
  <c r="AR86" i="16" s="1"/>
  <c r="AZ33" i="16"/>
  <c r="AZ86" i="16" s="1"/>
  <c r="AA65" i="16"/>
  <c r="AI65" i="16"/>
  <c r="P33" i="16"/>
  <c r="X33" i="16"/>
  <c r="X86" i="16" s="1"/>
  <c r="AB65" i="16"/>
  <c r="AJ65" i="16"/>
  <c r="K13" i="16"/>
  <c r="Q33" i="16"/>
  <c r="Q86" i="16" s="1"/>
  <c r="Y33" i="16"/>
  <c r="AT33" i="16"/>
  <c r="AT86" i="16" s="1"/>
  <c r="AC65" i="16"/>
  <c r="AK65" i="16"/>
  <c r="F33" i="16"/>
  <c r="R33" i="16"/>
  <c r="Z33" i="16"/>
  <c r="AU33" i="16"/>
  <c r="AU86" i="16" s="1"/>
  <c r="AD65" i="16"/>
  <c r="CW72" i="14"/>
  <c r="CV72" i="14"/>
  <c r="CV86" i="14" s="1"/>
  <c r="CU72" i="14"/>
  <c r="CU86" i="14" s="1"/>
  <c r="CT72" i="14"/>
  <c r="CT86" i="14" s="1"/>
  <c r="CS72" i="14"/>
  <c r="CS86" i="14" s="1"/>
  <c r="CR72" i="14"/>
  <c r="CR86" i="14" s="1"/>
  <c r="CQ72" i="14"/>
  <c r="CQ86" i="14" s="1"/>
  <c r="CP72" i="14"/>
  <c r="CP86" i="14" s="1"/>
  <c r="CO72" i="14"/>
  <c r="CO86" i="14" s="1"/>
  <c r="CN72" i="14"/>
  <c r="CN86" i="14" s="1"/>
  <c r="CM72" i="14"/>
  <c r="CM86" i="14" s="1"/>
  <c r="CL86" i="14"/>
  <c r="CK72" i="14"/>
  <c r="CK86" i="14" s="1"/>
  <c r="CJ72" i="14"/>
  <c r="CJ86" i="14" s="1"/>
  <c r="CI72" i="14"/>
  <c r="CI86" i="14" s="1"/>
  <c r="CH72" i="14"/>
  <c r="CH86" i="14" s="1"/>
  <c r="CG72" i="14"/>
  <c r="CG86" i="14" s="1"/>
  <c r="CF72" i="14"/>
  <c r="CF86" i="14" s="1"/>
  <c r="CE72" i="14"/>
  <c r="CE86" i="14" s="1"/>
  <c r="CD72" i="14"/>
  <c r="CD86" i="14" s="1"/>
  <c r="CC72" i="14"/>
  <c r="CC86" i="14" s="1"/>
  <c r="CB72" i="14"/>
  <c r="CB86" i="14" s="1"/>
  <c r="CA72" i="14"/>
  <c r="CA86" i="14" s="1"/>
  <c r="BZ72" i="14"/>
  <c r="BZ86" i="14" s="1"/>
  <c r="BY72" i="14"/>
  <c r="BY86" i="14" s="1"/>
  <c r="BX72" i="14"/>
  <c r="BX86" i="14" s="1"/>
  <c r="BW72" i="14"/>
  <c r="BW86" i="14" s="1"/>
  <c r="BV72" i="14"/>
  <c r="BV86" i="14" s="1"/>
  <c r="BU72" i="14"/>
  <c r="BU86" i="14" s="1"/>
  <c r="BT72" i="14"/>
  <c r="BT86" i="14" s="1"/>
  <c r="BS72" i="14"/>
  <c r="BS86" i="14" s="1"/>
  <c r="BR72" i="14"/>
  <c r="BR86" i="14" s="1"/>
  <c r="BQ72" i="14"/>
  <c r="BQ86" i="14" s="1"/>
  <c r="BP72" i="14"/>
  <c r="BP86" i="14" s="1"/>
  <c r="BO72" i="14"/>
  <c r="BO86" i="14" s="1"/>
  <c r="BN72" i="14"/>
  <c r="BN86" i="14" s="1"/>
  <c r="BM72" i="14"/>
  <c r="BM86" i="14" s="1"/>
  <c r="BL72" i="14"/>
  <c r="BL86" i="14" s="1"/>
  <c r="BK72" i="14"/>
  <c r="BK86" i="14" s="1"/>
  <c r="BJ72" i="14"/>
  <c r="BJ86" i="14" s="1"/>
  <c r="BI72" i="14"/>
  <c r="BI86" i="14" s="1"/>
  <c r="BH72" i="14"/>
  <c r="BH86" i="14" s="1"/>
  <c r="BG72" i="14"/>
  <c r="BG86" i="14" s="1"/>
  <c r="BF72" i="14"/>
  <c r="BF86" i="14" s="1"/>
  <c r="BE72" i="14"/>
  <c r="BE86" i="14" s="1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R72" i="14"/>
  <c r="AQ72" i="14"/>
  <c r="AP72" i="14"/>
  <c r="F72" i="14"/>
  <c r="I72" i="14" s="1"/>
  <c r="D72" i="14"/>
  <c r="F71" i="14"/>
  <c r="I71" i="14" s="1"/>
  <c r="AP71" i="14" s="1"/>
  <c r="F70" i="14"/>
  <c r="I70" i="14" s="1"/>
  <c r="AP70" i="14" s="1"/>
  <c r="D69" i="14"/>
  <c r="F69" i="14" s="1"/>
  <c r="F66" i="14"/>
  <c r="I66" i="14" s="1"/>
  <c r="F65" i="14"/>
  <c r="I65" i="14" s="1"/>
  <c r="C61" i="14"/>
  <c r="C60" i="14"/>
  <c r="F57" i="14"/>
  <c r="I57" i="14" s="1"/>
  <c r="Y57" i="14" s="1"/>
  <c r="F55" i="14"/>
  <c r="I55" i="14" s="1"/>
  <c r="Y55" i="14" s="1"/>
  <c r="F52" i="14"/>
  <c r="I52" i="14" s="1"/>
  <c r="AP52" i="14" s="1"/>
  <c r="F50" i="14"/>
  <c r="I50" i="14" s="1"/>
  <c r="F46" i="14"/>
  <c r="I46" i="14" s="1"/>
  <c r="AP46" i="14" s="1"/>
  <c r="C42" i="14"/>
  <c r="C41" i="14"/>
  <c r="F38" i="14"/>
  <c r="I38" i="14" s="1"/>
  <c r="AO38" i="14" s="1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L37" i="14"/>
  <c r="K37" i="14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L36" i="14"/>
  <c r="K36" i="14"/>
  <c r="F34" i="14"/>
  <c r="I34" i="14" s="1"/>
  <c r="D35" i="10" s="1"/>
  <c r="D33" i="14"/>
  <c r="F31" i="14"/>
  <c r="I31" i="14" s="1"/>
  <c r="F30" i="14"/>
  <c r="I30" i="14" s="1"/>
  <c r="D17" i="14"/>
  <c r="F17" i="14" s="1"/>
  <c r="I17" i="14" s="1"/>
  <c r="J13" i="14"/>
  <c r="I13" i="14"/>
  <c r="M12" i="14"/>
  <c r="F12" i="14"/>
  <c r="M11" i="14"/>
  <c r="F11" i="14"/>
  <c r="M13" i="14"/>
  <c r="K10" i="14"/>
  <c r="F10" i="14"/>
  <c r="D72" i="13"/>
  <c r="CW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CN72" i="13"/>
  <c r="CO72" i="13"/>
  <c r="CP72" i="13"/>
  <c r="CQ72" i="13"/>
  <c r="CR72" i="13"/>
  <c r="CS72" i="13"/>
  <c r="CT72" i="13"/>
  <c r="CU72" i="13"/>
  <c r="CV72" i="13"/>
  <c r="AP72" i="13"/>
  <c r="O35" i="10" l="1"/>
  <c r="G35" i="10"/>
  <c r="E35" i="10"/>
  <c r="N35" i="10"/>
  <c r="F35" i="10"/>
  <c r="M35" i="10"/>
  <c r="L35" i="10"/>
  <c r="K35" i="10"/>
  <c r="J35" i="10"/>
  <c r="Q35" i="10"/>
  <c r="I35" i="10"/>
  <c r="P35" i="10"/>
  <c r="H35" i="10"/>
  <c r="BF87" i="20"/>
  <c r="BR87" i="20"/>
  <c r="CD87" i="20"/>
  <c r="Z24" i="18"/>
  <c r="K86" i="18"/>
  <c r="L94" i="18" s="1"/>
  <c r="L38" i="14"/>
  <c r="D51" i="18"/>
  <c r="F51" i="18" s="1"/>
  <c r="I51" i="18" s="1"/>
  <c r="D49" i="18"/>
  <c r="F49" i="18" s="1"/>
  <c r="I49" i="18" s="1"/>
  <c r="AP49" i="18" s="1"/>
  <c r="D48" i="18"/>
  <c r="D45" i="18"/>
  <c r="D44" i="18"/>
  <c r="D22" i="18"/>
  <c r="F22" i="18" s="1"/>
  <c r="I22" i="18" s="1"/>
  <c r="AO22" i="18" s="1"/>
  <c r="D51" i="16"/>
  <c r="F51" i="16" s="1"/>
  <c r="I51" i="16" s="1"/>
  <c r="D49" i="16"/>
  <c r="F49" i="16" s="1"/>
  <c r="I49" i="16" s="1"/>
  <c r="AP49" i="16" s="1"/>
  <c r="D48" i="16"/>
  <c r="F48" i="16" s="1"/>
  <c r="I48" i="16" s="1"/>
  <c r="AP48" i="16" s="1"/>
  <c r="D45" i="16"/>
  <c r="F45" i="16" s="1"/>
  <c r="I45" i="16" s="1"/>
  <c r="AP45" i="16" s="1"/>
  <c r="D44" i="16"/>
  <c r="F44" i="16" s="1"/>
  <c r="I44" i="16" s="1"/>
  <c r="AP44" i="16" s="1"/>
  <c r="AJ66" i="14"/>
  <c r="AK66" i="14"/>
  <c r="AE66" i="14"/>
  <c r="AD66" i="14"/>
  <c r="AC66" i="14"/>
  <c r="AM66" i="14"/>
  <c r="AL66" i="14"/>
  <c r="K38" i="14"/>
  <c r="D22" i="20"/>
  <c r="F22" i="20" s="1"/>
  <c r="I22" i="20" s="1"/>
  <c r="AO22" i="20" s="1"/>
  <c r="T33" i="20"/>
  <c r="S33" i="20"/>
  <c r="K33" i="20"/>
  <c r="K34" i="20" s="1"/>
  <c r="BD33" i="20"/>
  <c r="AW33" i="20"/>
  <c r="BC33" i="20"/>
  <c r="AV33" i="20"/>
  <c r="AA33" i="20"/>
  <c r="AR33" i="20"/>
  <c r="N33" i="20"/>
  <c r="L33" i="20"/>
  <c r="L34" i="20" s="1"/>
  <c r="BA33" i="20"/>
  <c r="W33" i="20"/>
  <c r="X33" i="20"/>
  <c r="AT33" i="20"/>
  <c r="P33" i="20"/>
  <c r="AU33" i="20"/>
  <c r="Y33" i="20"/>
  <c r="AY33" i="20"/>
  <c r="AX33" i="20"/>
  <c r="BB33" i="20"/>
  <c r="Z33" i="20"/>
  <c r="Q33" i="20"/>
  <c r="AQ33" i="20"/>
  <c r="AP33" i="20"/>
  <c r="R33" i="20"/>
  <c r="AZ33" i="20"/>
  <c r="V33" i="20"/>
  <c r="U33" i="20"/>
  <c r="D24" i="20"/>
  <c r="F24" i="20" s="1"/>
  <c r="I24" i="20" s="1"/>
  <c r="Z24" i="20"/>
  <c r="Z30" i="20"/>
  <c r="Z36" i="20" s="1"/>
  <c r="AA30" i="20"/>
  <c r="AA36" i="20" s="1"/>
  <c r="F62" i="20"/>
  <c r="I62" i="20" s="1"/>
  <c r="CW62" i="20" s="1"/>
  <c r="CW86" i="20" s="1"/>
  <c r="CP87" i="20" s="1"/>
  <c r="F36" i="20"/>
  <c r="F45" i="20"/>
  <c r="I45" i="20" s="1"/>
  <c r="AP45" i="20" s="1"/>
  <c r="D19" i="20"/>
  <c r="F19" i="20" s="1"/>
  <c r="F48" i="20"/>
  <c r="I48" i="20" s="1"/>
  <c r="AP48" i="20" s="1"/>
  <c r="D21" i="20"/>
  <c r="F21" i="20" s="1"/>
  <c r="I21" i="20" s="1"/>
  <c r="D20" i="20"/>
  <c r="F20" i="20" s="1"/>
  <c r="I20" i="20" s="1"/>
  <c r="D51" i="20"/>
  <c r="F51" i="20" s="1"/>
  <c r="I51" i="20" s="1"/>
  <c r="F44" i="20"/>
  <c r="I44" i="20" s="1"/>
  <c r="D26" i="20"/>
  <c r="F26" i="20" s="1"/>
  <c r="I26" i="20" s="1"/>
  <c r="F49" i="20"/>
  <c r="I49" i="20" s="1"/>
  <c r="AP49" i="20" s="1"/>
  <c r="D37" i="20"/>
  <c r="F58" i="20" s="1"/>
  <c r="I58" i="20" s="1"/>
  <c r="Y58" i="20" s="1"/>
  <c r="I33" i="20"/>
  <c r="D41" i="20"/>
  <c r="F41" i="20" s="1"/>
  <c r="I41" i="20" s="1"/>
  <c r="R42" i="18"/>
  <c r="P42" i="18"/>
  <c r="P86" i="18" s="1"/>
  <c r="O16" i="18"/>
  <c r="D41" i="18"/>
  <c r="F41" i="18" s="1"/>
  <c r="I41" i="18" s="1"/>
  <c r="D19" i="18"/>
  <c r="F19" i="18" s="1"/>
  <c r="F45" i="18"/>
  <c r="I45" i="18" s="1"/>
  <c r="AP45" i="18" s="1"/>
  <c r="F48" i="18"/>
  <c r="I48" i="18" s="1"/>
  <c r="AP48" i="18" s="1"/>
  <c r="D21" i="18"/>
  <c r="F21" i="18" s="1"/>
  <c r="I21" i="18" s="1"/>
  <c r="D20" i="18"/>
  <c r="F20" i="18" s="1"/>
  <c r="I20" i="18" s="1"/>
  <c r="F44" i="18"/>
  <c r="I44" i="18" s="1"/>
  <c r="AP44" i="18" s="1"/>
  <c r="I33" i="18"/>
  <c r="D37" i="18"/>
  <c r="F58" i="18" s="1"/>
  <c r="I58" i="18" s="1"/>
  <c r="Y58" i="18" s="1"/>
  <c r="D26" i="18"/>
  <c r="F26" i="18" s="1"/>
  <c r="I26" i="18" s="1"/>
  <c r="AV33" i="16"/>
  <c r="AV86" i="16" s="1"/>
  <c r="AA33" i="16"/>
  <c r="W33" i="16"/>
  <c r="W86" i="16" s="1"/>
  <c r="S33" i="16"/>
  <c r="BC33" i="16"/>
  <c r="BC86" i="16" s="1"/>
  <c r="O33" i="16"/>
  <c r="K33" i="16"/>
  <c r="K34" i="16" s="1"/>
  <c r="BD33" i="16"/>
  <c r="BD86" i="16" s="1"/>
  <c r="N33" i="16"/>
  <c r="N86" i="16" s="1"/>
  <c r="L86" i="16"/>
  <c r="BA33" i="16"/>
  <c r="BA86" i="16" s="1"/>
  <c r="AX33" i="16"/>
  <c r="AX86" i="16" s="1"/>
  <c r="BB33" i="16"/>
  <c r="BB86" i="16" s="1"/>
  <c r="AS33" i="16"/>
  <c r="AS86" i="16" s="1"/>
  <c r="AP33" i="16"/>
  <c r="P86" i="16"/>
  <c r="R42" i="16"/>
  <c r="P42" i="16"/>
  <c r="Z30" i="16"/>
  <c r="Z36" i="16" s="1"/>
  <c r="AA30" i="16"/>
  <c r="AA36" i="16" s="1"/>
  <c r="Z17" i="16"/>
  <c r="AA17" i="16"/>
  <c r="D24" i="16"/>
  <c r="F24" i="16" s="1"/>
  <c r="I24" i="16" s="1"/>
  <c r="I16" i="16"/>
  <c r="D19" i="16"/>
  <c r="F19" i="16" s="1"/>
  <c r="D22" i="16"/>
  <c r="F22" i="16" s="1"/>
  <c r="D21" i="16"/>
  <c r="F21" i="16" s="1"/>
  <c r="I21" i="16" s="1"/>
  <c r="D20" i="16"/>
  <c r="F20" i="16" s="1"/>
  <c r="I20" i="16" s="1"/>
  <c r="I33" i="16"/>
  <c r="D26" i="16"/>
  <c r="F26" i="16" s="1"/>
  <c r="I26" i="16" s="1"/>
  <c r="D37" i="16"/>
  <c r="F58" i="16" s="1"/>
  <c r="I58" i="16" s="1"/>
  <c r="Y58" i="16" s="1"/>
  <c r="D41" i="16"/>
  <c r="F41" i="16" s="1"/>
  <c r="I41" i="16" s="1"/>
  <c r="AA18" i="16"/>
  <c r="Z18" i="16"/>
  <c r="I81" i="16"/>
  <c r="F36" i="16"/>
  <c r="I36" i="16" s="1"/>
  <c r="D13" i="14"/>
  <c r="F13" i="14" s="1"/>
  <c r="AA17" i="14"/>
  <c r="Z17" i="14"/>
  <c r="AA30" i="14"/>
  <c r="AA36" i="14" s="1"/>
  <c r="Z30" i="14"/>
  <c r="Z36" i="14" s="1"/>
  <c r="AP50" i="14"/>
  <c r="AL65" i="14"/>
  <c r="AD65" i="14"/>
  <c r="AK65" i="14"/>
  <c r="AC65" i="14"/>
  <c r="AJ65" i="14"/>
  <c r="AB65" i="14"/>
  <c r="AM65" i="14"/>
  <c r="AI65" i="14"/>
  <c r="AA65" i="14"/>
  <c r="AF65" i="14"/>
  <c r="AH65" i="14"/>
  <c r="Z65" i="14"/>
  <c r="AN65" i="14"/>
  <c r="AO65" i="14"/>
  <c r="AG65" i="14"/>
  <c r="AE65" i="14"/>
  <c r="AA31" i="14"/>
  <c r="Z31" i="14"/>
  <c r="I69" i="14"/>
  <c r="CW69" i="14" s="1"/>
  <c r="F68" i="14"/>
  <c r="K13" i="14"/>
  <c r="BC33" i="14"/>
  <c r="BC86" i="14" s="1"/>
  <c r="AU33" i="14"/>
  <c r="AU86" i="14" s="1"/>
  <c r="W33" i="14"/>
  <c r="O33" i="14"/>
  <c r="Y33" i="14"/>
  <c r="AV33" i="14"/>
  <c r="AV86" i="14" s="1"/>
  <c r="P33" i="14"/>
  <c r="BB33" i="14"/>
  <c r="BB86" i="14" s="1"/>
  <c r="AT33" i="14"/>
  <c r="AT86" i="14" s="1"/>
  <c r="V33" i="14"/>
  <c r="N33" i="14"/>
  <c r="AW33" i="14"/>
  <c r="AW86" i="14" s="1"/>
  <c r="BA33" i="14"/>
  <c r="BA86" i="14" s="1"/>
  <c r="AS33" i="14"/>
  <c r="AS86" i="14" s="1"/>
  <c r="U33" i="14"/>
  <c r="L33" i="14"/>
  <c r="L34" i="14" s="1"/>
  <c r="AZ33" i="14"/>
  <c r="AZ86" i="14" s="1"/>
  <c r="AR33" i="14"/>
  <c r="AR86" i="14" s="1"/>
  <c r="T33" i="14"/>
  <c r="K33" i="14"/>
  <c r="K34" i="14" s="1"/>
  <c r="AY33" i="14"/>
  <c r="AY86" i="14" s="1"/>
  <c r="AQ33" i="14"/>
  <c r="AQ86" i="14" s="1"/>
  <c r="AA33" i="14"/>
  <c r="S33" i="14"/>
  <c r="BD33" i="14"/>
  <c r="BD86" i="14" s="1"/>
  <c r="X33" i="14"/>
  <c r="AX33" i="14"/>
  <c r="AX86" i="14" s="1"/>
  <c r="Z33" i="14"/>
  <c r="R33" i="14"/>
  <c r="F33" i="14"/>
  <c r="Q33" i="14"/>
  <c r="D36" i="14"/>
  <c r="AF66" i="14"/>
  <c r="AN66" i="14"/>
  <c r="D16" i="14"/>
  <c r="F16" i="14" s="1"/>
  <c r="AG66" i="14"/>
  <c r="AO66" i="14"/>
  <c r="D18" i="14"/>
  <c r="F18" i="14" s="1"/>
  <c r="I18" i="14" s="1"/>
  <c r="Z66" i="14"/>
  <c r="AH66" i="14"/>
  <c r="D42" i="14"/>
  <c r="F42" i="14" s="1"/>
  <c r="I42" i="14" s="1"/>
  <c r="AA66" i="14"/>
  <c r="AI66" i="14"/>
  <c r="AB66" i="14"/>
  <c r="F72" i="13"/>
  <c r="E51" i="6"/>
  <c r="C51" i="6"/>
  <c r="E49" i="6"/>
  <c r="C49" i="6"/>
  <c r="AP33" i="13"/>
  <c r="I91" i="13"/>
  <c r="CV86" i="13"/>
  <c r="CU86" i="13"/>
  <c r="CT86" i="13"/>
  <c r="CS86" i="13"/>
  <c r="CR86" i="13"/>
  <c r="CQ86" i="13"/>
  <c r="CP86" i="13"/>
  <c r="CO86" i="13"/>
  <c r="CN86" i="13"/>
  <c r="CM86" i="13"/>
  <c r="CL86" i="13"/>
  <c r="CK86" i="13"/>
  <c r="CJ86" i="13"/>
  <c r="CI86" i="13"/>
  <c r="CH86" i="13"/>
  <c r="CG86" i="13"/>
  <c r="CF86" i="13"/>
  <c r="CE86" i="13"/>
  <c r="CD86" i="13"/>
  <c r="CC86" i="13"/>
  <c r="CB86" i="13"/>
  <c r="CA86" i="13"/>
  <c r="BZ86" i="13"/>
  <c r="BY86" i="13"/>
  <c r="BX86" i="13"/>
  <c r="BW86" i="13"/>
  <c r="BV86" i="13"/>
  <c r="BU86" i="13"/>
  <c r="BT86" i="13"/>
  <c r="BS86" i="13"/>
  <c r="BR86" i="13"/>
  <c r="BQ86" i="13"/>
  <c r="BP86" i="13"/>
  <c r="BO86" i="13"/>
  <c r="BN86" i="13"/>
  <c r="BM86" i="13"/>
  <c r="BL86" i="13"/>
  <c r="BK86" i="13"/>
  <c r="BJ86" i="13"/>
  <c r="BI86" i="13"/>
  <c r="BH86" i="13"/>
  <c r="BG86" i="13"/>
  <c r="BF86" i="13"/>
  <c r="BE86" i="13"/>
  <c r="F71" i="13"/>
  <c r="I71" i="13" s="1"/>
  <c r="AP71" i="13" s="1"/>
  <c r="F70" i="13"/>
  <c r="I70" i="13" s="1"/>
  <c r="AP70" i="13" s="1"/>
  <c r="D69" i="13"/>
  <c r="F69" i="13" s="1"/>
  <c r="F66" i="13"/>
  <c r="I66" i="13" s="1"/>
  <c r="F65" i="13"/>
  <c r="I65" i="13" s="1"/>
  <c r="C61" i="13"/>
  <c r="C60" i="13"/>
  <c r="I57" i="13"/>
  <c r="Y57" i="13" s="1"/>
  <c r="F57" i="13"/>
  <c r="F55" i="13"/>
  <c r="I55" i="13" s="1"/>
  <c r="Y55" i="13" s="1"/>
  <c r="F52" i="13"/>
  <c r="I52" i="13" s="1"/>
  <c r="AP52" i="13" s="1"/>
  <c r="F50" i="13"/>
  <c r="I50" i="13" s="1"/>
  <c r="F46" i="13"/>
  <c r="I46" i="13" s="1"/>
  <c r="AP46" i="13" s="1"/>
  <c r="C42" i="13"/>
  <c r="C41" i="13"/>
  <c r="F38" i="13"/>
  <c r="I38" i="13" s="1"/>
  <c r="AO38" i="13" s="1"/>
  <c r="BD37" i="13"/>
  <c r="BC37" i="13"/>
  <c r="BB37" i="13"/>
  <c r="BA37" i="13"/>
  <c r="AZ37" i="13"/>
  <c r="AY37" i="13"/>
  <c r="AX37" i="13"/>
  <c r="AW37" i="13"/>
  <c r="AV37" i="13"/>
  <c r="AU37" i="13"/>
  <c r="AT37" i="13"/>
  <c r="AS37" i="13"/>
  <c r="AR37" i="13"/>
  <c r="AQ37" i="13"/>
  <c r="AP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L37" i="13"/>
  <c r="K37" i="13"/>
  <c r="BD36" i="13"/>
  <c r="BC36" i="13"/>
  <c r="BB36" i="13"/>
  <c r="BA36" i="13"/>
  <c r="AZ36" i="13"/>
  <c r="AY36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L36" i="13"/>
  <c r="K36" i="13"/>
  <c r="F34" i="13"/>
  <c r="AZ33" i="13"/>
  <c r="AX33" i="13"/>
  <c r="AR33" i="13"/>
  <c r="Z33" i="13"/>
  <c r="T33" i="13"/>
  <c r="L33" i="13"/>
  <c r="L34" i="13" s="1"/>
  <c r="K33" i="13"/>
  <c r="F33" i="13"/>
  <c r="D33" i="13"/>
  <c r="AW33" i="13"/>
  <c r="F31" i="13"/>
  <c r="I31" i="13" s="1"/>
  <c r="F30" i="13"/>
  <c r="J13" i="13"/>
  <c r="J86" i="13" s="1"/>
  <c r="I13" i="13"/>
  <c r="M12" i="13"/>
  <c r="F12" i="13"/>
  <c r="M11" i="13"/>
  <c r="F11" i="13"/>
  <c r="D13" i="13" s="1"/>
  <c r="F13" i="13" s="1"/>
  <c r="K10" i="13"/>
  <c r="F10" i="13"/>
  <c r="E37" i="6"/>
  <c r="C37" i="6"/>
  <c r="E35" i="6"/>
  <c r="C35" i="6"/>
  <c r="BA33" i="12"/>
  <c r="I91" i="12"/>
  <c r="CV86" i="12"/>
  <c r="CU86" i="12"/>
  <c r="CT86" i="12"/>
  <c r="CS86" i="12"/>
  <c r="CR86" i="12"/>
  <c r="CQ86" i="12"/>
  <c r="CP86" i="12"/>
  <c r="CO86" i="12"/>
  <c r="CN86" i="12"/>
  <c r="CM86" i="12"/>
  <c r="CL86" i="12"/>
  <c r="CK86" i="12"/>
  <c r="CJ86" i="12"/>
  <c r="CI86" i="12"/>
  <c r="CH86" i="12"/>
  <c r="CG86" i="12"/>
  <c r="CF86" i="12"/>
  <c r="CE86" i="12"/>
  <c r="CD86" i="12"/>
  <c r="CC86" i="12"/>
  <c r="CB86" i="12"/>
  <c r="CA86" i="12"/>
  <c r="BZ86" i="12"/>
  <c r="BY86" i="12"/>
  <c r="BX86" i="12"/>
  <c r="BW86" i="12"/>
  <c r="BV86" i="12"/>
  <c r="BU86" i="12"/>
  <c r="BT86" i="12"/>
  <c r="BS86" i="12"/>
  <c r="BR86" i="12"/>
  <c r="BQ86" i="12"/>
  <c r="BP86" i="12"/>
  <c r="BO86" i="12"/>
  <c r="BN86" i="12"/>
  <c r="BM86" i="12"/>
  <c r="BL86" i="12"/>
  <c r="BK86" i="12"/>
  <c r="BJ86" i="12"/>
  <c r="BI86" i="12"/>
  <c r="BH86" i="12"/>
  <c r="BG86" i="12"/>
  <c r="BF86" i="12"/>
  <c r="BE86" i="12"/>
  <c r="F71" i="12"/>
  <c r="I71" i="12" s="1"/>
  <c r="AP71" i="12" s="1"/>
  <c r="F70" i="12"/>
  <c r="I70" i="12" s="1"/>
  <c r="AP70" i="12" s="1"/>
  <c r="F69" i="12"/>
  <c r="I69" i="12" s="1"/>
  <c r="AP69" i="12" s="1"/>
  <c r="D69" i="12"/>
  <c r="F66" i="12"/>
  <c r="I66" i="12" s="1"/>
  <c r="F65" i="12"/>
  <c r="I65" i="12" s="1"/>
  <c r="AM65" i="12" s="1"/>
  <c r="C61" i="12"/>
  <c r="C60" i="12"/>
  <c r="F57" i="12"/>
  <c r="I57" i="12" s="1"/>
  <c r="Y57" i="12" s="1"/>
  <c r="F55" i="12"/>
  <c r="I55" i="12" s="1"/>
  <c r="Y55" i="12" s="1"/>
  <c r="F52" i="12"/>
  <c r="I52" i="12" s="1"/>
  <c r="AP52" i="12" s="1"/>
  <c r="D52" i="12"/>
  <c r="I50" i="12"/>
  <c r="F50" i="12"/>
  <c r="F46" i="12"/>
  <c r="I46" i="12" s="1"/>
  <c r="AP46" i="12" s="1"/>
  <c r="C42" i="12"/>
  <c r="C41" i="12"/>
  <c r="F38" i="12"/>
  <c r="I38" i="12" s="1"/>
  <c r="AO38" i="12" s="1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L37" i="12"/>
  <c r="K37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L36" i="12"/>
  <c r="K36" i="12"/>
  <c r="D34" i="12"/>
  <c r="F34" i="12"/>
  <c r="L33" i="12"/>
  <c r="L34" i="12" s="1"/>
  <c r="D33" i="12"/>
  <c r="F31" i="12"/>
  <c r="I31" i="12" s="1"/>
  <c r="AA31" i="12" s="1"/>
  <c r="F30" i="12"/>
  <c r="D42" i="12" s="1"/>
  <c r="F42" i="12" s="1"/>
  <c r="I42" i="12" s="1"/>
  <c r="D17" i="12"/>
  <c r="F17" i="12" s="1"/>
  <c r="I17" i="12" s="1"/>
  <c r="J13" i="12"/>
  <c r="J86" i="12" s="1"/>
  <c r="I13" i="12"/>
  <c r="D13" i="12"/>
  <c r="F13" i="12" s="1"/>
  <c r="M12" i="12"/>
  <c r="F12" i="12"/>
  <c r="M11" i="12"/>
  <c r="F11" i="12"/>
  <c r="M13" i="12"/>
  <c r="K10" i="12"/>
  <c r="F10" i="12"/>
  <c r="BF87" i="12" l="1"/>
  <c r="CD87" i="12"/>
  <c r="BR87" i="12"/>
  <c r="K94" i="18"/>
  <c r="K86" i="16"/>
  <c r="K94" i="16" s="1"/>
  <c r="D59" i="13"/>
  <c r="D56" i="13"/>
  <c r="D58" i="13"/>
  <c r="D62" i="13"/>
  <c r="K34" i="13"/>
  <c r="AI66" i="12"/>
  <c r="AC66" i="12"/>
  <c r="AH66" i="12"/>
  <c r="AB66" i="12"/>
  <c r="AK66" i="12"/>
  <c r="Z66" i="12"/>
  <c r="AM66" i="12"/>
  <c r="AJ66" i="12"/>
  <c r="AE66" i="12"/>
  <c r="D18" i="12"/>
  <c r="F18" i="12" s="1"/>
  <c r="I18" i="12" s="1"/>
  <c r="D36" i="12"/>
  <c r="D16" i="12"/>
  <c r="F16" i="12" s="1"/>
  <c r="D24" i="12" s="1"/>
  <c r="F24" i="12" s="1"/>
  <c r="I24" i="12" s="1"/>
  <c r="D51" i="14"/>
  <c r="F51" i="14" s="1"/>
  <c r="I51" i="14" s="1"/>
  <c r="D49" i="14"/>
  <c r="D48" i="14"/>
  <c r="D45" i="14"/>
  <c r="F45" i="14" s="1"/>
  <c r="I45" i="14" s="1"/>
  <c r="AP45" i="14" s="1"/>
  <c r="D44" i="14"/>
  <c r="D48" i="13"/>
  <c r="F48" i="13" s="1"/>
  <c r="I48" i="13" s="1"/>
  <c r="AP48" i="13" s="1"/>
  <c r="D44" i="13"/>
  <c r="F44" i="13" s="1"/>
  <c r="I44" i="13" s="1"/>
  <c r="AP44" i="13" s="1"/>
  <c r="D45" i="13"/>
  <c r="D49" i="13"/>
  <c r="D51" i="13"/>
  <c r="D19" i="13"/>
  <c r="F19" i="13" s="1"/>
  <c r="I19" i="13" s="1"/>
  <c r="L38" i="13"/>
  <c r="L86" i="13" s="1"/>
  <c r="D37" i="13"/>
  <c r="AP44" i="20"/>
  <c r="I36" i="20"/>
  <c r="AX36" i="20"/>
  <c r="AX86" i="20" s="1"/>
  <c r="AP36" i="20"/>
  <c r="AH36" i="20"/>
  <c r="X36" i="20"/>
  <c r="X86" i="20" s="1"/>
  <c r="P36" i="20"/>
  <c r="AY36" i="20"/>
  <c r="AY86" i="20" s="1"/>
  <c r="AW36" i="20"/>
  <c r="AW86" i="20" s="1"/>
  <c r="AO36" i="20"/>
  <c r="AG36" i="20"/>
  <c r="W36" i="20"/>
  <c r="W86" i="20" s="1"/>
  <c r="O36" i="20"/>
  <c r="AI36" i="20"/>
  <c r="BD36" i="20"/>
  <c r="AV36" i="20"/>
  <c r="AV86" i="20" s="1"/>
  <c r="AN36" i="20"/>
  <c r="AF36" i="20"/>
  <c r="V36" i="20"/>
  <c r="N36" i="20"/>
  <c r="N86" i="20" s="1"/>
  <c r="BC36" i="20"/>
  <c r="BC86" i="20" s="1"/>
  <c r="AU36" i="20"/>
  <c r="AU86" i="20" s="1"/>
  <c r="AM36" i="20"/>
  <c r="AE36" i="20"/>
  <c r="U36" i="20"/>
  <c r="U86" i="20" s="1"/>
  <c r="L36" i="20"/>
  <c r="BB36" i="20"/>
  <c r="BB86" i="20" s="1"/>
  <c r="AT36" i="20"/>
  <c r="AT86" i="20" s="1"/>
  <c r="AL36" i="20"/>
  <c r="AD36" i="20"/>
  <c r="T36" i="20"/>
  <c r="K36" i="20"/>
  <c r="AQ36" i="20"/>
  <c r="AQ86" i="20" s="1"/>
  <c r="BA36" i="20"/>
  <c r="BA86" i="20" s="1"/>
  <c r="AS36" i="20"/>
  <c r="AS86" i="20" s="1"/>
  <c r="AK36" i="20"/>
  <c r="AC36" i="20"/>
  <c r="S36" i="20"/>
  <c r="Q36" i="20"/>
  <c r="Q86" i="20" s="1"/>
  <c r="AZ36" i="20"/>
  <c r="AZ86" i="20" s="1"/>
  <c r="AR36" i="20"/>
  <c r="AR86" i="20" s="1"/>
  <c r="AJ36" i="20"/>
  <c r="AB36" i="20"/>
  <c r="R36" i="20"/>
  <c r="BD86" i="20"/>
  <c r="P86" i="20"/>
  <c r="AK51" i="20"/>
  <c r="AC51" i="20"/>
  <c r="AJ51" i="20"/>
  <c r="AB51" i="20"/>
  <c r="AM51" i="20"/>
  <c r="AI51" i="20"/>
  <c r="AA51" i="20"/>
  <c r="AH51" i="20"/>
  <c r="Z51" i="20"/>
  <c r="AO51" i="20"/>
  <c r="AG51" i="20"/>
  <c r="AE51" i="20"/>
  <c r="AN51" i="20"/>
  <c r="AF51" i="20"/>
  <c r="AL51" i="20"/>
  <c r="AD51" i="20"/>
  <c r="AJ20" i="20"/>
  <c r="AB20" i="20"/>
  <c r="AI20" i="20"/>
  <c r="AH20" i="20"/>
  <c r="AL20" i="20"/>
  <c r="AO20" i="20"/>
  <c r="AG20" i="20"/>
  <c r="AN20" i="20"/>
  <c r="AF20" i="20"/>
  <c r="AM20" i="20"/>
  <c r="AE20" i="20"/>
  <c r="AD20" i="20"/>
  <c r="AK20" i="20"/>
  <c r="AC20" i="20"/>
  <c r="V41" i="20"/>
  <c r="V86" i="20" s="1"/>
  <c r="S41" i="20"/>
  <c r="AI21" i="20"/>
  <c r="AH21" i="20"/>
  <c r="AC21" i="20"/>
  <c r="AO21" i="20"/>
  <c r="AG21" i="20"/>
  <c r="AN21" i="20"/>
  <c r="AF21" i="20"/>
  <c r="AM21" i="20"/>
  <c r="AE21" i="20"/>
  <c r="AK21" i="20"/>
  <c r="AL21" i="20"/>
  <c r="AD21" i="20"/>
  <c r="AJ21" i="20"/>
  <c r="AB21" i="20"/>
  <c r="F59" i="20"/>
  <c r="I59" i="20" s="1"/>
  <c r="Y59" i="20" s="1"/>
  <c r="F56" i="20"/>
  <c r="I56" i="20" s="1"/>
  <c r="Y56" i="20" s="1"/>
  <c r="F37" i="20"/>
  <c r="I37" i="20" s="1"/>
  <c r="I19" i="20"/>
  <c r="D25" i="20"/>
  <c r="F25" i="20" s="1"/>
  <c r="I25" i="20" s="1"/>
  <c r="D61" i="20" s="1"/>
  <c r="E73" i="6" s="1"/>
  <c r="E78" i="6" s="1"/>
  <c r="E80" i="6" s="1"/>
  <c r="AK22" i="20"/>
  <c r="AC22" i="20"/>
  <c r="AJ22" i="20"/>
  <c r="AB22" i="20"/>
  <c r="AI22" i="20"/>
  <c r="AA22" i="20"/>
  <c r="AM22" i="20"/>
  <c r="AP22" i="20"/>
  <c r="AH22" i="20"/>
  <c r="Z22" i="20"/>
  <c r="AE22" i="20"/>
  <c r="AG22" i="20"/>
  <c r="T22" i="20"/>
  <c r="AN22" i="20"/>
  <c r="AF22" i="20"/>
  <c r="R22" i="20"/>
  <c r="M22" i="20"/>
  <c r="AD22" i="20"/>
  <c r="AL22" i="20"/>
  <c r="AK26" i="20"/>
  <c r="AC26" i="20"/>
  <c r="AJ26" i="20"/>
  <c r="AB26" i="20"/>
  <c r="AE26" i="20"/>
  <c r="AI26" i="20"/>
  <c r="AH26" i="20"/>
  <c r="AO26" i="20"/>
  <c r="AG26" i="20"/>
  <c r="AN26" i="20"/>
  <c r="AF26" i="20"/>
  <c r="AM26" i="20"/>
  <c r="AL26" i="20"/>
  <c r="AD26" i="20"/>
  <c r="D25" i="18"/>
  <c r="F25" i="18" s="1"/>
  <c r="I25" i="18" s="1"/>
  <c r="I19" i="18"/>
  <c r="V41" i="18"/>
  <c r="V86" i="18" s="1"/>
  <c r="S41" i="18"/>
  <c r="S86" i="18" s="1"/>
  <c r="AL51" i="18"/>
  <c r="AD51" i="18"/>
  <c r="AH51" i="18"/>
  <c r="Z51" i="18"/>
  <c r="AK51" i="18"/>
  <c r="AC51" i="18"/>
  <c r="AJ51" i="18"/>
  <c r="AB51" i="18"/>
  <c r="AI51" i="18"/>
  <c r="AA51" i="18"/>
  <c r="AO51" i="18"/>
  <c r="AG51" i="18"/>
  <c r="AN51" i="18"/>
  <c r="AF51" i="18"/>
  <c r="AE51" i="18"/>
  <c r="AM51" i="18"/>
  <c r="AK22" i="18"/>
  <c r="AC22" i="18"/>
  <c r="AJ22" i="18"/>
  <c r="AB22" i="18"/>
  <c r="AI22" i="18"/>
  <c r="AA22" i="18"/>
  <c r="AG22" i="18"/>
  <c r="AP22" i="18"/>
  <c r="AH22" i="18"/>
  <c r="Z22" i="18"/>
  <c r="T22" i="18"/>
  <c r="AN22" i="18"/>
  <c r="AF22" i="18"/>
  <c r="R22" i="18"/>
  <c r="AE22" i="18"/>
  <c r="AD22" i="18"/>
  <c r="AM22" i="18"/>
  <c r="AL22" i="18"/>
  <c r="M22" i="18"/>
  <c r="AJ20" i="18"/>
  <c r="AB20" i="18"/>
  <c r="AI20" i="18"/>
  <c r="AH20" i="18"/>
  <c r="AF20" i="18"/>
  <c r="AO20" i="18"/>
  <c r="AG20" i="18"/>
  <c r="AN20" i="18"/>
  <c r="AM20" i="18"/>
  <c r="AE20" i="18"/>
  <c r="AL20" i="18"/>
  <c r="AK20" i="18"/>
  <c r="AD20" i="18"/>
  <c r="AC20" i="18"/>
  <c r="AI21" i="18"/>
  <c r="AE21" i="18"/>
  <c r="AH21" i="18"/>
  <c r="AO21" i="18"/>
  <c r="AG21" i="18"/>
  <c r="AM21" i="18"/>
  <c r="AN21" i="18"/>
  <c r="AF21" i="18"/>
  <c r="AL21" i="18"/>
  <c r="AD21" i="18"/>
  <c r="AK21" i="18"/>
  <c r="AC21" i="18"/>
  <c r="AB21" i="18"/>
  <c r="AJ21" i="18"/>
  <c r="AK26" i="18"/>
  <c r="AC26" i="18"/>
  <c r="AG26" i="18"/>
  <c r="AJ26" i="18"/>
  <c r="AB26" i="18"/>
  <c r="AI26" i="18"/>
  <c r="AH26" i="18"/>
  <c r="AO26" i="18"/>
  <c r="AN26" i="18"/>
  <c r="AF26" i="18"/>
  <c r="AD26" i="18"/>
  <c r="AM26" i="18"/>
  <c r="AL26" i="18"/>
  <c r="AE26" i="18"/>
  <c r="F59" i="18"/>
  <c r="I59" i="18" s="1"/>
  <c r="Y59" i="18" s="1"/>
  <c r="F56" i="18"/>
  <c r="I56" i="18" s="1"/>
  <c r="Y56" i="18" s="1"/>
  <c r="F37" i="18"/>
  <c r="I37" i="18" s="1"/>
  <c r="F62" i="18"/>
  <c r="I62" i="18" s="1"/>
  <c r="CW62" i="18" s="1"/>
  <c r="CW86" i="18" s="1"/>
  <c r="O24" i="18"/>
  <c r="AK51" i="16"/>
  <c r="AC51" i="16"/>
  <c r="AJ51" i="16"/>
  <c r="AB51" i="16"/>
  <c r="AI51" i="16"/>
  <c r="AA51" i="16"/>
  <c r="AH51" i="16"/>
  <c r="Z51" i="16"/>
  <c r="AD51" i="16"/>
  <c r="AO51" i="16"/>
  <c r="AG51" i="16"/>
  <c r="AL51" i="16"/>
  <c r="AN51" i="16"/>
  <c r="AF51" i="16"/>
  <c r="AM51" i="16"/>
  <c r="AE51" i="16"/>
  <c r="I22" i="16"/>
  <c r="AO22" i="16" s="1"/>
  <c r="AA24" i="16"/>
  <c r="V41" i="16"/>
  <c r="V86" i="16" s="1"/>
  <c r="S41" i="16"/>
  <c r="S86" i="16" s="1"/>
  <c r="AI21" i="16"/>
  <c r="AH21" i="16"/>
  <c r="AO21" i="16"/>
  <c r="AG21" i="16"/>
  <c r="AN21" i="16"/>
  <c r="AF21" i="16"/>
  <c r="AM21" i="16"/>
  <c r="AE21" i="16"/>
  <c r="AJ21" i="16"/>
  <c r="AL21" i="16"/>
  <c r="AD21" i="16"/>
  <c r="AK21" i="16"/>
  <c r="AC21" i="16"/>
  <c r="AB21" i="16"/>
  <c r="F59" i="16"/>
  <c r="I59" i="16" s="1"/>
  <c r="Y59" i="16" s="1"/>
  <c r="F56" i="16"/>
  <c r="I56" i="16" s="1"/>
  <c r="Y56" i="16" s="1"/>
  <c r="F37" i="16"/>
  <c r="I37" i="16" s="1"/>
  <c r="Z24" i="16"/>
  <c r="D25" i="16"/>
  <c r="F25" i="16" s="1"/>
  <c r="I25" i="16" s="1"/>
  <c r="I19" i="16"/>
  <c r="AK26" i="16"/>
  <c r="AC26" i="16"/>
  <c r="AJ26" i="16"/>
  <c r="AB26" i="16"/>
  <c r="AI26" i="16"/>
  <c r="AD26" i="16"/>
  <c r="AH26" i="16"/>
  <c r="AO26" i="16"/>
  <c r="AG26" i="16"/>
  <c r="AN26" i="16"/>
  <c r="AF26" i="16"/>
  <c r="AM26" i="16"/>
  <c r="AE26" i="16"/>
  <c r="AL26" i="16"/>
  <c r="F62" i="16"/>
  <c r="I62" i="16" s="1"/>
  <c r="CW62" i="16" s="1"/>
  <c r="CW86" i="16" s="1"/>
  <c r="O16" i="16"/>
  <c r="AJ20" i="16"/>
  <c r="AB20" i="16"/>
  <c r="AI20" i="16"/>
  <c r="AH20" i="16"/>
  <c r="AK20" i="16"/>
  <c r="AO20" i="16"/>
  <c r="AG20" i="16"/>
  <c r="AN20" i="16"/>
  <c r="AF20" i="16"/>
  <c r="AM20" i="16"/>
  <c r="AE20" i="16"/>
  <c r="AC20" i="16"/>
  <c r="AL20" i="16"/>
  <c r="AD20" i="16"/>
  <c r="P42" i="14"/>
  <c r="P86" i="14" s="1"/>
  <c r="R42" i="14"/>
  <c r="AA18" i="14"/>
  <c r="AA24" i="14" s="1"/>
  <c r="Z18" i="14"/>
  <c r="I81" i="14"/>
  <c r="I16" i="14"/>
  <c r="D24" i="14"/>
  <c r="F24" i="14" s="1"/>
  <c r="I24" i="14" s="1"/>
  <c r="K86" i="14"/>
  <c r="D20" i="14"/>
  <c r="F20" i="14" s="1"/>
  <c r="I20" i="14" s="1"/>
  <c r="D22" i="14"/>
  <c r="F22" i="14" s="1"/>
  <c r="F48" i="14"/>
  <c r="I48" i="14" s="1"/>
  <c r="AP48" i="14" s="1"/>
  <c r="D26" i="14"/>
  <c r="F26" i="14" s="1"/>
  <c r="I26" i="14" s="1"/>
  <c r="F44" i="14"/>
  <c r="I44" i="14" s="1"/>
  <c r="AP44" i="14" s="1"/>
  <c r="I33" i="14"/>
  <c r="D33" i="10" s="1"/>
  <c r="F49" i="14"/>
  <c r="I49" i="14" s="1"/>
  <c r="AP49" i="14" s="1"/>
  <c r="D37" i="14"/>
  <c r="D19" i="14"/>
  <c r="F19" i="14" s="1"/>
  <c r="D41" i="14"/>
  <c r="F41" i="14" s="1"/>
  <c r="I41" i="14" s="1"/>
  <c r="D21" i="14"/>
  <c r="F21" i="14" s="1"/>
  <c r="I21" i="14" s="1"/>
  <c r="F36" i="14"/>
  <c r="I36" i="14" s="1"/>
  <c r="F68" i="13"/>
  <c r="I72" i="13"/>
  <c r="AL65" i="13"/>
  <c r="AM65" i="13"/>
  <c r="AE65" i="13"/>
  <c r="AR86" i="13"/>
  <c r="AZ86" i="13"/>
  <c r="AX86" i="13"/>
  <c r="D41" i="13"/>
  <c r="F41" i="13" s="1"/>
  <c r="I41" i="13" s="1"/>
  <c r="V41" i="13" s="1"/>
  <c r="AW86" i="13"/>
  <c r="K38" i="13"/>
  <c r="R33" i="13"/>
  <c r="I30" i="13"/>
  <c r="D36" i="13"/>
  <c r="D42" i="13"/>
  <c r="F42" i="13" s="1"/>
  <c r="I42" i="13" s="1"/>
  <c r="D17" i="13"/>
  <c r="F17" i="13" s="1"/>
  <c r="I17" i="13" s="1"/>
  <c r="D16" i="13"/>
  <c r="F16" i="13" s="1"/>
  <c r="D18" i="13"/>
  <c r="F18" i="13" s="1"/>
  <c r="I18" i="13" s="1"/>
  <c r="I69" i="13"/>
  <c r="CW69" i="13" s="1"/>
  <c r="AJ66" i="13"/>
  <c r="AB66" i="13"/>
  <c r="AE66" i="13"/>
  <c r="AI66" i="13"/>
  <c r="AA66" i="13"/>
  <c r="AH66" i="13"/>
  <c r="Z66" i="13"/>
  <c r="AM66" i="13"/>
  <c r="AO66" i="13"/>
  <c r="AG66" i="13"/>
  <c r="AN66" i="13"/>
  <c r="AF66" i="13"/>
  <c r="AL66" i="13"/>
  <c r="AD66" i="13"/>
  <c r="AK66" i="13"/>
  <c r="AC66" i="13"/>
  <c r="AP50" i="13"/>
  <c r="F45" i="13"/>
  <c r="I45" i="13" s="1"/>
  <c r="AP45" i="13" s="1"/>
  <c r="F49" i="13"/>
  <c r="I49" i="13" s="1"/>
  <c r="AP49" i="13" s="1"/>
  <c r="D21" i="13"/>
  <c r="F21" i="13" s="1"/>
  <c r="I21" i="13" s="1"/>
  <c r="D20" i="13"/>
  <c r="F20" i="13" s="1"/>
  <c r="I20" i="13" s="1"/>
  <c r="D26" i="13"/>
  <c r="F26" i="13" s="1"/>
  <c r="I26" i="13" s="1"/>
  <c r="F51" i="13"/>
  <c r="I51" i="13" s="1"/>
  <c r="I33" i="13"/>
  <c r="D26" i="10" s="1"/>
  <c r="D22" i="13"/>
  <c r="F22" i="13" s="1"/>
  <c r="I34" i="13"/>
  <c r="D28" i="10" s="1"/>
  <c r="AA31" i="13"/>
  <c r="Z31" i="13"/>
  <c r="M13" i="13"/>
  <c r="S33" i="13"/>
  <c r="AA33" i="13"/>
  <c r="AQ33" i="13"/>
  <c r="AQ86" i="13" s="1"/>
  <c r="AY33" i="13"/>
  <c r="AY86" i="13" s="1"/>
  <c r="AF65" i="13"/>
  <c r="AN65" i="13"/>
  <c r="U33" i="13"/>
  <c r="U86" i="13" s="1"/>
  <c r="AS33" i="13"/>
  <c r="AS86" i="13" s="1"/>
  <c r="BA33" i="13"/>
  <c r="BA86" i="13" s="1"/>
  <c r="Z65" i="13"/>
  <c r="AH65" i="13"/>
  <c r="AO65" i="13"/>
  <c r="N33" i="13"/>
  <c r="N86" i="13" s="1"/>
  <c r="V33" i="13"/>
  <c r="AT33" i="13"/>
  <c r="AT86" i="13" s="1"/>
  <c r="BB33" i="13"/>
  <c r="BB86" i="13" s="1"/>
  <c r="AA65" i="13"/>
  <c r="AI65" i="13"/>
  <c r="AG65" i="13"/>
  <c r="O33" i="13"/>
  <c r="W33" i="13"/>
  <c r="W86" i="13" s="1"/>
  <c r="AU33" i="13"/>
  <c r="AU86" i="13" s="1"/>
  <c r="BC33" i="13"/>
  <c r="BC86" i="13" s="1"/>
  <c r="AB65" i="13"/>
  <c r="AJ65" i="13"/>
  <c r="P33" i="13"/>
  <c r="X33" i="13"/>
  <c r="X86" i="13" s="1"/>
  <c r="AV33" i="13"/>
  <c r="AV86" i="13" s="1"/>
  <c r="BD33" i="13"/>
  <c r="BD86" i="13" s="1"/>
  <c r="AC65" i="13"/>
  <c r="AK65" i="13"/>
  <c r="K13" i="13"/>
  <c r="Q33" i="13"/>
  <c r="Q86" i="13" s="1"/>
  <c r="Y33" i="13"/>
  <c r="AD65" i="13"/>
  <c r="K38" i="12"/>
  <c r="L38" i="12"/>
  <c r="R33" i="12"/>
  <c r="S33" i="12"/>
  <c r="U33" i="12"/>
  <c r="U86" i="12" s="1"/>
  <c r="Z33" i="12"/>
  <c r="AP33" i="12"/>
  <c r="AY33" i="12"/>
  <c r="AY86" i="12" s="1"/>
  <c r="AA33" i="12"/>
  <c r="AQ33" i="12"/>
  <c r="AQ86" i="12"/>
  <c r="AS33" i="12"/>
  <c r="AS86" i="12" s="1"/>
  <c r="BA86" i="12"/>
  <c r="F33" i="12"/>
  <c r="D41" i="12" s="1"/>
  <c r="F41" i="12" s="1"/>
  <c r="I41" i="12" s="1"/>
  <c r="AA18" i="12"/>
  <c r="Z18" i="12"/>
  <c r="I34" i="12"/>
  <c r="Z17" i="12"/>
  <c r="AA17" i="12"/>
  <c r="R42" i="12"/>
  <c r="P42" i="12"/>
  <c r="K33" i="12"/>
  <c r="K34" i="12" s="1"/>
  <c r="T33" i="12"/>
  <c r="AR33" i="12"/>
  <c r="AR86" i="12" s="1"/>
  <c r="AZ33" i="12"/>
  <c r="AZ86" i="12" s="1"/>
  <c r="AF65" i="12"/>
  <c r="AN65" i="12"/>
  <c r="AD66" i="12"/>
  <c r="AL66" i="12"/>
  <c r="AG65" i="12"/>
  <c r="I16" i="12"/>
  <c r="Z31" i="12"/>
  <c r="N33" i="12"/>
  <c r="N86" i="12" s="1"/>
  <c r="V33" i="12"/>
  <c r="AT33" i="12"/>
  <c r="AT86" i="12" s="1"/>
  <c r="AT87" i="12" s="1"/>
  <c r="BB33" i="12"/>
  <c r="BB86" i="12" s="1"/>
  <c r="F36" i="12"/>
  <c r="I36" i="12" s="1"/>
  <c r="Z65" i="12"/>
  <c r="AH65" i="12"/>
  <c r="AF66" i="12"/>
  <c r="AN66" i="12"/>
  <c r="O33" i="12"/>
  <c r="W33" i="12"/>
  <c r="W86" i="12" s="1"/>
  <c r="AU33" i="12"/>
  <c r="AU86" i="12" s="1"/>
  <c r="BC33" i="12"/>
  <c r="BC86" i="12" s="1"/>
  <c r="AA65" i="12"/>
  <c r="AI65" i="12"/>
  <c r="AG66" i="12"/>
  <c r="AO66" i="12"/>
  <c r="P33" i="12"/>
  <c r="X33" i="12"/>
  <c r="X86" i="12" s="1"/>
  <c r="AV33" i="12"/>
  <c r="AV86" i="12" s="1"/>
  <c r="BD33" i="12"/>
  <c r="BD86" i="12" s="1"/>
  <c r="AB65" i="12"/>
  <c r="AJ65" i="12"/>
  <c r="F68" i="12"/>
  <c r="K13" i="12"/>
  <c r="I30" i="12"/>
  <c r="Q33" i="12"/>
  <c r="Q86" i="12" s="1"/>
  <c r="Y33" i="12"/>
  <c r="AW33" i="12"/>
  <c r="AW86" i="12" s="1"/>
  <c r="AC65" i="12"/>
  <c r="AK65" i="12"/>
  <c r="AA66" i="12"/>
  <c r="AO65" i="12"/>
  <c r="AX33" i="12"/>
  <c r="AX86" i="12" s="1"/>
  <c r="AD65" i="12"/>
  <c r="AL65" i="12"/>
  <c r="AP50" i="12"/>
  <c r="AE65" i="12"/>
  <c r="AT87" i="20" l="1"/>
  <c r="L94" i="16"/>
  <c r="L28" i="10"/>
  <c r="N28" i="10"/>
  <c r="F28" i="10"/>
  <c r="G28" i="10"/>
  <c r="H28" i="10"/>
  <c r="M28" i="10"/>
  <c r="O28" i="10"/>
  <c r="P28" i="10"/>
  <c r="K28" i="10"/>
  <c r="Q28" i="10"/>
  <c r="I28" i="10"/>
  <c r="E28" i="10"/>
  <c r="J28" i="10"/>
  <c r="F58" i="13"/>
  <c r="I58" i="13" s="1"/>
  <c r="Y58" i="13" s="1"/>
  <c r="D21" i="12"/>
  <c r="F21" i="12" s="1"/>
  <c r="I21" i="12" s="1"/>
  <c r="AG21" i="12" s="1"/>
  <c r="D25" i="13"/>
  <c r="F25" i="13" s="1"/>
  <c r="I25" i="13" s="1"/>
  <c r="Z24" i="12"/>
  <c r="L86" i="12"/>
  <c r="AA24" i="12"/>
  <c r="P86" i="12"/>
  <c r="O16" i="12"/>
  <c r="O24" i="12" s="1"/>
  <c r="O26" i="10"/>
  <c r="P26" i="10"/>
  <c r="Q26" i="10"/>
  <c r="R26" i="10"/>
  <c r="K26" i="10"/>
  <c r="J26" i="10"/>
  <c r="M26" i="10"/>
  <c r="N26" i="10"/>
  <c r="L26" i="10"/>
  <c r="M33" i="10"/>
  <c r="J33" i="10"/>
  <c r="N33" i="10"/>
  <c r="O33" i="10"/>
  <c r="P33" i="10"/>
  <c r="Q33" i="10"/>
  <c r="R33" i="10"/>
  <c r="K33" i="10"/>
  <c r="L33" i="10"/>
  <c r="L94" i="14"/>
  <c r="S86" i="20"/>
  <c r="L38" i="20"/>
  <c r="L86" i="20" s="1"/>
  <c r="K38" i="20"/>
  <c r="K86" i="20" s="1"/>
  <c r="Y86" i="20"/>
  <c r="R19" i="20"/>
  <c r="O19" i="20"/>
  <c r="AJ25" i="20"/>
  <c r="T25" i="20"/>
  <c r="T86" i="20" s="1"/>
  <c r="F8" i="20"/>
  <c r="AE25" i="20"/>
  <c r="AI25" i="20"/>
  <c r="AM25" i="20"/>
  <c r="Z25" i="20"/>
  <c r="Z86" i="20" s="1"/>
  <c r="AN25" i="20"/>
  <c r="AB25" i="20"/>
  <c r="M25" i="20"/>
  <c r="M86" i="20" s="1"/>
  <c r="AG25" i="20"/>
  <c r="AP25" i="20"/>
  <c r="AP86" i="20" s="1"/>
  <c r="AC25" i="20"/>
  <c r="AO25" i="20"/>
  <c r="AF25" i="20"/>
  <c r="AK25" i="20"/>
  <c r="AL25" i="20"/>
  <c r="AA25" i="20"/>
  <c r="AA86" i="20" s="1"/>
  <c r="AD25" i="20"/>
  <c r="AH25" i="20"/>
  <c r="AN25" i="18"/>
  <c r="AG25" i="18"/>
  <c r="AC25" i="18"/>
  <c r="AO25" i="18"/>
  <c r="M25" i="18"/>
  <c r="M86" i="18" s="1"/>
  <c r="T25" i="18"/>
  <c r="T86" i="18" s="1"/>
  <c r="AD25" i="18"/>
  <c r="AF25" i="18"/>
  <c r="Z25" i="18"/>
  <c r="Z86" i="18" s="1"/>
  <c r="F8" i="18"/>
  <c r="AK25" i="18"/>
  <c r="AH25" i="18"/>
  <c r="AL25" i="18"/>
  <c r="AI25" i="18"/>
  <c r="AP25" i="18"/>
  <c r="AP86" i="18" s="1"/>
  <c r="R19" i="18"/>
  <c r="O19" i="18"/>
  <c r="D61" i="18"/>
  <c r="AE25" i="18"/>
  <c r="AB25" i="18"/>
  <c r="Y86" i="18"/>
  <c r="AM25" i="18"/>
  <c r="AJ25" i="18"/>
  <c r="AA25" i="18"/>
  <c r="AA86" i="18" s="1"/>
  <c r="R19" i="16"/>
  <c r="O19" i="16"/>
  <c r="O25" i="16" s="1"/>
  <c r="F8" i="16"/>
  <c r="AO25" i="16"/>
  <c r="D61" i="16"/>
  <c r="AK22" i="16"/>
  <c r="AK25" i="16" s="1"/>
  <c r="AC22" i="16"/>
  <c r="AJ22" i="16"/>
  <c r="AJ25" i="16" s="1"/>
  <c r="AB22" i="16"/>
  <c r="AI22" i="16"/>
  <c r="AI25" i="16" s="1"/>
  <c r="AA22" i="16"/>
  <c r="AL22" i="16"/>
  <c r="AL25" i="16" s="1"/>
  <c r="AP22" i="16"/>
  <c r="AH22" i="16"/>
  <c r="AH25" i="16" s="1"/>
  <c r="Z22" i="16"/>
  <c r="AG22" i="16"/>
  <c r="T22" i="16"/>
  <c r="AN22" i="16"/>
  <c r="AN25" i="16" s="1"/>
  <c r="AF22" i="16"/>
  <c r="AF25" i="16" s="1"/>
  <c r="R22" i="16"/>
  <c r="AM22" i="16"/>
  <c r="AM25" i="16" s="1"/>
  <c r="AE22" i="16"/>
  <c r="AE25" i="16" s="1"/>
  <c r="M22" i="16"/>
  <c r="AD22" i="16"/>
  <c r="O24" i="16"/>
  <c r="Y86" i="16"/>
  <c r="AN21" i="14"/>
  <c r="AF21" i="14"/>
  <c r="AM21" i="14"/>
  <c r="AE21" i="14"/>
  <c r="AH21" i="14"/>
  <c r="AL21" i="14"/>
  <c r="AD21" i="14"/>
  <c r="AK21" i="14"/>
  <c r="AC21" i="14"/>
  <c r="AJ21" i="14"/>
  <c r="AB21" i="14"/>
  <c r="AI21" i="14"/>
  <c r="AG21" i="14"/>
  <c r="AO21" i="14"/>
  <c r="V41" i="14"/>
  <c r="V86" i="14" s="1"/>
  <c r="S41" i="14"/>
  <c r="S86" i="14" s="1"/>
  <c r="AK51" i="14"/>
  <c r="AC51" i="14"/>
  <c r="AJ51" i="14"/>
  <c r="AB51" i="14"/>
  <c r="AI51" i="14"/>
  <c r="AA51" i="14"/>
  <c r="AH51" i="14"/>
  <c r="Z51" i="14"/>
  <c r="AE51" i="14"/>
  <c r="AO51" i="14"/>
  <c r="AG51" i="14"/>
  <c r="AM51" i="14"/>
  <c r="AL51" i="14"/>
  <c r="AN51" i="14"/>
  <c r="AF51" i="14"/>
  <c r="AD51" i="14"/>
  <c r="I22" i="14"/>
  <c r="AO22" i="14" s="1"/>
  <c r="K94" i="14"/>
  <c r="AH26" i="14"/>
  <c r="AO26" i="14"/>
  <c r="AG26" i="14"/>
  <c r="AB26" i="14"/>
  <c r="AN26" i="14"/>
  <c r="AF26" i="14"/>
  <c r="AM26" i="14"/>
  <c r="AE26" i="14"/>
  <c r="AL26" i="14"/>
  <c r="AD26" i="14"/>
  <c r="AJ26" i="14"/>
  <c r="AK26" i="14"/>
  <c r="AC26" i="14"/>
  <c r="AI26" i="14"/>
  <c r="D25" i="14"/>
  <c r="F25" i="14" s="1"/>
  <c r="I25" i="14" s="1"/>
  <c r="I19" i="14"/>
  <c r="D62" i="14" s="1"/>
  <c r="F62" i="14" s="1"/>
  <c r="I62" i="14" s="1"/>
  <c r="CW62" i="14" s="1"/>
  <c r="CW86" i="14" s="1"/>
  <c r="AO20" i="14"/>
  <c r="AG20" i="14"/>
  <c r="AN20" i="14"/>
  <c r="AF20" i="14"/>
  <c r="AM20" i="14"/>
  <c r="AE20" i="14"/>
  <c r="AI20" i="14"/>
  <c r="AL20" i="14"/>
  <c r="AD20" i="14"/>
  <c r="AK20" i="14"/>
  <c r="AC20" i="14"/>
  <c r="AJ20" i="14"/>
  <c r="AB20" i="14"/>
  <c r="AH20" i="14"/>
  <c r="Z24" i="14"/>
  <c r="F37" i="14"/>
  <c r="I37" i="14" s="1"/>
  <c r="O16" i="14"/>
  <c r="S41" i="13"/>
  <c r="V86" i="13"/>
  <c r="K86" i="13"/>
  <c r="AA30" i="13"/>
  <c r="AA36" i="13" s="1"/>
  <c r="Z30" i="13"/>
  <c r="F59" i="13"/>
  <c r="I59" i="13" s="1"/>
  <c r="Y59" i="13" s="1"/>
  <c r="F56" i="13"/>
  <c r="I56" i="13" s="1"/>
  <c r="F37" i="13"/>
  <c r="I37" i="13" s="1"/>
  <c r="AJ26" i="13"/>
  <c r="AB26" i="13"/>
  <c r="AE26" i="13"/>
  <c r="AI26" i="13"/>
  <c r="AH26" i="13"/>
  <c r="AO26" i="13"/>
  <c r="AG26" i="13"/>
  <c r="AM26" i="13"/>
  <c r="AN26" i="13"/>
  <c r="AF26" i="13"/>
  <c r="AL26" i="13"/>
  <c r="AD26" i="13"/>
  <c r="AC26" i="13"/>
  <c r="AK26" i="13"/>
  <c r="I81" i="13"/>
  <c r="AI20" i="13"/>
  <c r="AD20" i="13"/>
  <c r="AH20" i="13"/>
  <c r="AL20" i="13"/>
  <c r="AO20" i="13"/>
  <c r="AG20" i="13"/>
  <c r="AN20" i="13"/>
  <c r="AF20" i="13"/>
  <c r="AM20" i="13"/>
  <c r="AE20" i="13"/>
  <c r="AK20" i="13"/>
  <c r="AC20" i="13"/>
  <c r="AB20" i="13"/>
  <c r="AJ20" i="13"/>
  <c r="AA18" i="13"/>
  <c r="Z18" i="13"/>
  <c r="AH21" i="13"/>
  <c r="AC21" i="13"/>
  <c r="AO21" i="13"/>
  <c r="AG21" i="13"/>
  <c r="AN21" i="13"/>
  <c r="AF21" i="13"/>
  <c r="AM21" i="13"/>
  <c r="AE21" i="13"/>
  <c r="AK21" i="13"/>
  <c r="AL21" i="13"/>
  <c r="AD21" i="13"/>
  <c r="AJ21" i="13"/>
  <c r="AB21" i="13"/>
  <c r="AI21" i="13"/>
  <c r="D24" i="13"/>
  <c r="F24" i="13" s="1"/>
  <c r="I16" i="13"/>
  <c r="R42" i="13"/>
  <c r="P42" i="13"/>
  <c r="I22" i="13"/>
  <c r="AO22" i="13" s="1"/>
  <c r="AA17" i="13"/>
  <c r="Z17" i="13"/>
  <c r="AK51" i="13"/>
  <c r="AC51" i="13"/>
  <c r="AJ51" i="13"/>
  <c r="AB51" i="13"/>
  <c r="AI51" i="13"/>
  <c r="AA51" i="13"/>
  <c r="AF51" i="13"/>
  <c r="AH51" i="13"/>
  <c r="Z51" i="13"/>
  <c r="AN51" i="13"/>
  <c r="AO51" i="13"/>
  <c r="AG51" i="13"/>
  <c r="AM51" i="13"/>
  <c r="AE51" i="13"/>
  <c r="AD51" i="13"/>
  <c r="AL51" i="13"/>
  <c r="R19" i="13"/>
  <c r="O19" i="13"/>
  <c r="F62" i="13"/>
  <c r="I62" i="13" s="1"/>
  <c r="CW62" i="13" s="1"/>
  <c r="F36" i="13"/>
  <c r="I36" i="13" s="1"/>
  <c r="V41" i="12"/>
  <c r="V86" i="12" s="1"/>
  <c r="S41" i="12"/>
  <c r="S86" i="12" s="1"/>
  <c r="D22" i="12"/>
  <c r="F22" i="12" s="1"/>
  <c r="K86" i="12"/>
  <c r="D49" i="12"/>
  <c r="F49" i="12" s="1"/>
  <c r="I49" i="12" s="1"/>
  <c r="AP49" i="12" s="1"/>
  <c r="I33" i="12"/>
  <c r="D21" i="10" s="1"/>
  <c r="D19" i="12"/>
  <c r="F19" i="12" s="1"/>
  <c r="D51" i="12"/>
  <c r="F51" i="12" s="1"/>
  <c r="I51" i="12" s="1"/>
  <c r="AL51" i="12" s="1"/>
  <c r="D48" i="12"/>
  <c r="F48" i="12" s="1"/>
  <c r="I48" i="12" s="1"/>
  <c r="AP48" i="12" s="1"/>
  <c r="D26" i="12"/>
  <c r="F26" i="12" s="1"/>
  <c r="I26" i="12" s="1"/>
  <c r="AL26" i="12" s="1"/>
  <c r="D20" i="12"/>
  <c r="F20" i="12" s="1"/>
  <c r="I20" i="12" s="1"/>
  <c r="AC20" i="12" s="1"/>
  <c r="D45" i="12"/>
  <c r="F45" i="12" s="1"/>
  <c r="I45" i="12" s="1"/>
  <c r="AP45" i="12" s="1"/>
  <c r="D44" i="12"/>
  <c r="F44" i="12" s="1"/>
  <c r="I44" i="12" s="1"/>
  <c r="AP44" i="12" s="1"/>
  <c r="D37" i="12"/>
  <c r="F62" i="12" s="1"/>
  <c r="I62" i="12" s="1"/>
  <c r="CW62" i="12" s="1"/>
  <c r="CW86" i="12" s="1"/>
  <c r="CP87" i="12" s="1"/>
  <c r="F59" i="12"/>
  <c r="I59" i="12" s="1"/>
  <c r="Y59" i="12" s="1"/>
  <c r="F56" i="12"/>
  <c r="I56" i="12" s="1"/>
  <c r="F37" i="12"/>
  <c r="I37" i="12" s="1"/>
  <c r="I81" i="12"/>
  <c r="AO21" i="12"/>
  <c r="AD21" i="12"/>
  <c r="AB26" i="12"/>
  <c r="AF26" i="12"/>
  <c r="K94" i="12"/>
  <c r="I22" i="12"/>
  <c r="AO22" i="12" s="1"/>
  <c r="AA30" i="12"/>
  <c r="AA36" i="12" s="1"/>
  <c r="Z30" i="12"/>
  <c r="Z36" i="12" s="1"/>
  <c r="AD51" i="12"/>
  <c r="AF51" i="12"/>
  <c r="AK51" i="12"/>
  <c r="AJ51" i="12"/>
  <c r="Z51" i="12"/>
  <c r="AN51" i="12"/>
  <c r="I91" i="11"/>
  <c r="CV86" i="11"/>
  <c r="CU86" i="11"/>
  <c r="CT86" i="11"/>
  <c r="CS86" i="11"/>
  <c r="CR86" i="11"/>
  <c r="CQ86" i="11"/>
  <c r="CP86" i="11"/>
  <c r="CO86" i="11"/>
  <c r="CN86" i="11"/>
  <c r="CM86" i="11"/>
  <c r="CL86" i="11"/>
  <c r="CK86" i="11"/>
  <c r="CJ86" i="11"/>
  <c r="CI86" i="11"/>
  <c r="CH86" i="11"/>
  <c r="CG86" i="11"/>
  <c r="CF86" i="11"/>
  <c r="CE86" i="11"/>
  <c r="CD86" i="11"/>
  <c r="CC86" i="11"/>
  <c r="CB86" i="11"/>
  <c r="CA86" i="11"/>
  <c r="BZ86" i="11"/>
  <c r="BY86" i="11"/>
  <c r="BX86" i="11"/>
  <c r="BW86" i="11"/>
  <c r="BV86" i="11"/>
  <c r="BU86" i="11"/>
  <c r="BT86" i="11"/>
  <c r="BS86" i="11"/>
  <c r="BR86" i="11"/>
  <c r="BQ86" i="11"/>
  <c r="BP86" i="11"/>
  <c r="BO86" i="11"/>
  <c r="BN86" i="11"/>
  <c r="BM86" i="11"/>
  <c r="BL86" i="11"/>
  <c r="BK86" i="11"/>
  <c r="BJ86" i="11"/>
  <c r="BI86" i="11"/>
  <c r="BH86" i="11"/>
  <c r="BG86" i="11"/>
  <c r="BF86" i="11"/>
  <c r="BE86" i="11"/>
  <c r="F71" i="11"/>
  <c r="I71" i="11" s="1"/>
  <c r="AP71" i="11" s="1"/>
  <c r="F70" i="11"/>
  <c r="I70" i="11" s="1"/>
  <c r="AP70" i="11" s="1"/>
  <c r="F69" i="11"/>
  <c r="D69" i="11"/>
  <c r="I66" i="11"/>
  <c r="AK66" i="11" s="1"/>
  <c r="F66" i="11"/>
  <c r="F65" i="11"/>
  <c r="I65" i="11" s="1"/>
  <c r="C61" i="11"/>
  <c r="C60" i="11"/>
  <c r="I57" i="11"/>
  <c r="Y57" i="11" s="1"/>
  <c r="F57" i="11"/>
  <c r="I55" i="11"/>
  <c r="Y55" i="11" s="1"/>
  <c r="F55" i="11"/>
  <c r="F52" i="11"/>
  <c r="I52" i="11" s="1"/>
  <c r="AP52" i="11" s="1"/>
  <c r="I50" i="11"/>
  <c r="AP50" i="11" s="1"/>
  <c r="F50" i="11"/>
  <c r="I46" i="11"/>
  <c r="AP46" i="11" s="1"/>
  <c r="F46" i="11"/>
  <c r="C42" i="11"/>
  <c r="C41" i="11"/>
  <c r="F38" i="11"/>
  <c r="I38" i="11" s="1"/>
  <c r="AO38" i="11" s="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L37" i="11"/>
  <c r="K37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L36" i="11"/>
  <c r="K36" i="11"/>
  <c r="F34" i="11"/>
  <c r="D34" i="11"/>
  <c r="BC33" i="11"/>
  <c r="BA33" i="11"/>
  <c r="AZ33" i="11"/>
  <c r="AY33" i="11"/>
  <c r="AU33" i="11"/>
  <c r="AS33" i="11"/>
  <c r="AR33" i="11"/>
  <c r="AQ33" i="11"/>
  <c r="AA33" i="11"/>
  <c r="Z33" i="11"/>
  <c r="W33" i="11"/>
  <c r="U33" i="11"/>
  <c r="T33" i="11"/>
  <c r="S33" i="11"/>
  <c r="R33" i="11"/>
  <c r="O33" i="11"/>
  <c r="L33" i="11"/>
  <c r="L34" i="11" s="1"/>
  <c r="K33" i="11"/>
  <c r="K34" i="11" s="1"/>
  <c r="F33" i="11"/>
  <c r="D33" i="11"/>
  <c r="AX33" i="11"/>
  <c r="F31" i="11"/>
  <c r="I31" i="11" s="1"/>
  <c r="F30" i="11"/>
  <c r="J13" i="11"/>
  <c r="J86" i="11" s="1"/>
  <c r="I13" i="11"/>
  <c r="M12" i="11"/>
  <c r="F12" i="11"/>
  <c r="M11" i="11"/>
  <c r="F11" i="11"/>
  <c r="D13" i="11" s="1"/>
  <c r="F13" i="11" s="1"/>
  <c r="M13" i="11"/>
  <c r="K10" i="11"/>
  <c r="K13" i="11" s="1"/>
  <c r="F10" i="11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BR87" i="11" l="1"/>
  <c r="BF87" i="11"/>
  <c r="CD87" i="11"/>
  <c r="D58" i="14"/>
  <c r="F58" i="14" s="1"/>
  <c r="I58" i="14" s="1"/>
  <c r="Y58" i="14" s="1"/>
  <c r="D59" i="14"/>
  <c r="F59" i="14" s="1"/>
  <c r="I59" i="14" s="1"/>
  <c r="Y59" i="14" s="1"/>
  <c r="D56" i="14"/>
  <c r="F56" i="14" s="1"/>
  <c r="I56" i="14" s="1"/>
  <c r="Y56" i="14" s="1"/>
  <c r="O86" i="16"/>
  <c r="AK34" i="14"/>
  <c r="AK34" i="18"/>
  <c r="AG34" i="20"/>
  <c r="AG37" i="20" s="1"/>
  <c r="AG34" i="16"/>
  <c r="AG34" i="13"/>
  <c r="AH34" i="18"/>
  <c r="AH34" i="14"/>
  <c r="AL34" i="13"/>
  <c r="AL34" i="20"/>
  <c r="AL37" i="20" s="1"/>
  <c r="AL34" i="16"/>
  <c r="AM34" i="16"/>
  <c r="AM34" i="20"/>
  <c r="AM37" i="20" s="1"/>
  <c r="AM34" i="13"/>
  <c r="AG34" i="18"/>
  <c r="AG34" i="14"/>
  <c r="AI34" i="18"/>
  <c r="AI34" i="14"/>
  <c r="AJ34" i="16"/>
  <c r="AJ34" i="13"/>
  <c r="AJ34" i="20"/>
  <c r="AJ37" i="20" s="1"/>
  <c r="AD34" i="18"/>
  <c r="AD37" i="18" s="1"/>
  <c r="AD34" i="14"/>
  <c r="AF34" i="14"/>
  <c r="AF34" i="18"/>
  <c r="AF37" i="18" s="1"/>
  <c r="AF34" i="20"/>
  <c r="AF37" i="20" s="1"/>
  <c r="AF34" i="16"/>
  <c r="AF37" i="16" s="1"/>
  <c r="AF34" i="13"/>
  <c r="AE34" i="20"/>
  <c r="AE37" i="20" s="1"/>
  <c r="AE34" i="16"/>
  <c r="AE37" i="16" s="1"/>
  <c r="AE34" i="13"/>
  <c r="AF86" i="18"/>
  <c r="AM34" i="18"/>
  <c r="AM34" i="14"/>
  <c r="AL34" i="18"/>
  <c r="AL34" i="14"/>
  <c r="AD34" i="20"/>
  <c r="AD37" i="20" s="1"/>
  <c r="AD34" i="13"/>
  <c r="AD34" i="16"/>
  <c r="AD37" i="16" s="1"/>
  <c r="AB34" i="20"/>
  <c r="AB34" i="16"/>
  <c r="AB37" i="16" s="1"/>
  <c r="AB34" i="13"/>
  <c r="AC34" i="20"/>
  <c r="AC37" i="20" s="1"/>
  <c r="AC34" i="16"/>
  <c r="AC37" i="16" s="1"/>
  <c r="AC34" i="13"/>
  <c r="AN34" i="20"/>
  <c r="AN37" i="20" s="1"/>
  <c r="AN34" i="16"/>
  <c r="AN34" i="13"/>
  <c r="AG86" i="20"/>
  <c r="AB34" i="14"/>
  <c r="AB34" i="18"/>
  <c r="AC34" i="14"/>
  <c r="AC34" i="18"/>
  <c r="AH34" i="20"/>
  <c r="AH37" i="20" s="1"/>
  <c r="AH34" i="16"/>
  <c r="AH34" i="13"/>
  <c r="AK34" i="16"/>
  <c r="AK34" i="20"/>
  <c r="AK37" i="20" s="1"/>
  <c r="AK34" i="13"/>
  <c r="AJ34" i="14"/>
  <c r="AJ34" i="18"/>
  <c r="AN34" i="18"/>
  <c r="AN34" i="14"/>
  <c r="AE34" i="18"/>
  <c r="AE37" i="18" s="1"/>
  <c r="AE34" i="14"/>
  <c r="AI34" i="20"/>
  <c r="AI37" i="20" s="1"/>
  <c r="AI34" i="16"/>
  <c r="AI34" i="13"/>
  <c r="S86" i="13"/>
  <c r="O25" i="13"/>
  <c r="Z36" i="13"/>
  <c r="P86" i="13"/>
  <c r="CW86" i="13"/>
  <c r="F68" i="11"/>
  <c r="I81" i="11" s="1"/>
  <c r="AD66" i="11"/>
  <c r="AE66" i="11"/>
  <c r="AL66" i="11"/>
  <c r="AM66" i="11"/>
  <c r="AR86" i="11"/>
  <c r="AC21" i="12"/>
  <c r="AH21" i="12"/>
  <c r="AB20" i="12"/>
  <c r="AE26" i="12"/>
  <c r="AJ26" i="12"/>
  <c r="AK21" i="12"/>
  <c r="AL21" i="12"/>
  <c r="AD20" i="12"/>
  <c r="AJ20" i="12"/>
  <c r="AM26" i="12"/>
  <c r="AN26" i="12"/>
  <c r="AE21" i="12"/>
  <c r="AI21" i="12"/>
  <c r="AL20" i="12"/>
  <c r="AK20" i="12"/>
  <c r="AG26" i="12"/>
  <c r="AO26" i="12"/>
  <c r="AK26" i="12"/>
  <c r="AF21" i="12"/>
  <c r="AJ21" i="12"/>
  <c r="AG20" i="12"/>
  <c r="AI20" i="12"/>
  <c r="AC26" i="12"/>
  <c r="AB21" i="12"/>
  <c r="AM20" i="12"/>
  <c r="AH26" i="12"/>
  <c r="AD26" i="12"/>
  <c r="AN21" i="12"/>
  <c r="AO20" i="12"/>
  <c r="AM21" i="12"/>
  <c r="AG51" i="12"/>
  <c r="AI26" i="12"/>
  <c r="AH20" i="12"/>
  <c r="F58" i="12"/>
  <c r="I58" i="12" s="1"/>
  <c r="Y58" i="12" s="1"/>
  <c r="D25" i="12"/>
  <c r="F25" i="12" s="1"/>
  <c r="I25" i="12" s="1"/>
  <c r="D61" i="14"/>
  <c r="E59" i="6" s="1"/>
  <c r="E64" i="6" s="1"/>
  <c r="E66" i="6" s="1"/>
  <c r="D41" i="11"/>
  <c r="F41" i="11" s="1"/>
  <c r="I41" i="11" s="1"/>
  <c r="V41" i="11" s="1"/>
  <c r="D22" i="11"/>
  <c r="F22" i="11" s="1"/>
  <c r="I22" i="11" s="1"/>
  <c r="AO22" i="11" s="1"/>
  <c r="M94" i="18"/>
  <c r="N94" i="18"/>
  <c r="K38" i="11"/>
  <c r="W86" i="11"/>
  <c r="L94" i="12"/>
  <c r="AE51" i="12"/>
  <c r="AI51" i="12"/>
  <c r="AF20" i="12"/>
  <c r="AE20" i="12"/>
  <c r="AH51" i="12"/>
  <c r="AM51" i="12"/>
  <c r="AB51" i="12"/>
  <c r="AN20" i="12"/>
  <c r="AO51" i="12"/>
  <c r="AC51" i="12"/>
  <c r="Q21" i="10"/>
  <c r="AN33" i="12" s="1"/>
  <c r="AN37" i="12" s="1"/>
  <c r="N21" i="10"/>
  <c r="AK33" i="12" s="1"/>
  <c r="AK37" i="12" s="1"/>
  <c r="P21" i="10"/>
  <c r="AM33" i="12" s="1"/>
  <c r="AM37" i="12" s="1"/>
  <c r="H21" i="10"/>
  <c r="AE33" i="12" s="1"/>
  <c r="AE37" i="12" s="1"/>
  <c r="M21" i="10"/>
  <c r="AJ33" i="12" s="1"/>
  <c r="AJ37" i="12" s="1"/>
  <c r="K21" i="10"/>
  <c r="AH33" i="12" s="1"/>
  <c r="AH37" i="12" s="1"/>
  <c r="O21" i="10"/>
  <c r="AL33" i="12" s="1"/>
  <c r="AL37" i="12" s="1"/>
  <c r="J21" i="10"/>
  <c r="AG33" i="12" s="1"/>
  <c r="AG37" i="12" s="1"/>
  <c r="I21" i="10"/>
  <c r="AF33" i="12" s="1"/>
  <c r="AF37" i="12" s="1"/>
  <c r="F21" i="10"/>
  <c r="AC33" i="12" s="1"/>
  <c r="AC37" i="12" s="1"/>
  <c r="E21" i="10"/>
  <c r="AB33" i="12" s="1"/>
  <c r="AB37" i="12" s="1"/>
  <c r="L21" i="10"/>
  <c r="AI33" i="12" s="1"/>
  <c r="AI37" i="12" s="1"/>
  <c r="R21" i="10"/>
  <c r="AO33" i="12" s="1"/>
  <c r="AO37" i="12" s="1"/>
  <c r="G21" i="10"/>
  <c r="AD33" i="12" s="1"/>
  <c r="AD37" i="12" s="1"/>
  <c r="AA51" i="12"/>
  <c r="AM33" i="16"/>
  <c r="AM33" i="13"/>
  <c r="AK33" i="16"/>
  <c r="AK37" i="16" s="1"/>
  <c r="AK33" i="13"/>
  <c r="K94" i="13"/>
  <c r="L94" i="13"/>
  <c r="AJ33" i="16"/>
  <c r="AJ33" i="13"/>
  <c r="AG33" i="16"/>
  <c r="AG33" i="13"/>
  <c r="AH33" i="16"/>
  <c r="AH33" i="13"/>
  <c r="AO33" i="16"/>
  <c r="AO37" i="16" s="1"/>
  <c r="AO33" i="13"/>
  <c r="AN33" i="16"/>
  <c r="AN33" i="13"/>
  <c r="AI33" i="16"/>
  <c r="AI33" i="13"/>
  <c r="AL33" i="16"/>
  <c r="AL33" i="13"/>
  <c r="AO33" i="18"/>
  <c r="AO37" i="18" s="1"/>
  <c r="AO33" i="14"/>
  <c r="AN33" i="14"/>
  <c r="AN33" i="18"/>
  <c r="AM33" i="14"/>
  <c r="AM33" i="18"/>
  <c r="AL33" i="14"/>
  <c r="AL33" i="18"/>
  <c r="AL37" i="18" s="1"/>
  <c r="AK33" i="18"/>
  <c r="AK33" i="14"/>
  <c r="AG33" i="14"/>
  <c r="AG33" i="18"/>
  <c r="AI33" i="14"/>
  <c r="AI33" i="18"/>
  <c r="AJ33" i="18"/>
  <c r="AJ33" i="14"/>
  <c r="AH33" i="18"/>
  <c r="AH37" i="18" s="1"/>
  <c r="AH33" i="14"/>
  <c r="AO86" i="20"/>
  <c r="K94" i="20"/>
  <c r="L94" i="20"/>
  <c r="I82" i="20"/>
  <c r="I83" i="20" s="1"/>
  <c r="I84" i="20" s="1"/>
  <c r="D60" i="20"/>
  <c r="C73" i="6" s="1"/>
  <c r="C78" i="6" s="1"/>
  <c r="C80" i="6" s="1"/>
  <c r="F74" i="20"/>
  <c r="N94" i="20"/>
  <c r="M94" i="20"/>
  <c r="O25" i="20"/>
  <c r="O86" i="20" s="1"/>
  <c r="R25" i="20"/>
  <c r="R86" i="20" s="1"/>
  <c r="O25" i="18"/>
  <c r="O86" i="18" s="1"/>
  <c r="R25" i="18"/>
  <c r="R86" i="18" s="1"/>
  <c r="F77" i="18"/>
  <c r="I82" i="18"/>
  <c r="D60" i="18"/>
  <c r="F74" i="18"/>
  <c r="F76" i="18" s="1"/>
  <c r="AD25" i="16"/>
  <c r="AG25" i="16"/>
  <c r="R25" i="16"/>
  <c r="R86" i="16" s="1"/>
  <c r="AB25" i="16"/>
  <c r="AC25" i="16"/>
  <c r="I82" i="16"/>
  <c r="D60" i="16"/>
  <c r="F74" i="16"/>
  <c r="AP25" i="16"/>
  <c r="AP86" i="16" s="1"/>
  <c r="M25" i="16"/>
  <c r="M86" i="16"/>
  <c r="Z25" i="16"/>
  <c r="Z86" i="16" s="1"/>
  <c r="T25" i="16"/>
  <c r="T86" i="16" s="1"/>
  <c r="AA25" i="16"/>
  <c r="AA86" i="16" s="1"/>
  <c r="Y86" i="14"/>
  <c r="AO25" i="14"/>
  <c r="AP22" i="14"/>
  <c r="AH22" i="14"/>
  <c r="AH25" i="14" s="1"/>
  <c r="Z22" i="14"/>
  <c r="AG22" i="14"/>
  <c r="AG25" i="14" s="1"/>
  <c r="T22" i="14"/>
  <c r="AN22" i="14"/>
  <c r="AN25" i="14" s="1"/>
  <c r="AF22" i="14"/>
  <c r="R22" i="14"/>
  <c r="AM22" i="14"/>
  <c r="AM25" i="14" s="1"/>
  <c r="AE22" i="14"/>
  <c r="AE25" i="14" s="1"/>
  <c r="M22" i="14"/>
  <c r="AL22" i="14"/>
  <c r="AD22" i="14"/>
  <c r="AD25" i="14" s="1"/>
  <c r="AJ22" i="14"/>
  <c r="AK22" i="14"/>
  <c r="AC22" i="14"/>
  <c r="AB22" i="14"/>
  <c r="AI22" i="14"/>
  <c r="AI25" i="14" s="1"/>
  <c r="AA22" i="14"/>
  <c r="R19" i="14"/>
  <c r="O19" i="14"/>
  <c r="O25" i="14" s="1"/>
  <c r="O24" i="14"/>
  <c r="Y56" i="13"/>
  <c r="AJ22" i="13"/>
  <c r="AJ25" i="13" s="1"/>
  <c r="AB22" i="13"/>
  <c r="AB25" i="13" s="1"/>
  <c r="M22" i="13"/>
  <c r="AI22" i="13"/>
  <c r="AI25" i="13" s="1"/>
  <c r="AA22" i="13"/>
  <c r="AA25" i="13" s="1"/>
  <c r="AE22" i="13"/>
  <c r="AE25" i="13" s="1"/>
  <c r="AP22" i="13"/>
  <c r="AH22" i="13"/>
  <c r="AH25" i="13" s="1"/>
  <c r="Z22" i="13"/>
  <c r="Z25" i="13" s="1"/>
  <c r="AG22" i="13"/>
  <c r="AG25" i="13" s="1"/>
  <c r="T22" i="13"/>
  <c r="AN22" i="13"/>
  <c r="AN25" i="13" s="1"/>
  <c r="AF22" i="13"/>
  <c r="R22" i="13"/>
  <c r="R25" i="13" s="1"/>
  <c r="R86" i="13" s="1"/>
  <c r="AM22" i="13"/>
  <c r="AM25" i="13" s="1"/>
  <c r="AL22" i="13"/>
  <c r="AL25" i="13" s="1"/>
  <c r="AD22" i="13"/>
  <c r="AD25" i="13" s="1"/>
  <c r="AC22" i="13"/>
  <c r="AC25" i="13" s="1"/>
  <c r="AK22" i="13"/>
  <c r="AK25" i="13" s="1"/>
  <c r="AO25" i="13"/>
  <c r="O16" i="13"/>
  <c r="Z24" i="13"/>
  <c r="I24" i="13"/>
  <c r="D61" i="13" s="1"/>
  <c r="F8" i="13"/>
  <c r="F77" i="13" s="1"/>
  <c r="AA24" i="13"/>
  <c r="I19" i="12"/>
  <c r="D61" i="12" s="1"/>
  <c r="E36" i="6" s="1"/>
  <c r="E38" i="6" s="1"/>
  <c r="Y56" i="12"/>
  <c r="Y86" i="12" s="1"/>
  <c r="AO25" i="12"/>
  <c r="F8" i="12"/>
  <c r="AL22" i="12"/>
  <c r="AD22" i="12"/>
  <c r="AK22" i="12"/>
  <c r="AC22" i="12"/>
  <c r="AJ22" i="12"/>
  <c r="AJ25" i="12" s="1"/>
  <c r="AB22" i="12"/>
  <c r="AF22" i="12"/>
  <c r="AI22" i="12"/>
  <c r="AI25" i="12" s="1"/>
  <c r="AA22" i="12"/>
  <c r="R22" i="12"/>
  <c r="AP22" i="12"/>
  <c r="AH22" i="12"/>
  <c r="Z22" i="12"/>
  <c r="AN22" i="12"/>
  <c r="AG22" i="12"/>
  <c r="AG25" i="12" s="1"/>
  <c r="T22" i="12"/>
  <c r="AM22" i="12"/>
  <c r="AM25" i="12" s="1"/>
  <c r="AE22" i="12"/>
  <c r="M22" i="12"/>
  <c r="AC25" i="12"/>
  <c r="AS86" i="11"/>
  <c r="AZ86" i="11"/>
  <c r="U86" i="11"/>
  <c r="BA86" i="11"/>
  <c r="AN22" i="11"/>
  <c r="R22" i="11"/>
  <c r="AL22" i="11"/>
  <c r="AD22" i="11"/>
  <c r="AI22" i="11"/>
  <c r="AP22" i="11"/>
  <c r="AP25" i="11" s="1"/>
  <c r="Z22" i="11"/>
  <c r="Z25" i="11" s="1"/>
  <c r="AG22" i="11"/>
  <c r="T22" i="11"/>
  <c r="T25" i="11" s="1"/>
  <c r="AM22" i="11"/>
  <c r="AE22" i="11"/>
  <c r="M22" i="11"/>
  <c r="M25" i="11" s="1"/>
  <c r="AA22" i="11"/>
  <c r="AA25" i="11" s="1"/>
  <c r="AH22" i="11"/>
  <c r="AK22" i="11"/>
  <c r="AC22" i="11"/>
  <c r="AJ22" i="11"/>
  <c r="AB22" i="11"/>
  <c r="I69" i="11"/>
  <c r="AP69" i="11" s="1"/>
  <c r="AU86" i="11"/>
  <c r="BC86" i="11"/>
  <c r="I33" i="11"/>
  <c r="D14" i="10" s="1"/>
  <c r="D21" i="11"/>
  <c r="F21" i="11" s="1"/>
  <c r="I21" i="11" s="1"/>
  <c r="AE21" i="11" s="1"/>
  <c r="L38" i="11"/>
  <c r="AQ86" i="11"/>
  <c r="AY86" i="11"/>
  <c r="D20" i="11"/>
  <c r="F20" i="11" s="1"/>
  <c r="I20" i="11" s="1"/>
  <c r="AH20" i="11" s="1"/>
  <c r="AM65" i="11"/>
  <c r="AE65" i="11"/>
  <c r="AL65" i="11"/>
  <c r="AD65" i="11"/>
  <c r="AG65" i="11"/>
  <c r="AK65" i="11"/>
  <c r="AC65" i="11"/>
  <c r="AO65" i="11"/>
  <c r="AF65" i="11"/>
  <c r="AJ65" i="11"/>
  <c r="AB65" i="11"/>
  <c r="AI65" i="11"/>
  <c r="AA65" i="11"/>
  <c r="AN65" i="11"/>
  <c r="AH65" i="11"/>
  <c r="Z65" i="11"/>
  <c r="AX86" i="11"/>
  <c r="D42" i="11"/>
  <c r="F42" i="11" s="1"/>
  <c r="I42" i="11" s="1"/>
  <c r="I30" i="11"/>
  <c r="D18" i="11"/>
  <c r="F18" i="11" s="1"/>
  <c r="I18" i="11" s="1"/>
  <c r="D16" i="11"/>
  <c r="F16" i="11" s="1"/>
  <c r="D36" i="11"/>
  <c r="D17" i="11"/>
  <c r="F17" i="11" s="1"/>
  <c r="I17" i="11" s="1"/>
  <c r="AA31" i="11"/>
  <c r="Z31" i="11"/>
  <c r="D37" i="11"/>
  <c r="F58" i="11" s="1"/>
  <c r="I58" i="11" s="1"/>
  <c r="Y58" i="11" s="1"/>
  <c r="L86" i="11"/>
  <c r="D19" i="11"/>
  <c r="F19" i="11" s="1"/>
  <c r="D26" i="11"/>
  <c r="F26" i="11" s="1"/>
  <c r="I26" i="11" s="1"/>
  <c r="N33" i="11"/>
  <c r="N86" i="11" s="1"/>
  <c r="V33" i="11"/>
  <c r="AT33" i="11"/>
  <c r="AT86" i="11" s="1"/>
  <c r="BB33" i="11"/>
  <c r="BB86" i="11" s="1"/>
  <c r="D44" i="11"/>
  <c r="F44" i="11" s="1"/>
  <c r="I44" i="11" s="1"/>
  <c r="AP44" i="11" s="1"/>
  <c r="AF66" i="11"/>
  <c r="AN66" i="11"/>
  <c r="I34" i="11"/>
  <c r="D16" i="10" s="1"/>
  <c r="AG66" i="11"/>
  <c r="AO66" i="11"/>
  <c r="P33" i="11"/>
  <c r="X33" i="11"/>
  <c r="X86" i="11" s="1"/>
  <c r="AV33" i="11"/>
  <c r="AV86" i="11" s="1"/>
  <c r="BD33" i="11"/>
  <c r="BD86" i="11" s="1"/>
  <c r="Z66" i="11"/>
  <c r="AH66" i="11"/>
  <c r="D51" i="11"/>
  <c r="F51" i="11" s="1"/>
  <c r="I51" i="11" s="1"/>
  <c r="Q33" i="11"/>
  <c r="Q86" i="11" s="1"/>
  <c r="Y33" i="11"/>
  <c r="AW33" i="11"/>
  <c r="AW86" i="11" s="1"/>
  <c r="D48" i="11"/>
  <c r="F48" i="11" s="1"/>
  <c r="I48" i="11" s="1"/>
  <c r="AP48" i="11" s="1"/>
  <c r="AA66" i="11"/>
  <c r="AI66" i="11"/>
  <c r="AP33" i="11"/>
  <c r="D45" i="11"/>
  <c r="F45" i="11" s="1"/>
  <c r="I45" i="11" s="1"/>
  <c r="AP45" i="11" s="1"/>
  <c r="AB66" i="11"/>
  <c r="AJ66" i="11"/>
  <c r="K86" i="11"/>
  <c r="D49" i="11"/>
  <c r="F49" i="11" s="1"/>
  <c r="I49" i="11" s="1"/>
  <c r="AP49" i="11" s="1"/>
  <c r="AC66" i="11"/>
  <c r="C9" i="6"/>
  <c r="E9" i="6"/>
  <c r="AT87" i="11" l="1"/>
  <c r="AL37" i="16"/>
  <c r="AL86" i="16" s="1"/>
  <c r="AD86" i="20"/>
  <c r="AI37" i="16"/>
  <c r="AG37" i="16"/>
  <c r="AC86" i="16"/>
  <c r="AE86" i="16"/>
  <c r="AH37" i="16"/>
  <c r="AH86" i="16" s="1"/>
  <c r="AF86" i="16"/>
  <c r="AD86" i="16"/>
  <c r="AJ37" i="16"/>
  <c r="AJ86" i="16" s="1"/>
  <c r="AM86" i="20"/>
  <c r="AN37" i="16"/>
  <c r="AN86" i="16" s="1"/>
  <c r="AB37" i="20"/>
  <c r="AE86" i="20"/>
  <c r="AK37" i="18"/>
  <c r="AK86" i="18" s="1"/>
  <c r="AJ37" i="18"/>
  <c r="AJ86" i="18" s="1"/>
  <c r="AD86" i="18"/>
  <c r="S94" i="18"/>
  <c r="V94" i="18"/>
  <c r="AO86" i="18"/>
  <c r="AJ86" i="20"/>
  <c r="AM37" i="16"/>
  <c r="AM86" i="16" s="1"/>
  <c r="AE86" i="18"/>
  <c r="AB86" i="16"/>
  <c r="AG37" i="18"/>
  <c r="AG86" i="18" s="1"/>
  <c r="AN86" i="20"/>
  <c r="AK86" i="20"/>
  <c r="AK37" i="14"/>
  <c r="AC37" i="18"/>
  <c r="AC86" i="18" s="1"/>
  <c r="AL86" i="20"/>
  <c r="AF86" i="20"/>
  <c r="AI86" i="20"/>
  <c r="AB37" i="18"/>
  <c r="AB86" i="18" s="1"/>
  <c r="AH86" i="20"/>
  <c r="AC86" i="20"/>
  <c r="F16" i="10"/>
  <c r="AC34" i="11" s="1"/>
  <c r="E16" i="10"/>
  <c r="AB34" i="11" s="1"/>
  <c r="H16" i="10"/>
  <c r="AE34" i="11" s="1"/>
  <c r="I16" i="10"/>
  <c r="AF34" i="11" s="1"/>
  <c r="G16" i="10"/>
  <c r="AD34" i="11" s="1"/>
  <c r="V86" i="11"/>
  <c r="S41" i="11"/>
  <c r="S86" i="11" s="1"/>
  <c r="M86" i="11"/>
  <c r="N94" i="11" s="1"/>
  <c r="AF22" i="11"/>
  <c r="AD25" i="12"/>
  <c r="AD86" i="12" s="1"/>
  <c r="Y94" i="18"/>
  <c r="AH86" i="18"/>
  <c r="AG86" i="16"/>
  <c r="AK86" i="16"/>
  <c r="AI21" i="11"/>
  <c r="T86" i="11"/>
  <c r="AK21" i="11"/>
  <c r="AN21" i="11"/>
  <c r="AC21" i="11"/>
  <c r="D25" i="11"/>
  <c r="F25" i="11" s="1"/>
  <c r="I25" i="11" s="1"/>
  <c r="T94" i="18"/>
  <c r="O94" i="18"/>
  <c r="W94" i="18"/>
  <c r="R94" i="18"/>
  <c r="Q94" i="18"/>
  <c r="X94" i="18"/>
  <c r="AA94" i="18"/>
  <c r="P94" i="18"/>
  <c r="Z94" i="18"/>
  <c r="U94" i="18"/>
  <c r="Q94" i="16"/>
  <c r="U94" i="16"/>
  <c r="R94" i="16"/>
  <c r="S94" i="16"/>
  <c r="N94" i="16"/>
  <c r="P94" i="16"/>
  <c r="T94" i="16"/>
  <c r="V94" i="16"/>
  <c r="W94" i="16"/>
  <c r="O94" i="16"/>
  <c r="X94" i="16"/>
  <c r="M94" i="16"/>
  <c r="Y94" i="16"/>
  <c r="Z94" i="16"/>
  <c r="AA94" i="16"/>
  <c r="L94" i="11"/>
  <c r="K94" i="11"/>
  <c r="AM21" i="11"/>
  <c r="J14" i="10"/>
  <c r="AG33" i="11" s="1"/>
  <c r="G14" i="10"/>
  <c r="AD33" i="11" s="1"/>
  <c r="H14" i="10"/>
  <c r="AE33" i="11" s="1"/>
  <c r="Q14" i="10"/>
  <c r="AN33" i="11" s="1"/>
  <c r="I14" i="10"/>
  <c r="AF33" i="11" s="1"/>
  <c r="L14" i="10"/>
  <c r="AI33" i="11" s="1"/>
  <c r="O14" i="10"/>
  <c r="AL33" i="11" s="1"/>
  <c r="P14" i="10"/>
  <c r="AM33" i="11" s="1"/>
  <c r="K14" i="10"/>
  <c r="AH33" i="11" s="1"/>
  <c r="F14" i="10"/>
  <c r="AC33" i="11" s="1"/>
  <c r="N14" i="10"/>
  <c r="AK33" i="11" s="1"/>
  <c r="R14" i="10"/>
  <c r="AO33" i="11" s="1"/>
  <c r="M14" i="10"/>
  <c r="AJ33" i="11" s="1"/>
  <c r="E14" i="10"/>
  <c r="AB33" i="11" s="1"/>
  <c r="AF25" i="12"/>
  <c r="AF86" i="12" s="1"/>
  <c r="AO86" i="12"/>
  <c r="E45" i="6"/>
  <c r="E50" i="6" s="1"/>
  <c r="E52" i="6" s="1"/>
  <c r="AO86" i="16"/>
  <c r="AI86" i="16"/>
  <c r="AL86" i="18"/>
  <c r="AM37" i="18"/>
  <c r="AM86" i="18" s="1"/>
  <c r="AN37" i="18"/>
  <c r="AN86" i="18" s="1"/>
  <c r="AI37" i="18"/>
  <c r="AI86" i="18" s="1"/>
  <c r="X94" i="20"/>
  <c r="S94" i="20"/>
  <c r="P94" i="20"/>
  <c r="Z94" i="20"/>
  <c r="Q94" i="20"/>
  <c r="V94" i="20"/>
  <c r="AA94" i="20"/>
  <c r="U94" i="20"/>
  <c r="Y94" i="20"/>
  <c r="T94" i="20"/>
  <c r="R94" i="20"/>
  <c r="W94" i="20"/>
  <c r="O94" i="20"/>
  <c r="I83" i="18"/>
  <c r="I83" i="16"/>
  <c r="I84" i="16" s="1"/>
  <c r="D60" i="13"/>
  <c r="C45" i="6" s="1"/>
  <c r="C50" i="6" s="1"/>
  <c r="C52" i="6" s="1"/>
  <c r="AB25" i="14"/>
  <c r="O86" i="14"/>
  <c r="AL25" i="14"/>
  <c r="AF25" i="14"/>
  <c r="T25" i="14"/>
  <c r="T86" i="14"/>
  <c r="AJ25" i="14"/>
  <c r="AA25" i="14"/>
  <c r="AA86" i="14"/>
  <c r="M25" i="14"/>
  <c r="M86" i="14" s="1"/>
  <c r="Z25" i="14"/>
  <c r="Z86" i="14" s="1"/>
  <c r="AC25" i="14"/>
  <c r="AP25" i="14"/>
  <c r="AP86" i="14" s="1"/>
  <c r="R25" i="14"/>
  <c r="R86" i="14" s="1"/>
  <c r="AK25" i="14"/>
  <c r="AF25" i="13"/>
  <c r="AA86" i="13"/>
  <c r="AP25" i="13"/>
  <c r="AP86" i="13" s="1"/>
  <c r="Z86" i="13"/>
  <c r="I82" i="13"/>
  <c r="F74" i="13"/>
  <c r="F76" i="13" s="1"/>
  <c r="O24" i="13"/>
  <c r="T25" i="13"/>
  <c r="T86" i="13" s="1"/>
  <c r="M25" i="13"/>
  <c r="Y86" i="13"/>
  <c r="C31" i="6"/>
  <c r="C36" i="6" s="1"/>
  <c r="C38" i="6" s="1"/>
  <c r="D60" i="12"/>
  <c r="R19" i="12"/>
  <c r="R25" i="12" s="1"/>
  <c r="R86" i="12" s="1"/>
  <c r="O19" i="12"/>
  <c r="AN25" i="12"/>
  <c r="AN86" i="12" s="1"/>
  <c r="AC86" i="12"/>
  <c r="Z25" i="12"/>
  <c r="Z86" i="12" s="1"/>
  <c r="AE25" i="12"/>
  <c r="AE86" i="12" s="1"/>
  <c r="I82" i="12"/>
  <c r="F74" i="12"/>
  <c r="AB25" i="12"/>
  <c r="AB86" i="12" s="1"/>
  <c r="AH25" i="12"/>
  <c r="AH86" i="12" s="1"/>
  <c r="AK25" i="12"/>
  <c r="AK86" i="12" s="1"/>
  <c r="AL25" i="12"/>
  <c r="AL86" i="12" s="1"/>
  <c r="AG86" i="12"/>
  <c r="M25" i="12"/>
  <c r="M86" i="12" s="1"/>
  <c r="AP25" i="12"/>
  <c r="AP86" i="12" s="1"/>
  <c r="AA25" i="12"/>
  <c r="AA86" i="12" s="1"/>
  <c r="AJ86" i="12"/>
  <c r="AI86" i="12"/>
  <c r="T25" i="12"/>
  <c r="T86" i="12" s="1"/>
  <c r="AM86" i="12"/>
  <c r="AE20" i="11"/>
  <c r="AE25" i="11" s="1"/>
  <c r="AG20" i="11"/>
  <c r="AO20" i="11"/>
  <c r="AH21" i="11"/>
  <c r="AH25" i="11" s="1"/>
  <c r="AJ21" i="11"/>
  <c r="AD21" i="11"/>
  <c r="AK20" i="11"/>
  <c r="AG21" i="11"/>
  <c r="AO21" i="11"/>
  <c r="AD20" i="11"/>
  <c r="AB21" i="11"/>
  <c r="AF21" i="11"/>
  <c r="AP86" i="11"/>
  <c r="AL20" i="11"/>
  <c r="AI20" i="11"/>
  <c r="AI25" i="11" s="1"/>
  <c r="AM20" i="11"/>
  <c r="AM25" i="11" s="1"/>
  <c r="AB20" i="11"/>
  <c r="AF20" i="11"/>
  <c r="AJ20" i="11"/>
  <c r="AN20" i="11"/>
  <c r="AL21" i="11"/>
  <c r="AC20" i="11"/>
  <c r="AC25" i="11" s="1"/>
  <c r="AL51" i="11"/>
  <c r="AD51" i="11"/>
  <c r="AN51" i="11"/>
  <c r="AK51" i="11"/>
  <c r="AC51" i="11"/>
  <c r="AF51" i="11"/>
  <c r="AJ51" i="11"/>
  <c r="AB51" i="11"/>
  <c r="AM51" i="11"/>
  <c r="AI51" i="11"/>
  <c r="AA51" i="11"/>
  <c r="AH51" i="11"/>
  <c r="Z51" i="11"/>
  <c r="AO51" i="11"/>
  <c r="AG51" i="11"/>
  <c r="AE51" i="11"/>
  <c r="AA30" i="11"/>
  <c r="AA36" i="11" s="1"/>
  <c r="Z30" i="11"/>
  <c r="Z36" i="11" s="1"/>
  <c r="AL26" i="11"/>
  <c r="AD26" i="11"/>
  <c r="AF26" i="11"/>
  <c r="AE26" i="11"/>
  <c r="AK26" i="11"/>
  <c r="AC26" i="11"/>
  <c r="AJ26" i="11"/>
  <c r="AB26" i="11"/>
  <c r="AN26" i="11"/>
  <c r="AM26" i="11"/>
  <c r="AI26" i="11"/>
  <c r="AH26" i="11"/>
  <c r="AO26" i="11"/>
  <c r="AG26" i="11"/>
  <c r="R42" i="11"/>
  <c r="P42" i="11"/>
  <c r="P86" i="11" s="1"/>
  <c r="I19" i="11"/>
  <c r="AA17" i="11"/>
  <c r="Z17" i="11"/>
  <c r="F59" i="11"/>
  <c r="I59" i="11" s="1"/>
  <c r="Y59" i="11" s="1"/>
  <c r="F56" i="11"/>
  <c r="I56" i="11" s="1"/>
  <c r="F37" i="11"/>
  <c r="I37" i="11" s="1"/>
  <c r="F62" i="11"/>
  <c r="I62" i="11" s="1"/>
  <c r="CW62" i="11" s="1"/>
  <c r="CW86" i="11" s="1"/>
  <c r="CP87" i="11" s="1"/>
  <c r="F36" i="11"/>
  <c r="I36" i="11" s="1"/>
  <c r="D24" i="11"/>
  <c r="F24" i="11" s="1"/>
  <c r="I24" i="11" s="1"/>
  <c r="I16" i="11"/>
  <c r="AA18" i="11"/>
  <c r="Z18" i="11"/>
  <c r="M11" i="3"/>
  <c r="K10" i="3"/>
  <c r="AH87" i="12" l="1"/>
  <c r="V87" i="12"/>
  <c r="AB86" i="20"/>
  <c r="BG94" i="20" s="1"/>
  <c r="AH87" i="20"/>
  <c r="AB94" i="16"/>
  <c r="V87" i="16"/>
  <c r="AH87" i="16"/>
  <c r="V87" i="18"/>
  <c r="AH87" i="18"/>
  <c r="AF94" i="18"/>
  <c r="AG94" i="18"/>
  <c r="AC94" i="18"/>
  <c r="AD94" i="18"/>
  <c r="AG94" i="16"/>
  <c r="AE94" i="16"/>
  <c r="AD94" i="16"/>
  <c r="AF94" i="16"/>
  <c r="AC94" i="16"/>
  <c r="AE94" i="18"/>
  <c r="AH94" i="18"/>
  <c r="AB94" i="18"/>
  <c r="O86" i="13"/>
  <c r="M86" i="13"/>
  <c r="AG25" i="11"/>
  <c r="AB25" i="11"/>
  <c r="M94" i="11"/>
  <c r="AF25" i="11"/>
  <c r="O86" i="12"/>
  <c r="AB94" i="12" s="1"/>
  <c r="O25" i="12"/>
  <c r="AI94" i="18"/>
  <c r="I93" i="16"/>
  <c r="AD25" i="11"/>
  <c r="AN25" i="11"/>
  <c r="AK25" i="11"/>
  <c r="AO94" i="16"/>
  <c r="CU94" i="16"/>
  <c r="CQ94" i="16"/>
  <c r="CI94" i="16"/>
  <c r="BG94" i="16"/>
  <c r="BC94" i="16"/>
  <c r="CV94" i="16"/>
  <c r="AW94" i="16"/>
  <c r="CN94" i="16"/>
  <c r="CW94" i="16"/>
  <c r="I94" i="16" s="1"/>
  <c r="CR94" i="16"/>
  <c r="CP94" i="16"/>
  <c r="AL94" i="16"/>
  <c r="CM94" i="16"/>
  <c r="BA94" i="16"/>
  <c r="AQ94" i="16"/>
  <c r="CO94" i="16"/>
  <c r="CF94" i="16"/>
  <c r="CT94" i="16"/>
  <c r="CJ94" i="16"/>
  <c r="CH94" i="16"/>
  <c r="AP94" i="16"/>
  <c r="AH94" i="16"/>
  <c r="I87" i="16"/>
  <c r="CS94" i="16"/>
  <c r="BM94" i="16"/>
  <c r="AZ94" i="16"/>
  <c r="BN94" i="16"/>
  <c r="BD94" i="16"/>
  <c r="BB94" i="16"/>
  <c r="CG94" i="16"/>
  <c r="AX94" i="16"/>
  <c r="BY94" i="16"/>
  <c r="AM94" i="16"/>
  <c r="AJ25" i="11"/>
  <c r="AO25" i="11"/>
  <c r="AL25" i="11"/>
  <c r="N94" i="12"/>
  <c r="M94" i="12"/>
  <c r="CL94" i="16"/>
  <c r="BQ94" i="16"/>
  <c r="BP94" i="16"/>
  <c r="BW94" i="16"/>
  <c r="CD94" i="16"/>
  <c r="CC94" i="16"/>
  <c r="BT94" i="16"/>
  <c r="BS94" i="16"/>
  <c r="BR94" i="16"/>
  <c r="AK94" i="16"/>
  <c r="O94" i="13"/>
  <c r="W94" i="13"/>
  <c r="Q94" i="13"/>
  <c r="M94" i="13"/>
  <c r="U94" i="13"/>
  <c r="AA94" i="13"/>
  <c r="Y94" i="13"/>
  <c r="S94" i="13"/>
  <c r="N94" i="13"/>
  <c r="P94" i="13"/>
  <c r="V94" i="13"/>
  <c r="X94" i="13"/>
  <c r="R94" i="13"/>
  <c r="Z94" i="13"/>
  <c r="T94" i="13"/>
  <c r="BI94" i="16"/>
  <c r="BH94" i="16"/>
  <c r="BO94" i="16"/>
  <c r="BV94" i="16"/>
  <c r="BU94" i="16"/>
  <c r="BL94" i="16"/>
  <c r="BK94" i="16"/>
  <c r="BJ94" i="16"/>
  <c r="AN94" i="16"/>
  <c r="AJ94" i="16"/>
  <c r="AS94" i="16"/>
  <c r="AR94" i="16"/>
  <c r="AY94" i="16"/>
  <c r="BF94" i="16"/>
  <c r="BE94" i="16"/>
  <c r="AV94" i="16"/>
  <c r="AU94" i="16"/>
  <c r="AT94" i="16"/>
  <c r="AI94" i="16"/>
  <c r="BX94" i="16"/>
  <c r="CE94" i="16"/>
  <c r="CK94" i="16"/>
  <c r="CB94" i="16"/>
  <c r="CA94" i="16"/>
  <c r="BZ94" i="16"/>
  <c r="BP94" i="18"/>
  <c r="BM94" i="18"/>
  <c r="BF94" i="18"/>
  <c r="BH94" i="18"/>
  <c r="BK94" i="18"/>
  <c r="BJ94" i="18"/>
  <c r="BU94" i="18"/>
  <c r="AY94" i="18"/>
  <c r="BL94" i="18"/>
  <c r="BI94" i="18"/>
  <c r="BR94" i="18"/>
  <c r="CR94" i="18"/>
  <c r="CI94" i="18"/>
  <c r="CT94" i="18"/>
  <c r="AS94" i="18"/>
  <c r="AU94" i="18"/>
  <c r="AM94" i="18"/>
  <c r="CU94" i="18"/>
  <c r="CJ94" i="18"/>
  <c r="CQ94" i="18"/>
  <c r="CH94" i="18"/>
  <c r="X94" i="14"/>
  <c r="R94" i="14"/>
  <c r="S94" i="14"/>
  <c r="Z94" i="14"/>
  <c r="M94" i="14"/>
  <c r="O94" i="14"/>
  <c r="U94" i="14"/>
  <c r="W94" i="14"/>
  <c r="AA94" i="14"/>
  <c r="Q94" i="14"/>
  <c r="T94" i="14"/>
  <c r="N94" i="14"/>
  <c r="Y94" i="14"/>
  <c r="V94" i="14"/>
  <c r="P94" i="14"/>
  <c r="BQ94" i="18"/>
  <c r="CE94" i="18"/>
  <c r="AN94" i="18"/>
  <c r="BC94" i="18"/>
  <c r="BZ94" i="18"/>
  <c r="CM94" i="18"/>
  <c r="AT94" i="18"/>
  <c r="AL94" i="18"/>
  <c r="CC94" i="18"/>
  <c r="CA94" i="18"/>
  <c r="AX94" i="18"/>
  <c r="CD94" i="18"/>
  <c r="CN94" i="18"/>
  <c r="CW94" i="18"/>
  <c r="AQ94" i="18"/>
  <c r="AO94" i="18"/>
  <c r="BX94" i="18"/>
  <c r="I87" i="18"/>
  <c r="AR94" i="18"/>
  <c r="BT94" i="18"/>
  <c r="CO94" i="18"/>
  <c r="CV94" i="18"/>
  <c r="BD94" i="18"/>
  <c r="AK94" i="18"/>
  <c r="BN94" i="18"/>
  <c r="CK94" i="18"/>
  <c r="CB94" i="18"/>
  <c r="BW94" i="18"/>
  <c r="AV94" i="18"/>
  <c r="BB94" i="18"/>
  <c r="CS94" i="18"/>
  <c r="AZ94" i="18"/>
  <c r="AJ94" i="18"/>
  <c r="BG94" i="18"/>
  <c r="BV94" i="18"/>
  <c r="BY94" i="18"/>
  <c r="CF94" i="18"/>
  <c r="CP94" i="18"/>
  <c r="BE94" i="18"/>
  <c r="BS94" i="18"/>
  <c r="I93" i="18"/>
  <c r="BO94" i="18"/>
  <c r="CL94" i="18"/>
  <c r="CG94" i="18"/>
  <c r="AW94" i="18"/>
  <c r="AP94" i="18"/>
  <c r="BA94" i="18"/>
  <c r="AS94" i="12"/>
  <c r="AT94" i="12"/>
  <c r="CN94" i="12"/>
  <c r="BP94" i="12"/>
  <c r="CF94" i="12"/>
  <c r="AR94" i="12"/>
  <c r="CL94" i="12"/>
  <c r="CE94" i="12"/>
  <c r="I84" i="18"/>
  <c r="I83" i="13"/>
  <c r="I83" i="12"/>
  <c r="F8" i="11"/>
  <c r="C17" i="6" s="1"/>
  <c r="R19" i="11"/>
  <c r="R25" i="11" s="1"/>
  <c r="O19" i="11"/>
  <c r="O25" i="11" s="1"/>
  <c r="O16" i="11"/>
  <c r="D61" i="11"/>
  <c r="E17" i="6" s="1"/>
  <c r="Z24" i="11"/>
  <c r="Z86" i="11" s="1"/>
  <c r="AA24" i="11"/>
  <c r="AA86" i="11" s="1"/>
  <c r="Y56" i="11"/>
  <c r="I13" i="3"/>
  <c r="I91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L37" i="3"/>
  <c r="K37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X36" i="3"/>
  <c r="W36" i="3"/>
  <c r="V36" i="3"/>
  <c r="U36" i="3"/>
  <c r="T36" i="3"/>
  <c r="S36" i="3"/>
  <c r="R36" i="3"/>
  <c r="Q36" i="3"/>
  <c r="P36" i="3"/>
  <c r="O36" i="3"/>
  <c r="N36" i="3"/>
  <c r="L36" i="3"/>
  <c r="K36" i="3"/>
  <c r="M12" i="3"/>
  <c r="AS94" i="20" l="1"/>
  <c r="BH94" i="20"/>
  <c r="CE94" i="20"/>
  <c r="AM94" i="20"/>
  <c r="BL94" i="20"/>
  <c r="CH94" i="20"/>
  <c r="AX94" i="20"/>
  <c r="AL94" i="20"/>
  <c r="AU94" i="20"/>
  <c r="AI94" i="20"/>
  <c r="AP94" i="20"/>
  <c r="AH94" i="20"/>
  <c r="AB94" i="20"/>
  <c r="BT94" i="20"/>
  <c r="CC94" i="20"/>
  <c r="CQ94" i="20"/>
  <c r="CG94" i="20"/>
  <c r="AG94" i="20"/>
  <c r="BW94" i="20"/>
  <c r="AE94" i="20"/>
  <c r="BY94" i="20"/>
  <c r="CP94" i="20"/>
  <c r="AV94" i="20"/>
  <c r="AT94" i="20"/>
  <c r="CJ94" i="20"/>
  <c r="CD94" i="20"/>
  <c r="AK94" i="20"/>
  <c r="AD94" i="20"/>
  <c r="CA94" i="20"/>
  <c r="BJ94" i="20"/>
  <c r="BM94" i="20"/>
  <c r="CW94" i="20"/>
  <c r="I94" i="20" s="1"/>
  <c r="BN94" i="20"/>
  <c r="CF94" i="20"/>
  <c r="BK94" i="20"/>
  <c r="AW94" i="20"/>
  <c r="BQ94" i="20"/>
  <c r="AR94" i="20"/>
  <c r="V87" i="20"/>
  <c r="BO94" i="20"/>
  <c r="AC94" i="20"/>
  <c r="CL94" i="20"/>
  <c r="BF94" i="20"/>
  <c r="BV94" i="20"/>
  <c r="BC94" i="20"/>
  <c r="BS94" i="20"/>
  <c r="I87" i="20"/>
  <c r="BX94" i="20"/>
  <c r="CI94" i="20"/>
  <c r="CK94" i="20"/>
  <c r="CS94" i="20"/>
  <c r="CN94" i="20"/>
  <c r="BR94" i="20"/>
  <c r="BP94" i="20"/>
  <c r="CR94" i="20"/>
  <c r="BD94" i="20"/>
  <c r="AO94" i="20"/>
  <c r="CM94" i="20"/>
  <c r="CV94" i="20"/>
  <c r="BA94" i="20"/>
  <c r="BU94" i="20"/>
  <c r="CB94" i="20"/>
  <c r="AJ94" i="20"/>
  <c r="BE94" i="20"/>
  <c r="AZ94" i="20"/>
  <c r="AF94" i="20"/>
  <c r="CU94" i="20"/>
  <c r="BB94" i="20"/>
  <c r="BZ94" i="20"/>
  <c r="I93" i="20"/>
  <c r="AY94" i="20"/>
  <c r="AN94" i="20"/>
  <c r="CT94" i="20"/>
  <c r="CO94" i="20"/>
  <c r="AQ94" i="20"/>
  <c r="BI94" i="20"/>
  <c r="BW94" i="12"/>
  <c r="CQ94" i="12"/>
  <c r="CW94" i="12"/>
  <c r="I94" i="12" s="1"/>
  <c r="BH94" i="12"/>
  <c r="Y94" i="12"/>
  <c r="X94" i="12"/>
  <c r="AD94" i="12"/>
  <c r="AE94" i="12"/>
  <c r="BO94" i="12"/>
  <c r="BV94" i="12"/>
  <c r="CK94" i="12"/>
  <c r="CJ94" i="12"/>
  <c r="CI94" i="12"/>
  <c r="CP94" i="12"/>
  <c r="CO94" i="12"/>
  <c r="AI94" i="12"/>
  <c r="AG94" i="12"/>
  <c r="R94" i="12"/>
  <c r="V94" i="12"/>
  <c r="BG94" i="12"/>
  <c r="BN94" i="12"/>
  <c r="CC94" i="12"/>
  <c r="CB94" i="12"/>
  <c r="CA94" i="12"/>
  <c r="CH94" i="12"/>
  <c r="CG94" i="12"/>
  <c r="W94" i="12"/>
  <c r="AM94" i="12"/>
  <c r="AJ94" i="12"/>
  <c r="S94" i="12"/>
  <c r="AH94" i="12"/>
  <c r="CD94" i="12"/>
  <c r="BF94" i="12"/>
  <c r="BZ94" i="12"/>
  <c r="AK94" i="12"/>
  <c r="I93" i="12"/>
  <c r="AZ94" i="12"/>
  <c r="AQ94" i="12"/>
  <c r="AX94" i="12"/>
  <c r="BM94" i="12"/>
  <c r="BL94" i="12"/>
  <c r="BK94" i="12"/>
  <c r="BR94" i="12"/>
  <c r="BQ94" i="12"/>
  <c r="U94" i="12"/>
  <c r="Q94" i="12"/>
  <c r="P94" i="12"/>
  <c r="AF94" i="12"/>
  <c r="CR94" i="12"/>
  <c r="AY94" i="12"/>
  <c r="BT94" i="12"/>
  <c r="BY94" i="12"/>
  <c r="AO94" i="12"/>
  <c r="CU94" i="12"/>
  <c r="BX94" i="12"/>
  <c r="AP94" i="12"/>
  <c r="BE94" i="12"/>
  <c r="BD94" i="12"/>
  <c r="BC94" i="12"/>
  <c r="BJ94" i="12"/>
  <c r="BI94" i="12"/>
  <c r="AN94" i="12"/>
  <c r="AC94" i="12"/>
  <c r="T94" i="12"/>
  <c r="CS94" i="12"/>
  <c r="BU94" i="12"/>
  <c r="BS94" i="12"/>
  <c r="AA94" i="12"/>
  <c r="I87" i="12"/>
  <c r="CM94" i="12"/>
  <c r="CT94" i="12"/>
  <c r="CV94" i="12"/>
  <c r="AW94" i="12"/>
  <c r="AV94" i="12"/>
  <c r="AU94" i="12"/>
  <c r="BB94" i="12"/>
  <c r="BA94" i="12"/>
  <c r="Z94" i="12"/>
  <c r="AL94" i="12"/>
  <c r="O94" i="12"/>
  <c r="I94" i="18"/>
  <c r="I84" i="13"/>
  <c r="I84" i="12"/>
  <c r="R86" i="11"/>
  <c r="O24" i="11"/>
  <c r="O86" i="11" s="1"/>
  <c r="D60" i="11"/>
  <c r="I82" i="11"/>
  <c r="F74" i="11"/>
  <c r="F76" i="11" s="1"/>
  <c r="Y86" i="11"/>
  <c r="M13" i="3"/>
  <c r="J13" i="3"/>
  <c r="L38" i="3"/>
  <c r="K13" i="3"/>
  <c r="K38" i="3"/>
  <c r="AA94" i="11" l="1"/>
  <c r="Q94" i="11"/>
  <c r="U94" i="11"/>
  <c r="V94" i="11"/>
  <c r="P94" i="11"/>
  <c r="R94" i="11"/>
  <c r="X94" i="11"/>
  <c r="Z94" i="11"/>
  <c r="T94" i="11"/>
  <c r="O94" i="11"/>
  <c r="W94" i="11"/>
  <c r="Y94" i="11"/>
  <c r="S94" i="11"/>
  <c r="I83" i="11"/>
  <c r="E23" i="6"/>
  <c r="C23" i="6"/>
  <c r="E21" i="6"/>
  <c r="E22" i="6" s="1"/>
  <c r="E24" i="6" s="1"/>
  <c r="C21" i="6"/>
  <c r="D34" i="3"/>
  <c r="D33" i="3"/>
  <c r="C60" i="3"/>
  <c r="C61" i="3"/>
  <c r="F71" i="3"/>
  <c r="I71" i="3" s="1"/>
  <c r="AP71" i="3" s="1"/>
  <c r="I84" i="11" l="1"/>
  <c r="E7" i="6"/>
  <c r="C7" i="6"/>
  <c r="F10" i="3"/>
  <c r="C22" i="6" l="1"/>
  <c r="C24" i="6" s="1"/>
  <c r="D69" i="3" l="1"/>
  <c r="F34" i="3" l="1"/>
  <c r="I34" i="3" s="1"/>
  <c r="D9" i="10" s="1"/>
  <c r="F30" i="3"/>
  <c r="F70" i="3"/>
  <c r="I70" i="3" s="1"/>
  <c r="AP70" i="3" s="1"/>
  <c r="F69" i="3"/>
  <c r="I69" i="3" s="1"/>
  <c r="AP69" i="3" s="1"/>
  <c r="F66" i="3"/>
  <c r="I66" i="3" s="1"/>
  <c r="F65" i="3"/>
  <c r="I65" i="3" s="1"/>
  <c r="F57" i="3"/>
  <c r="I57" i="3" s="1"/>
  <c r="Y57" i="3" s="1"/>
  <c r="F55" i="3"/>
  <c r="I55" i="3" s="1"/>
  <c r="Y55" i="3" s="1"/>
  <c r="F52" i="3"/>
  <c r="I52" i="3" s="1"/>
  <c r="AP52" i="3" s="1"/>
  <c r="F50" i="3"/>
  <c r="I50" i="3" s="1"/>
  <c r="AP50" i="3" s="1"/>
  <c r="F46" i="3"/>
  <c r="I46" i="3" s="1"/>
  <c r="AP46" i="3" s="1"/>
  <c r="C42" i="3"/>
  <c r="C41" i="3"/>
  <c r="F38" i="3"/>
  <c r="I38" i="3" s="1"/>
  <c r="AO38" i="3" s="1"/>
  <c r="F12" i="3"/>
  <c r="F11" i="3"/>
  <c r="D13" i="3" s="1"/>
  <c r="AG65" i="3" l="1"/>
  <c r="AO65" i="3"/>
  <c r="AH65" i="3"/>
  <c r="Z65" i="3"/>
  <c r="AA65" i="3"/>
  <c r="AI65" i="3"/>
  <c r="AD65" i="3"/>
  <c r="AL65" i="3"/>
  <c r="AB65" i="3"/>
  <c r="AJ65" i="3"/>
  <c r="AC65" i="3"/>
  <c r="AK65" i="3"/>
  <c r="AE65" i="3"/>
  <c r="AM65" i="3"/>
  <c r="AF65" i="3"/>
  <c r="AN65" i="3"/>
  <c r="AH66" i="3"/>
  <c r="Z66" i="3"/>
  <c r="AA66" i="3"/>
  <c r="AI66" i="3"/>
  <c r="AB66" i="3"/>
  <c r="AJ66" i="3"/>
  <c r="AE66" i="3"/>
  <c r="AM66" i="3"/>
  <c r="AC66" i="3"/>
  <c r="AK66" i="3"/>
  <c r="AD66" i="3"/>
  <c r="AL66" i="3"/>
  <c r="AF66" i="3"/>
  <c r="AN66" i="3"/>
  <c r="AG66" i="3"/>
  <c r="AO66" i="3"/>
  <c r="D36" i="3"/>
  <c r="I30" i="3"/>
  <c r="D17" i="3"/>
  <c r="F17" i="3" s="1"/>
  <c r="I17" i="3" s="1"/>
  <c r="Z17" i="3" s="1"/>
  <c r="G9" i="10"/>
  <c r="H9" i="10"/>
  <c r="I9" i="10"/>
  <c r="F9" i="10"/>
  <c r="E9" i="10"/>
  <c r="F33" i="3"/>
  <c r="BB33" i="3"/>
  <c r="BB86" i="3" s="1"/>
  <c r="AT33" i="3"/>
  <c r="AT86" i="3" s="1"/>
  <c r="X33" i="3"/>
  <c r="X86" i="3" s="1"/>
  <c r="P33" i="3"/>
  <c r="AV33" i="3"/>
  <c r="AV86" i="3" s="1"/>
  <c r="Y33" i="3"/>
  <c r="BA33" i="3"/>
  <c r="BA86" i="3" s="1"/>
  <c r="AS33" i="3"/>
  <c r="AS86" i="3" s="1"/>
  <c r="W33" i="3"/>
  <c r="W86" i="3" s="1"/>
  <c r="O33" i="3"/>
  <c r="Z33" i="3"/>
  <c r="AZ33" i="3"/>
  <c r="AZ86" i="3" s="1"/>
  <c r="AR33" i="3"/>
  <c r="AR86" i="3" s="1"/>
  <c r="V33" i="3"/>
  <c r="N33" i="3"/>
  <c r="N86" i="3" s="1"/>
  <c r="AY33" i="3"/>
  <c r="AY86" i="3" s="1"/>
  <c r="AQ33" i="3"/>
  <c r="AQ86" i="3" s="1"/>
  <c r="U33" i="3"/>
  <c r="U86" i="3" s="1"/>
  <c r="L33" i="3"/>
  <c r="L34" i="3" s="1"/>
  <c r="L86" i="3" s="1"/>
  <c r="BD33" i="3"/>
  <c r="BD86" i="3" s="1"/>
  <c r="BC33" i="3"/>
  <c r="BC86" i="3" s="1"/>
  <c r="AX33" i="3"/>
  <c r="AX86" i="3" s="1"/>
  <c r="AP33" i="3"/>
  <c r="T33" i="3"/>
  <c r="K33" i="3"/>
  <c r="R33" i="3"/>
  <c r="AU33" i="3"/>
  <c r="AU86" i="3" s="1"/>
  <c r="AW33" i="3"/>
  <c r="AW86" i="3" s="1"/>
  <c r="AA33" i="3"/>
  <c r="S33" i="3"/>
  <c r="Q33" i="3"/>
  <c r="Q86" i="3" s="1"/>
  <c r="D16" i="3"/>
  <c r="F16" i="3" s="1"/>
  <c r="D18" i="3"/>
  <c r="F18" i="3" s="1"/>
  <c r="I18" i="3" s="1"/>
  <c r="D42" i="3"/>
  <c r="F42" i="3" s="1"/>
  <c r="I42" i="3" s="1"/>
  <c r="F68" i="3"/>
  <c r="I81" i="3" s="1"/>
  <c r="F13" i="3"/>
  <c r="D51" i="3"/>
  <c r="F51" i="3" s="1"/>
  <c r="I51" i="3" s="1"/>
  <c r="D41" i="3"/>
  <c r="F41" i="3" s="1"/>
  <c r="I41" i="3" s="1"/>
  <c r="D44" i="3"/>
  <c r="F44" i="3" s="1"/>
  <c r="I44" i="3" s="1"/>
  <c r="AP44" i="3" s="1"/>
  <c r="D45" i="3"/>
  <c r="F45" i="3" s="1"/>
  <c r="I45" i="3" s="1"/>
  <c r="AP45" i="3" s="1"/>
  <c r="D20" i="3"/>
  <c r="F20" i="3" s="1"/>
  <c r="I20" i="3" s="1"/>
  <c r="I33" i="3" l="1"/>
  <c r="D7" i="10" s="1"/>
  <c r="Q7" i="10" s="1"/>
  <c r="D22" i="3"/>
  <c r="F22" i="3" s="1"/>
  <c r="I22" i="3" s="1"/>
  <c r="AB34" i="3"/>
  <c r="AE34" i="3"/>
  <c r="AC34" i="3"/>
  <c r="AF34" i="3"/>
  <c r="AD34" i="3"/>
  <c r="AG51" i="3"/>
  <c r="AO51" i="3"/>
  <c r="AH51" i="3"/>
  <c r="Z51" i="3"/>
  <c r="AA51" i="3"/>
  <c r="AI51" i="3"/>
  <c r="AL51" i="3"/>
  <c r="AB51" i="3"/>
  <c r="AJ51" i="3"/>
  <c r="AC51" i="3"/>
  <c r="AK51" i="3"/>
  <c r="AD51" i="3"/>
  <c r="AE51" i="3"/>
  <c r="AM51" i="3"/>
  <c r="AF51" i="3"/>
  <c r="AN51" i="3"/>
  <c r="Z30" i="3"/>
  <c r="Z36" i="3" s="1"/>
  <c r="AA30" i="3"/>
  <c r="AA36" i="3" s="1"/>
  <c r="AE20" i="3"/>
  <c r="AM20" i="3"/>
  <c r="AF20" i="3"/>
  <c r="AN20" i="3"/>
  <c r="AG20" i="3"/>
  <c r="AO20" i="3"/>
  <c r="AH20" i="3"/>
  <c r="AB20" i="3"/>
  <c r="AJ20" i="3"/>
  <c r="AI20" i="3"/>
  <c r="AC20" i="3"/>
  <c r="AK20" i="3"/>
  <c r="AD20" i="3"/>
  <c r="AL20" i="3"/>
  <c r="AA18" i="3"/>
  <c r="Z18" i="3"/>
  <c r="Z24" i="3" s="1"/>
  <c r="K34" i="3"/>
  <c r="K86" i="3" s="1"/>
  <c r="J86" i="3"/>
  <c r="D37" i="3"/>
  <c r="V41" i="3"/>
  <c r="V86" i="3" s="1"/>
  <c r="S41" i="3"/>
  <c r="S86" i="3" s="1"/>
  <c r="D19" i="3"/>
  <c r="F19" i="3" s="1"/>
  <c r="D24" i="3"/>
  <c r="F24" i="3" s="1"/>
  <c r="I24" i="3" s="1"/>
  <c r="I16" i="3"/>
  <c r="D26" i="3"/>
  <c r="F26" i="3" s="1"/>
  <c r="I26" i="3" s="1"/>
  <c r="AA17" i="3"/>
  <c r="D21" i="3"/>
  <c r="F21" i="3" s="1"/>
  <c r="I21" i="3" s="1"/>
  <c r="D49" i="3"/>
  <c r="F49" i="3" s="1"/>
  <c r="I49" i="3" s="1"/>
  <c r="AP49" i="3" s="1"/>
  <c r="R42" i="3"/>
  <c r="P42" i="3"/>
  <c r="P86" i="3" s="1"/>
  <c r="Y36" i="3"/>
  <c r="D48" i="3"/>
  <c r="F48" i="3" s="1"/>
  <c r="I48" i="3" s="1"/>
  <c r="AP48" i="3" s="1"/>
  <c r="E7" i="10" l="1"/>
  <c r="AB33" i="3" s="1"/>
  <c r="AB37" i="3" s="1"/>
  <c r="K7" i="10"/>
  <c r="AH33" i="3" s="1"/>
  <c r="AH37" i="3" s="1"/>
  <c r="L7" i="10"/>
  <c r="H7" i="10"/>
  <c r="AE33" i="3" s="1"/>
  <c r="AE37" i="3" s="1"/>
  <c r="I7" i="10"/>
  <c r="AF33" i="3" s="1"/>
  <c r="AF37" i="3" s="1"/>
  <c r="O7" i="10"/>
  <c r="J7" i="10"/>
  <c r="AG33" i="3" s="1"/>
  <c r="AG37" i="3" s="1"/>
  <c r="R7" i="10"/>
  <c r="AO33" i="3" s="1"/>
  <c r="AO37" i="3" s="1"/>
  <c r="F37" i="3"/>
  <c r="I37" i="3" s="1"/>
  <c r="M7" i="10"/>
  <c r="AJ33" i="3" s="1"/>
  <c r="AJ37" i="3" s="1"/>
  <c r="G7" i="10"/>
  <c r="AD33" i="3" s="1"/>
  <c r="AD37" i="3" s="1"/>
  <c r="P7" i="10"/>
  <c r="AM33" i="3" s="1"/>
  <c r="AM37" i="3" s="1"/>
  <c r="N7" i="10"/>
  <c r="AK33" i="3" s="1"/>
  <c r="AK37" i="3" s="1"/>
  <c r="F7" i="10"/>
  <c r="AC33" i="3" s="1"/>
  <c r="AC37" i="3" s="1"/>
  <c r="AO22" i="3"/>
  <c r="AJ22" i="3"/>
  <c r="R22" i="3"/>
  <c r="AI22" i="3"/>
  <c r="M22" i="3"/>
  <c r="AH22" i="3"/>
  <c r="AE22" i="3"/>
  <c r="AA22" i="3"/>
  <c r="AA25" i="3" s="1"/>
  <c r="AK22" i="3"/>
  <c r="AD22" i="3"/>
  <c r="AC22" i="3"/>
  <c r="AB22" i="3"/>
  <c r="AL22" i="3"/>
  <c r="T22" i="3"/>
  <c r="AF22" i="3"/>
  <c r="AP22" i="3"/>
  <c r="AP25" i="3" s="1"/>
  <c r="AN22" i="3"/>
  <c r="AM22" i="3"/>
  <c r="Z22" i="3"/>
  <c r="Z25" i="3" s="1"/>
  <c r="AG22" i="3"/>
  <c r="I19" i="3"/>
  <c r="D25" i="3"/>
  <c r="L94" i="3"/>
  <c r="AF25" i="3"/>
  <c r="AL33" i="3"/>
  <c r="AL37" i="3" s="1"/>
  <c r="AI33" i="3"/>
  <c r="AI37" i="3" s="1"/>
  <c r="AF37" i="11"/>
  <c r="AN33" i="3"/>
  <c r="AN37" i="3" s="1"/>
  <c r="K94" i="3"/>
  <c r="AC21" i="3"/>
  <c r="AC25" i="3" s="1"/>
  <c r="AK21" i="3"/>
  <c r="AD21" i="3"/>
  <c r="AL21" i="3"/>
  <c r="AE21" i="3"/>
  <c r="AM21" i="3"/>
  <c r="AB21" i="3"/>
  <c r="AB25" i="3" s="1"/>
  <c r="AF21" i="3"/>
  <c r="AN21" i="3"/>
  <c r="AG21" i="3"/>
  <c r="AG25" i="3" s="1"/>
  <c r="AO21" i="3"/>
  <c r="AI21" i="3"/>
  <c r="AJ21" i="3"/>
  <c r="AJ25" i="3" s="1"/>
  <c r="AH21" i="3"/>
  <c r="AA24" i="3"/>
  <c r="AI26" i="3"/>
  <c r="AJ26" i="3"/>
  <c r="AC26" i="3"/>
  <c r="AK26" i="3"/>
  <c r="AF26" i="3"/>
  <c r="AN26" i="3"/>
  <c r="AD26" i="3"/>
  <c r="AL26" i="3"/>
  <c r="AE26" i="3"/>
  <c r="AM26" i="3"/>
  <c r="AG26" i="3"/>
  <c r="AO26" i="3"/>
  <c r="AH26" i="3"/>
  <c r="AB26" i="3"/>
  <c r="O16" i="3"/>
  <c r="O24" i="3" s="1"/>
  <c r="F25" i="3"/>
  <c r="O19" i="3"/>
  <c r="O25" i="3" s="1"/>
  <c r="F31" i="3"/>
  <c r="I31" i="3" s="1"/>
  <c r="R19" i="3" l="1"/>
  <c r="AK25" i="3"/>
  <c r="AK86" i="3" s="1"/>
  <c r="AM25" i="3"/>
  <c r="AM86" i="3" s="1"/>
  <c r="AH25" i="3"/>
  <c r="AN25" i="3"/>
  <c r="AE25" i="3"/>
  <c r="AL25" i="3"/>
  <c r="AL86" i="3" s="1"/>
  <c r="AO25" i="3"/>
  <c r="AO86" i="3" s="1"/>
  <c r="T25" i="3"/>
  <c r="T86" i="3" s="1"/>
  <c r="AD25" i="3"/>
  <c r="AD86" i="3" s="1"/>
  <c r="AI25" i="3"/>
  <c r="AI86" i="3" s="1"/>
  <c r="M25" i="3"/>
  <c r="M86" i="3" s="1"/>
  <c r="AP86" i="3"/>
  <c r="R25" i="3"/>
  <c r="R86" i="3" s="1"/>
  <c r="AF86" i="3"/>
  <c r="AE37" i="13"/>
  <c r="AE86" i="13" s="1"/>
  <c r="AB37" i="14"/>
  <c r="AB86" i="14" s="1"/>
  <c r="AH37" i="13"/>
  <c r="AH86" i="13" s="1"/>
  <c r="AG37" i="13"/>
  <c r="AG86" i="13" s="1"/>
  <c r="AB37" i="13"/>
  <c r="AB86" i="13" s="1"/>
  <c r="AH37" i="14"/>
  <c r="AH86" i="14" s="1"/>
  <c r="AG37" i="14"/>
  <c r="AG86" i="14" s="1"/>
  <c r="AC37" i="13"/>
  <c r="AC86" i="13" s="1"/>
  <c r="AL37" i="13"/>
  <c r="AL86" i="13" s="1"/>
  <c r="AM37" i="13"/>
  <c r="AM86" i="13" s="1"/>
  <c r="AC37" i="14"/>
  <c r="AC86" i="14" s="1"/>
  <c r="AL37" i="14"/>
  <c r="AL86" i="14" s="1"/>
  <c r="AM37" i="14"/>
  <c r="AM86" i="14" s="1"/>
  <c r="AK37" i="13"/>
  <c r="AK86" i="13" s="1"/>
  <c r="AD37" i="14"/>
  <c r="AD86" i="14" s="1"/>
  <c r="AI37" i="14"/>
  <c r="AI86" i="14" s="1"/>
  <c r="AF37" i="14"/>
  <c r="AF86" i="14" s="1"/>
  <c r="AD37" i="13"/>
  <c r="AD86" i="13" s="1"/>
  <c r="AI37" i="13"/>
  <c r="AI86" i="13" s="1"/>
  <c r="AF37" i="13"/>
  <c r="AF86" i="13" s="1"/>
  <c r="AK86" i="14"/>
  <c r="AJ37" i="13"/>
  <c r="AJ86" i="13" s="1"/>
  <c r="AN37" i="13"/>
  <c r="AN86" i="13" s="1"/>
  <c r="AO37" i="13"/>
  <c r="AO86" i="13" s="1"/>
  <c r="AE37" i="14"/>
  <c r="AE86" i="14" s="1"/>
  <c r="AJ37" i="14"/>
  <c r="AJ86" i="14" s="1"/>
  <c r="AN37" i="14"/>
  <c r="AN86" i="14" s="1"/>
  <c r="AO37" i="14"/>
  <c r="AO86" i="14" s="1"/>
  <c r="I25" i="3"/>
  <c r="D56" i="3" s="1"/>
  <c r="F56" i="3" s="1"/>
  <c r="I56" i="3" s="1"/>
  <c r="Y56" i="3" s="1"/>
  <c r="AM37" i="11"/>
  <c r="AM86" i="11" s="1"/>
  <c r="AB86" i="3"/>
  <c r="AB37" i="11"/>
  <c r="AB86" i="11" s="1"/>
  <c r="V87" i="11" s="1"/>
  <c r="AI37" i="11"/>
  <c r="AI86" i="11" s="1"/>
  <c r="AD37" i="11"/>
  <c r="AD86" i="11" s="1"/>
  <c r="AC86" i="3"/>
  <c r="AG86" i="3"/>
  <c r="AE86" i="3"/>
  <c r="AC37" i="11"/>
  <c r="AC86" i="11" s="1"/>
  <c r="AG37" i="11"/>
  <c r="AG86" i="11" s="1"/>
  <c r="AN37" i="11"/>
  <c r="AN86" i="11" s="1"/>
  <c r="AK37" i="11"/>
  <c r="AK86" i="11" s="1"/>
  <c r="AH86" i="3"/>
  <c r="AJ86" i="3"/>
  <c r="AJ37" i="11"/>
  <c r="AJ86" i="11" s="1"/>
  <c r="AN86" i="3"/>
  <c r="AE37" i="11"/>
  <c r="AE86" i="11" s="1"/>
  <c r="AF86" i="11"/>
  <c r="AO37" i="11"/>
  <c r="AO86" i="11" s="1"/>
  <c r="AL37" i="11"/>
  <c r="AL86" i="11" s="1"/>
  <c r="AH37" i="11"/>
  <c r="AH86" i="11" s="1"/>
  <c r="O86" i="3"/>
  <c r="AA31" i="3"/>
  <c r="AA86" i="3" s="1"/>
  <c r="Z31" i="3"/>
  <c r="Z86" i="3" s="1"/>
  <c r="F36" i="3"/>
  <c r="AH87" i="11" l="1"/>
  <c r="D59" i="3"/>
  <c r="F59" i="3" s="1"/>
  <c r="I59" i="3" s="1"/>
  <c r="Y59" i="3" s="1"/>
  <c r="D58" i="3"/>
  <c r="D62" i="3"/>
  <c r="F62" i="3" s="1"/>
  <c r="I62" i="3" s="1"/>
  <c r="CW62" i="3" s="1"/>
  <c r="CW86" i="3" s="1"/>
  <c r="M94" i="3"/>
  <c r="N94" i="3"/>
  <c r="X94" i="3"/>
  <c r="U94" i="3"/>
  <c r="S94" i="3"/>
  <c r="W94" i="3"/>
  <c r="Q94" i="3"/>
  <c r="R94" i="3"/>
  <c r="T94" i="3"/>
  <c r="P94" i="3"/>
  <c r="V94" i="3"/>
  <c r="O94" i="3"/>
  <c r="BR94" i="11"/>
  <c r="AP94" i="11"/>
  <c r="CV94" i="11"/>
  <c r="AX94" i="11"/>
  <c r="AG94" i="11"/>
  <c r="BM94" i="11"/>
  <c r="BO94" i="11"/>
  <c r="CS94" i="11"/>
  <c r="AH94" i="11"/>
  <c r="BN94" i="11"/>
  <c r="CE94" i="11"/>
  <c r="CQ94" i="11"/>
  <c r="CP94" i="11"/>
  <c r="AO94" i="11"/>
  <c r="AD94" i="11"/>
  <c r="BH94" i="11"/>
  <c r="CK94" i="11"/>
  <c r="AY94" i="11"/>
  <c r="CG94" i="11"/>
  <c r="AB94" i="11"/>
  <c r="BA94" i="11"/>
  <c r="BP94" i="11"/>
  <c r="BW94" i="11"/>
  <c r="AQ94" i="11"/>
  <c r="BB94" i="11"/>
  <c r="BI94" i="11"/>
  <c r="CW94" i="11"/>
  <c r="I94" i="11" s="1"/>
  <c r="CF94" i="11"/>
  <c r="CD94" i="11"/>
  <c r="AJ94" i="11"/>
  <c r="AK94" i="11"/>
  <c r="AC94" i="11"/>
  <c r="AU94" i="11"/>
  <c r="BJ94" i="11"/>
  <c r="BX94" i="11"/>
  <c r="BY94" i="11"/>
  <c r="CH94" i="11"/>
  <c r="CI94" i="11"/>
  <c r="CR94" i="11"/>
  <c r="CL94" i="11"/>
  <c r="BD94" i="11"/>
  <c r="CB94" i="11"/>
  <c r="AS94" i="11"/>
  <c r="BG94" i="11"/>
  <c r="BK94" i="11"/>
  <c r="BU94" i="11"/>
  <c r="AT94" i="11"/>
  <c r="AM94" i="11"/>
  <c r="BL94" i="11"/>
  <c r="CM94" i="11"/>
  <c r="BF94" i="11"/>
  <c r="CN94" i="11"/>
  <c r="AI94" i="11"/>
  <c r="AN94" i="11"/>
  <c r="AV94" i="11"/>
  <c r="BC94" i="11"/>
  <c r="BQ94" i="11"/>
  <c r="BZ94" i="11"/>
  <c r="CA94" i="11"/>
  <c r="CJ94" i="11"/>
  <c r="AZ94" i="11"/>
  <c r="AE94" i="11"/>
  <c r="AL94" i="11"/>
  <c r="CU94" i="11"/>
  <c r="BS94" i="11"/>
  <c r="CC94" i="11"/>
  <c r="AF94" i="11"/>
  <c r="AW94" i="11"/>
  <c r="BT94" i="11"/>
  <c r="BV94" i="11"/>
  <c r="CT94" i="11"/>
  <c r="AR94" i="11"/>
  <c r="BE94" i="11"/>
  <c r="CO94" i="11"/>
  <c r="AT94" i="13"/>
  <c r="CO94" i="13"/>
  <c r="CG94" i="13"/>
  <c r="AM94" i="13"/>
  <c r="BF94" i="13"/>
  <c r="CT94" i="13"/>
  <c r="BI94" i="13"/>
  <c r="CD94" i="13"/>
  <c r="BV94" i="13"/>
  <c r="BB94" i="13"/>
  <c r="CW94" i="13"/>
  <c r="I94" i="13" s="1"/>
  <c r="CI94" i="13"/>
  <c r="CP94" i="13"/>
  <c r="CH94" i="13"/>
  <c r="AO94" i="13"/>
  <c r="BH94" i="13"/>
  <c r="BY94" i="13"/>
  <c r="CE94" i="13"/>
  <c r="BA94" i="13"/>
  <c r="BW94" i="13"/>
  <c r="BJ94" i="13"/>
  <c r="CN94" i="13"/>
  <c r="AW94" i="13"/>
  <c r="CQ94" i="13"/>
  <c r="CF94" i="13"/>
  <c r="AI94" i="13"/>
  <c r="AQ94" i="13"/>
  <c r="BR94" i="13"/>
  <c r="CM94" i="13"/>
  <c r="BQ94" i="13"/>
  <c r="BZ94" i="13"/>
  <c r="AU94" i="13"/>
  <c r="BM94" i="13"/>
  <c r="BX94" i="13"/>
  <c r="BE94" i="13"/>
  <c r="CA94" i="13"/>
  <c r="AY94" i="13"/>
  <c r="AD94" i="13"/>
  <c r="CU94" i="13"/>
  <c r="AC94" i="13"/>
  <c r="BC94" i="13"/>
  <c r="AX94" i="13"/>
  <c r="AV94" i="13"/>
  <c r="BU94" i="13"/>
  <c r="CJ94" i="13"/>
  <c r="AK94" i="13"/>
  <c r="BG94" i="13"/>
  <c r="AF94" i="13"/>
  <c r="BP94" i="13"/>
  <c r="AJ94" i="13"/>
  <c r="BK94" i="13"/>
  <c r="AE94" i="13"/>
  <c r="BD94" i="13"/>
  <c r="BN94" i="13"/>
  <c r="CS94" i="13"/>
  <c r="CB94" i="13"/>
  <c r="AL94" i="13"/>
  <c r="CV94" i="13"/>
  <c r="BO94" i="13"/>
  <c r="BS94" i="13"/>
  <c r="BL94" i="13"/>
  <c r="CR94" i="13"/>
  <c r="AR94" i="13"/>
  <c r="CK94" i="13"/>
  <c r="AB94" i="13"/>
  <c r="AN94" i="13"/>
  <c r="AZ94" i="13"/>
  <c r="AG94" i="13"/>
  <c r="BT94" i="13"/>
  <c r="AP94" i="13"/>
  <c r="CL94" i="13"/>
  <c r="AS94" i="13"/>
  <c r="CC94" i="13"/>
  <c r="AH94" i="13"/>
  <c r="AN94" i="14"/>
  <c r="CP94" i="14"/>
  <c r="CI94" i="14"/>
  <c r="CJ94" i="14"/>
  <c r="CK94" i="14"/>
  <c r="CD94" i="14"/>
  <c r="BW94" i="14"/>
  <c r="BP94" i="14"/>
  <c r="CC94" i="14"/>
  <c r="AH94" i="14"/>
  <c r="AO94" i="14"/>
  <c r="BI94" i="14"/>
  <c r="CQ94" i="14"/>
  <c r="CR94" i="14"/>
  <c r="CS94" i="14"/>
  <c r="CL94" i="14"/>
  <c r="CE94" i="14"/>
  <c r="BX94" i="14"/>
  <c r="BO94" i="14"/>
  <c r="AL94" i="14"/>
  <c r="AG94" i="14"/>
  <c r="AI94" i="14"/>
  <c r="AT94" i="14"/>
  <c r="CW94" i="14"/>
  <c r="I94" i="14" s="1"/>
  <c r="BA94" i="14"/>
  <c r="AS94" i="14"/>
  <c r="CO94" i="14"/>
  <c r="CT94" i="14"/>
  <c r="CM94" i="14"/>
  <c r="CF94" i="14"/>
  <c r="BB94" i="14"/>
  <c r="AV94" i="14"/>
  <c r="AW94" i="14"/>
  <c r="CG94" i="14"/>
  <c r="CN94" i="14"/>
  <c r="AF94" i="14"/>
  <c r="AK94" i="14"/>
  <c r="AU94" i="14"/>
  <c r="AP94" i="14"/>
  <c r="CU94" i="14"/>
  <c r="AM94" i="14"/>
  <c r="BJ94" i="14"/>
  <c r="BC94" i="14"/>
  <c r="BD94" i="14"/>
  <c r="BE94" i="14"/>
  <c r="AX94" i="14"/>
  <c r="AQ94" i="14"/>
  <c r="BY94" i="14"/>
  <c r="CV94" i="14"/>
  <c r="CB94" i="14"/>
  <c r="BH94" i="14"/>
  <c r="AJ94" i="14"/>
  <c r="BR94" i="14"/>
  <c r="BK94" i="14"/>
  <c r="BL94" i="14"/>
  <c r="BM94" i="14"/>
  <c r="BF94" i="14"/>
  <c r="AY94" i="14"/>
  <c r="AR94" i="14"/>
  <c r="BQ94" i="14"/>
  <c r="CA94" i="14"/>
  <c r="AD94" i="14"/>
  <c r="AC94" i="14"/>
  <c r="AB94" i="14"/>
  <c r="BZ94" i="14"/>
  <c r="BS94" i="14"/>
  <c r="BT94" i="14"/>
  <c r="BU94" i="14"/>
  <c r="BN94" i="14"/>
  <c r="BG94" i="14"/>
  <c r="AZ94" i="14"/>
  <c r="I93" i="14"/>
  <c r="AE94" i="14"/>
  <c r="CH94" i="14"/>
  <c r="BV94" i="14"/>
  <c r="I87" i="14"/>
  <c r="I93" i="13"/>
  <c r="I87" i="13"/>
  <c r="I93" i="11"/>
  <c r="I87" i="11"/>
  <c r="I36" i="3"/>
  <c r="D61" i="3" s="1"/>
  <c r="E3" i="6" l="1"/>
  <c r="E8" i="6" s="1"/>
  <c r="E10" i="6" s="1"/>
  <c r="F58" i="3"/>
  <c r="F8" i="3" s="1"/>
  <c r="F77" i="3" s="1"/>
  <c r="I58" i="3" l="1"/>
  <c r="F74" i="3"/>
  <c r="F76" i="3" s="1"/>
  <c r="C3" i="6"/>
  <c r="D60" i="3"/>
  <c r="I82" i="3"/>
  <c r="I83" i="3" s="1"/>
  <c r="I84" i="3" s="1"/>
  <c r="Y58" i="3"/>
  <c r="Y86" i="3" l="1"/>
  <c r="C8" i="6"/>
  <c r="C10" i="6" s="1"/>
  <c r="CJ94" i="3" l="1"/>
  <c r="BP94" i="3"/>
  <c r="CK94" i="3"/>
  <c r="BM94" i="3"/>
  <c r="BJ94" i="3"/>
  <c r="AU94" i="3"/>
  <c r="BW94" i="3"/>
  <c r="BC94" i="3"/>
  <c r="AI94" i="3"/>
  <c r="CA94" i="3"/>
  <c r="AQ94" i="3"/>
  <c r="CV94" i="3"/>
  <c r="AR94" i="3"/>
  <c r="AG94" i="3"/>
  <c r="AJ94" i="3"/>
  <c r="CO94" i="3"/>
  <c r="AT94" i="3"/>
  <c r="BA94" i="3"/>
  <c r="BL94" i="3"/>
  <c r="CC94" i="3"/>
  <c r="AY94" i="3"/>
  <c r="CD94" i="3"/>
  <c r="CR94" i="3"/>
  <c r="BX94" i="3"/>
  <c r="CQ94" i="3"/>
  <c r="CN94" i="3"/>
  <c r="BN94" i="3"/>
  <c r="BB94" i="3"/>
  <c r="BR94" i="3"/>
  <c r="AK94" i="3"/>
  <c r="AV94" i="3"/>
  <c r="BE94" i="3"/>
  <c r="CM94" i="3"/>
  <c r="CP94" i="3"/>
  <c r="CH94" i="3"/>
  <c r="AC94" i="3"/>
  <c r="Y94" i="3"/>
  <c r="CS94" i="3"/>
  <c r="BI94" i="3"/>
  <c r="BO94" i="3"/>
  <c r="AO94" i="3"/>
  <c r="AF94" i="3"/>
  <c r="AL94" i="3"/>
  <c r="AX94" i="3"/>
  <c r="CB94" i="3"/>
  <c r="AM94" i="3"/>
  <c r="CF94" i="3"/>
  <c r="Z94" i="3"/>
  <c r="AS94" i="3"/>
  <c r="BZ94" i="3"/>
  <c r="BH94" i="3"/>
  <c r="CW94" i="3"/>
  <c r="I94" i="3" s="1"/>
  <c r="CG94" i="3"/>
  <c r="AA94" i="3"/>
  <c r="CL94" i="3"/>
  <c r="BD94" i="3"/>
  <c r="BT94" i="3"/>
  <c r="AE94" i="3"/>
  <c r="AW94" i="3"/>
  <c r="AB94" i="3"/>
  <c r="BQ94" i="3"/>
  <c r="AP94" i="3"/>
  <c r="CE94" i="3"/>
  <c r="CT94" i="3"/>
  <c r="BS94" i="3"/>
  <c r="BU94" i="3"/>
  <c r="CI94" i="3"/>
  <c r="BV94" i="3"/>
  <c r="BY94" i="3"/>
  <c r="AD94" i="3"/>
  <c r="BK94" i="3"/>
  <c r="AZ94" i="3"/>
  <c r="CU94" i="3"/>
  <c r="AN94" i="3"/>
  <c r="BG94" i="3"/>
  <c r="AH94" i="3"/>
  <c r="BF94" i="3"/>
  <c r="I93" i="3"/>
  <c r="I87" i="3"/>
  <c r="F8" i="14"/>
  <c r="F77" i="14" s="1"/>
  <c r="I82" i="14" l="1"/>
  <c r="D60" i="14"/>
  <c r="C59" i="6" s="1"/>
  <c r="C64" i="6" s="1"/>
  <c r="C66" i="6" s="1"/>
  <c r="F74" i="14"/>
  <c r="F76" i="14" s="1"/>
  <c r="I83" i="14" l="1"/>
  <c r="I8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E33766B5-2E34-4E7C-B648-58F2A54D755B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9875C006-CEA8-4CB6-9063-11230AE6A1CE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0F8CD6EE-5FB7-4D89-A24F-D5826CA8FD6C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74FFD281-D311-4780-86DB-9D53313668DB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0" authorId="0" shapeId="0" xr:uid="{5BA707B4-9D4C-4F22-B818-B3560A67B77D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Las ayudas serán el 75% del coste de las obras de rehabilitación, suponiendo la media del coste de obras para los grupos estudiados de 40 viviendas, repartidas entre DGA y AYTO (1,444,538,92 € coste total obras)
</t>
        </r>
      </text>
    </comment>
    <comment ref="E73" authorId="0" shapeId="0" xr:uid="{313DAC33-78B6-4820-A077-A90D2C72C732}">
      <text>
        <r>
          <rPr>
            <b/>
            <sz val="9"/>
            <color indexed="81"/>
            <rFont val="Tahoma"/>
            <family val="2"/>
          </rPr>
          <t xml:space="preserve">Ahorro energetico de las viviendas tras rehabilitacion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E47E655A-DFDB-4D9D-B0E7-12D095BE5537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8D5D565B-A33F-441A-9154-5B698AFDD2E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0DB9F427-2369-4F27-AB7F-99079D54BDD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058907A4-B837-4A65-A919-CFBBD0A6A547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E4C0FA39-6A69-4FBD-A56C-F2BEFAAF602E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AFEE0214-F09C-451D-97D1-6901FAF4FA21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A41BD1A8-7F9D-46E1-9887-AEDF5238092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FA071946-DD51-48FF-985B-AB604737E6EF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4829F17B-2EE7-42B6-8798-200245F14071}">
      <text>
        <r>
          <rPr>
            <b/>
            <sz val="9"/>
            <color indexed="81"/>
            <rFont val="Tahoma"/>
            <family val="2"/>
          </rPr>
          <t xml:space="preserve">Ahorro energetico de las viviendas tras rehabilitacion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22832B96-5E33-4222-A984-D0C8FDAC5791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F22FC91A-7DE7-4D9C-A1D3-5D20C3D4F363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90DBFBD6-4D9F-4819-AD2C-844C832A46CC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553592C6-C85F-4509-A799-E30C149E45C6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1016C6E8-AA2A-4E6E-9D1D-8E2949E4EEF7}">
      <text>
        <r>
          <rPr>
            <b/>
            <sz val="9"/>
            <color indexed="81"/>
            <rFont val="Tahoma"/>
            <family val="2"/>
          </rPr>
          <t xml:space="preserve">Ahorro energetico de las viviendas tras rehabilitacion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88499BF8-D98D-4220-AD02-3125F638336A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C8EE224C-D018-4509-BE40-2A3FFAADBF9F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CE730DA5-1DCE-4232-A7AE-2054AD328193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4BA61F9D-0A56-4572-9F41-3DCB5998DE26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84A599F3-6F07-413F-8822-86EEF2CA4E68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CE1D8C07-60C8-4920-B2C3-0C5F84A899B5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3257F720-950A-4D10-A731-F3022DC4CDE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8F75E7C6-ACFB-401D-BC36-5BA1DFB5A8B7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Mingarro Montori</author>
    <author>luism</author>
  </authors>
  <commentList>
    <comment ref="C34" authorId="0" shapeId="0" xr:uid="{7AE3450D-79DA-4BFE-8EFF-239EB4D176B0}">
      <text>
        <r>
          <rPr>
            <b/>
            <sz val="9"/>
            <color indexed="81"/>
            <rFont val="Tahoma"/>
            <family val="2"/>
          </rPr>
          <t>Solamente la huellla del edificio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2" authorId="1" shapeId="0" xr:uid="{EECB3344-3B1C-4307-8E9E-257AC69276E4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1" shapeId="0" xr:uid="{E327938D-D241-488C-94C2-53EEB2C2AC9E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1" shapeId="0" xr:uid="{0DBAA309-6012-4563-B7E5-740526E30864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1" shapeId="0" xr:uid="{63E90879-5D4A-4E2A-94A0-D5CD75E1FB98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0" authorId="1" shapeId="0" xr:uid="{8E1607CD-223A-4ECF-A900-244835A22441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Las ayudas serán el 75% del coste de las obras de rehabilitación, suponiendo la media del coste de obras para los grupos estudiados de 88 viviendas, repartidas entre DGA y AYTO (1,608,120 € coste total obras)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F1FFF56C-07E0-4058-BD1C-DCCB430C8EE3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6513E4F1-3EE7-41AD-B755-BB0F24843572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A1806492-E8C5-45F0-9F9C-4DDD82466120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82308351-EE58-4E02-9B53-8C6DABF4B64B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5E3AB018-34B9-41ED-811E-E442B90B6B6C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65C394B6-3E45-4B94-BD96-FB48BCBBD100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3583446A-BA00-46DC-A533-A3F84ADEA04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2AB776AE-A2BC-4138-8D70-C7D30DE13DBA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00B92831-20DB-4524-9C39-B6F773D1A0B1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969FAE48-3652-44D6-859D-CA813B3301FB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628A094A-6A13-473B-A2F1-A3B6058AC403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F096EAA1-B9B6-4BD1-9A87-05289A90419E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<sst xmlns="http://schemas.openxmlformats.org/spreadsheetml/2006/main" count="1866" uniqueCount="227">
  <si>
    <t>COSTE CONSTRUCCIÓN</t>
  </si>
  <si>
    <t>COSTE TECNICOS</t>
  </si>
  <si>
    <t>COSTE ADMINISTRATIVO</t>
  </si>
  <si>
    <t>COSTE REALOJO</t>
  </si>
  <si>
    <t>Demolicion</t>
  </si>
  <si>
    <t>Nueva ejecución</t>
  </si>
  <si>
    <t>Vivienda</t>
  </si>
  <si>
    <t>Garaje</t>
  </si>
  <si>
    <t>COSTES</t>
  </si>
  <si>
    <t>INGRESOS</t>
  </si>
  <si>
    <t>TOTAL</t>
  </si>
  <si>
    <t>LICENCIA derribo</t>
  </si>
  <si>
    <t>LICENCIA nueva ejecución</t>
  </si>
  <si>
    <t>Demolición</t>
  </si>
  <si>
    <t>IVA</t>
  </si>
  <si>
    <t>Nueva edificacion</t>
  </si>
  <si>
    <t>Derribo</t>
  </si>
  <si>
    <t>Impuestos (IVA)</t>
  </si>
  <si>
    <t>Gestión residuo-canon</t>
  </si>
  <si>
    <t>Proyecto nueva ejecución</t>
  </si>
  <si>
    <t>D.O. nueva ejecución</t>
  </si>
  <si>
    <t>Proyecto demolición</t>
  </si>
  <si>
    <t>D.O. demolición</t>
  </si>
  <si>
    <t>Alquiler guardamuebles</t>
  </si>
  <si>
    <t>CSSE</t>
  </si>
  <si>
    <t>PREVIOS</t>
  </si>
  <si>
    <t>Topografia</t>
  </si>
  <si>
    <t>Geotecnico</t>
  </si>
  <si>
    <t>OCT</t>
  </si>
  <si>
    <t>Legalizaciones-OCA</t>
  </si>
  <si>
    <t>Mes alquiler</t>
  </si>
  <si>
    <t>Declaracion obra nueva</t>
  </si>
  <si>
    <t>Notaria</t>
  </si>
  <si>
    <t xml:space="preserve">Registro </t>
  </si>
  <si>
    <t>AJD</t>
  </si>
  <si>
    <t>División horizontal</t>
  </si>
  <si>
    <t>Seguro decenal</t>
  </si>
  <si>
    <t>COSTES FINANCIEROS</t>
  </si>
  <si>
    <t>Banco comisión apertura</t>
  </si>
  <si>
    <t>Comisión cancelación</t>
  </si>
  <si>
    <t>Notaria prestamo</t>
  </si>
  <si>
    <t>Registro prestamo</t>
  </si>
  <si>
    <t>Constitución prestamo</t>
  </si>
  <si>
    <t>Sobre proyecto, D.O. Demolición y C.S.S.E.</t>
  </si>
  <si>
    <t>Importe</t>
  </si>
  <si>
    <t>Informes previos</t>
  </si>
  <si>
    <t>importe prestamo total</t>
  </si>
  <si>
    <t>Plazo (años)</t>
  </si>
  <si>
    <t>Tipo interes anual</t>
  </si>
  <si>
    <t>Interes mensual</t>
  </si>
  <si>
    <t>Cuota mensual</t>
  </si>
  <si>
    <t>Numero cuotas</t>
  </si>
  <si>
    <t>Total intereses</t>
  </si>
  <si>
    <t>Intereses prestamo corto</t>
  </si>
  <si>
    <t>Rehabilitación</t>
  </si>
  <si>
    <t>AÑO 1</t>
  </si>
  <si>
    <t>AÑO 2</t>
  </si>
  <si>
    <t>AÑO 3</t>
  </si>
  <si>
    <t>AÑO 4</t>
  </si>
  <si>
    <t>AÑO 5</t>
  </si>
  <si>
    <t>MES INICIO</t>
  </si>
  <si>
    <t>MES FINAL</t>
  </si>
  <si>
    <t>IMPORTES TOTALES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</si>
  <si>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</si>
  <si>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</si>
  <si>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</si>
  <si>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</si>
  <si>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</si>
  <si>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</si>
  <si>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</si>
  <si>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</si>
  <si>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</si>
  <si>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</si>
  <si>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</si>
  <si>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</si>
  <si>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</si>
  <si>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</si>
  <si>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</si>
  <si>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</si>
  <si>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</si>
  <si>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</si>
  <si>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</si>
  <si>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</si>
  <si>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</si>
  <si>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</si>
  <si>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</si>
  <si>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</si>
  <si>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</si>
  <si>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</si>
  <si>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</si>
  <si>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</si>
  <si>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</si>
  <si>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</si>
  <si>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</si>
  <si>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</si>
  <si>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</si>
  <si>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</si>
  <si>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</si>
  <si>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</si>
  <si>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MES 37</t>
  </si>
  <si>
    <t>MES 38</t>
  </si>
  <si>
    <t>MES 39</t>
  </si>
  <si>
    <t>MES 40</t>
  </si>
  <si>
    <t>MES 41</t>
  </si>
  <si>
    <t>MES 42</t>
  </si>
  <si>
    <t>MES 43</t>
  </si>
  <si>
    <t>MES 44</t>
  </si>
  <si>
    <t>MES 45</t>
  </si>
  <si>
    <t>MES 46</t>
  </si>
  <si>
    <t>MES 47</t>
  </si>
  <si>
    <t>MES 48</t>
  </si>
  <si>
    <t>GASTOS</t>
  </si>
  <si>
    <r>
      <t>MARGEN</t>
    </r>
    <r>
      <rPr>
        <sz val="10"/>
        <rFont val="Arial"/>
        <family val="2"/>
      </rPr>
      <t xml:space="preserve"> </t>
    </r>
  </si>
  <si>
    <r>
      <rPr>
        <b/>
        <sz val="10"/>
        <rFont val="Arial"/>
        <family val="2"/>
      </rPr>
      <t>C-F PROYECTO</t>
    </r>
    <r>
      <rPr>
        <sz val="10"/>
        <rFont val="Arial"/>
        <family val="2"/>
      </rPr>
      <t xml:space="preserve"> (ingresos- pagos)</t>
    </r>
  </si>
  <si>
    <r>
      <rPr>
        <b/>
        <sz val="10"/>
        <rFont val="Arial"/>
        <family val="2"/>
      </rPr>
      <t>C-F ACUMULADO PROYECTO</t>
    </r>
    <r>
      <rPr>
        <sz val="10"/>
        <rFont val="Arial"/>
        <family val="2"/>
      </rPr>
      <t xml:space="preserve"> (ingresos-pagos)</t>
    </r>
  </si>
  <si>
    <t>TASA "R" ESTIMADA ANUAL</t>
  </si>
  <si>
    <t>TASA ESTIMADA MENSUAL</t>
  </si>
  <si>
    <t>TASA INTERES</t>
  </si>
  <si>
    <t>VAN PROYECTO</t>
  </si>
  <si>
    <t>TIRM PROYECTO</t>
  </si>
  <si>
    <t>EJECUCION NUEVA EDIFICACION TRAS DEMOLICION</t>
  </si>
  <si>
    <t>Intereses prestamo largo</t>
  </si>
  <si>
    <t>MES 49</t>
  </si>
  <si>
    <t>MES 50</t>
  </si>
  <si>
    <t>MES 51</t>
  </si>
  <si>
    <t>MES 52</t>
  </si>
  <si>
    <t>MES 53</t>
  </si>
  <si>
    <t>MES 54</t>
  </si>
  <si>
    <t>MES 55</t>
  </si>
  <si>
    <t>MES 56</t>
  </si>
  <si>
    <t>MES 57</t>
  </si>
  <si>
    <t>MES 58</t>
  </si>
  <si>
    <t>MES 59</t>
  </si>
  <si>
    <t>MES 60</t>
  </si>
  <si>
    <t>MES 61</t>
  </si>
  <si>
    <t>MES 62</t>
  </si>
  <si>
    <t>MES 63</t>
  </si>
  <si>
    <t>MES 64</t>
  </si>
  <si>
    <t>MES 65</t>
  </si>
  <si>
    <t>MES 66</t>
  </si>
  <si>
    <t>MES 67</t>
  </si>
  <si>
    <t>MES 68</t>
  </si>
  <si>
    <t>MES 69</t>
  </si>
  <si>
    <t>MES 70</t>
  </si>
  <si>
    <t>MES 71</t>
  </si>
  <si>
    <t>MES 72</t>
  </si>
  <si>
    <t>MES 73</t>
  </si>
  <si>
    <t>MES 74</t>
  </si>
  <si>
    <t>MES 75</t>
  </si>
  <si>
    <t>MES 76</t>
  </si>
  <si>
    <t>MES 77</t>
  </si>
  <si>
    <t>MES 78</t>
  </si>
  <si>
    <t>MES 79</t>
  </si>
  <si>
    <t>MES 80</t>
  </si>
  <si>
    <t>MES 81</t>
  </si>
  <si>
    <t>MES 82</t>
  </si>
  <si>
    <t>MES 83</t>
  </si>
  <si>
    <t>MES 84</t>
  </si>
  <si>
    <t>MES 85</t>
  </si>
  <si>
    <t>MES 86</t>
  </si>
  <si>
    <t>MES 87</t>
  </si>
  <si>
    <t>MES 88</t>
  </si>
  <si>
    <t>MES 89</t>
  </si>
  <si>
    <t>MES 90</t>
  </si>
  <si>
    <t>MES 91</t>
  </si>
  <si>
    <t>MES 92</t>
  </si>
  <si>
    <t>AÑO 6</t>
  </si>
  <si>
    <t>AÑO 7</t>
  </si>
  <si>
    <t>AÑO 8</t>
  </si>
  <si>
    <t>Repercusión por vivienda existente</t>
  </si>
  <si>
    <t>Repercusión por vivienda existente sin ayudas</t>
  </si>
  <si>
    <t>Gestión- Project Management</t>
  </si>
  <si>
    <t>Sobre proyecto, D.O. Nueva Ejecución, C.S.S.E y PM</t>
  </si>
  <si>
    <t>Evolución certificaciones 40 NE AMPLIANDO 1 PLANTA (40+8)</t>
  </si>
  <si>
    <t>Evolución certificaciones 40 NE AMPLIANDO 2 PLANTA (40+16)</t>
  </si>
  <si>
    <t>Tasación (0 nuevas viviendas)</t>
  </si>
  <si>
    <t>Venta viviendas</t>
  </si>
  <si>
    <t>importe corto hasta obtener las ayudas</t>
  </si>
  <si>
    <t xml:space="preserve">intereses prestamo total </t>
  </si>
  <si>
    <t>intereses prestamo total</t>
  </si>
  <si>
    <t xml:space="preserve">intereses prestamo corto hasta obtener las ayudas </t>
  </si>
  <si>
    <t xml:space="preserve">Evolución certificaciones 40 NE </t>
  </si>
  <si>
    <t>EJECUCION REHABILITACIÓN Y NUEVA EJECUCION DE 1 PLANTA</t>
  </si>
  <si>
    <t>EJECUCION REHABILITACIÓN Y NUEVA EJECUCION DE 2 PLANTA</t>
  </si>
  <si>
    <t>Evolución certificaciones 40 manteniendo + 1 pl</t>
  </si>
  <si>
    <t>Rehabilitacion</t>
  </si>
  <si>
    <t>Evolución certificaciones 40 manteniendo + 2 pl</t>
  </si>
  <si>
    <t>Capitalizacion ahorro energetico</t>
  </si>
  <si>
    <t>EJECUCION REHABILITACIÓN aumentado UNA PLANTA y con gestion mediante EMPRESA ESE</t>
  </si>
  <si>
    <t>EJECUCION REHABILITACIÓN aumentado DOS PLANTAS y con gestion mediante EMPRESA ESE</t>
  </si>
  <si>
    <t>EJECUCION REHABILITACIÓN  y con gestion mediante EMPRESA ESE</t>
  </si>
  <si>
    <t>Venta 10 viviendas</t>
  </si>
  <si>
    <t>Alquiler 10 viviendas 5 años</t>
  </si>
  <si>
    <t>Tasación ( nuevas viviendas)</t>
  </si>
  <si>
    <t>Venta  viviendas</t>
  </si>
  <si>
    <t>Alquiler  viviendas 5 años</t>
  </si>
  <si>
    <t>88 VIV</t>
  </si>
  <si>
    <t xml:space="preserve">CASO 88 viviendas </t>
  </si>
  <si>
    <t xml:space="preserve">Viabilidad 88 NE </t>
  </si>
  <si>
    <t>CASO 88 viviendas + 22 viviendas ampliación</t>
  </si>
  <si>
    <t>88 +22 VIV</t>
  </si>
  <si>
    <t>Tasación (22 nuevas viviendas)</t>
  </si>
  <si>
    <t>Venta 22 viviendas</t>
  </si>
  <si>
    <t>Viabilidad 88 NE ampliando 1 pl</t>
  </si>
  <si>
    <t>CASO 88 viviendas + 44 viviendas ampliación</t>
  </si>
  <si>
    <t>88 +44 VIV</t>
  </si>
  <si>
    <t>Tasación (44 nuevas viviendas)</t>
  </si>
  <si>
    <t>Venta 44 viviendas</t>
  </si>
  <si>
    <t>Viabilidad 88 NE ampliando 2 pl</t>
  </si>
  <si>
    <t>CASO Rehabilitación 88 viviendas + 22 viviendas ampliación</t>
  </si>
  <si>
    <t>Alquiler 22 viviendas 5 años</t>
  </si>
  <si>
    <t>Viabilidad 88 manteniendo + 1 pl</t>
  </si>
  <si>
    <t>Viabilidad 88 manteniendo + 2 pl</t>
  </si>
  <si>
    <t>CASO Rehabilitación 88 viviendas + 44 viviendas ampliación</t>
  </si>
  <si>
    <t>Alquiler 44 viviendas 5 años</t>
  </si>
  <si>
    <t>CASO Rehabilitación 88 viviendas + ESE</t>
  </si>
  <si>
    <t>88  VIV</t>
  </si>
  <si>
    <t>Viabilidad 88 manteniendo + ESE</t>
  </si>
  <si>
    <t>CASO Rehabilitación 88 viviendas + 22 viviendas ampliación+ESE</t>
  </si>
  <si>
    <t>CASO Rehabilitación 88 viviendas + 44 viviendas ampliación+ESE</t>
  </si>
  <si>
    <t>EJECUCION NUEVA EDIFICACION TRAS DEMOLICION + 1 PLANTA AMPLIACION</t>
  </si>
  <si>
    <t>EJECUCION NUEVA EDIFICACION TRAS DEMOLICION + 2 PLANTA AMPLIACION</t>
  </si>
  <si>
    <t>Ayudas a 88 viviendas administración local</t>
  </si>
  <si>
    <t>Ayudas a 88 viviendas administración autonómica</t>
  </si>
  <si>
    <t>Ayudas a 40 viviendas administración local</t>
  </si>
  <si>
    <t>Ayudas a 40 viviendas administración autonómica</t>
  </si>
  <si>
    <t>Ayudas a 88 viviendas administración auntonómica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</si>
</sst>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_ ;\-#,##0.00\ "/>
    <numFmt numFmtId="165" formatCode="#,##0.00\ &quot;€&quot;"/>
  </numFmts>
  <fonts count="1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indexed="55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DDDDD"/>
        <bgColor theme="4" tint="0.79995117038483843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67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Font="1"/>
    <xf numFmtId="4" fontId="2" fillId="0" borderId="0" xfId="0" applyNumberFormat="1" applyFont="1" applyAlignment="1">
      <alignment horizontal="right"/>
    </xf>
    <xf numFmtId="0" fontId="0" fillId="0" borderId="0" xfId="0" applyFill="1"/>
    <xf numFmtId="4" fontId="0" fillId="0" borderId="0" xfId="0" applyNumberFormat="1" applyFill="1"/>
    <xf numFmtId="9" fontId="0" fillId="0" borderId="0" xfId="0" applyNumberFormat="1" applyFill="1"/>
    <xf numFmtId="0" fontId="0" fillId="0" borderId="1" xfId="0" applyFill="1" applyBorder="1"/>
    <xf numFmtId="4" fontId="0" fillId="0" borderId="1" xfId="0" applyNumberFormat="1" applyFill="1" applyBorder="1"/>
    <xf numFmtId="0" fontId="0" fillId="0" borderId="1" xfId="0" applyBorder="1"/>
    <xf numFmtId="4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4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Border="1"/>
    <xf numFmtId="0" fontId="0" fillId="3" borderId="0" xfId="0" applyFill="1"/>
    <xf numFmtId="4" fontId="0" fillId="3" borderId="0" xfId="0" applyNumberFormat="1" applyFill="1"/>
    <xf numFmtId="0" fontId="0" fillId="4" borderId="0" xfId="0" applyFill="1"/>
    <xf numFmtId="4" fontId="0" fillId="4" borderId="0" xfId="0" applyNumberFormat="1" applyFill="1"/>
    <xf numFmtId="0" fontId="2" fillId="2" borderId="0" xfId="0" applyFont="1" applyFill="1"/>
    <xf numFmtId="0" fontId="2" fillId="4" borderId="0" xfId="0" applyFont="1" applyFill="1"/>
    <xf numFmtId="9" fontId="2" fillId="0" borderId="0" xfId="0" applyNumberFormat="1" applyFont="1"/>
    <xf numFmtId="4" fontId="0" fillId="0" borderId="0" xfId="0" applyNumberFormat="1" applyFill="1" applyBorder="1"/>
    <xf numFmtId="0" fontId="3" fillId="0" borderId="0" xfId="0" applyFont="1" applyAlignment="1">
      <alignment wrapText="1"/>
    </xf>
    <xf numFmtId="1" fontId="0" fillId="0" borderId="0" xfId="0" applyNumberFormat="1"/>
    <xf numFmtId="8" fontId="3" fillId="0" borderId="0" xfId="0" applyNumberFormat="1" applyFont="1"/>
    <xf numFmtId="8" fontId="0" fillId="0" borderId="0" xfId="0" applyNumberFormat="1"/>
    <xf numFmtId="0" fontId="3" fillId="0" borderId="0" xfId="0" applyFont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164" fontId="8" fillId="0" borderId="9" xfId="0" applyNumberFormat="1" applyFont="1" applyBorder="1" applyAlignment="1">
      <alignment horizontal="center"/>
    </xf>
    <xf numFmtId="0" fontId="0" fillId="0" borderId="4" xfId="0" applyBorder="1"/>
    <xf numFmtId="10" fontId="0" fillId="0" borderId="9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4" fontId="0" fillId="0" borderId="5" xfId="0" applyNumberFormat="1" applyBorder="1"/>
    <xf numFmtId="4" fontId="0" fillId="0" borderId="2" xfId="0" applyNumberFormat="1" applyBorder="1"/>
    <xf numFmtId="164" fontId="0" fillId="0" borderId="6" xfId="0" applyNumberFormat="1" applyBorder="1"/>
    <xf numFmtId="164" fontId="0" fillId="0" borderId="9" xfId="0" applyNumberFormat="1" applyBorder="1" applyAlignment="1">
      <alignment horizontal="center"/>
    </xf>
    <xf numFmtId="0" fontId="0" fillId="0" borderId="3" xfId="0" applyBorder="1"/>
    <xf numFmtId="10" fontId="8" fillId="0" borderId="9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 applyAlignment="1">
      <alignment horizontal="center"/>
    </xf>
    <xf numFmtId="0" fontId="0" fillId="0" borderId="0" xfId="0" applyFont="1" applyBorder="1"/>
    <xf numFmtId="164" fontId="10" fillId="0" borderId="6" xfId="1" applyNumberFormat="1" applyFont="1" applyFill="1" applyBorder="1"/>
    <xf numFmtId="164" fontId="10" fillId="0" borderId="6" xfId="1" applyNumberFormat="1" applyFont="1" applyBorder="1"/>
    <xf numFmtId="43" fontId="3" fillId="6" borderId="0" xfId="1" applyFont="1" applyFill="1" applyBorder="1" applyAlignment="1">
      <alignment vertical="center"/>
    </xf>
    <xf numFmtId="43" fontId="3" fillId="0" borderId="5" xfId="1" applyFont="1" applyBorder="1"/>
    <xf numFmtId="0" fontId="0" fillId="0" borderId="13" xfId="0" applyFont="1" applyBorder="1" applyAlignment="1">
      <alignment horizontal="center"/>
    </xf>
    <xf numFmtId="164" fontId="10" fillId="0" borderId="13" xfId="1" applyNumberFormat="1" applyFont="1" applyFill="1" applyBorder="1"/>
    <xf numFmtId="164" fontId="10" fillId="0" borderId="13" xfId="1" applyNumberFormat="1" applyFont="1" applyBorder="1"/>
    <xf numFmtId="0" fontId="0" fillId="0" borderId="0" xfId="0" applyFont="1" applyBorder="1" applyAlignment="1">
      <alignment horizontal="center"/>
    </xf>
    <xf numFmtId="164" fontId="10" fillId="0" borderId="0" xfId="1" applyNumberFormat="1" applyFont="1" applyFill="1" applyBorder="1"/>
    <xf numFmtId="164" fontId="10" fillId="0" borderId="0" xfId="1" applyNumberFormat="1" applyFont="1" applyBorder="1"/>
    <xf numFmtId="0" fontId="0" fillId="0" borderId="15" xfId="0" applyFont="1" applyBorder="1" applyAlignment="1">
      <alignment horizontal="center"/>
    </xf>
    <xf numFmtId="164" fontId="10" fillId="0" borderId="15" xfId="1" applyNumberFormat="1" applyFont="1" applyFill="1" applyBorder="1"/>
    <xf numFmtId="164" fontId="10" fillId="0" borderId="15" xfId="1" applyNumberFormat="1" applyFont="1" applyBorder="1"/>
    <xf numFmtId="0" fontId="0" fillId="0" borderId="16" xfId="0" applyFont="1" applyBorder="1" applyAlignment="1">
      <alignment horizontal="center"/>
    </xf>
    <xf numFmtId="164" fontId="10" fillId="0" borderId="16" xfId="1" applyNumberFormat="1" applyFont="1" applyFill="1" applyBorder="1"/>
    <xf numFmtId="164" fontId="10" fillId="0" borderId="16" xfId="1" applyNumberFormat="1" applyFont="1" applyBorder="1"/>
    <xf numFmtId="0" fontId="0" fillId="0" borderId="17" xfId="0" applyFont="1" applyBorder="1" applyAlignment="1">
      <alignment horizontal="center"/>
    </xf>
    <xf numFmtId="164" fontId="10" fillId="0" borderId="17" xfId="1" applyNumberFormat="1" applyFont="1" applyFill="1" applyBorder="1"/>
    <xf numFmtId="164" fontId="10" fillId="0" borderId="17" xfId="1" applyNumberFormat="1" applyFont="1" applyBorder="1"/>
    <xf numFmtId="0" fontId="12" fillId="0" borderId="0" xfId="0" applyFont="1" applyFill="1" applyAlignment="1">
      <alignment horizontal="center"/>
    </xf>
    <xf numFmtId="164" fontId="12" fillId="0" borderId="0" xfId="1" applyNumberFormat="1" applyFont="1" applyFill="1" applyBorder="1" applyAlignment="1"/>
    <xf numFmtId="0" fontId="12" fillId="0" borderId="0" xfId="0" applyFont="1" applyFill="1"/>
    <xf numFmtId="0" fontId="11" fillId="0" borderId="6" xfId="0" applyFont="1" applyBorder="1" applyAlignment="1">
      <alignment horizontal="center"/>
    </xf>
    <xf numFmtId="0" fontId="0" fillId="3" borderId="0" xfId="0" applyFont="1" applyFill="1"/>
    <xf numFmtId="0" fontId="0" fillId="4" borderId="14" xfId="0" applyFont="1" applyFill="1" applyBorder="1" applyAlignment="1">
      <alignment horizontal="center"/>
    </xf>
    <xf numFmtId="164" fontId="10" fillId="4" borderId="14" xfId="1" applyNumberFormat="1" applyFont="1" applyFill="1" applyBorder="1"/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4" fontId="2" fillId="0" borderId="0" xfId="0" applyNumberFormat="1" applyFont="1"/>
    <xf numFmtId="0" fontId="0" fillId="0" borderId="18" xfId="0" applyFont="1" applyBorder="1" applyAlignment="1">
      <alignment horizontal="center"/>
    </xf>
    <xf numFmtId="164" fontId="10" fillId="0" borderId="18" xfId="1" applyNumberFormat="1" applyFont="1" applyFill="1" applyBorder="1"/>
    <xf numFmtId="164" fontId="10" fillId="0" borderId="18" xfId="1" applyNumberFormat="1" applyFont="1" applyBorder="1"/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64" fontId="8" fillId="0" borderId="9" xfId="0" applyNumberFormat="1" applyFon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8" fillId="0" borderId="9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10" fontId="8" fillId="0" borderId="9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64" fontId="0" fillId="0" borderId="9" xfId="0" applyNumberForma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10" fontId="0" fillId="0" borderId="9" xfId="0" applyNumberFormat="1" applyBorder="1" applyAlignment="1">
      <alignment horizontal="center"/>
    </xf>
    <xf numFmtId="4" fontId="0" fillId="0" borderId="6" xfId="0" applyNumberFormat="1" applyBorder="1"/>
    <xf numFmtId="164" fontId="10" fillId="0" borderId="19" xfId="1" applyNumberFormat="1" applyFont="1" applyBorder="1"/>
    <xf numFmtId="164" fontId="0" fillId="0" borderId="0" xfId="0" applyNumberFormat="1"/>
    <xf numFmtId="0" fontId="0" fillId="0" borderId="24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164" fontId="9" fillId="0" borderId="29" xfId="0" applyNumberFormat="1" applyFont="1" applyBorder="1"/>
    <xf numFmtId="164" fontId="9" fillId="0" borderId="5" xfId="0" applyNumberFormat="1" applyFont="1" applyBorder="1"/>
    <xf numFmtId="10" fontId="0" fillId="0" borderId="6" xfId="0" applyNumberFormat="1" applyBorder="1"/>
    <xf numFmtId="164" fontId="10" fillId="0" borderId="31" xfId="1" applyNumberFormat="1" applyFont="1" applyBorder="1"/>
    <xf numFmtId="164" fontId="10" fillId="0" borderId="30" xfId="1" applyNumberFormat="1" applyFont="1" applyBorder="1"/>
    <xf numFmtId="4" fontId="0" fillId="0" borderId="32" xfId="0" applyNumberFormat="1" applyBorder="1"/>
    <xf numFmtId="0" fontId="0" fillId="0" borderId="31" xfId="0" applyFont="1" applyBorder="1" applyAlignment="1">
      <alignment horizontal="center"/>
    </xf>
    <xf numFmtId="164" fontId="10" fillId="0" borderId="31" xfId="1" applyNumberFormat="1" applyFont="1" applyFill="1" applyBorder="1"/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165" fontId="14" fillId="10" borderId="0" xfId="2" applyNumberFormat="1" applyFont="1" applyFill="1" applyBorder="1" applyAlignment="1">
      <alignment horizontal="right" vertical="center"/>
    </xf>
    <xf numFmtId="165" fontId="14" fillId="0" borderId="0" xfId="2" applyNumberFormat="1" applyFont="1" applyBorder="1" applyAlignment="1">
      <alignment horizontal="right" vertical="center"/>
    </xf>
    <xf numFmtId="0" fontId="0" fillId="0" borderId="0" xfId="0" applyBorder="1" applyAlignment="1"/>
    <xf numFmtId="0" fontId="0" fillId="8" borderId="14" xfId="0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33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0" fillId="6" borderId="33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  <xf numFmtId="0" fontId="7" fillId="7" borderId="33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3" fillId="0" borderId="9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0" fillId="8" borderId="20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33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7" fillId="9" borderId="14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7" borderId="22" xfId="0" applyFont="1" applyFill="1" applyBorder="1" applyAlignment="1">
      <alignment horizontal="center"/>
    </xf>
    <xf numFmtId="0" fontId="0" fillId="6" borderId="21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40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m/Dropbox/TESIS/10%20ANEXOS%20INVESTIGACION/Calculadora%20de%20pr&#195;&#169;stamo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dora de préstamos"/>
      <sheetName val="simplificacion Luis"/>
    </sheetNames>
    <sheetDataSet>
      <sheetData sheetId="0">
        <row r="1">
          <cell r="B1" t="str">
            <v>Calculadora de préstamos simple</v>
          </cell>
        </row>
        <row r="2">
          <cell r="B2"/>
        </row>
        <row r="3">
          <cell r="B3" t="str">
            <v>Valores del préstamo</v>
          </cell>
        </row>
        <row r="4">
          <cell r="B4" t="str">
            <v>Importe del préstamo</v>
          </cell>
        </row>
        <row r="5">
          <cell r="B5" t="str">
            <v>Tasa de interés anual</v>
          </cell>
        </row>
        <row r="6">
          <cell r="B6" t="str">
            <v>Periodo del préstamo en años</v>
          </cell>
        </row>
        <row r="7">
          <cell r="B7" t="str">
            <v>Fecha de inicio del préstamo</v>
          </cell>
        </row>
        <row r="8">
          <cell r="B8"/>
        </row>
        <row r="9">
          <cell r="B9" t="str">
            <v>N.° de pago</v>
          </cell>
        </row>
        <row r="10">
          <cell r="B10">
            <v>1</v>
          </cell>
        </row>
        <row r="11">
          <cell r="B11">
            <v>2</v>
          </cell>
        </row>
        <row r="12">
          <cell r="B12">
            <v>3</v>
          </cell>
        </row>
        <row r="13">
          <cell r="B13">
            <v>4</v>
          </cell>
        </row>
        <row r="14">
          <cell r="B14">
            <v>5</v>
          </cell>
        </row>
        <row r="15">
          <cell r="B15">
            <v>6</v>
          </cell>
        </row>
        <row r="16">
          <cell r="B16">
            <v>7</v>
          </cell>
        </row>
        <row r="17">
          <cell r="B17">
            <v>8</v>
          </cell>
        </row>
        <row r="18">
          <cell r="B18">
            <v>9</v>
          </cell>
        </row>
        <row r="19">
          <cell r="B19">
            <v>10</v>
          </cell>
        </row>
        <row r="20">
          <cell r="B20">
            <v>11</v>
          </cell>
        </row>
        <row r="21">
          <cell r="B21">
            <v>12</v>
          </cell>
        </row>
        <row r="22">
          <cell r="B22">
            <v>13</v>
          </cell>
        </row>
        <row r="23">
          <cell r="B23">
            <v>14</v>
          </cell>
        </row>
        <row r="24">
          <cell r="B24">
            <v>15</v>
          </cell>
        </row>
        <row r="25">
          <cell r="B25">
            <v>16</v>
          </cell>
        </row>
        <row r="26">
          <cell r="B26">
            <v>17</v>
          </cell>
        </row>
        <row r="27">
          <cell r="B27">
            <v>18</v>
          </cell>
        </row>
        <row r="28">
          <cell r="B28">
            <v>19</v>
          </cell>
        </row>
        <row r="29">
          <cell r="B29">
            <v>20</v>
          </cell>
        </row>
        <row r="30">
          <cell r="B30">
            <v>21</v>
          </cell>
        </row>
        <row r="31">
          <cell r="B31">
            <v>22</v>
          </cell>
        </row>
        <row r="32">
          <cell r="B32">
            <v>23</v>
          </cell>
        </row>
        <row r="33">
          <cell r="B33">
            <v>24</v>
          </cell>
        </row>
        <row r="34">
          <cell r="B34">
            <v>25</v>
          </cell>
        </row>
        <row r="35">
          <cell r="B35">
            <v>26</v>
          </cell>
        </row>
        <row r="36">
          <cell r="B36">
            <v>27</v>
          </cell>
        </row>
        <row r="37">
          <cell r="B37">
            <v>28</v>
          </cell>
        </row>
        <row r="38">
          <cell r="B38">
            <v>29</v>
          </cell>
        </row>
        <row r="39">
          <cell r="B39">
            <v>30</v>
          </cell>
        </row>
        <row r="40">
          <cell r="B40">
            <v>31</v>
          </cell>
        </row>
        <row r="41">
          <cell r="B41">
            <v>32</v>
          </cell>
        </row>
        <row r="42">
          <cell r="B42">
            <v>33</v>
          </cell>
        </row>
        <row r="43">
          <cell r="B43">
            <v>34</v>
          </cell>
        </row>
        <row r="44">
          <cell r="B44">
            <v>35</v>
          </cell>
        </row>
        <row r="45">
          <cell r="B45">
            <v>36</v>
          </cell>
        </row>
        <row r="46">
          <cell r="B46">
            <v>37</v>
          </cell>
        </row>
        <row r="47">
          <cell r="B47">
            <v>38</v>
          </cell>
        </row>
        <row r="48">
          <cell r="B48">
            <v>39</v>
          </cell>
        </row>
        <row r="49">
          <cell r="B49">
            <v>40</v>
          </cell>
        </row>
        <row r="50">
          <cell r="B50">
            <v>41</v>
          </cell>
        </row>
        <row r="51">
          <cell r="B51">
            <v>42</v>
          </cell>
        </row>
        <row r="52">
          <cell r="B52">
            <v>43</v>
          </cell>
        </row>
        <row r="53">
          <cell r="B53">
            <v>44</v>
          </cell>
        </row>
        <row r="54">
          <cell r="B54">
            <v>45</v>
          </cell>
        </row>
        <row r="55">
          <cell r="B55">
            <v>46</v>
          </cell>
        </row>
        <row r="56">
          <cell r="B56">
            <v>47</v>
          </cell>
        </row>
        <row r="57">
          <cell r="B57">
            <v>48</v>
          </cell>
        </row>
        <row r="58">
          <cell r="B58">
            <v>49</v>
          </cell>
        </row>
        <row r="59">
          <cell r="B59">
            <v>50</v>
          </cell>
        </row>
        <row r="60">
          <cell r="B60">
            <v>51</v>
          </cell>
        </row>
        <row r="61">
          <cell r="B61">
            <v>52</v>
          </cell>
        </row>
        <row r="62">
          <cell r="B62">
            <v>53</v>
          </cell>
        </row>
        <row r="63">
          <cell r="B63">
            <v>54</v>
          </cell>
        </row>
        <row r="64">
          <cell r="B64">
            <v>55</v>
          </cell>
        </row>
        <row r="65">
          <cell r="B65">
            <v>56</v>
          </cell>
        </row>
        <row r="66">
          <cell r="B66">
            <v>57</v>
          </cell>
        </row>
        <row r="67">
          <cell r="B67">
            <v>58</v>
          </cell>
        </row>
        <row r="68">
          <cell r="B68">
            <v>59</v>
          </cell>
        </row>
        <row r="69">
          <cell r="B69">
            <v>60</v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  <row r="201">
          <cell r="B201" t="str">
            <v/>
          </cell>
        </row>
        <row r="202">
          <cell r="B202" t="str">
            <v/>
          </cell>
        </row>
        <row r="203">
          <cell r="B203" t="str">
            <v/>
          </cell>
        </row>
        <row r="204">
          <cell r="B204" t="str">
            <v/>
          </cell>
        </row>
        <row r="205">
          <cell r="B205" t="str">
            <v/>
          </cell>
        </row>
        <row r="206">
          <cell r="B206" t="str">
            <v/>
          </cell>
        </row>
        <row r="207">
          <cell r="B207" t="str">
            <v/>
          </cell>
        </row>
        <row r="208">
          <cell r="B208" t="str">
            <v/>
          </cell>
        </row>
        <row r="209">
          <cell r="B209" t="str">
            <v/>
          </cell>
        </row>
        <row r="210">
          <cell r="B210" t="str">
            <v/>
          </cell>
        </row>
        <row r="211">
          <cell r="B211" t="str">
            <v/>
          </cell>
        </row>
        <row r="212">
          <cell r="B212" t="str">
            <v/>
          </cell>
        </row>
        <row r="213">
          <cell r="B213" t="str">
            <v/>
          </cell>
        </row>
        <row r="214">
          <cell r="B214" t="str">
            <v/>
          </cell>
        </row>
        <row r="215">
          <cell r="B215" t="str">
            <v/>
          </cell>
        </row>
        <row r="216">
          <cell r="B216" t="str">
            <v/>
          </cell>
        </row>
        <row r="217">
          <cell r="B217" t="str">
            <v/>
          </cell>
        </row>
        <row r="218">
          <cell r="B218" t="str">
            <v/>
          </cell>
        </row>
        <row r="219">
          <cell r="B219" t="str">
            <v/>
          </cell>
        </row>
        <row r="220">
          <cell r="B220" t="str">
            <v/>
          </cell>
        </row>
        <row r="221">
          <cell r="B221" t="str">
            <v/>
          </cell>
        </row>
        <row r="222">
          <cell r="B222" t="str">
            <v/>
          </cell>
        </row>
        <row r="223">
          <cell r="B223" t="str">
            <v/>
          </cell>
        </row>
        <row r="224">
          <cell r="B224" t="str">
            <v/>
          </cell>
        </row>
        <row r="225">
          <cell r="B225" t="str">
            <v/>
          </cell>
        </row>
        <row r="226">
          <cell r="B226" t="str">
            <v/>
          </cell>
        </row>
        <row r="227">
          <cell r="B227" t="str">
            <v/>
          </cell>
        </row>
        <row r="228">
          <cell r="B228" t="str">
            <v/>
          </cell>
        </row>
        <row r="229">
          <cell r="B229" t="str">
            <v/>
          </cell>
        </row>
        <row r="230">
          <cell r="B230" t="str">
            <v/>
          </cell>
        </row>
        <row r="231">
          <cell r="B231" t="str">
            <v/>
          </cell>
        </row>
        <row r="232">
          <cell r="B232" t="str">
            <v/>
          </cell>
        </row>
        <row r="233">
          <cell r="B233" t="str">
            <v/>
          </cell>
        </row>
        <row r="234">
          <cell r="B234" t="str">
            <v/>
          </cell>
        </row>
        <row r="235">
          <cell r="B235" t="str">
            <v/>
          </cell>
        </row>
        <row r="236">
          <cell r="B236" t="str">
            <v/>
          </cell>
        </row>
        <row r="237">
          <cell r="B237" t="str">
            <v/>
          </cell>
        </row>
        <row r="238">
          <cell r="B238" t="str">
            <v/>
          </cell>
        </row>
        <row r="239">
          <cell r="B239" t="str">
            <v/>
          </cell>
        </row>
        <row r="240">
          <cell r="B240" t="str">
            <v/>
          </cell>
        </row>
        <row r="241">
          <cell r="B241" t="str">
            <v/>
          </cell>
        </row>
        <row r="242">
          <cell r="B242" t="str">
            <v/>
          </cell>
        </row>
        <row r="243">
          <cell r="B243" t="str">
            <v/>
          </cell>
        </row>
        <row r="244">
          <cell r="B244" t="str">
            <v/>
          </cell>
        </row>
        <row r="245">
          <cell r="B245" t="str">
            <v/>
          </cell>
        </row>
        <row r="246">
          <cell r="B246" t="str">
            <v/>
          </cell>
        </row>
        <row r="247">
          <cell r="B247" t="str">
            <v/>
          </cell>
        </row>
        <row r="248">
          <cell r="B248" t="str">
            <v/>
          </cell>
        </row>
        <row r="249">
          <cell r="B249" t="str">
            <v/>
          </cell>
        </row>
        <row r="250">
          <cell r="B250" t="str">
            <v/>
          </cell>
        </row>
        <row r="251">
          <cell r="B251" t="str">
            <v/>
          </cell>
        </row>
        <row r="252">
          <cell r="B252" t="str">
            <v/>
          </cell>
        </row>
        <row r="253">
          <cell r="B253" t="str">
            <v/>
          </cell>
        </row>
        <row r="254">
          <cell r="B254" t="str">
            <v/>
          </cell>
        </row>
        <row r="255">
          <cell r="B255" t="str">
            <v/>
          </cell>
        </row>
        <row r="256">
          <cell r="B256" t="str">
            <v/>
          </cell>
        </row>
        <row r="257">
          <cell r="B257" t="str">
            <v/>
          </cell>
        </row>
        <row r="258">
          <cell r="B258" t="str">
            <v/>
          </cell>
        </row>
        <row r="259">
          <cell r="B259" t="str">
            <v/>
          </cell>
        </row>
        <row r="260">
          <cell r="B260" t="str">
            <v/>
          </cell>
        </row>
        <row r="261">
          <cell r="B261" t="str">
            <v/>
          </cell>
        </row>
        <row r="262">
          <cell r="B262" t="str">
            <v/>
          </cell>
        </row>
        <row r="263">
          <cell r="B263" t="str">
            <v/>
          </cell>
        </row>
        <row r="264">
          <cell r="B264" t="str">
            <v/>
          </cell>
        </row>
        <row r="265">
          <cell r="B265" t="str">
            <v/>
          </cell>
        </row>
        <row r="266">
          <cell r="B266" t="str">
            <v/>
          </cell>
        </row>
        <row r="267">
          <cell r="B267" t="str">
            <v/>
          </cell>
        </row>
        <row r="268">
          <cell r="B268" t="str">
            <v/>
          </cell>
        </row>
        <row r="269">
          <cell r="B269" t="str">
            <v/>
          </cell>
        </row>
        <row r="270">
          <cell r="B270" t="str">
            <v/>
          </cell>
        </row>
        <row r="271">
          <cell r="B271" t="str">
            <v/>
          </cell>
        </row>
        <row r="272">
          <cell r="B272" t="str">
            <v/>
          </cell>
        </row>
        <row r="273">
          <cell r="B273" t="str">
            <v/>
          </cell>
        </row>
        <row r="274">
          <cell r="B274" t="str">
            <v/>
          </cell>
        </row>
        <row r="275">
          <cell r="B275" t="str">
            <v/>
          </cell>
        </row>
        <row r="276">
          <cell r="B276" t="str">
            <v/>
          </cell>
        </row>
        <row r="277">
          <cell r="B277" t="str">
            <v/>
          </cell>
        </row>
        <row r="278">
          <cell r="B278" t="str">
            <v/>
          </cell>
        </row>
        <row r="279">
          <cell r="B279" t="str">
            <v/>
          </cell>
        </row>
        <row r="280">
          <cell r="B280" t="str">
            <v/>
          </cell>
        </row>
        <row r="281">
          <cell r="B281" t="str">
            <v/>
          </cell>
        </row>
        <row r="282">
          <cell r="B282" t="str">
            <v/>
          </cell>
        </row>
        <row r="283">
          <cell r="B283" t="str">
            <v/>
          </cell>
        </row>
        <row r="284">
          <cell r="B284" t="str">
            <v/>
          </cell>
        </row>
        <row r="285">
          <cell r="B285" t="str">
            <v/>
          </cell>
        </row>
        <row r="286">
          <cell r="B286" t="str">
            <v/>
          </cell>
        </row>
        <row r="287">
          <cell r="B287" t="str">
            <v/>
          </cell>
        </row>
        <row r="288">
          <cell r="B288" t="str">
            <v/>
          </cell>
        </row>
        <row r="289">
          <cell r="B289" t="str">
            <v/>
          </cell>
        </row>
        <row r="290">
          <cell r="B290" t="str">
            <v/>
          </cell>
        </row>
        <row r="291">
          <cell r="B291" t="str">
            <v/>
          </cell>
        </row>
        <row r="292">
          <cell r="B292" t="str">
            <v/>
          </cell>
        </row>
        <row r="293">
          <cell r="B293" t="str">
            <v/>
          </cell>
        </row>
        <row r="294">
          <cell r="B294" t="str">
            <v/>
          </cell>
        </row>
        <row r="295">
          <cell r="B295" t="str">
            <v/>
          </cell>
        </row>
        <row r="296">
          <cell r="B296" t="str">
            <v/>
          </cell>
        </row>
        <row r="297">
          <cell r="B297" t="str">
            <v/>
          </cell>
        </row>
        <row r="298">
          <cell r="B298" t="str">
            <v/>
          </cell>
        </row>
        <row r="299">
          <cell r="B299" t="str">
            <v/>
          </cell>
        </row>
        <row r="300">
          <cell r="B300" t="str">
            <v/>
          </cell>
        </row>
        <row r="301">
          <cell r="B301" t="str">
            <v/>
          </cell>
        </row>
        <row r="302">
          <cell r="B302" t="str">
            <v/>
          </cell>
        </row>
        <row r="303">
          <cell r="B303" t="str">
            <v/>
          </cell>
        </row>
        <row r="304">
          <cell r="B304" t="str">
            <v/>
          </cell>
        </row>
        <row r="305">
          <cell r="B305" t="str">
            <v/>
          </cell>
        </row>
        <row r="306">
          <cell r="B306" t="str">
            <v/>
          </cell>
        </row>
        <row r="307">
          <cell r="B307" t="str">
            <v/>
          </cell>
        </row>
        <row r="308">
          <cell r="B308" t="str">
            <v/>
          </cell>
        </row>
        <row r="309">
          <cell r="B309" t="str">
            <v/>
          </cell>
        </row>
        <row r="310">
          <cell r="B310" t="str">
            <v/>
          </cell>
        </row>
        <row r="311">
          <cell r="B311" t="str">
            <v/>
          </cell>
        </row>
        <row r="312">
          <cell r="B312" t="str">
            <v/>
          </cell>
        </row>
        <row r="313">
          <cell r="B313" t="str">
            <v/>
          </cell>
        </row>
        <row r="314">
          <cell r="B314" t="str">
            <v/>
          </cell>
        </row>
        <row r="315">
          <cell r="B315" t="str">
            <v/>
          </cell>
        </row>
        <row r="316">
          <cell r="B316" t="str">
            <v/>
          </cell>
        </row>
        <row r="317">
          <cell r="B317" t="str">
            <v/>
          </cell>
        </row>
        <row r="318">
          <cell r="B318" t="str">
            <v/>
          </cell>
        </row>
        <row r="319">
          <cell r="B319" t="str">
            <v/>
          </cell>
        </row>
        <row r="320">
          <cell r="B320" t="str">
            <v/>
          </cell>
        </row>
        <row r="321">
          <cell r="B321" t="str">
            <v/>
          </cell>
        </row>
        <row r="322">
          <cell r="B322" t="str">
            <v/>
          </cell>
        </row>
        <row r="323">
          <cell r="B323" t="str">
            <v/>
          </cell>
        </row>
        <row r="324">
          <cell r="B324" t="str">
            <v/>
          </cell>
        </row>
        <row r="325">
          <cell r="B325" t="str">
            <v/>
          </cell>
        </row>
        <row r="326">
          <cell r="B326" t="str">
            <v/>
          </cell>
        </row>
        <row r="327">
          <cell r="B327" t="str">
            <v/>
          </cell>
        </row>
        <row r="328">
          <cell r="B328" t="str">
            <v/>
          </cell>
        </row>
        <row r="329">
          <cell r="B329" t="str">
            <v/>
          </cell>
        </row>
        <row r="330">
          <cell r="B330" t="str">
            <v/>
          </cell>
        </row>
        <row r="331">
          <cell r="B331" t="str">
            <v/>
          </cell>
        </row>
        <row r="332">
          <cell r="B332" t="str">
            <v/>
          </cell>
        </row>
        <row r="333">
          <cell r="B333" t="str">
            <v/>
          </cell>
        </row>
        <row r="334">
          <cell r="B334" t="str">
            <v/>
          </cell>
        </row>
        <row r="335">
          <cell r="B335" t="str">
            <v/>
          </cell>
        </row>
        <row r="336">
          <cell r="B336" t="str">
            <v/>
          </cell>
        </row>
        <row r="337">
          <cell r="B337" t="str">
            <v/>
          </cell>
        </row>
        <row r="338">
          <cell r="B338" t="str">
            <v/>
          </cell>
        </row>
        <row r="339">
          <cell r="B339" t="str">
            <v/>
          </cell>
        </row>
        <row r="340">
          <cell r="B340" t="str">
            <v/>
          </cell>
        </row>
        <row r="341">
          <cell r="B341" t="str">
            <v/>
          </cell>
        </row>
        <row r="342">
          <cell r="B342" t="str">
            <v/>
          </cell>
        </row>
        <row r="343">
          <cell r="B343" t="str">
            <v/>
          </cell>
        </row>
        <row r="344">
          <cell r="B344" t="str">
            <v/>
          </cell>
        </row>
        <row r="345">
          <cell r="B345" t="str">
            <v/>
          </cell>
        </row>
        <row r="346">
          <cell r="B346" t="str">
            <v/>
          </cell>
        </row>
        <row r="347">
          <cell r="B347" t="str">
            <v/>
          </cell>
        </row>
        <row r="348">
          <cell r="B348" t="str">
            <v/>
          </cell>
        </row>
        <row r="349">
          <cell r="B349" t="str">
            <v/>
          </cell>
        </row>
        <row r="350">
          <cell r="B350" t="str">
            <v/>
          </cell>
        </row>
        <row r="351">
          <cell r="B351" t="str">
            <v/>
          </cell>
        </row>
        <row r="352">
          <cell r="B352" t="str">
            <v/>
          </cell>
        </row>
        <row r="353">
          <cell r="B353" t="str">
            <v/>
          </cell>
        </row>
        <row r="354">
          <cell r="B354" t="str">
            <v/>
          </cell>
        </row>
        <row r="355">
          <cell r="B355" t="str">
            <v/>
          </cell>
        </row>
        <row r="356">
          <cell r="B356" t="str">
            <v/>
          </cell>
        </row>
        <row r="357">
          <cell r="B357" t="str">
            <v/>
          </cell>
        </row>
        <row r="358">
          <cell r="B358" t="str">
            <v/>
          </cell>
        </row>
        <row r="359">
          <cell r="B359" t="str">
            <v/>
          </cell>
        </row>
        <row r="360">
          <cell r="B360" t="str">
            <v/>
          </cell>
        </row>
        <row r="361">
          <cell r="B361" t="str">
            <v/>
          </cell>
        </row>
        <row r="362">
          <cell r="B362" t="str">
            <v/>
          </cell>
        </row>
        <row r="363">
          <cell r="B363" t="str">
            <v/>
          </cell>
        </row>
        <row r="364">
          <cell r="B364" t="str">
            <v/>
          </cell>
        </row>
        <row r="365">
          <cell r="B365" t="str">
            <v/>
          </cell>
        </row>
        <row r="366">
          <cell r="B366" t="str">
            <v/>
          </cell>
        </row>
        <row r="367">
          <cell r="B367" t="str">
            <v/>
          </cell>
        </row>
        <row r="368">
          <cell r="B368" t="str">
            <v/>
          </cell>
        </row>
        <row r="369">
          <cell r="B369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7C72-0A42-43AF-933E-A8C3EC6A4C1D}">
  <sheetPr codeName="Hoja11"/>
  <dimension ref="A2:CX95"/>
  <sheetViews>
    <sheetView showGridLines="0" tabSelected="1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E31" sqref="E31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7.28515625" customWidth="1"/>
  </cols>
  <sheetData>
    <row r="2" spans="2:102" ht="21" x14ac:dyDescent="0.35">
      <c r="B2" s="4" t="s">
        <v>215</v>
      </c>
    </row>
    <row r="4" spans="2:102" x14ac:dyDescent="0.25">
      <c r="B4" t="s">
        <v>190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3" t="s">
        <v>55</v>
      </c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5"/>
      <c r="V6" s="146" t="s">
        <v>56</v>
      </c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8"/>
      <c r="AH6" s="149" t="s">
        <v>57</v>
      </c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1"/>
      <c r="AT6" s="156" t="s">
        <v>58</v>
      </c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8"/>
      <c r="BF6" s="159" t="s">
        <v>59</v>
      </c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38" t="s">
        <v>166</v>
      </c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60" t="s">
        <v>167</v>
      </c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38" t="s">
        <v>168</v>
      </c>
      <c r="CQ6" s="138"/>
      <c r="CR6" s="138"/>
      <c r="CS6" s="138"/>
      <c r="CT6" s="138"/>
      <c r="CU6" s="138"/>
      <c r="CV6" s="138"/>
      <c r="CW6" s="138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2297387.1139178881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0</v>
      </c>
      <c r="D16" s="1">
        <f>F30</f>
        <v>0</v>
      </c>
      <c r="F16" s="1">
        <f>D16*C16</f>
        <v>0</v>
      </c>
      <c r="G16" s="70">
        <v>6</v>
      </c>
      <c r="H16" s="70">
        <v>6</v>
      </c>
      <c r="I16" s="71">
        <f t="shared" ref="I16:I65" si="0">-F16</f>
        <v>0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0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0</v>
      </c>
      <c r="D17" s="1">
        <f>F30</f>
        <v>0</v>
      </c>
      <c r="F17" s="1">
        <f>D17*C17</f>
        <v>0</v>
      </c>
      <c r="G17" s="55">
        <v>17</v>
      </c>
      <c r="H17" s="55">
        <v>18</v>
      </c>
      <c r="I17" s="57">
        <f t="shared" si="0"/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0</v>
      </c>
      <c r="AA17" s="58">
        <f>0.7*I17</f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0</v>
      </c>
      <c r="D18" s="1">
        <f>F30</f>
        <v>0</v>
      </c>
      <c r="F18" s="1">
        <f>C18*D18</f>
        <v>0</v>
      </c>
      <c r="G18" s="55">
        <v>17</v>
      </c>
      <c r="H18" s="55">
        <v>18</v>
      </c>
      <c r="I18" s="57">
        <f t="shared" si="0"/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0</v>
      </c>
      <c r="AA18" s="58">
        <f>I18*0.5</f>
        <v>0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1608120</v>
      </c>
      <c r="F19" s="1">
        <f>C19*D19</f>
        <v>90215.531999999992</v>
      </c>
      <c r="G19" s="55">
        <v>6</v>
      </c>
      <c r="H19" s="55">
        <v>9</v>
      </c>
      <c r="I19" s="57">
        <f t="shared" si="0"/>
        <v>-90215.531999999992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-36086.212800000001</v>
      </c>
      <c r="P19" s="58">
        <v>0</v>
      </c>
      <c r="Q19" s="58">
        <v>0</v>
      </c>
      <c r="R19" s="58">
        <f>I19*0.6</f>
        <v>-54129.319199999991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1608120</v>
      </c>
      <c r="F20" s="1">
        <f>C20*D20</f>
        <v>76707.323999999993</v>
      </c>
      <c r="G20" s="55">
        <v>19</v>
      </c>
      <c r="H20" s="55">
        <v>32</v>
      </c>
      <c r="I20" s="57">
        <f t="shared" si="0"/>
        <v>-76707.323999999993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-5479.0945714285708</v>
      </c>
      <c r="AC20" s="58">
        <f t="shared" ref="AC20:AO20" si="1">$I20/14</f>
        <v>-5479.0945714285708</v>
      </c>
      <c r="AD20" s="58">
        <f t="shared" si="1"/>
        <v>-5479.0945714285708</v>
      </c>
      <c r="AE20" s="58">
        <f t="shared" si="1"/>
        <v>-5479.0945714285708</v>
      </c>
      <c r="AF20" s="58">
        <f t="shared" si="1"/>
        <v>-5479.0945714285708</v>
      </c>
      <c r="AG20" s="58">
        <f t="shared" si="1"/>
        <v>-5479.0945714285708</v>
      </c>
      <c r="AH20" s="58">
        <f t="shared" si="1"/>
        <v>-5479.0945714285708</v>
      </c>
      <c r="AI20" s="58">
        <f t="shared" si="1"/>
        <v>-5479.0945714285708</v>
      </c>
      <c r="AJ20" s="58">
        <f t="shared" si="1"/>
        <v>-5479.0945714285708</v>
      </c>
      <c r="AK20" s="58">
        <f t="shared" si="1"/>
        <v>-5479.0945714285708</v>
      </c>
      <c r="AL20" s="58">
        <f t="shared" si="1"/>
        <v>-5479.0945714285708</v>
      </c>
      <c r="AM20" s="58">
        <f t="shared" si="1"/>
        <v>-5479.0945714285708</v>
      </c>
      <c r="AN20" s="58">
        <f t="shared" si="1"/>
        <v>-5479.0945714285708</v>
      </c>
      <c r="AO20" s="58">
        <f t="shared" si="1"/>
        <v>-5479.0945714285708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1608120</v>
      </c>
      <c r="F21" s="1">
        <f>C21*D21</f>
        <v>11256.84</v>
      </c>
      <c r="G21" s="55">
        <v>19</v>
      </c>
      <c r="H21" s="55">
        <v>32</v>
      </c>
      <c r="I21" s="57">
        <f t="shared" si="0"/>
        <v>-11256.84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-804.06000000000006</v>
      </c>
      <c r="AC21" s="58">
        <f t="shared" ref="AC21:AO21" si="2">$I$21/14</f>
        <v>-804.06000000000006</v>
      </c>
      <c r="AD21" s="58">
        <f t="shared" si="2"/>
        <v>-804.06000000000006</v>
      </c>
      <c r="AE21" s="58">
        <f t="shared" si="2"/>
        <v>-804.06000000000006</v>
      </c>
      <c r="AF21" s="58">
        <f t="shared" si="2"/>
        <v>-804.06000000000006</v>
      </c>
      <c r="AG21" s="58">
        <f t="shared" si="2"/>
        <v>-804.06000000000006</v>
      </c>
      <c r="AH21" s="58">
        <f t="shared" si="2"/>
        <v>-804.06000000000006</v>
      </c>
      <c r="AI21" s="58">
        <f t="shared" si="2"/>
        <v>-804.06000000000006</v>
      </c>
      <c r="AJ21" s="58">
        <f t="shared" si="2"/>
        <v>-804.06000000000006</v>
      </c>
      <c r="AK21" s="58">
        <f t="shared" si="2"/>
        <v>-804.06000000000006</v>
      </c>
      <c r="AL21" s="58">
        <f t="shared" si="2"/>
        <v>-804.06000000000006</v>
      </c>
      <c r="AM21" s="58">
        <f t="shared" si="2"/>
        <v>-804.06000000000006</v>
      </c>
      <c r="AN21" s="58">
        <f t="shared" si="2"/>
        <v>-804.06000000000006</v>
      </c>
      <c r="AO21" s="58">
        <f t="shared" si="2"/>
        <v>-804.06000000000006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1608120</v>
      </c>
      <c r="F22" s="1">
        <f>C22*D22</f>
        <v>32162.400000000001</v>
      </c>
      <c r="G22" s="55">
        <v>1</v>
      </c>
      <c r="H22" s="55">
        <v>33</v>
      </c>
      <c r="I22" s="57">
        <f>-F22</f>
        <v>-32162.400000000001</v>
      </c>
      <c r="J22" s="58">
        <v>0</v>
      </c>
      <c r="K22" s="58">
        <v>0</v>
      </c>
      <c r="L22" s="58">
        <v>0</v>
      </c>
      <c r="M22" s="58">
        <f>I22*0.05</f>
        <v>-1608.1200000000001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-4824.3599999999997</v>
      </c>
      <c r="S22" s="58">
        <v>0</v>
      </c>
      <c r="T22" s="58">
        <f>I22*0.05</f>
        <v>-1608.1200000000001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-1286.4960000000001</v>
      </c>
      <c r="AA22" s="58">
        <f t="shared" si="3"/>
        <v>-1286.4960000000001</v>
      </c>
      <c r="AB22" s="58">
        <f t="shared" si="3"/>
        <v>-1286.4960000000001</v>
      </c>
      <c r="AC22" s="58">
        <f t="shared" si="3"/>
        <v>-1286.4960000000001</v>
      </c>
      <c r="AD22" s="58">
        <f t="shared" si="3"/>
        <v>-1286.4960000000001</v>
      </c>
      <c r="AE22" s="58">
        <f t="shared" si="3"/>
        <v>-1286.4960000000001</v>
      </c>
      <c r="AF22" s="58">
        <f t="shared" si="3"/>
        <v>-1286.4960000000001</v>
      </c>
      <c r="AG22" s="58">
        <f t="shared" si="3"/>
        <v>-1286.4960000000001</v>
      </c>
      <c r="AH22" s="58">
        <f t="shared" si="3"/>
        <v>-1286.4960000000001</v>
      </c>
      <c r="AI22" s="58">
        <f t="shared" si="3"/>
        <v>-1286.4960000000001</v>
      </c>
      <c r="AJ22" s="58">
        <f t="shared" si="3"/>
        <v>-1286.4960000000001</v>
      </c>
      <c r="AK22" s="58">
        <f t="shared" si="3"/>
        <v>-1286.4960000000001</v>
      </c>
      <c r="AL22" s="58">
        <f t="shared" si="3"/>
        <v>-1286.4960000000001</v>
      </c>
      <c r="AM22" s="58">
        <f t="shared" si="3"/>
        <v>-1286.4960000000001</v>
      </c>
      <c r="AN22" s="58">
        <f t="shared" si="3"/>
        <v>-1286.4960000000001</v>
      </c>
      <c r="AO22" s="58">
        <f>$I$22*0.04</f>
        <v>-1286.4960000000001</v>
      </c>
      <c r="AP22" s="58">
        <f>I22*0.11</f>
        <v>-3537.864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0</v>
      </c>
      <c r="F24" s="1">
        <f>C24*D24</f>
        <v>0</v>
      </c>
      <c r="G24" s="55">
        <v>6</v>
      </c>
      <c r="H24" s="55">
        <v>18</v>
      </c>
      <c r="I24" s="57">
        <f t="shared" si="0"/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0</v>
      </c>
      <c r="AA24" s="58">
        <f>(AA17+AA18)*0.21</f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210342.09599999996</v>
      </c>
      <c r="F25" s="1">
        <f>C25*D25</f>
        <v>44171.840159999992</v>
      </c>
      <c r="G25" s="55">
        <v>6</v>
      </c>
      <c r="H25" s="55">
        <v>32</v>
      </c>
      <c r="I25" s="57">
        <f t="shared" si="0"/>
        <v>-44171.840159999992</v>
      </c>
      <c r="J25" s="58">
        <v>0</v>
      </c>
      <c r="K25" s="58">
        <v>0</v>
      </c>
      <c r="L25" s="58">
        <v>0</v>
      </c>
      <c r="M25" s="58">
        <f>SUM(M19:M22)*0.21</f>
        <v>-337.70519999999999</v>
      </c>
      <c r="N25" s="58">
        <v>0</v>
      </c>
      <c r="O25" s="58">
        <f>SUM(O19:O22)*0.21</f>
        <v>-7578.1046880000004</v>
      </c>
      <c r="P25" s="58">
        <v>0</v>
      </c>
      <c r="Q25" s="58">
        <v>0</v>
      </c>
      <c r="R25" s="58">
        <f>SUM(R19:R22)*0.21</f>
        <v>-12380.272631999998</v>
      </c>
      <c r="S25" s="58">
        <v>0</v>
      </c>
      <c r="T25" s="58">
        <f>SUM(T19:T22)*0.21</f>
        <v>-337.70519999999999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-270.16416000000004</v>
      </c>
      <c r="AA25" s="58">
        <f t="shared" si="4"/>
        <v>-270.16416000000004</v>
      </c>
      <c r="AB25" s="58">
        <f t="shared" si="4"/>
        <v>-1589.62662</v>
      </c>
      <c r="AC25" s="58">
        <f t="shared" si="4"/>
        <v>-1589.62662</v>
      </c>
      <c r="AD25" s="58">
        <f t="shared" si="4"/>
        <v>-1589.62662</v>
      </c>
      <c r="AE25" s="58">
        <f t="shared" si="4"/>
        <v>-1589.62662</v>
      </c>
      <c r="AF25" s="58">
        <f t="shared" si="4"/>
        <v>-1589.62662</v>
      </c>
      <c r="AG25" s="58">
        <f t="shared" si="4"/>
        <v>-1589.62662</v>
      </c>
      <c r="AH25" s="58">
        <f t="shared" si="4"/>
        <v>-1589.62662</v>
      </c>
      <c r="AI25" s="58">
        <f t="shared" si="4"/>
        <v>-1589.62662</v>
      </c>
      <c r="AJ25" s="58">
        <f t="shared" si="4"/>
        <v>-1589.62662</v>
      </c>
      <c r="AK25" s="58">
        <f t="shared" si="4"/>
        <v>-1589.62662</v>
      </c>
      <c r="AL25" s="58">
        <f t="shared" si="4"/>
        <v>-1589.62662</v>
      </c>
      <c r="AM25" s="58">
        <f t="shared" si="4"/>
        <v>-1589.62662</v>
      </c>
      <c r="AN25" s="58">
        <f t="shared" si="4"/>
        <v>-1589.62662</v>
      </c>
      <c r="AO25" s="58">
        <f t="shared" si="4"/>
        <v>-1589.62662</v>
      </c>
      <c r="AP25" s="58">
        <f t="shared" si="4"/>
        <v>-742.95143999999993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1608120</v>
      </c>
      <c r="F26" s="1">
        <f>C26*D26</f>
        <v>4824.3599999999997</v>
      </c>
      <c r="G26" s="55">
        <v>19</v>
      </c>
      <c r="H26" s="55">
        <v>32</v>
      </c>
      <c r="I26" s="57">
        <f t="shared" si="0"/>
        <v>-4824.3599999999997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-344.59714285714284</v>
      </c>
      <c r="AC26" s="58">
        <f t="shared" ref="AC26:AO26" si="5">$I$26/14</f>
        <v>-344.59714285714284</v>
      </c>
      <c r="AD26" s="58">
        <f t="shared" si="5"/>
        <v>-344.59714285714284</v>
      </c>
      <c r="AE26" s="58">
        <f t="shared" si="5"/>
        <v>-344.59714285714284</v>
      </c>
      <c r="AF26" s="58">
        <f t="shared" si="5"/>
        <v>-344.59714285714284</v>
      </c>
      <c r="AG26" s="58">
        <f t="shared" si="5"/>
        <v>-344.59714285714284</v>
      </c>
      <c r="AH26" s="58">
        <f t="shared" si="5"/>
        <v>-344.59714285714284</v>
      </c>
      <c r="AI26" s="58">
        <f t="shared" si="5"/>
        <v>-344.59714285714284</v>
      </c>
      <c r="AJ26" s="58">
        <f t="shared" si="5"/>
        <v>-344.59714285714284</v>
      </c>
      <c r="AK26" s="58">
        <f t="shared" si="5"/>
        <v>-344.59714285714284</v>
      </c>
      <c r="AL26" s="58">
        <f t="shared" si="5"/>
        <v>-344.59714285714284</v>
      </c>
      <c r="AM26" s="58">
        <f t="shared" si="5"/>
        <v>-344.59714285714284</v>
      </c>
      <c r="AN26" s="58">
        <f t="shared" si="5"/>
        <v>-344.59714285714284</v>
      </c>
      <c r="AO26" s="58">
        <f t="shared" si="5"/>
        <v>-344.59714285714284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216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/>
      <c r="D30" s="1">
        <v>21</v>
      </c>
      <c r="F30" s="1">
        <f>C30*D30</f>
        <v>0</v>
      </c>
      <c r="G30" s="55">
        <v>17</v>
      </c>
      <c r="H30" s="55">
        <v>18</v>
      </c>
      <c r="I30" s="57">
        <f t="shared" si="0"/>
        <v>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0</v>
      </c>
      <c r="AA30" s="58">
        <f>I30*0.6</f>
        <v>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/>
      <c r="D31" s="1">
        <v>5.75</v>
      </c>
      <c r="F31" s="1">
        <f>C31*D31</f>
        <v>0</v>
      </c>
      <c r="G31" s="55">
        <v>17</v>
      </c>
      <c r="H31" s="55">
        <v>18</v>
      </c>
      <c r="I31" s="57">
        <f t="shared" si="0"/>
        <v>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0</v>
      </c>
      <c r="AA31" s="58">
        <f>I31*0.6</f>
        <v>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/>
      <c r="D33" s="1">
        <f>684.63*1.06</f>
        <v>725.70780000000002</v>
      </c>
      <c r="F33" s="1">
        <f>C33*D33</f>
        <v>0</v>
      </c>
      <c r="G33" s="55">
        <v>24</v>
      </c>
      <c r="H33" s="55">
        <v>32</v>
      </c>
      <c r="I33" s="57">
        <f t="shared" si="0"/>
        <v>0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v>0</v>
      </c>
      <c r="AH33" s="58">
        <v>0</v>
      </c>
      <c r="AI33" s="58">
        <v>0</v>
      </c>
      <c r="AJ33" s="58">
        <v>0</v>
      </c>
      <c r="AK33" s="58">
        <v>0</v>
      </c>
      <c r="AL33" s="58">
        <v>0</v>
      </c>
      <c r="AM33" s="58">
        <v>0</v>
      </c>
      <c r="AN33" s="58">
        <v>0</v>
      </c>
      <c r="AO33" s="58">
        <v>0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54</v>
      </c>
      <c r="C34" s="1">
        <v>1</v>
      </c>
      <c r="D34" s="1">
        <v>1608120</v>
      </c>
      <c r="F34" s="1">
        <f>C34*D34</f>
        <v>1608120</v>
      </c>
      <c r="G34" s="55">
        <v>19</v>
      </c>
      <c r="H34" s="55">
        <v>31</v>
      </c>
      <c r="I34" s="57">
        <f>-F34</f>
        <v>-1608120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nuevo'!E28</f>
        <v>-9648.7199999999993</v>
      </c>
      <c r="AC34" s="58">
        <f>'evolucion certificaciones nuevo'!F28</f>
        <v>-25729.920000000002</v>
      </c>
      <c r="AD34" s="58">
        <f>'evolucion certificaciones nuevo'!G28</f>
        <v>-64324.800000000003</v>
      </c>
      <c r="AE34" s="58">
        <f>'evolucion certificaciones nuevo'!H28</f>
        <v>-60304.5</v>
      </c>
      <c r="AF34" s="58">
        <f>'evolucion certificaciones nuevo'!I28</f>
        <v>-72365.399999999994</v>
      </c>
      <c r="AG34" s="58">
        <f>'evolucion certificaciones nuevo'!J28</f>
        <v>-151967.34</v>
      </c>
      <c r="AH34" s="58">
        <f>'evolucion certificaciones nuevo'!K28</f>
        <v>-188954.09999999998</v>
      </c>
      <c r="AI34" s="58">
        <f>'evolucion certificaciones nuevo'!L28</f>
        <v>-128649.60000000001</v>
      </c>
      <c r="AJ34" s="58">
        <f>'evolucion certificaciones nuevo'!M28</f>
        <v>-213879.96000000002</v>
      </c>
      <c r="AK34" s="58">
        <f>'evolucion certificaciones nuevo'!N28</f>
        <v>-191366.28</v>
      </c>
      <c r="AL34" s="58">
        <f>'evolucion certificaciones nuevo'!O28</f>
        <v>-238805.81999999998</v>
      </c>
      <c r="AM34" s="58">
        <f>'evolucion certificaciones nuevo'!P28</f>
        <v>-94075.02</v>
      </c>
      <c r="AN34" s="58">
        <f>'evolucion certificaciones nuevo'!Q28</f>
        <v>-168048.53999999998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0</v>
      </c>
      <c r="F36" s="1">
        <f>D36*C36</f>
        <v>0</v>
      </c>
      <c r="G36" s="55">
        <v>16</v>
      </c>
      <c r="H36" s="55">
        <v>18</v>
      </c>
      <c r="I36" s="57">
        <f t="shared" si="0"/>
        <v>0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0</v>
      </c>
      <c r="AA36" s="58">
        <f>AA30*0.21</f>
        <v>0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1608120</v>
      </c>
      <c r="F37" s="1">
        <f>D37*C37</f>
        <v>160812</v>
      </c>
      <c r="G37" s="55">
        <v>19</v>
      </c>
      <c r="H37" s="55">
        <v>32</v>
      </c>
      <c r="I37" s="57">
        <f t="shared" si="0"/>
        <v>-160812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-964.87199999999996</v>
      </c>
      <c r="AC37" s="58">
        <f t="shared" si="12"/>
        <v>-2572.9920000000002</v>
      </c>
      <c r="AD37" s="58">
        <f t="shared" si="12"/>
        <v>-6432.4800000000005</v>
      </c>
      <c r="AE37" s="58">
        <f t="shared" si="12"/>
        <v>-6030.4500000000007</v>
      </c>
      <c r="AF37" s="58">
        <f t="shared" si="12"/>
        <v>-7236.54</v>
      </c>
      <c r="AG37" s="58">
        <f t="shared" si="12"/>
        <v>-15196.734</v>
      </c>
      <c r="AH37" s="58">
        <f t="shared" si="12"/>
        <v>-18895.41</v>
      </c>
      <c r="AI37" s="58">
        <f t="shared" si="12"/>
        <v>-12864.960000000001</v>
      </c>
      <c r="AJ37" s="58">
        <f t="shared" si="12"/>
        <v>-21387.996000000003</v>
      </c>
      <c r="AK37" s="58">
        <f t="shared" si="12"/>
        <v>-19136.628000000001</v>
      </c>
      <c r="AL37" s="58">
        <f t="shared" si="12"/>
        <v>-23880.581999999999</v>
      </c>
      <c r="AM37" s="58">
        <f t="shared" si="12"/>
        <v>-9407.5020000000004</v>
      </c>
      <c r="AN37" s="58">
        <f t="shared" si="12"/>
        <v>-16804.853999999999</v>
      </c>
      <c r="AO37" s="58">
        <f t="shared" si="12"/>
        <v>0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1608120</v>
      </c>
      <c r="F41" s="1">
        <f>C41*D41</f>
        <v>80406</v>
      </c>
      <c r="G41" s="70">
        <v>10</v>
      </c>
      <c r="H41" s="70">
        <v>14</v>
      </c>
      <c r="I41" s="71">
        <f t="shared" si="0"/>
        <v>-80406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-16081.2</v>
      </c>
      <c r="T41" s="72">
        <v>0</v>
      </c>
      <c r="U41" s="72">
        <v>0</v>
      </c>
      <c r="V41" s="72">
        <f>I41*0.8</f>
        <v>-64324.800000000003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0</v>
      </c>
      <c r="F42" s="1">
        <f>C42*D42</f>
        <v>0</v>
      </c>
      <c r="G42" s="55">
        <v>7</v>
      </c>
      <c r="H42" s="55">
        <v>9</v>
      </c>
      <c r="I42" s="57">
        <f t="shared" si="0"/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0</v>
      </c>
      <c r="Q42" s="58">
        <v>0</v>
      </c>
      <c r="R42" s="58">
        <f>I42*0.8</f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v>0</v>
      </c>
      <c r="F44" s="1">
        <f>C44*D44</f>
        <v>0</v>
      </c>
      <c r="G44" s="55">
        <v>33</v>
      </c>
      <c r="H44" s="55">
        <v>33</v>
      </c>
      <c r="I44" s="57">
        <f t="shared" si="0"/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0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v>0</v>
      </c>
      <c r="F45" s="1">
        <f>C45*D45</f>
        <v>0</v>
      </c>
      <c r="G45" s="55">
        <v>33</v>
      </c>
      <c r="H45" s="55">
        <v>33</v>
      </c>
      <c r="I45" s="57">
        <f t="shared" si="0"/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0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v>0</v>
      </c>
      <c r="F48" s="1">
        <f>C48*D48</f>
        <v>0</v>
      </c>
      <c r="G48" s="55">
        <v>33</v>
      </c>
      <c r="H48" s="55">
        <v>33</v>
      </c>
      <c r="I48" s="57">
        <f t="shared" si="0"/>
        <v>0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0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v>0</v>
      </c>
      <c r="F49" s="1">
        <f>C49*D49</f>
        <v>0</v>
      </c>
      <c r="G49" s="55">
        <v>33</v>
      </c>
      <c r="H49" s="55">
        <v>33</v>
      </c>
      <c r="I49" s="57">
        <f t="shared" si="0"/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0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1608120</v>
      </c>
      <c r="F51" s="1">
        <f>C51*D51</f>
        <v>14473.079999999998</v>
      </c>
      <c r="G51" s="55">
        <v>17</v>
      </c>
      <c r="H51" s="55">
        <v>32</v>
      </c>
      <c r="I51" s="57">
        <f t="shared" si="0"/>
        <v>-14473.079999999998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-904.56749999999988</v>
      </c>
      <c r="AA51" s="58">
        <f t="shared" ref="AA51:AO51" si="15">$I$51/16</f>
        <v>-904.56749999999988</v>
      </c>
      <c r="AB51" s="58">
        <f t="shared" si="15"/>
        <v>-904.56749999999988</v>
      </c>
      <c r="AC51" s="58">
        <f t="shared" si="15"/>
        <v>-904.56749999999988</v>
      </c>
      <c r="AD51" s="58">
        <f t="shared" si="15"/>
        <v>-904.56749999999988</v>
      </c>
      <c r="AE51" s="58">
        <f t="shared" si="15"/>
        <v>-904.56749999999988</v>
      </c>
      <c r="AF51" s="58">
        <f t="shared" si="15"/>
        <v>-904.56749999999988</v>
      </c>
      <c r="AG51" s="58">
        <f t="shared" si="15"/>
        <v>-904.56749999999988</v>
      </c>
      <c r="AH51" s="58">
        <f t="shared" si="15"/>
        <v>-904.56749999999988</v>
      </c>
      <c r="AI51" s="58">
        <f t="shared" si="15"/>
        <v>-904.56749999999988</v>
      </c>
      <c r="AJ51" s="58">
        <f t="shared" si="15"/>
        <v>-904.56749999999988</v>
      </c>
      <c r="AK51" s="58">
        <f t="shared" si="15"/>
        <v>-904.56749999999988</v>
      </c>
      <c r="AL51" s="58">
        <f t="shared" si="15"/>
        <v>-904.56749999999988</v>
      </c>
      <c r="AM51" s="58">
        <f t="shared" si="15"/>
        <v>-904.56749999999988</v>
      </c>
      <c r="AN51" s="58">
        <f t="shared" si="15"/>
        <v>-904.56749999999988</v>
      </c>
      <c r="AO51" s="58">
        <f t="shared" si="15"/>
        <v>-904.56749999999988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193</v>
      </c>
      <c r="C52" s="6">
        <v>2.5000000000000001E-3</v>
      </c>
      <c r="D52" s="1">
        <v>0</v>
      </c>
      <c r="F52" s="1">
        <f>C52*D52</f>
        <v>0</v>
      </c>
      <c r="G52" s="55">
        <v>33</v>
      </c>
      <c r="H52" s="55">
        <v>33</v>
      </c>
      <c r="I52" s="57">
        <f>-F52</f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0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1710611.5009280001</v>
      </c>
      <c r="E56" s="19"/>
      <c r="F56" s="19">
        <f>C56*D56</f>
        <v>4276.5287523200004</v>
      </c>
      <c r="G56" s="55">
        <v>16</v>
      </c>
      <c r="H56" s="55">
        <v>16</v>
      </c>
      <c r="I56" s="57">
        <f t="shared" si="0"/>
        <v>-4276.5287523200004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-4276.5287523200004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1710611.5009280001</v>
      </c>
      <c r="E58" s="19"/>
      <c r="F58" s="19">
        <f>C58*D58</f>
        <v>4276.5287523200004</v>
      </c>
      <c r="G58" s="55">
        <v>16</v>
      </c>
      <c r="H58" s="55">
        <v>16</v>
      </c>
      <c r="I58" s="57">
        <f t="shared" si="0"/>
        <v>-4276.5287523200004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-4276.5287523200004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1710611.5009280001</v>
      </c>
      <c r="E59" s="19"/>
      <c r="F59" s="19">
        <f>C59*D59</f>
        <v>1710.6115009280002</v>
      </c>
      <c r="G59" s="55">
        <v>16</v>
      </c>
      <c r="H59" s="55">
        <v>16</v>
      </c>
      <c r="I59" s="57">
        <f t="shared" si="0"/>
        <v>-1710.6115009280002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-1710.6115009280002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0.8*(F8-F70-F71)</f>
        <v>873077.69113431056</v>
      </c>
      <c r="E60" s="19"/>
      <c r="F60" s="19">
        <v>79890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1">
        <v>-2546.4765958333332</v>
      </c>
      <c r="AQ60" s="1">
        <v>-2507.5789664337203</v>
      </c>
      <c r="AR60" s="1">
        <v>-2468.5678856150257</v>
      </c>
      <c r="AS60" s="1">
        <v>-2429.4430224772759</v>
      </c>
      <c r="AT60" s="1">
        <v>-2390.2040451553744</v>
      </c>
      <c r="AU60" s="1">
        <v>-2350.8506208162848</v>
      </c>
      <c r="AV60" s="1">
        <v>-2311.3824156562055</v>
      </c>
      <c r="AW60" s="1">
        <v>-2271.7990948977422</v>
      </c>
      <c r="AX60" s="1">
        <v>-2232.1003227870674</v>
      </c>
      <c r="AY60" s="1">
        <v>-2192.2857625910701</v>
      </c>
      <c r="AZ60" s="1">
        <v>-2152.3550765945006</v>
      </c>
      <c r="BA60" s="1">
        <v>-2112.3079260971081</v>
      </c>
      <c r="BB60" s="1">
        <v>-2072.1439714107646</v>
      </c>
      <c r="BC60" s="1">
        <v>-2031.8628718565858</v>
      </c>
      <c r="BD60" s="1">
        <v>-1991.4642857620408</v>
      </c>
      <c r="BE60" s="1">
        <v>-1950.9478704580533</v>
      </c>
      <c r="BF60" s="1">
        <v>-1910.3132822760958</v>
      </c>
      <c r="BG60" s="1">
        <v>-1869.560176545275</v>
      </c>
      <c r="BH60" s="1">
        <v>-1828.688207589405</v>
      </c>
      <c r="BI60" s="1">
        <v>-1787.6970287240808</v>
      </c>
      <c r="BJ60" s="1">
        <v>-1746.5862922537324</v>
      </c>
      <c r="BK60" s="1">
        <v>-1705.3556494686791</v>
      </c>
      <c r="BL60" s="1">
        <v>-1664.0047506421693</v>
      </c>
      <c r="BM60" s="1">
        <v>-1622.5332450274159</v>
      </c>
      <c r="BN60" s="1">
        <v>-1580.9407808546191</v>
      </c>
      <c r="BO60" s="1">
        <v>-1539.2270053279851</v>
      </c>
      <c r="BP60" s="1">
        <v>-1497.3915646227315</v>
      </c>
      <c r="BQ60" s="1">
        <v>-1455.434103882088</v>
      </c>
      <c r="BR60" s="1">
        <v>-1413.3542672142844</v>
      </c>
      <c r="BS60" s="1">
        <v>-1371.1516976895323</v>
      </c>
      <c r="BT60" s="1">
        <v>-1328.8260373369999</v>
      </c>
      <c r="BU60" s="1">
        <v>-1286.376927141773</v>
      </c>
      <c r="BV60" s="1">
        <v>-1243.8040070418099</v>
      </c>
      <c r="BW60" s="1">
        <v>-1201.1069159248887</v>
      </c>
      <c r="BX60" s="1">
        <v>-1158.2852916255429</v>
      </c>
      <c r="BY60" s="1">
        <v>-1115.3387709219908</v>
      </c>
      <c r="BZ60" s="1">
        <v>-1072.266989533053</v>
      </c>
      <c r="CA60" s="1">
        <v>-1029.0695821150646</v>
      </c>
      <c r="CB60" s="1">
        <v>-985.74618225877327</v>
      </c>
      <c r="CC60" s="1">
        <v>-942.29642248623463</v>
      </c>
      <c r="CD60" s="1">
        <v>-898.71993424769278</v>
      </c>
      <c r="CE60" s="1">
        <v>-855.01634791845538</v>
      </c>
      <c r="CF60" s="1">
        <v>-811.1852927957575</v>
      </c>
      <c r="CG60" s="1">
        <v>-767.22639709561838</v>
      </c>
      <c r="CH60" s="1">
        <v>-723.13928794968729</v>
      </c>
      <c r="CI60" s="1">
        <v>-678.92359140208043</v>
      </c>
      <c r="CJ60" s="1">
        <v>-634.5789324062099</v>
      </c>
      <c r="CK60" s="1">
        <v>-590.1049348216012</v>
      </c>
      <c r="CL60" s="1">
        <v>-545.50122141070426</v>
      </c>
      <c r="CM60" s="1">
        <v>-500.76741383569208</v>
      </c>
      <c r="CN60" s="1">
        <v>-455.90313265525299</v>
      </c>
      <c r="CO60" s="1">
        <v>-410.90799732137071</v>
      </c>
      <c r="CP60" s="1">
        <v>-365.78162617609803</v>
      </c>
      <c r="CQ60" s="1">
        <v>-320.52363644831831</v>
      </c>
      <c r="CR60" s="1">
        <v>-275.13364425049923</v>
      </c>
      <c r="CS60" s="1">
        <v>-229.61126457543645</v>
      </c>
      <c r="CT60" s="1">
        <v>-183.95611129298814</v>
      </c>
      <c r="CU60" s="1">
        <v>-138.16779714679936</v>
      </c>
      <c r="CV60" s="1">
        <v>-92.245933751017517</v>
      </c>
      <c r="CW60" s="1">
        <v>-46.190131586997936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1710611.5009280001</v>
      </c>
      <c r="E61" s="19"/>
      <c r="F61" s="19">
        <v>61942.54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-7127.5479166666664</v>
      </c>
      <c r="AA61" s="58">
        <v>-6701.3422156497109</v>
      </c>
      <c r="AB61" s="58">
        <v>-6273.360657545184</v>
      </c>
      <c r="AC61" s="58">
        <v>-5843.5958429485545</v>
      </c>
      <c r="AD61" s="58">
        <v>-5412.040341624439</v>
      </c>
      <c r="AE61" s="58">
        <v>-4978.6866923781399</v>
      </c>
      <c r="AF61" s="58">
        <v>-4543.5274029266475</v>
      </c>
      <c r="AG61" s="58">
        <v>-4106.5549497691081</v>
      </c>
      <c r="AH61" s="58">
        <v>-3667.7617780567452</v>
      </c>
      <c r="AI61" s="58">
        <v>-3227.1403014622465</v>
      </c>
      <c r="AJ61" s="58">
        <v>-2784.6829020486048</v>
      </c>
      <c r="AK61" s="58">
        <v>-2340.381930137406</v>
      </c>
      <c r="AL61" s="58">
        <v>-1894.229704176578</v>
      </c>
      <c r="AM61" s="58">
        <v>-1446.218510607579</v>
      </c>
      <c r="AN61" s="58">
        <v>-996.34060373204284</v>
      </c>
      <c r="AO61" s="58">
        <v>-544.58820557785862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1710611.5009280001</v>
      </c>
      <c r="E62" s="19"/>
      <c r="F62" s="19">
        <f>C62*D62</f>
        <v>4276.5287523200004</v>
      </c>
      <c r="G62" s="55">
        <v>32</v>
      </c>
      <c r="H62" s="55">
        <v>33</v>
      </c>
      <c r="I62" s="57">
        <f t="shared" si="0"/>
        <v>-4276.5287523200004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-4276.5287523200004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D65" s="1">
        <v>8</v>
      </c>
      <c r="E65" s="1">
        <v>700</v>
      </c>
      <c r="F65" s="1">
        <f>C65*D65*E65</f>
        <v>0</v>
      </c>
      <c r="G65" s="70">
        <v>17</v>
      </c>
      <c r="H65" s="70">
        <v>32</v>
      </c>
      <c r="I65" s="71">
        <f t="shared" si="0"/>
        <v>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0</v>
      </c>
      <c r="AA65" s="72">
        <f t="shared" ref="AA65:AO65" si="16">$I$65/16</f>
        <v>0</v>
      </c>
      <c r="AB65" s="72">
        <f t="shared" si="16"/>
        <v>0</v>
      </c>
      <c r="AC65" s="72">
        <f t="shared" si="16"/>
        <v>0</v>
      </c>
      <c r="AD65" s="72">
        <f t="shared" si="16"/>
        <v>0</v>
      </c>
      <c r="AE65" s="72">
        <f t="shared" si="16"/>
        <v>0</v>
      </c>
      <c r="AF65" s="72">
        <f t="shared" si="16"/>
        <v>0</v>
      </c>
      <c r="AG65" s="72">
        <f t="shared" si="16"/>
        <v>0</v>
      </c>
      <c r="AH65" s="72">
        <f t="shared" si="16"/>
        <v>0</v>
      </c>
      <c r="AI65" s="72">
        <f t="shared" si="16"/>
        <v>0</v>
      </c>
      <c r="AJ65" s="72">
        <f t="shared" si="16"/>
        <v>0</v>
      </c>
      <c r="AK65" s="72">
        <f t="shared" si="16"/>
        <v>0</v>
      </c>
      <c r="AL65" s="72">
        <f t="shared" si="16"/>
        <v>0</v>
      </c>
      <c r="AM65" s="72">
        <f t="shared" si="16"/>
        <v>0</v>
      </c>
      <c r="AN65" s="72">
        <f t="shared" si="16"/>
        <v>0</v>
      </c>
      <c r="AO65" s="72">
        <f t="shared" si="16"/>
        <v>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D66" s="1">
        <v>8</v>
      </c>
      <c r="E66" s="1">
        <v>200</v>
      </c>
      <c r="F66" s="1">
        <f>C66*D66*E66</f>
        <v>0</v>
      </c>
      <c r="G66" s="55">
        <v>17</v>
      </c>
      <c r="H66" s="55">
        <v>32</v>
      </c>
      <c r="I66" s="57">
        <f>-$F$66</f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0</v>
      </c>
      <c r="AA66" s="58">
        <f t="shared" ref="AA66:AO66" si="17">$I$66/16</f>
        <v>0</v>
      </c>
      <c r="AB66" s="58">
        <f t="shared" si="17"/>
        <v>0</v>
      </c>
      <c r="AC66" s="58">
        <f t="shared" si="17"/>
        <v>0</v>
      </c>
      <c r="AD66" s="58">
        <f t="shared" si="17"/>
        <v>0</v>
      </c>
      <c r="AE66" s="58">
        <f t="shared" si="17"/>
        <v>0</v>
      </c>
      <c r="AF66" s="58">
        <f t="shared" si="17"/>
        <v>0</v>
      </c>
      <c r="AG66" s="58">
        <f t="shared" si="17"/>
        <v>0</v>
      </c>
      <c r="AH66" s="58">
        <f t="shared" si="17"/>
        <v>0</v>
      </c>
      <c r="AI66" s="58">
        <f t="shared" si="17"/>
        <v>0</v>
      </c>
      <c r="AJ66" s="58">
        <f t="shared" si="17"/>
        <v>0</v>
      </c>
      <c r="AK66" s="58">
        <f t="shared" si="17"/>
        <v>0</v>
      </c>
      <c r="AL66" s="58">
        <f t="shared" si="17"/>
        <v>0</v>
      </c>
      <c r="AM66" s="58">
        <f t="shared" si="17"/>
        <v>0</v>
      </c>
      <c r="AN66" s="58">
        <f t="shared" si="17"/>
        <v>0</v>
      </c>
      <c r="AO66" s="58">
        <f t="shared" si="17"/>
        <v>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SUM(F69:F73)</f>
        <v>1470040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194</v>
      </c>
      <c r="D69" s="1">
        <f>65*2183.04</f>
        <v>141897.60000000001</v>
      </c>
      <c r="F69" s="1">
        <f>C69*D69</f>
        <v>0</v>
      </c>
      <c r="G69" s="55">
        <v>92</v>
      </c>
      <c r="H69" s="55">
        <v>92</v>
      </c>
      <c r="I69" s="57">
        <f>F69</f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0</v>
      </c>
      <c r="CX69" s="115"/>
    </row>
    <row r="70" spans="2:102" x14ac:dyDescent="0.25">
      <c r="B70" t="s">
        <v>222</v>
      </c>
      <c r="C70">
        <v>88</v>
      </c>
      <c r="D70" s="11">
        <v>2705</v>
      </c>
      <c r="F70" s="1">
        <f>C70*D70</f>
        <v>238040</v>
      </c>
      <c r="G70" s="55">
        <v>33</v>
      </c>
      <c r="H70" s="55">
        <v>33</v>
      </c>
      <c r="I70" s="57">
        <f>F70</f>
        <v>238040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238040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223</v>
      </c>
      <c r="C71">
        <v>88</v>
      </c>
      <c r="D71" s="1">
        <v>11000</v>
      </c>
      <c r="F71" s="1">
        <f>C71*D71</f>
        <v>968000</v>
      </c>
      <c r="G71" s="55">
        <v>33</v>
      </c>
      <c r="H71" s="55">
        <v>33</v>
      </c>
      <c r="I71" s="57">
        <f>F71</f>
        <v>968000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968000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195</v>
      </c>
      <c r="D72" s="1">
        <f>5*12</f>
        <v>60</v>
      </c>
      <c r="E72" s="1">
        <v>450</v>
      </c>
      <c r="F72" s="1">
        <f>C72*D72*E72</f>
        <v>0</v>
      </c>
      <c r="G72" s="55">
        <v>33</v>
      </c>
      <c r="H72" s="55">
        <v>92</v>
      </c>
      <c r="I72" s="57">
        <f>F72</f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0</v>
      </c>
      <c r="AQ72" s="58">
        <f t="shared" ref="AQ72:CV72" si="18">$C$72*$E$72</f>
        <v>0</v>
      </c>
      <c r="AR72" s="58">
        <f t="shared" si="18"/>
        <v>0</v>
      </c>
      <c r="AS72" s="58">
        <f t="shared" si="18"/>
        <v>0</v>
      </c>
      <c r="AT72" s="58">
        <f t="shared" si="18"/>
        <v>0</v>
      </c>
      <c r="AU72" s="58">
        <f t="shared" si="18"/>
        <v>0</v>
      </c>
      <c r="AV72" s="58">
        <f t="shared" si="18"/>
        <v>0</v>
      </c>
      <c r="AW72" s="58">
        <f t="shared" si="18"/>
        <v>0</v>
      </c>
      <c r="AX72" s="58">
        <f t="shared" si="18"/>
        <v>0</v>
      </c>
      <c r="AY72" s="58">
        <f t="shared" si="18"/>
        <v>0</v>
      </c>
      <c r="AZ72" s="58">
        <f t="shared" si="18"/>
        <v>0</v>
      </c>
      <c r="BA72" s="58">
        <f t="shared" si="18"/>
        <v>0</v>
      </c>
      <c r="BB72" s="58">
        <f t="shared" si="18"/>
        <v>0</v>
      </c>
      <c r="BC72" s="58">
        <f t="shared" si="18"/>
        <v>0</v>
      </c>
      <c r="BD72" s="58">
        <f t="shared" si="18"/>
        <v>0</v>
      </c>
      <c r="BE72" s="58">
        <f t="shared" si="18"/>
        <v>0</v>
      </c>
      <c r="BF72" s="58">
        <f t="shared" si="18"/>
        <v>0</v>
      </c>
      <c r="BG72" s="58">
        <f t="shared" si="18"/>
        <v>0</v>
      </c>
      <c r="BH72" s="58">
        <f t="shared" si="18"/>
        <v>0</v>
      </c>
      <c r="BI72" s="58">
        <f t="shared" si="18"/>
        <v>0</v>
      </c>
      <c r="BJ72" s="58">
        <f t="shared" si="18"/>
        <v>0</v>
      </c>
      <c r="BK72" s="58">
        <f t="shared" si="18"/>
        <v>0</v>
      </c>
      <c r="BL72" s="58">
        <f t="shared" si="18"/>
        <v>0</v>
      </c>
      <c r="BM72" s="58">
        <f t="shared" si="18"/>
        <v>0</v>
      </c>
      <c r="BN72" s="58">
        <f t="shared" si="18"/>
        <v>0</v>
      </c>
      <c r="BO72" s="58">
        <f t="shared" si="18"/>
        <v>0</v>
      </c>
      <c r="BP72" s="58">
        <f t="shared" si="18"/>
        <v>0</v>
      </c>
      <c r="BQ72" s="58">
        <f t="shared" si="18"/>
        <v>0</v>
      </c>
      <c r="BR72" s="58">
        <f t="shared" si="18"/>
        <v>0</v>
      </c>
      <c r="BS72" s="58">
        <f t="shared" si="18"/>
        <v>0</v>
      </c>
      <c r="BT72" s="58">
        <f t="shared" si="18"/>
        <v>0</v>
      </c>
      <c r="BU72" s="58">
        <f t="shared" si="18"/>
        <v>0</v>
      </c>
      <c r="BV72" s="58">
        <f t="shared" si="18"/>
        <v>0</v>
      </c>
      <c r="BW72" s="58">
        <f t="shared" si="18"/>
        <v>0</v>
      </c>
      <c r="BX72" s="58">
        <f t="shared" si="18"/>
        <v>0</v>
      </c>
      <c r="BY72" s="58">
        <f t="shared" si="18"/>
        <v>0</v>
      </c>
      <c r="BZ72" s="58">
        <f t="shared" si="18"/>
        <v>0</v>
      </c>
      <c r="CA72" s="58">
        <f t="shared" si="18"/>
        <v>0</v>
      </c>
      <c r="CB72" s="58">
        <f t="shared" si="18"/>
        <v>0</v>
      </c>
      <c r="CC72" s="58">
        <f t="shared" si="18"/>
        <v>0</v>
      </c>
      <c r="CD72" s="58">
        <f t="shared" si="18"/>
        <v>0</v>
      </c>
      <c r="CE72" s="58">
        <f t="shared" si="18"/>
        <v>0</v>
      </c>
      <c r="CF72" s="58">
        <f t="shared" si="18"/>
        <v>0</v>
      </c>
      <c r="CG72" s="58">
        <f t="shared" si="18"/>
        <v>0</v>
      </c>
      <c r="CH72" s="58">
        <f t="shared" si="18"/>
        <v>0</v>
      </c>
      <c r="CI72" s="58">
        <f t="shared" si="18"/>
        <v>0</v>
      </c>
      <c r="CJ72" s="58">
        <f t="shared" si="18"/>
        <v>0</v>
      </c>
      <c r="CK72" s="58">
        <f t="shared" si="18"/>
        <v>0</v>
      </c>
      <c r="CL72" s="58">
        <f t="shared" si="18"/>
        <v>0</v>
      </c>
      <c r="CM72" s="58">
        <f t="shared" si="18"/>
        <v>0</v>
      </c>
      <c r="CN72" s="58">
        <f t="shared" si="18"/>
        <v>0</v>
      </c>
      <c r="CO72" s="58">
        <f t="shared" si="18"/>
        <v>0</v>
      </c>
      <c r="CP72" s="58">
        <f t="shared" si="18"/>
        <v>0</v>
      </c>
      <c r="CQ72" s="58">
        <f t="shared" si="18"/>
        <v>0</v>
      </c>
      <c r="CR72" s="58">
        <f t="shared" si="18"/>
        <v>0</v>
      </c>
      <c r="CS72" s="58">
        <f t="shared" si="18"/>
        <v>0</v>
      </c>
      <c r="CT72" s="58">
        <f t="shared" si="18"/>
        <v>0</v>
      </c>
      <c r="CU72" s="58">
        <f t="shared" si="18"/>
        <v>0</v>
      </c>
      <c r="CV72" s="58">
        <f t="shared" si="18"/>
        <v>0</v>
      </c>
      <c r="CW72" s="58">
        <f>$C$72*$E$72</f>
        <v>0</v>
      </c>
      <c r="CX72" s="115"/>
    </row>
    <row r="73" spans="2:102" x14ac:dyDescent="0.25">
      <c r="B73" t="s">
        <v>187</v>
      </c>
      <c r="C73">
        <v>88</v>
      </c>
      <c r="D73" s="1">
        <v>60</v>
      </c>
      <c r="E73" s="1">
        <v>50</v>
      </c>
      <c r="F73" s="1">
        <f>C73*D73*E73</f>
        <v>264000</v>
      </c>
      <c r="G73" s="55">
        <v>33</v>
      </c>
      <c r="H73" s="55">
        <v>92</v>
      </c>
      <c r="I73" s="57">
        <f>F73</f>
        <v>264000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f>$C$73*$E$73</f>
        <v>4400</v>
      </c>
      <c r="AQ73" s="58">
        <f t="shared" ref="AQ73:CW73" si="19">$C$73*$E$73</f>
        <v>4400</v>
      </c>
      <c r="AR73" s="58">
        <f t="shared" si="19"/>
        <v>4400</v>
      </c>
      <c r="AS73" s="58">
        <f t="shared" si="19"/>
        <v>4400</v>
      </c>
      <c r="AT73" s="58">
        <f t="shared" si="19"/>
        <v>4400</v>
      </c>
      <c r="AU73" s="58">
        <f t="shared" si="19"/>
        <v>4400</v>
      </c>
      <c r="AV73" s="58">
        <f t="shared" si="19"/>
        <v>4400</v>
      </c>
      <c r="AW73" s="58">
        <f t="shared" si="19"/>
        <v>4400</v>
      </c>
      <c r="AX73" s="58">
        <f t="shared" si="19"/>
        <v>4400</v>
      </c>
      <c r="AY73" s="58">
        <f t="shared" si="19"/>
        <v>4400</v>
      </c>
      <c r="AZ73" s="58">
        <f t="shared" si="19"/>
        <v>4400</v>
      </c>
      <c r="BA73" s="58">
        <f t="shared" si="19"/>
        <v>4400</v>
      </c>
      <c r="BB73" s="58">
        <f t="shared" si="19"/>
        <v>4400</v>
      </c>
      <c r="BC73" s="58">
        <f t="shared" si="19"/>
        <v>4400</v>
      </c>
      <c r="BD73" s="58">
        <f t="shared" si="19"/>
        <v>4400</v>
      </c>
      <c r="BE73" s="58">
        <f t="shared" si="19"/>
        <v>4400</v>
      </c>
      <c r="BF73" s="58">
        <f t="shared" si="19"/>
        <v>4400</v>
      </c>
      <c r="BG73" s="58">
        <f t="shared" si="19"/>
        <v>4400</v>
      </c>
      <c r="BH73" s="58">
        <f t="shared" si="19"/>
        <v>4400</v>
      </c>
      <c r="BI73" s="58">
        <f t="shared" si="19"/>
        <v>4400</v>
      </c>
      <c r="BJ73" s="58">
        <f t="shared" si="19"/>
        <v>4400</v>
      </c>
      <c r="BK73" s="58">
        <f t="shared" si="19"/>
        <v>4400</v>
      </c>
      <c r="BL73" s="58">
        <f t="shared" si="19"/>
        <v>4400</v>
      </c>
      <c r="BM73" s="58">
        <f t="shared" si="19"/>
        <v>4400</v>
      </c>
      <c r="BN73" s="58">
        <f t="shared" si="19"/>
        <v>4400</v>
      </c>
      <c r="BO73" s="58">
        <f t="shared" si="19"/>
        <v>4400</v>
      </c>
      <c r="BP73" s="58">
        <f t="shared" si="19"/>
        <v>4400</v>
      </c>
      <c r="BQ73" s="58">
        <f t="shared" si="19"/>
        <v>4400</v>
      </c>
      <c r="BR73" s="58">
        <f t="shared" si="19"/>
        <v>4400</v>
      </c>
      <c r="BS73" s="58">
        <f t="shared" si="19"/>
        <v>4400</v>
      </c>
      <c r="BT73" s="58">
        <f t="shared" si="19"/>
        <v>4400</v>
      </c>
      <c r="BU73" s="58">
        <f t="shared" si="19"/>
        <v>4400</v>
      </c>
      <c r="BV73" s="58">
        <f t="shared" si="19"/>
        <v>4400</v>
      </c>
      <c r="BW73" s="58">
        <f t="shared" si="19"/>
        <v>4400</v>
      </c>
      <c r="BX73" s="58">
        <f t="shared" si="19"/>
        <v>4400</v>
      </c>
      <c r="BY73" s="58">
        <f t="shared" si="19"/>
        <v>4400</v>
      </c>
      <c r="BZ73" s="58">
        <f t="shared" si="19"/>
        <v>4400</v>
      </c>
      <c r="CA73" s="58">
        <f t="shared" si="19"/>
        <v>4400</v>
      </c>
      <c r="CB73" s="58">
        <f t="shared" si="19"/>
        <v>4400</v>
      </c>
      <c r="CC73" s="58">
        <f t="shared" si="19"/>
        <v>4400</v>
      </c>
      <c r="CD73" s="58">
        <f t="shared" si="19"/>
        <v>4400</v>
      </c>
      <c r="CE73" s="58">
        <f t="shared" si="19"/>
        <v>4400</v>
      </c>
      <c r="CF73" s="58">
        <f t="shared" si="19"/>
        <v>4400</v>
      </c>
      <c r="CG73" s="58">
        <f t="shared" si="19"/>
        <v>4400</v>
      </c>
      <c r="CH73" s="58">
        <f t="shared" si="19"/>
        <v>4400</v>
      </c>
      <c r="CI73" s="58">
        <f t="shared" si="19"/>
        <v>4400</v>
      </c>
      <c r="CJ73" s="58">
        <f t="shared" si="19"/>
        <v>4400</v>
      </c>
      <c r="CK73" s="58">
        <f t="shared" si="19"/>
        <v>4400</v>
      </c>
      <c r="CL73" s="58">
        <f t="shared" si="19"/>
        <v>4400</v>
      </c>
      <c r="CM73" s="58">
        <f t="shared" si="19"/>
        <v>4400</v>
      </c>
      <c r="CN73" s="58">
        <f t="shared" si="19"/>
        <v>4400</v>
      </c>
      <c r="CO73" s="58">
        <f t="shared" si="19"/>
        <v>4400</v>
      </c>
      <c r="CP73" s="58">
        <f t="shared" si="19"/>
        <v>4400</v>
      </c>
      <c r="CQ73" s="58">
        <f t="shared" si="19"/>
        <v>4400</v>
      </c>
      <c r="CR73" s="58">
        <f t="shared" si="19"/>
        <v>4400</v>
      </c>
      <c r="CS73" s="58">
        <f t="shared" si="19"/>
        <v>4400</v>
      </c>
      <c r="CT73" s="58">
        <f t="shared" si="19"/>
        <v>4400</v>
      </c>
      <c r="CU73" s="58">
        <f t="shared" si="19"/>
        <v>4400</v>
      </c>
      <c r="CV73" s="58">
        <f t="shared" si="19"/>
        <v>4400</v>
      </c>
      <c r="CW73" s="58">
        <f t="shared" si="19"/>
        <v>4400</v>
      </c>
      <c r="CX73" s="115"/>
    </row>
    <row r="74" spans="2:102" x14ac:dyDescent="0.25">
      <c r="B74" s="26" t="s">
        <v>10</v>
      </c>
      <c r="C74" s="2"/>
      <c r="D74" s="3"/>
      <c r="E74" s="3"/>
      <c r="F74" s="3">
        <f>F68-F8</f>
        <v>-827347.11391788814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F74/88</f>
        <v>-9401.6717490669107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(-F8+F69)/88</f>
        <v>-26106.671749066911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1" t="s">
        <v>9</v>
      </c>
      <c r="F81" s="132"/>
      <c r="G81" s="116"/>
      <c r="H81" s="117"/>
      <c r="I81" s="106">
        <f>F68</f>
        <v>1470040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1" t="s">
        <v>111</v>
      </c>
      <c r="F82" s="132"/>
      <c r="G82" s="116"/>
      <c r="H82" s="117"/>
      <c r="I82" s="106">
        <f>-F8</f>
        <v>-2297387.1139178881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1" t="s">
        <v>112</v>
      </c>
      <c r="F83" s="132"/>
      <c r="G83" s="116"/>
      <c r="H83" s="117"/>
      <c r="I83" s="106">
        <f>SUM(I81:I82)</f>
        <v>-827347.11391788814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-0.36012525225100511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113</v>
      </c>
      <c r="F86" s="108"/>
      <c r="G86" s="116"/>
      <c r="H86" s="116"/>
      <c r="I86" s="118"/>
      <c r="J86" s="49">
        <f>SUM(J10:J76)</f>
        <v>0</v>
      </c>
      <c r="K86" s="49">
        <f t="shared" ref="K86:BV86" si="20">SUM(K10:K76)</f>
        <v>-7018</v>
      </c>
      <c r="L86" s="49">
        <f t="shared" si="20"/>
        <v>0</v>
      </c>
      <c r="M86" s="49">
        <f t="shared" si="20"/>
        <v>-8842.8252000000011</v>
      </c>
      <c r="N86" s="49">
        <f>SUM(N10:N76)</f>
        <v>0</v>
      </c>
      <c r="O86" s="49">
        <f t="shared" si="20"/>
        <v>-43664.317488000001</v>
      </c>
      <c r="P86" s="49">
        <f t="shared" si="20"/>
        <v>0</v>
      </c>
      <c r="Q86" s="49">
        <f t="shared" si="20"/>
        <v>0</v>
      </c>
      <c r="R86" s="49">
        <f t="shared" si="20"/>
        <v>-71333.951831999992</v>
      </c>
      <c r="S86" s="49">
        <f t="shared" si="20"/>
        <v>-16081.2</v>
      </c>
      <c r="T86" s="49">
        <f t="shared" si="20"/>
        <v>-1945.8252000000002</v>
      </c>
      <c r="U86" s="49">
        <f t="shared" si="20"/>
        <v>0</v>
      </c>
      <c r="V86" s="49">
        <f t="shared" si="20"/>
        <v>-64324.800000000003</v>
      </c>
      <c r="W86" s="49">
        <f t="shared" si="20"/>
        <v>0</v>
      </c>
      <c r="X86" s="49">
        <f t="shared" si="20"/>
        <v>0</v>
      </c>
      <c r="Y86" s="49">
        <f t="shared" si="20"/>
        <v>-13013.669005568001</v>
      </c>
      <c r="Z86" s="49">
        <f t="shared" si="20"/>
        <v>-9588.7755766666669</v>
      </c>
      <c r="AA86" s="49">
        <f t="shared" si="20"/>
        <v>-9162.5698756497113</v>
      </c>
      <c r="AB86" s="49">
        <f t="shared" si="20"/>
        <v>-27295.394491830899</v>
      </c>
      <c r="AC86" s="49">
        <f t="shared" si="20"/>
        <v>-44554.949677234268</v>
      </c>
      <c r="AD86" s="49">
        <f t="shared" si="20"/>
        <v>-86577.76217591016</v>
      </c>
      <c r="AE86" s="49">
        <f t="shared" si="20"/>
        <v>-81722.078526663856</v>
      </c>
      <c r="AF86" s="49">
        <f t="shared" si="20"/>
        <v>-94553.909237212356</v>
      </c>
      <c r="AG86" s="49">
        <f t="shared" si="20"/>
        <v>-181679.07078405481</v>
      </c>
      <c r="AH86" s="49">
        <f t="shared" si="20"/>
        <v>-221925.71361234243</v>
      </c>
      <c r="AI86" s="49">
        <f t="shared" si="20"/>
        <v>-155150.14213574794</v>
      </c>
      <c r="AJ86" s="49">
        <f t="shared" si="20"/>
        <v>-248461.08073633435</v>
      </c>
      <c r="AK86" s="49">
        <f t="shared" si="20"/>
        <v>-223251.73176442311</v>
      </c>
      <c r="AL86" s="49">
        <f t="shared" si="20"/>
        <v>-274989.07353846228</v>
      </c>
      <c r="AM86" s="49">
        <f t="shared" si="20"/>
        <v>-115337.18234489331</v>
      </c>
      <c r="AN86" s="49">
        <f t="shared" si="20"/>
        <v>-196258.17643801772</v>
      </c>
      <c r="AO86" s="49">
        <f t="shared" si="20"/>
        <v>-11653.030039863572</v>
      </c>
      <c r="AP86" s="49">
        <f>SUM(AP10:AP76)</f>
        <v>1203112.7079641668</v>
      </c>
      <c r="AQ86" s="49">
        <f t="shared" si="20"/>
        <v>1892.4210335662797</v>
      </c>
      <c r="AR86" s="49">
        <f t="shared" si="20"/>
        <v>1931.4321143849743</v>
      </c>
      <c r="AS86" s="49">
        <f t="shared" si="20"/>
        <v>1970.5569775227241</v>
      </c>
      <c r="AT86" s="49">
        <f t="shared" si="20"/>
        <v>2009.7959548446256</v>
      </c>
      <c r="AU86" s="49">
        <f t="shared" si="20"/>
        <v>2049.1493791837152</v>
      </c>
      <c r="AV86" s="49">
        <f t="shared" si="20"/>
        <v>2088.6175843437945</v>
      </c>
      <c r="AW86" s="49">
        <f t="shared" si="20"/>
        <v>2128.2009051022578</v>
      </c>
      <c r="AX86" s="49">
        <f t="shared" si="20"/>
        <v>2167.8996772129326</v>
      </c>
      <c r="AY86" s="49">
        <f t="shared" si="20"/>
        <v>2207.7142374089299</v>
      </c>
      <c r="AZ86" s="49">
        <f t="shared" si="20"/>
        <v>2247.6449234054994</v>
      </c>
      <c r="BA86" s="49">
        <f t="shared" si="20"/>
        <v>2287.6920739028919</v>
      </c>
      <c r="BB86" s="49">
        <f t="shared" si="20"/>
        <v>2327.8560285892354</v>
      </c>
      <c r="BC86" s="49">
        <f t="shared" si="20"/>
        <v>2368.137128143414</v>
      </c>
      <c r="BD86" s="49">
        <f t="shared" si="20"/>
        <v>2408.5357142379589</v>
      </c>
      <c r="BE86" s="49">
        <f t="shared" si="20"/>
        <v>2449.0521295419467</v>
      </c>
      <c r="BF86" s="49">
        <f t="shared" si="20"/>
        <v>2489.6867177239042</v>
      </c>
      <c r="BG86" s="49">
        <f t="shared" si="20"/>
        <v>2530.4398234547252</v>
      </c>
      <c r="BH86" s="49">
        <f t="shared" si="20"/>
        <v>2571.311792410595</v>
      </c>
      <c r="BI86" s="49">
        <f t="shared" si="20"/>
        <v>2612.3029712759189</v>
      </c>
      <c r="BJ86" s="49">
        <f t="shared" si="20"/>
        <v>2653.4137077462674</v>
      </c>
      <c r="BK86" s="49">
        <f t="shared" si="20"/>
        <v>2694.6443505313209</v>
      </c>
      <c r="BL86" s="49">
        <f t="shared" si="20"/>
        <v>2735.9952493578307</v>
      </c>
      <c r="BM86" s="49">
        <f t="shared" si="20"/>
        <v>2777.4667549725841</v>
      </c>
      <c r="BN86" s="49">
        <f t="shared" si="20"/>
        <v>2819.0592191453807</v>
      </c>
      <c r="BO86" s="49">
        <f t="shared" si="20"/>
        <v>2860.7729946720146</v>
      </c>
      <c r="BP86" s="49">
        <f t="shared" si="20"/>
        <v>2902.6084353772685</v>
      </c>
      <c r="BQ86" s="49">
        <f t="shared" si="20"/>
        <v>2944.565896117912</v>
      </c>
      <c r="BR86" s="49">
        <f t="shared" si="20"/>
        <v>2986.6457327857156</v>
      </c>
      <c r="BS86" s="49">
        <f t="shared" si="20"/>
        <v>3028.8483023104677</v>
      </c>
      <c r="BT86" s="49">
        <f t="shared" si="20"/>
        <v>3071.1739626630001</v>
      </c>
      <c r="BU86" s="49">
        <f t="shared" si="20"/>
        <v>3113.6230728582268</v>
      </c>
      <c r="BV86" s="49">
        <f t="shared" si="20"/>
        <v>3156.1959929581899</v>
      </c>
      <c r="BW86" s="49">
        <f t="shared" ref="BW86:CW86" si="21">SUM(BW10:BW76)</f>
        <v>3198.8930840751113</v>
      </c>
      <c r="BX86" s="49">
        <f t="shared" si="21"/>
        <v>3241.7147083744571</v>
      </c>
      <c r="BY86" s="49">
        <f t="shared" si="21"/>
        <v>3284.6612290780095</v>
      </c>
      <c r="BZ86" s="49">
        <f t="shared" si="21"/>
        <v>3327.7330104669472</v>
      </c>
      <c r="CA86" s="49">
        <f t="shared" si="21"/>
        <v>3370.9304178849352</v>
      </c>
      <c r="CB86" s="49">
        <f t="shared" si="21"/>
        <v>3414.2538177412266</v>
      </c>
      <c r="CC86" s="49">
        <f t="shared" si="21"/>
        <v>3457.7035775137656</v>
      </c>
      <c r="CD86" s="49">
        <f t="shared" si="21"/>
        <v>3501.2800657523071</v>
      </c>
      <c r="CE86" s="49">
        <f t="shared" si="21"/>
        <v>3544.9836520815447</v>
      </c>
      <c r="CF86" s="49">
        <f t="shared" si="21"/>
        <v>3588.8147072042425</v>
      </c>
      <c r="CG86" s="49">
        <f t="shared" si="21"/>
        <v>3632.7736029043817</v>
      </c>
      <c r="CH86" s="49">
        <f t="shared" si="21"/>
        <v>3676.8607120503129</v>
      </c>
      <c r="CI86" s="49">
        <f t="shared" si="21"/>
        <v>3721.0764085979195</v>
      </c>
      <c r="CJ86" s="49">
        <f t="shared" si="21"/>
        <v>3765.4210675937902</v>
      </c>
      <c r="CK86" s="49">
        <f t="shared" si="21"/>
        <v>3809.8950651783989</v>
      </c>
      <c r="CL86" s="49">
        <f t="shared" si="21"/>
        <v>3854.4987785892959</v>
      </c>
      <c r="CM86" s="49">
        <f t="shared" si="21"/>
        <v>3899.232586164308</v>
      </c>
      <c r="CN86" s="49">
        <f t="shared" si="21"/>
        <v>3944.0968673447469</v>
      </c>
      <c r="CO86" s="49">
        <f t="shared" si="21"/>
        <v>3989.0920026786293</v>
      </c>
      <c r="CP86" s="49">
        <f t="shared" si="21"/>
        <v>4034.2183738239019</v>
      </c>
      <c r="CQ86" s="49">
        <f t="shared" si="21"/>
        <v>4079.4763635516815</v>
      </c>
      <c r="CR86" s="49">
        <f t="shared" si="21"/>
        <v>4124.8663557495011</v>
      </c>
      <c r="CS86" s="49">
        <f t="shared" si="21"/>
        <v>4170.3887354245635</v>
      </c>
      <c r="CT86" s="49">
        <f t="shared" si="21"/>
        <v>4216.0438887070122</v>
      </c>
      <c r="CU86" s="49">
        <f t="shared" si="21"/>
        <v>4261.8322028532002</v>
      </c>
      <c r="CV86" s="49">
        <f t="shared" si="21"/>
        <v>4307.7540662489828</v>
      </c>
      <c r="CW86" s="49">
        <f t="shared" si="21"/>
        <v>77.281116093001401</v>
      </c>
    </row>
    <row r="87" spans="5:101" x14ac:dyDescent="0.25">
      <c r="E87" s="131" t="s">
        <v>114</v>
      </c>
      <c r="F87" s="132"/>
      <c r="G87" s="116"/>
      <c r="H87" s="116"/>
      <c r="I87" s="109">
        <f>SUM(J86:CW86)</f>
        <v>-827293.28441522992</v>
      </c>
      <c r="J87" s="139">
        <f>SUM(J86:U86)</f>
        <v>-148886.11971999999</v>
      </c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39">
        <f>SUM(V86:AG86)</f>
        <v>-612472.97935079073</v>
      </c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39">
        <f>SUM(AH86:AS86)</f>
        <v>-238119.01252044408</v>
      </c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39">
        <f>SUM(AT86:BE86)</f>
        <v>26740.2957359172</v>
      </c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39">
        <f>SUM(BF86:BQ86)</f>
        <v>32592.267912785719</v>
      </c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39">
        <f>SUM(BR86:CC86)</f>
        <v>38652.376908710052</v>
      </c>
      <c r="BS87" s="140"/>
      <c r="BT87" s="140"/>
      <c r="BU87" s="140"/>
      <c r="BV87" s="140"/>
      <c r="BW87" s="140"/>
      <c r="BX87" s="140"/>
      <c r="BY87" s="140"/>
      <c r="BZ87" s="140"/>
      <c r="CA87" s="140"/>
      <c r="CB87" s="140"/>
      <c r="CC87" s="140"/>
      <c r="CD87" s="139">
        <f>SUM(CD86:CO86)</f>
        <v>44928.025516139889</v>
      </c>
      <c r="CE87" s="140"/>
      <c r="CF87" s="140"/>
      <c r="CG87" s="140"/>
      <c r="CH87" s="140"/>
      <c r="CI87" s="140"/>
      <c r="CJ87" s="140"/>
      <c r="CK87" s="140"/>
      <c r="CL87" s="140"/>
      <c r="CM87" s="140"/>
      <c r="CN87" s="140"/>
      <c r="CO87" s="140"/>
      <c r="CP87" s="140">
        <f>SUM(CP86:CW86)</f>
        <v>29271.861102451847</v>
      </c>
      <c r="CQ87" s="141"/>
      <c r="CR87" s="141"/>
      <c r="CS87" s="141"/>
      <c r="CT87" s="141"/>
      <c r="CU87" s="141"/>
      <c r="CV87" s="141"/>
      <c r="CW87" s="142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1" t="s">
        <v>115</v>
      </c>
      <c r="F90" s="132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1" t="s">
        <v>116</v>
      </c>
      <c r="F91" s="132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1" t="s">
        <v>117</v>
      </c>
      <c r="F92" s="132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1" t="s">
        <v>118</v>
      </c>
      <c r="F93" s="132"/>
      <c r="G93" s="121"/>
      <c r="H93" s="122"/>
      <c r="I93" s="106">
        <f>NPV(I91,S86:CW86)+SUM(J86:R86)</f>
        <v>-840381.34211895405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2" t="s">
        <v>119</v>
      </c>
      <c r="F94" s="153"/>
      <c r="G94" s="121"/>
      <c r="H94" s="122"/>
      <c r="I94" s="105">
        <f>CW94</f>
        <v>-2.0877456396867222E-3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-1.8437815688740922E-2</v>
      </c>
      <c r="AQ94" s="125">
        <f>MIRR($J$86:AQ86,$I$92,$I$91)</f>
        <v>-1.7693040741004196E-2</v>
      </c>
      <c r="AR94" s="125">
        <f>MIRR($J$86:AR86,$I$92,$I$91)</f>
        <v>-1.6990923514938361E-2</v>
      </c>
      <c r="AS94" s="125">
        <f>MIRR($J$86:AS86,$I$92,$I$91)</f>
        <v>-1.6327857155229664E-2</v>
      </c>
      <c r="AT94" s="125">
        <f>MIRR($J$86:AT86,$I$92,$I$91)</f>
        <v>-1.5700631117671948E-2</v>
      </c>
      <c r="AU94" s="125">
        <f>MIRR($J$86:AU86,$I$92,$I$91)</f>
        <v>-1.5106378189557179E-2</v>
      </c>
      <c r="AV94" s="125">
        <f>MIRR($J$86:AV86,$I$92,$I$91)</f>
        <v>-1.4542529787187952E-2</v>
      </c>
      <c r="AW94" s="125">
        <f>MIRR($J$86:AW86,$I$92,$I$91)</f>
        <v>-1.4006778060177916E-2</v>
      </c>
      <c r="AX94" s="125">
        <f>MIRR($J$86:AX86,$I$92,$I$91)</f>
        <v>-1.3497043623311389E-2</v>
      </c>
      <c r="AY94" s="125">
        <f>MIRR($J$86:AY86,$I$92,$I$91)</f>
        <v>-1.3011447964562439E-2</v>
      </c>
      <c r="AZ94" s="125">
        <f>MIRR($J$86:AZ86,$I$92,$I$91)</f>
        <v>-1.2548289757356557E-2</v>
      </c>
      <c r="BA94" s="125">
        <f>MIRR($J$86:BA86,$I$92,$I$91)</f>
        <v>-1.2106024447425812E-2</v>
      </c>
      <c r="BB94" s="125">
        <f>MIRR($J$86:BB86,$I$92,$I$91)</f>
        <v>-1.1683246598043984E-2</v>
      </c>
      <c r="BC94" s="125">
        <f>MIRR($J$86:BC86,$I$92,$I$91)</f>
        <v>-1.1278674568378388E-2</v>
      </c>
      <c r="BD94" s="125">
        <f>MIRR($J$86:BD86,$I$92,$I$91)</f>
        <v>-1.0891137173010046E-2</v>
      </c>
      <c r="BE94" s="125">
        <f>MIRR($J$86:BE86,$I$92,$I$91)</f>
        <v>-1.051956203006521E-2</v>
      </c>
      <c r="BF94" s="125">
        <f>MIRR($J$86:BF86,$I$92,$I$91)</f>
        <v>-1.0162965353755826E-2</v>
      </c>
      <c r="BG94" s="125">
        <f>MIRR($J$86:BG86,$I$92,$I$91)</f>
        <v>-9.8204429866673992E-3</v>
      </c>
      <c r="BH94" s="125">
        <f>MIRR($J$86:BH86,$I$92,$I$91)</f>
        <v>-9.4911624996185662E-3</v>
      </c>
      <c r="BI94" s="125">
        <f>MIRR($J$86:BI86,$I$92,$I$91)</f>
        <v>-9.1743562137093226E-3</v>
      </c>
      <c r="BJ94" s="125">
        <f>MIRR($J$86:BJ86,$I$92,$I$91)</f>
        <v>-8.8693150213711158E-3</v>
      </c>
      <c r="BK94" s="125">
        <f>MIRR($J$86:BK86,$I$92,$I$91)</f>
        <v>-8.5753829016858019E-3</v>
      </c>
      <c r="BL94" s="125">
        <f>MIRR($J$86:BL86,$I$92,$I$91)</f>
        <v>-8.2919520406398162E-3</v>
      </c>
      <c r="BM94" s="125">
        <f>MIRR($J$86:BM86,$I$92,$I$91)</f>
        <v>-8.0184584798805858E-3</v>
      </c>
      <c r="BN94" s="125">
        <f>MIRR($J$86:BN86,$I$92,$I$91)</f>
        <v>-7.7543782283839846E-3</v>
      </c>
      <c r="BO94" s="125">
        <f>MIRR($J$86:BO86,$I$92,$I$91)</f>
        <v>-7.4992237805794337E-3</v>
      </c>
      <c r="BP94" s="125">
        <f>MIRR($J$86:BP86,$I$92,$I$91)</f>
        <v>-7.2525409922168382E-3</v>
      </c>
      <c r="BQ94" s="125">
        <f>MIRR($J$86:BQ86,$I$92,$I$91)</f>
        <v>-7.013906271816861E-3</v>
      </c>
      <c r="BR94" s="125">
        <f>MIRR($J$86:BR86,$I$92,$I$91)</f>
        <v>-6.7829240511301236E-3</v>
      </c>
      <c r="BS94" s="125">
        <f>MIRR($J$86:BS86,$I$92,$I$91)</f>
        <v>-6.5592245027987772E-3</v>
      </c>
      <c r="BT94" s="125">
        <f>MIRR($J$86:BT86,$I$92,$I$91)</f>
        <v>-6.3424614774879595E-3</v>
      </c>
      <c r="BU94" s="125">
        <f>MIRR($J$86:BU86,$I$92,$I$91)</f>
        <v>-6.1323106362560775E-3</v>
      </c>
      <c r="BV94" s="125">
        <f>MIRR($J$86:BV86,$I$92,$I$91)</f>
        <v>-5.9284677569428901E-3</v>
      </c>
      <c r="BW94" s="125">
        <f>MIRR($J$86:BW86,$I$92,$I$91)</f>
        <v>-5.7306471959482908E-3</v>
      </c>
      <c r="BX94" s="125">
        <f>MIRR($J$86:BX86,$I$92,$I$91)</f>
        <v>-5.5385804890214496E-3</v>
      </c>
      <c r="BY94" s="125">
        <f>MIRR($J$86:BY86,$I$92,$I$91)</f>
        <v>-5.3520150766224184E-3</v>
      </c>
      <c r="BZ94" s="125">
        <f>MIRR($J$86:BZ86,$I$92,$I$91)</f>
        <v>-5.1707131411068419E-3</v>
      </c>
      <c r="CA94" s="125">
        <f>MIRR($J$86:CA86,$I$92,$I$91)</f>
        <v>-4.9944505444553533E-3</v>
      </c>
      <c r="CB94" s="125">
        <f>MIRR($J$86:CB86,$I$92,$I$91)</f>
        <v>-4.8230158565500947E-3</v>
      </c>
      <c r="CC94" s="125">
        <f>MIRR($J$86:CC86,$I$92,$I$91)</f>
        <v>-4.6562094651200203E-3</v>
      </c>
      <c r="CD94" s="125">
        <f>MIRR($J$86:CD86,$I$92,$I$91)</f>
        <v>-4.4938427594601871E-3</v>
      </c>
      <c r="CE94" s="125">
        <f>MIRR($J$86:CE86,$I$92,$I$91)</f>
        <v>-4.3357373808868838E-3</v>
      </c>
      <c r="CF94" s="125">
        <f>MIRR($J$86:CF86,$I$92,$I$91)</f>
        <v>-4.1817245336523978E-3</v>
      </c>
      <c r="CG94" s="125">
        <f>MIRR($J$86:CG86,$I$92,$I$91)</f>
        <v>-4.0316443507035782E-3</v>
      </c>
      <c r="CH94" s="125">
        <f>MIRR($J$86:CH86,$I$92,$I$91)</f>
        <v>-3.8853453092596579E-3</v>
      </c>
      <c r="CI94" s="125">
        <f>MIRR($J$86:CI86,$I$92,$I$91)</f>
        <v>-3.7426836917054951E-3</v>
      </c>
      <c r="CJ94" s="125">
        <f>MIRR($J$86:CJ86,$I$92,$I$91)</f>
        <v>-3.6035230877504709E-3</v>
      </c>
      <c r="CK94" s="125">
        <f>MIRR($J$86:CK86,$I$92,$I$91)</f>
        <v>-3.4677339342175095E-3</v>
      </c>
      <c r="CL94" s="125">
        <f>MIRR($J$86:CL86,$I$92,$I$91)</f>
        <v>-3.3351930891852843E-3</v>
      </c>
      <c r="CM94" s="125">
        <f>MIRR($J$86:CM86,$I$92,$I$91)</f>
        <v>-3.2057834375280869E-3</v>
      </c>
      <c r="CN94" s="125">
        <f>MIRR($J$86:CN86,$I$92,$I$91)</f>
        <v>-3.0793935251866023E-3</v>
      </c>
      <c r="CO94" s="125">
        <f>MIRR($J$86:CO86,$I$92,$I$91)</f>
        <v>-2.9559172197582972E-3</v>
      </c>
      <c r="CP94" s="125">
        <f>MIRR($J$86:CP86,$I$92,$I$91)</f>
        <v>-2.8352533952232806E-3</v>
      </c>
      <c r="CQ94" s="125">
        <f>MIRR($J$86:CQ86,$I$92,$I$91)</f>
        <v>-2.7173056388285488E-3</v>
      </c>
      <c r="CR94" s="125">
        <f>MIRR($J$86:CR86,$I$92,$I$91)</f>
        <v>-2.6019819783332787E-3</v>
      </c>
      <c r="CS94" s="125">
        <f>MIRR($J$86:CS86,$I$92,$I$91)</f>
        <v>-2.4891946279860244E-3</v>
      </c>
      <c r="CT94" s="125">
        <f>MIRR($J$86:CT86,$I$92,$I$91)</f>
        <v>-2.3788597517493404E-3</v>
      </c>
      <c r="CU94" s="125">
        <f>MIRR($J$86:CU86,$I$92,$I$91)</f>
        <v>-2.2708972424215768E-3</v>
      </c>
      <c r="CV94" s="125">
        <f>MIRR($J$86:CV86,$I$92,$I$91)</f>
        <v>-2.1652305154241658E-3</v>
      </c>
      <c r="CW94" s="125">
        <f>MIRR($J$86:CW86,$I$92,$I$91)</f>
        <v>-2.0877456396867222E-3</v>
      </c>
    </row>
    <row r="95" spans="5:101" x14ac:dyDescent="0.25">
      <c r="E95" s="154"/>
      <c r="F95" s="155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4JMjBPQ99L8IgGXEPTBVrR5jl8BR1of9Bk7GeCT/t7N1bihyImmsz/7IXw9rTcECY5bZ+Eznd6apbm2KzdAt3Q==" saltValue="kXAJ2gCqRWbniRf8CX/5qQ==" spinCount="100000" sheet="1" objects="1" scenarios="1"/>
  <mergeCells count="18">
    <mergeCell ref="E94:F94"/>
    <mergeCell ref="E95:F95"/>
    <mergeCell ref="AT6:BE6"/>
    <mergeCell ref="BF6:BQ6"/>
    <mergeCell ref="BR6:CC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CD6:CO6"/>
  </mergeCells>
  <conditionalFormatting sqref="AI34 AI38 AL34 AL38 AO34 AO38 AR34 AR38 AI54 AL54 AO54 AR54 AI63 AI67 AL63 AL67 AO63 AO67 AR63 AR67 AI76 AL76 AO76 AR76">
    <cfRule type="cellIs" dxfId="39" priority="2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2 J10:CW15">
    <cfRule type="cellIs" dxfId="38" priority="4" stopIfTrue="1" operator="equal">
      <formula>#REF!</formula>
    </cfRule>
  </conditionalFormatting>
  <conditionalFormatting sqref="Z17 Z30 U34:Z34 U38:Z38 U54:Z54 U63:Z63 U67:Z67 U76:Z76 Y59:CW59 U42:CW42">
    <cfRule type="cellIs" dxfId="37" priority="3" stopIfTrue="1" operator="equal">
      <formula>#REF!</formula>
    </cfRule>
  </conditionalFormatting>
  <conditionalFormatting sqref="J73:CW73">
    <cfRule type="cellIs" dxfId="36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8F1-8204-4DB8-B636-B5C06CAE9F9E}"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W70" sqref="CW70"/>
    </sheetView>
  </sheetViews>
  <sheetFormatPr baseColWidth="10" defaultColWidth="10.7109375" defaultRowHeight="15" x14ac:dyDescent="0.25"/>
  <cols>
    <col min="2" max="2" width="58.570312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7" width="10.7109375" style="8"/>
    <col min="18" max="18" width="11.42578125" style="8" bestFit="1" customWidth="1"/>
    <col min="19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5.42578125" bestFit="1" customWidth="1"/>
    <col min="102" max="102" width="12.85546875" bestFit="1" customWidth="1"/>
  </cols>
  <sheetData>
    <row r="2" spans="2:102" ht="21" x14ac:dyDescent="0.35">
      <c r="B2" s="4" t="s">
        <v>204</v>
      </c>
    </row>
    <row r="4" spans="2:102" x14ac:dyDescent="0.25">
      <c r="B4" t="s">
        <v>221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3" t="s">
        <v>55</v>
      </c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5"/>
      <c r="V6" s="146" t="s">
        <v>56</v>
      </c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8"/>
      <c r="AH6" s="149" t="s">
        <v>57</v>
      </c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1"/>
      <c r="AT6" s="156" t="s">
        <v>58</v>
      </c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8"/>
      <c r="BF6" s="159" t="s">
        <v>59</v>
      </c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38" t="s">
        <v>166</v>
      </c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60" t="s">
        <v>167</v>
      </c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38" t="s">
        <v>168</v>
      </c>
      <c r="CQ6" s="138"/>
      <c r="CR6" s="138"/>
      <c r="CS6" s="138"/>
      <c r="CT6" s="138"/>
      <c r="CU6" s="138"/>
      <c r="CV6" s="138"/>
      <c r="CW6" s="138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13519437.671821915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435994.64999999997</v>
      </c>
      <c r="F16" s="1">
        <f>D16*C16</f>
        <v>24459.299864999997</v>
      </c>
      <c r="G16" s="70">
        <v>6</v>
      </c>
      <c r="H16" s="70">
        <v>6</v>
      </c>
      <c r="I16" s="71">
        <f t="shared" ref="I16:I65" si="0">-F16</f>
        <v>-24459.299864999997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-24459.299864999997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435994.64999999997</v>
      </c>
      <c r="F17" s="1">
        <f>D17*C17</f>
        <v>20796.944804999999</v>
      </c>
      <c r="G17" s="55">
        <v>17</v>
      </c>
      <c r="H17" s="55">
        <v>18</v>
      </c>
      <c r="I17" s="57">
        <f t="shared" si="0"/>
        <v>-20796.944804999999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-6239.0834414999999</v>
      </c>
      <c r="AA17" s="58">
        <f>0.7*I17</f>
        <v>-14557.861363499998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435994.64999999997</v>
      </c>
      <c r="F18" s="1">
        <f>C18*D18</f>
        <v>3051.9625499999997</v>
      </c>
      <c r="G18" s="55">
        <v>17</v>
      </c>
      <c r="H18" s="55">
        <v>18</v>
      </c>
      <c r="I18" s="57">
        <f t="shared" si="0"/>
        <v>-3051.9625499999997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-1525.9812749999999</v>
      </c>
      <c r="AA18" s="58">
        <f>I18*0.5</f>
        <v>-1525.9812749999999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8057820.9496200001</v>
      </c>
      <c r="F19" s="1">
        <f>C19*D19</f>
        <v>452043.75527368201</v>
      </c>
      <c r="G19" s="55">
        <v>6</v>
      </c>
      <c r="H19" s="55">
        <v>9</v>
      </c>
      <c r="I19" s="57">
        <f t="shared" si="0"/>
        <v>-452043.75527368201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-180817.50210947281</v>
      </c>
      <c r="P19" s="58">
        <v>0</v>
      </c>
      <c r="Q19" s="58">
        <v>0</v>
      </c>
      <c r="R19" s="58">
        <f>I19*0.6</f>
        <v>-271226.25316420919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8057820.9496200001</v>
      </c>
      <c r="F20" s="1">
        <f>C20*D20</f>
        <v>384358.05929687398</v>
      </c>
      <c r="G20" s="55">
        <v>19</v>
      </c>
      <c r="H20" s="55">
        <v>32</v>
      </c>
      <c r="I20" s="57">
        <f t="shared" si="0"/>
        <v>-384358.05929687398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-27454.147092633855</v>
      </c>
      <c r="AC20" s="58">
        <f t="shared" ref="AC20:AO20" si="1">$I20/14</f>
        <v>-27454.147092633855</v>
      </c>
      <c r="AD20" s="58">
        <f t="shared" si="1"/>
        <v>-27454.147092633855</v>
      </c>
      <c r="AE20" s="58">
        <f t="shared" si="1"/>
        <v>-27454.147092633855</v>
      </c>
      <c r="AF20" s="58">
        <f t="shared" si="1"/>
        <v>-27454.147092633855</v>
      </c>
      <c r="AG20" s="58">
        <f t="shared" si="1"/>
        <v>-27454.147092633855</v>
      </c>
      <c r="AH20" s="58">
        <f t="shared" si="1"/>
        <v>-27454.147092633855</v>
      </c>
      <c r="AI20" s="58">
        <f t="shared" si="1"/>
        <v>-27454.147092633855</v>
      </c>
      <c r="AJ20" s="58">
        <f t="shared" si="1"/>
        <v>-27454.147092633855</v>
      </c>
      <c r="AK20" s="58">
        <f t="shared" si="1"/>
        <v>-27454.147092633855</v>
      </c>
      <c r="AL20" s="58">
        <f t="shared" si="1"/>
        <v>-27454.147092633855</v>
      </c>
      <c r="AM20" s="58">
        <f t="shared" si="1"/>
        <v>-27454.147092633855</v>
      </c>
      <c r="AN20" s="58">
        <f t="shared" si="1"/>
        <v>-27454.147092633855</v>
      </c>
      <c r="AO20" s="58">
        <f t="shared" si="1"/>
        <v>-27454.147092633855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8057820.9496200001</v>
      </c>
      <c r="F21" s="1">
        <f>C21*D21</f>
        <v>56404.746647339998</v>
      </c>
      <c r="G21" s="55">
        <v>19</v>
      </c>
      <c r="H21" s="55">
        <v>32</v>
      </c>
      <c r="I21" s="57">
        <f t="shared" si="0"/>
        <v>-56404.746647339998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-4028.9104748099999</v>
      </c>
      <c r="AC21" s="58">
        <f t="shared" ref="AC21:AO21" si="2">$I$21/14</f>
        <v>-4028.9104748099999</v>
      </c>
      <c r="AD21" s="58">
        <f t="shared" si="2"/>
        <v>-4028.9104748099999</v>
      </c>
      <c r="AE21" s="58">
        <f t="shared" si="2"/>
        <v>-4028.9104748099999</v>
      </c>
      <c r="AF21" s="58">
        <f t="shared" si="2"/>
        <v>-4028.9104748099999</v>
      </c>
      <c r="AG21" s="58">
        <f t="shared" si="2"/>
        <v>-4028.9104748099999</v>
      </c>
      <c r="AH21" s="58">
        <f t="shared" si="2"/>
        <v>-4028.9104748099999</v>
      </c>
      <c r="AI21" s="58">
        <f t="shared" si="2"/>
        <v>-4028.9104748099999</v>
      </c>
      <c r="AJ21" s="58">
        <f t="shared" si="2"/>
        <v>-4028.9104748099999</v>
      </c>
      <c r="AK21" s="58">
        <f t="shared" si="2"/>
        <v>-4028.9104748099999</v>
      </c>
      <c r="AL21" s="58">
        <f t="shared" si="2"/>
        <v>-4028.9104748099999</v>
      </c>
      <c r="AM21" s="58">
        <f t="shared" si="2"/>
        <v>-4028.9104748099999</v>
      </c>
      <c r="AN21" s="58">
        <f t="shared" si="2"/>
        <v>-4028.9104748099999</v>
      </c>
      <c r="AO21" s="58">
        <f t="shared" si="2"/>
        <v>-4028.9104748099999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8493815.5996199995</v>
      </c>
      <c r="F22" s="1">
        <f>C22*D22</f>
        <v>169876.31199240001</v>
      </c>
      <c r="G22" s="55">
        <v>1</v>
      </c>
      <c r="H22" s="55">
        <v>33</v>
      </c>
      <c r="I22" s="57">
        <f>-F22</f>
        <v>-169876.31199240001</v>
      </c>
      <c r="J22" s="58">
        <v>0</v>
      </c>
      <c r="K22" s="58">
        <v>0</v>
      </c>
      <c r="L22" s="58">
        <v>0</v>
      </c>
      <c r="M22" s="58">
        <f>I22*0.05</f>
        <v>-8493.8155996200003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-25481.446798860001</v>
      </c>
      <c r="S22" s="58">
        <v>0</v>
      </c>
      <c r="T22" s="58">
        <f>I22*0.05</f>
        <v>-8493.8155996200003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-6795.0524796960008</v>
      </c>
      <c r="AA22" s="58">
        <f t="shared" si="3"/>
        <v>-6795.0524796960008</v>
      </c>
      <c r="AB22" s="58">
        <f t="shared" si="3"/>
        <v>-6795.0524796960008</v>
      </c>
      <c r="AC22" s="58">
        <f t="shared" si="3"/>
        <v>-6795.0524796960008</v>
      </c>
      <c r="AD22" s="58">
        <f t="shared" si="3"/>
        <v>-6795.0524796960008</v>
      </c>
      <c r="AE22" s="58">
        <f t="shared" si="3"/>
        <v>-6795.0524796960008</v>
      </c>
      <c r="AF22" s="58">
        <f t="shared" si="3"/>
        <v>-6795.0524796960008</v>
      </c>
      <c r="AG22" s="58">
        <f t="shared" si="3"/>
        <v>-6795.0524796960008</v>
      </c>
      <c r="AH22" s="58">
        <f t="shared" si="3"/>
        <v>-6795.0524796960008</v>
      </c>
      <c r="AI22" s="58">
        <f t="shared" si="3"/>
        <v>-6795.0524796960008</v>
      </c>
      <c r="AJ22" s="58">
        <f t="shared" si="3"/>
        <v>-6795.0524796960008</v>
      </c>
      <c r="AK22" s="58">
        <f t="shared" si="3"/>
        <v>-6795.0524796960008</v>
      </c>
      <c r="AL22" s="58">
        <f t="shared" si="3"/>
        <v>-6795.0524796960008</v>
      </c>
      <c r="AM22" s="58">
        <f t="shared" si="3"/>
        <v>-6795.0524796960008</v>
      </c>
      <c r="AN22" s="58">
        <f t="shared" si="3"/>
        <v>-6795.0524796960008</v>
      </c>
      <c r="AO22" s="58">
        <f>$I$22*0.04</f>
        <v>-6795.0524796960008</v>
      </c>
      <c r="AP22" s="58">
        <f>I22*0.11</f>
        <v>-18686.394319163999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48308.207219999997</v>
      </c>
      <c r="F24" s="1">
        <f>C24*D24</f>
        <v>10144.7235162</v>
      </c>
      <c r="G24" s="55">
        <v>6</v>
      </c>
      <c r="H24" s="55">
        <v>18</v>
      </c>
      <c r="I24" s="57">
        <f t="shared" si="0"/>
        <v>-10144.7235162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-5136.4529716499992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-1630.663590465</v>
      </c>
      <c r="AA24" s="58">
        <f>(AA17+AA18)*0.21</f>
        <v>-3377.6069540849994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1062682.873210296</v>
      </c>
      <c r="F25" s="1">
        <f>C25*D25</f>
        <v>223163.40337416215</v>
      </c>
      <c r="G25" s="55">
        <v>6</v>
      </c>
      <c r="H25" s="55">
        <v>32</v>
      </c>
      <c r="I25" s="57">
        <f t="shared" si="0"/>
        <v>-223163.40337416215</v>
      </c>
      <c r="J25" s="58">
        <v>0</v>
      </c>
      <c r="K25" s="58">
        <v>0</v>
      </c>
      <c r="L25" s="58">
        <v>0</v>
      </c>
      <c r="M25" s="58">
        <f>SUM(M19:M22)*0.21</f>
        <v>-1783.7012759202</v>
      </c>
      <c r="N25" s="58">
        <v>0</v>
      </c>
      <c r="O25" s="58">
        <f>SUM(O19:O22)*0.21</f>
        <v>-37971.67544298929</v>
      </c>
      <c r="P25" s="58">
        <v>0</v>
      </c>
      <c r="Q25" s="58">
        <v>0</v>
      </c>
      <c r="R25" s="58">
        <f>SUM(R19:R22)*0.21</f>
        <v>-62308.616992244526</v>
      </c>
      <c r="S25" s="58">
        <v>0</v>
      </c>
      <c r="T25" s="58">
        <f>SUM(T19:T22)*0.21</f>
        <v>-1783.7012759202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-1426.9610207361602</v>
      </c>
      <c r="AA25" s="58">
        <f t="shared" si="4"/>
        <v>-1426.9610207361602</v>
      </c>
      <c r="AB25" s="58">
        <f t="shared" si="4"/>
        <v>-8038.4031098993692</v>
      </c>
      <c r="AC25" s="58">
        <f t="shared" si="4"/>
        <v>-8038.4031098993692</v>
      </c>
      <c r="AD25" s="58">
        <f t="shared" si="4"/>
        <v>-8038.4031098993692</v>
      </c>
      <c r="AE25" s="58">
        <f t="shared" si="4"/>
        <v>-8038.4031098993692</v>
      </c>
      <c r="AF25" s="58">
        <f t="shared" si="4"/>
        <v>-8038.4031098993692</v>
      </c>
      <c r="AG25" s="58">
        <f t="shared" si="4"/>
        <v>-8038.4031098993692</v>
      </c>
      <c r="AH25" s="58">
        <f t="shared" si="4"/>
        <v>-8038.4031098993692</v>
      </c>
      <c r="AI25" s="58">
        <f t="shared" si="4"/>
        <v>-8038.4031098993692</v>
      </c>
      <c r="AJ25" s="58">
        <f t="shared" si="4"/>
        <v>-8038.4031098993692</v>
      </c>
      <c r="AK25" s="58">
        <f t="shared" si="4"/>
        <v>-8038.4031098993692</v>
      </c>
      <c r="AL25" s="58">
        <f t="shared" si="4"/>
        <v>-8038.4031098993692</v>
      </c>
      <c r="AM25" s="58">
        <f t="shared" si="4"/>
        <v>-8038.4031098993692</v>
      </c>
      <c r="AN25" s="58">
        <f t="shared" si="4"/>
        <v>-8038.4031098993692</v>
      </c>
      <c r="AO25" s="58">
        <f t="shared" si="4"/>
        <v>-8038.4031098993692</v>
      </c>
      <c r="AP25" s="58">
        <f t="shared" si="4"/>
        <v>-3924.1428070244397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8057820.9496200001</v>
      </c>
      <c r="F26" s="1">
        <f>C26*D26</f>
        <v>24173.462848859999</v>
      </c>
      <c r="G26" s="55">
        <v>19</v>
      </c>
      <c r="H26" s="55">
        <v>32</v>
      </c>
      <c r="I26" s="57">
        <f t="shared" si="0"/>
        <v>-24173.462848859999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-1726.6759177757142</v>
      </c>
      <c r="AC26" s="58">
        <f t="shared" ref="AC26:AO26" si="5">$I$26/14</f>
        <v>-1726.6759177757142</v>
      </c>
      <c r="AD26" s="58">
        <f t="shared" si="5"/>
        <v>-1726.6759177757142</v>
      </c>
      <c r="AE26" s="58">
        <f t="shared" si="5"/>
        <v>-1726.6759177757142</v>
      </c>
      <c r="AF26" s="58">
        <f t="shared" si="5"/>
        <v>-1726.6759177757142</v>
      </c>
      <c r="AG26" s="58">
        <f t="shared" si="5"/>
        <v>-1726.6759177757142</v>
      </c>
      <c r="AH26" s="58">
        <f t="shared" si="5"/>
        <v>-1726.6759177757142</v>
      </c>
      <c r="AI26" s="58">
        <f t="shared" si="5"/>
        <v>-1726.6759177757142</v>
      </c>
      <c r="AJ26" s="58">
        <f t="shared" si="5"/>
        <v>-1726.6759177757142</v>
      </c>
      <c r="AK26" s="58">
        <f t="shared" si="5"/>
        <v>-1726.6759177757142</v>
      </c>
      <c r="AL26" s="58">
        <f t="shared" si="5"/>
        <v>-1726.6759177757142</v>
      </c>
      <c r="AM26" s="58">
        <f t="shared" si="5"/>
        <v>-1726.6759177757142</v>
      </c>
      <c r="AN26" s="58">
        <f t="shared" si="5"/>
        <v>-1726.6759177757142</v>
      </c>
      <c r="AO26" s="58">
        <f t="shared" si="5"/>
        <v>-1726.6759177757142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205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(98.3*7*13.5)+(59.1*7*13.5)+(62.3*7*13.5)</f>
        <v>20761.649999999998</v>
      </c>
      <c r="D30" s="1">
        <v>21</v>
      </c>
      <c r="F30" s="1">
        <f>C30*D30</f>
        <v>435994.64999999997</v>
      </c>
      <c r="G30" s="55">
        <v>17</v>
      </c>
      <c r="H30" s="55">
        <v>18</v>
      </c>
      <c r="I30" s="57">
        <f t="shared" si="0"/>
        <v>-435994.64999999997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-174397.86</v>
      </c>
      <c r="AA30" s="58">
        <f>I30*0.6</f>
        <v>-261596.78999999998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11735</v>
      </c>
      <c r="D31" s="1">
        <v>5.75</v>
      </c>
      <c r="F31" s="1">
        <f>C31*D31</f>
        <v>67476.25</v>
      </c>
      <c r="G31" s="55">
        <v>17</v>
      </c>
      <c r="H31" s="55">
        <v>18</v>
      </c>
      <c r="I31" s="57">
        <f t="shared" si="0"/>
        <v>-67476.25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-26990.5</v>
      </c>
      <c r="AA31" s="58">
        <f>I31*0.6</f>
        <v>-40485.75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132*65*1.2</f>
        <v>10296</v>
      </c>
      <c r="D33" s="1">
        <f>684.63*1.06</f>
        <v>725.70780000000002</v>
      </c>
      <c r="F33" s="1">
        <f>C33*D33</f>
        <v>7471887.5088</v>
      </c>
      <c r="G33" s="55">
        <v>19</v>
      </c>
      <c r="H33" s="55">
        <v>32</v>
      </c>
      <c r="I33" s="57">
        <f t="shared" si="0"/>
        <v>-7471887.5088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nuevo'!E14</f>
        <v>-74718.875088000001</v>
      </c>
      <c r="AC33" s="58">
        <f>'evolucion certificaciones nuevo'!F14</f>
        <v>-186797.18772000002</v>
      </c>
      <c r="AD33" s="58">
        <f>'evolucion certificaciones nuevo'!G14</f>
        <v>-276459.8378256</v>
      </c>
      <c r="AE33" s="58">
        <f>'evolucion certificaciones nuevo'!H14</f>
        <v>-433369.47551040002</v>
      </c>
      <c r="AF33" s="58">
        <f>'evolucion certificaciones nuevo'!I14</f>
        <v>-463257.02554559999</v>
      </c>
      <c r="AG33" s="58">
        <f>'evolucion certificaciones nuevo'!J14</f>
        <v>-463257.02554559999</v>
      </c>
      <c r="AH33" s="58">
        <f>'evolucion certificaciones nuevo'!K14</f>
        <v>-448313.250528</v>
      </c>
      <c r="AI33" s="58">
        <f>'evolucion certificaciones nuevo'!L14</f>
        <v>-455785.13803679997</v>
      </c>
      <c r="AJ33" s="58">
        <f>'evolucion certificaciones nuevo'!M14</f>
        <v>-545447.78814239998</v>
      </c>
      <c r="AK33" s="58">
        <f>'evolucion certificaciones nuevo'!N14</f>
        <v>-933985.93859999999</v>
      </c>
      <c r="AL33" s="58">
        <f>'evolucion certificaciones nuevo'!O14</f>
        <v>-1232861.4389520001</v>
      </c>
      <c r="AM33" s="58">
        <f>'evolucion certificaciones nuevo'!P14</f>
        <v>-904098.38856479991</v>
      </c>
      <c r="AN33" s="58">
        <f>'evolucion certificaciones nuevo'!Q14</f>
        <v>-612694.77572160005</v>
      </c>
      <c r="AO33" s="58">
        <f>'evolucion certificaciones nuevo'!R14</f>
        <v>-440841.36301919998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f>(98.3*7)+(59.1*7)+(62.3*7)</f>
        <v>1537.8999999999999</v>
      </c>
      <c r="D34" s="1">
        <f>359.43*1.06</f>
        <v>380.99580000000003</v>
      </c>
      <c r="F34" s="1">
        <f>C34*D34</f>
        <v>585933.44082000002</v>
      </c>
      <c r="G34" s="55">
        <v>19</v>
      </c>
      <c r="H34" s="55">
        <v>23</v>
      </c>
      <c r="I34" s="57">
        <f>-F34</f>
        <v>-585933.44082000002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nuevo'!E16</f>
        <v>-11718.668816400001</v>
      </c>
      <c r="AC34" s="58">
        <f>'evolucion certificaciones nuevo'!F16</f>
        <v>-55663.676877900005</v>
      </c>
      <c r="AD34" s="58">
        <f>'evolucion certificaciones nuevo'!G16</f>
        <v>-178709.69945010002</v>
      </c>
      <c r="AE34" s="58">
        <f>'evolucion certificaciones nuevo'!H16</f>
        <v>-266599.71557310002</v>
      </c>
      <c r="AF34" s="58">
        <f>'evolucion certificaciones nuevo'!I16</f>
        <v>-73241.680102500002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435994.64999999997</v>
      </c>
      <c r="F36" s="1">
        <f>D36*C36</f>
        <v>91558.876499999984</v>
      </c>
      <c r="G36" s="55">
        <v>16</v>
      </c>
      <c r="H36" s="55">
        <v>18</v>
      </c>
      <c r="I36" s="57">
        <f t="shared" si="0"/>
        <v>-91558.876499999984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-36623.550599999995</v>
      </c>
      <c r="AA36" s="58">
        <f>AA30*0.21</f>
        <v>-54935.325899999996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8057820.9496200001</v>
      </c>
      <c r="F37" s="1">
        <f>D37*C37</f>
        <v>805782.09496200003</v>
      </c>
      <c r="G37" s="55">
        <v>19</v>
      </c>
      <c r="H37" s="55">
        <v>32</v>
      </c>
      <c r="I37" s="57">
        <f t="shared" si="0"/>
        <v>-805782.09496200003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-8643.754390439999</v>
      </c>
      <c r="AC37" s="58">
        <f t="shared" si="12"/>
        <v>-24246.086459790004</v>
      </c>
      <c r="AD37" s="58">
        <f t="shared" si="12"/>
        <v>-45516.953727570006</v>
      </c>
      <c r="AE37" s="58">
        <f t="shared" si="12"/>
        <v>-69996.919108350005</v>
      </c>
      <c r="AF37" s="58">
        <f t="shared" si="12"/>
        <v>-53649.87056481</v>
      </c>
      <c r="AG37" s="58">
        <f t="shared" si="12"/>
        <v>-46325.702554560005</v>
      </c>
      <c r="AH37" s="58">
        <f t="shared" si="12"/>
        <v>-44831.325052800006</v>
      </c>
      <c r="AI37" s="58">
        <f t="shared" si="12"/>
        <v>-45578.513803679998</v>
      </c>
      <c r="AJ37" s="58">
        <f t="shared" si="12"/>
        <v>-54544.778814240002</v>
      </c>
      <c r="AK37" s="58">
        <f t="shared" si="12"/>
        <v>-93398.593860000008</v>
      </c>
      <c r="AL37" s="58">
        <f t="shared" si="12"/>
        <v>-123286.14389520002</v>
      </c>
      <c r="AM37" s="58">
        <f t="shared" si="12"/>
        <v>-90409.838856479997</v>
      </c>
      <c r="AN37" s="58">
        <f t="shared" si="12"/>
        <v>-61269.477572160009</v>
      </c>
      <c r="AO37" s="58">
        <f t="shared" si="12"/>
        <v>-44084.13630192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8057820.9496200001</v>
      </c>
      <c r="F41" s="1">
        <f>C41*D41</f>
        <v>402891.04748100002</v>
      </c>
      <c r="G41" s="70">
        <v>10</v>
      </c>
      <c r="H41" s="70">
        <v>14</v>
      </c>
      <c r="I41" s="71">
        <f t="shared" si="0"/>
        <v>-402891.04748100002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-80578.209496200012</v>
      </c>
      <c r="T41" s="72">
        <v>0</v>
      </c>
      <c r="U41" s="72">
        <v>0</v>
      </c>
      <c r="V41" s="72">
        <f>I41*0.8</f>
        <v>-322312.83798480005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435994.64999999997</v>
      </c>
      <c r="F42" s="1">
        <f>C42*D42</f>
        <v>21799.732499999998</v>
      </c>
      <c r="G42" s="55">
        <v>7</v>
      </c>
      <c r="H42" s="55">
        <v>9</v>
      </c>
      <c r="I42" s="57">
        <f t="shared" si="0"/>
        <v>-21799.732499999998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-4359.9465</v>
      </c>
      <c r="Q42" s="58">
        <v>0</v>
      </c>
      <c r="R42" s="58">
        <f>I42*0.8</f>
        <v>-17439.786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8057820.9496200001</v>
      </c>
      <c r="F44" s="1">
        <f>C44*D44</f>
        <v>2417.3462848859999</v>
      </c>
      <c r="G44" s="55">
        <v>33</v>
      </c>
      <c r="H44" s="55">
        <v>33</v>
      </c>
      <c r="I44" s="57">
        <f t="shared" si="0"/>
        <v>-2417.3462848859999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-2417.3462848859999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8057820.9496200001</v>
      </c>
      <c r="F45" s="1">
        <f>C45*D45</f>
        <v>1611.5641899240002</v>
      </c>
      <c r="G45" s="55">
        <v>33</v>
      </c>
      <c r="H45" s="55">
        <v>33</v>
      </c>
      <c r="I45" s="57">
        <f t="shared" si="0"/>
        <v>-1611.5641899240002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-1611.5641899240002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8057820.9496200001</v>
      </c>
      <c r="F48" s="1">
        <f>C48*D48</f>
        <v>2417.3462848859999</v>
      </c>
      <c r="G48" s="55">
        <v>33</v>
      </c>
      <c r="H48" s="55">
        <v>33</v>
      </c>
      <c r="I48" s="57">
        <f t="shared" si="0"/>
        <v>-2417.3462848859999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-2417.3462848859999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8057820.9496200001</v>
      </c>
      <c r="F49" s="1">
        <f>C49*D49</f>
        <v>1611.5641899240002</v>
      </c>
      <c r="G49" s="55">
        <v>33</v>
      </c>
      <c r="H49" s="55">
        <v>33</v>
      </c>
      <c r="I49" s="57">
        <f t="shared" si="0"/>
        <v>-1611.5641899240002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-1611.5641899240002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8057820.9496200001</v>
      </c>
      <c r="F51" s="1">
        <f>C51*D51</f>
        <v>72520.388546579998</v>
      </c>
      <c r="G51" s="55">
        <v>17</v>
      </c>
      <c r="H51" s="55">
        <v>32</v>
      </c>
      <c r="I51" s="57">
        <f t="shared" si="0"/>
        <v>-72520.388546579998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-4532.5242841612499</v>
      </c>
      <c r="AA51" s="58">
        <f t="shared" ref="AA51:AO51" si="15">$I$51/16</f>
        <v>-4532.5242841612499</v>
      </c>
      <c r="AB51" s="58">
        <f t="shared" si="15"/>
        <v>-4532.5242841612499</v>
      </c>
      <c r="AC51" s="58">
        <f t="shared" si="15"/>
        <v>-4532.5242841612499</v>
      </c>
      <c r="AD51" s="58">
        <f t="shared" si="15"/>
        <v>-4532.5242841612499</v>
      </c>
      <c r="AE51" s="58">
        <f t="shared" si="15"/>
        <v>-4532.5242841612499</v>
      </c>
      <c r="AF51" s="58">
        <f t="shared" si="15"/>
        <v>-4532.5242841612499</v>
      </c>
      <c r="AG51" s="58">
        <f t="shared" si="15"/>
        <v>-4532.5242841612499</v>
      </c>
      <c r="AH51" s="58">
        <f t="shared" si="15"/>
        <v>-4532.5242841612499</v>
      </c>
      <c r="AI51" s="58">
        <f t="shared" si="15"/>
        <v>-4532.5242841612499</v>
      </c>
      <c r="AJ51" s="58">
        <f t="shared" si="15"/>
        <v>-4532.5242841612499</v>
      </c>
      <c r="AK51" s="58">
        <f t="shared" si="15"/>
        <v>-4532.5242841612499</v>
      </c>
      <c r="AL51" s="58">
        <f t="shared" si="15"/>
        <v>-4532.5242841612499</v>
      </c>
      <c r="AM51" s="58">
        <f t="shared" si="15"/>
        <v>-4532.5242841612499</v>
      </c>
      <c r="AN51" s="58">
        <f t="shared" si="15"/>
        <v>-4532.5242841612499</v>
      </c>
      <c r="AO51" s="58">
        <f t="shared" si="15"/>
        <v>-4532.5242841612499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206</v>
      </c>
      <c r="C52" s="6">
        <v>2.5000000000000001E-3</v>
      </c>
      <c r="D52" s="1">
        <f>44*65*1.2*725.71</f>
        <v>2490636.7200000002</v>
      </c>
      <c r="F52" s="1">
        <f>C52*D52</f>
        <v>6226.5918000000011</v>
      </c>
      <c r="G52" s="55">
        <v>33</v>
      </c>
      <c r="H52" s="55">
        <v>33</v>
      </c>
      <c r="I52" s="57">
        <f>-F52</f>
        <v>-6226.5918000000011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-6226.5918000000011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10096732.858022977</v>
      </c>
      <c r="E56" s="19"/>
      <c r="F56" s="19">
        <f>C56*D56</f>
        <v>25241.832145057444</v>
      </c>
      <c r="G56" s="55">
        <v>16</v>
      </c>
      <c r="H56" s="55">
        <v>16</v>
      </c>
      <c r="I56" s="57">
        <f t="shared" si="0"/>
        <v>-25241.832145057444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-25241.832145057444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10096732.858022977</v>
      </c>
      <c r="E58" s="19"/>
      <c r="F58" s="19">
        <f>C58*D58</f>
        <v>25241.832145057444</v>
      </c>
      <c r="G58" s="55">
        <v>16</v>
      </c>
      <c r="H58" s="55">
        <v>16</v>
      </c>
      <c r="I58" s="57">
        <f t="shared" si="0"/>
        <v>-25241.832145057444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-25241.832145057444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10096732.858022977</v>
      </c>
      <c r="E59" s="19"/>
      <c r="F59" s="19">
        <f>C59*D59</f>
        <v>10096.732858022977</v>
      </c>
      <c r="G59" s="55">
        <v>16</v>
      </c>
      <c r="H59" s="55">
        <v>16</v>
      </c>
      <c r="I59" s="57">
        <f t="shared" si="0"/>
        <v>-10096.732858022977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-10096.732858022977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0.8*(F8-F68)</f>
        <v>3905522.6174575314</v>
      </c>
      <c r="E60" s="19"/>
      <c r="F60" s="19">
        <v>444339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1">
        <v>-14163.1076416667</v>
      </c>
      <c r="AQ60" s="1">
        <v>-13946.765063418001</v>
      </c>
      <c r="AR60" s="1">
        <v>-13729.7914859829</v>
      </c>
      <c r="AS60" s="1">
        <v>-13512.185068946799</v>
      </c>
      <c r="AT60" s="1">
        <v>-13293.9439665277</v>
      </c>
      <c r="AU60" s="1">
        <v>-13075.06632756</v>
      </c>
      <c r="AV60" s="1">
        <v>-12855.550295478501</v>
      </c>
      <c r="AW60" s="1">
        <v>-12635.3940083035</v>
      </c>
      <c r="AX60" s="1">
        <v>-12414.595598624201</v>
      </c>
      <c r="AY60" s="1">
        <v>-12193.153193583399</v>
      </c>
      <c r="AZ60" s="1">
        <v>-11971.064914861199</v>
      </c>
      <c r="BA60" s="1">
        <v>-11748.3288786594</v>
      </c>
      <c r="BB60" s="1">
        <v>-11524.9431956853</v>
      </c>
      <c r="BC60" s="1">
        <v>-11300.9059711359</v>
      </c>
      <c r="BD60" s="1">
        <v>-11076.2153046816</v>
      </c>
      <c r="BE60" s="1">
        <v>-10850.8692904501</v>
      </c>
      <c r="BF60" s="1">
        <v>-10624.866017010399</v>
      </c>
      <c r="BG60" s="1">
        <v>-10398.203567356501</v>
      </c>
      <c r="BH60" s="1">
        <v>-10170.880018891199</v>
      </c>
      <c r="BI60" s="1">
        <v>-9942.8934434094299</v>
      </c>
      <c r="BJ60" s="1">
        <v>-9714.2419070825508</v>
      </c>
      <c r="BK60" s="1">
        <v>-9484.9234704413902</v>
      </c>
      <c r="BL60" s="1">
        <v>-9254.9361883600195</v>
      </c>
      <c r="BM60" s="1">
        <v>-9024.2781100392494</v>
      </c>
      <c r="BN60" s="1">
        <v>-8792.9472789900392</v>
      </c>
      <c r="BO60" s="1">
        <v>-8560.9417330169399</v>
      </c>
      <c r="BP60" s="1">
        <v>-8328.2595042014109</v>
      </c>
      <c r="BQ60" s="1">
        <v>-8094.8986188851804</v>
      </c>
      <c r="BR60" s="1">
        <v>-7860.8570976534402</v>
      </c>
      <c r="BS60" s="1">
        <v>-7626.1329553181004</v>
      </c>
      <c r="BT60" s="1">
        <v>-7390.7242009009597</v>
      </c>
      <c r="BU60" s="1">
        <v>-7154.6288376167604</v>
      </c>
      <c r="BV60" s="1">
        <v>-6917.8448628563201</v>
      </c>
      <c r="BW60" s="1">
        <v>-6680.3702681695004</v>
      </c>
      <c r="BX60" s="1">
        <v>-6442.2030392481702</v>
      </c>
      <c r="BY60" s="1">
        <v>-6203.3411559091501</v>
      </c>
      <c r="BZ60" s="1">
        <v>-5963.7825920770601</v>
      </c>
      <c r="CA60" s="1">
        <v>-5723.5253157671305</v>
      </c>
      <c r="CB60" s="1">
        <v>-5482.5672890679598</v>
      </c>
      <c r="CC60" s="1">
        <v>-5240.9064681242598</v>
      </c>
      <c r="CD60" s="1">
        <v>-4998.5408031194602</v>
      </c>
      <c r="CE60" s="1">
        <v>-4755.4682382584097</v>
      </c>
      <c r="CF60" s="1">
        <v>-4511.6867117498396</v>
      </c>
      <c r="CG60" s="1">
        <v>-4267.1941557889504</v>
      </c>
      <c r="CH60" s="1">
        <v>-4021.9884965398401</v>
      </c>
      <c r="CI60" s="1">
        <v>-3776.06765411793</v>
      </c>
      <c r="CJ60" s="1">
        <v>-3529.4295425722798</v>
      </c>
      <c r="CK60" s="1">
        <v>-3282.0720698679602</v>
      </c>
      <c r="CL60" s="1">
        <v>-3033.99313786825</v>
      </c>
      <c r="CM60" s="1">
        <v>-2785.1906423168798</v>
      </c>
      <c r="CN60" s="1">
        <v>-2535.66247282015</v>
      </c>
      <c r="CO60" s="1">
        <v>-2285.4065128290499</v>
      </c>
      <c r="CP60" s="1">
        <v>-2034.4206396213101</v>
      </c>
      <c r="CQ60" s="1">
        <v>-1782.7027242833899</v>
      </c>
      <c r="CR60" s="1">
        <v>-1530.25063169239</v>
      </c>
      <c r="CS60" s="1">
        <v>-1277.062220498</v>
      </c>
      <c r="CT60" s="1">
        <v>-1023.1353431043</v>
      </c>
      <c r="CU60" s="1">
        <v>-768.46784565152996</v>
      </c>
      <c r="CV60" s="1">
        <v>-513.05756799785797</v>
      </c>
      <c r="CW60" s="1">
        <v>-256.90234370102797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10096732.858022977</v>
      </c>
      <c r="E61" s="19"/>
      <c r="F61" s="19">
        <v>365610.37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1">
        <v>-42069.720249999998</v>
      </c>
      <c r="AA61" s="1">
        <v>-39521.562211651399</v>
      </c>
      <c r="AB61" s="1">
        <v>-36962.7868481431</v>
      </c>
      <c r="AC61" s="1">
        <v>-34393.349920620101</v>
      </c>
      <c r="AD61" s="1">
        <v>-31813.207005899101</v>
      </c>
      <c r="AE61" s="1">
        <v>-29222.313495700098</v>
      </c>
      <c r="AF61" s="1">
        <v>-26620.624595875299</v>
      </c>
      <c r="AG61" s="1">
        <v>-24008.095325634498</v>
      </c>
      <c r="AH61" s="1">
        <v>-21384.680516767701</v>
      </c>
      <c r="AI61" s="1">
        <v>-18750.334812863999</v>
      </c>
      <c r="AJ61" s="1">
        <v>-16105.012668527401</v>
      </c>
      <c r="AK61" s="1">
        <v>-13448.668348589399</v>
      </c>
      <c r="AL61" s="1">
        <v>-11781.2559273182</v>
      </c>
      <c r="AM61" s="1">
        <v>-9102.7292876251595</v>
      </c>
      <c r="AN61" s="1">
        <v>-6413.0421202666903</v>
      </c>
      <c r="AO61" s="1">
        <v>-3712.1479230442201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10096732.858022977</v>
      </c>
      <c r="E62" s="19"/>
      <c r="F62" s="19">
        <f>C62*D62</f>
        <v>25241.832145057444</v>
      </c>
      <c r="G62" s="55">
        <v>32</v>
      </c>
      <c r="H62" s="55">
        <v>33</v>
      </c>
      <c r="I62" s="57">
        <f t="shared" si="0"/>
        <v>-25241.832145057444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-25241.832145057444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88</v>
      </c>
      <c r="D65" s="1">
        <v>16</v>
      </c>
      <c r="E65" s="1">
        <v>700</v>
      </c>
      <c r="F65" s="1">
        <f>C65*D65*E65</f>
        <v>985600</v>
      </c>
      <c r="G65" s="70">
        <v>17</v>
      </c>
      <c r="H65" s="70">
        <v>32</v>
      </c>
      <c r="I65" s="71">
        <f t="shared" si="0"/>
        <v>-985600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-61600</v>
      </c>
      <c r="AA65" s="72">
        <f t="shared" ref="AA65:AO65" si="16">$I$65/16</f>
        <v>-61600</v>
      </c>
      <c r="AB65" s="72">
        <f t="shared" si="16"/>
        <v>-61600</v>
      </c>
      <c r="AC65" s="72">
        <f t="shared" si="16"/>
        <v>-61600</v>
      </c>
      <c r="AD65" s="72">
        <f t="shared" si="16"/>
        <v>-61600</v>
      </c>
      <c r="AE65" s="72">
        <f t="shared" si="16"/>
        <v>-61600</v>
      </c>
      <c r="AF65" s="72">
        <f t="shared" si="16"/>
        <v>-61600</v>
      </c>
      <c r="AG65" s="72">
        <f t="shared" si="16"/>
        <v>-61600</v>
      </c>
      <c r="AH65" s="72">
        <f t="shared" si="16"/>
        <v>-61600</v>
      </c>
      <c r="AI65" s="72">
        <f t="shared" si="16"/>
        <v>-61600</v>
      </c>
      <c r="AJ65" s="72">
        <f t="shared" si="16"/>
        <v>-61600</v>
      </c>
      <c r="AK65" s="72">
        <f t="shared" si="16"/>
        <v>-61600</v>
      </c>
      <c r="AL65" s="72">
        <f t="shared" si="16"/>
        <v>-61600</v>
      </c>
      <c r="AM65" s="72">
        <f t="shared" si="16"/>
        <v>-61600</v>
      </c>
      <c r="AN65" s="72">
        <f t="shared" si="16"/>
        <v>-61600</v>
      </c>
      <c r="AO65" s="72">
        <f t="shared" si="16"/>
        <v>-61600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88</v>
      </c>
      <c r="D66" s="1">
        <v>16</v>
      </c>
      <c r="E66" s="1">
        <v>200</v>
      </c>
      <c r="F66" s="1">
        <f>C66*D66*E66</f>
        <v>281600</v>
      </c>
      <c r="G66" s="55">
        <v>17</v>
      </c>
      <c r="H66" s="55">
        <v>32</v>
      </c>
      <c r="I66" s="57">
        <f>-$F$66</f>
        <v>-281600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-17600</v>
      </c>
      <c r="AA66" s="58">
        <f t="shared" ref="AA66:AO66" si="17">$I$66/16</f>
        <v>-17600</v>
      </c>
      <c r="AB66" s="58">
        <f t="shared" si="17"/>
        <v>-17600</v>
      </c>
      <c r="AC66" s="58">
        <f t="shared" si="17"/>
        <v>-17600</v>
      </c>
      <c r="AD66" s="58">
        <f t="shared" si="17"/>
        <v>-17600</v>
      </c>
      <c r="AE66" s="58">
        <f t="shared" si="17"/>
        <v>-17600</v>
      </c>
      <c r="AF66" s="58">
        <f t="shared" si="17"/>
        <v>-17600</v>
      </c>
      <c r="AG66" s="58">
        <f t="shared" si="17"/>
        <v>-17600</v>
      </c>
      <c r="AH66" s="58">
        <f t="shared" si="17"/>
        <v>-17600</v>
      </c>
      <c r="AI66" s="58">
        <f t="shared" si="17"/>
        <v>-17600</v>
      </c>
      <c r="AJ66" s="58">
        <f t="shared" si="17"/>
        <v>-17600</v>
      </c>
      <c r="AK66" s="58">
        <f t="shared" si="17"/>
        <v>-17600</v>
      </c>
      <c r="AL66" s="58">
        <f t="shared" si="17"/>
        <v>-17600</v>
      </c>
      <c r="AM66" s="58">
        <f t="shared" si="17"/>
        <v>-17600</v>
      </c>
      <c r="AN66" s="58">
        <f t="shared" si="17"/>
        <v>-17600</v>
      </c>
      <c r="AO66" s="58">
        <f t="shared" si="17"/>
        <v>-17600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SUM(F69:F72)</f>
        <v>8637534.4000000004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207</v>
      </c>
      <c r="C69">
        <v>44</v>
      </c>
      <c r="D69" s="1">
        <f>65*2183.04</f>
        <v>141897.60000000001</v>
      </c>
      <c r="F69" s="1">
        <f>C69*D69</f>
        <v>6243494.4000000004</v>
      </c>
      <c r="G69" s="55">
        <v>33</v>
      </c>
      <c r="H69" s="55">
        <v>33</v>
      </c>
      <c r="I69" s="57">
        <f>F69</f>
        <v>6243494.4000000004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6243494.4000000004</v>
      </c>
      <c r="CX69" s="115"/>
    </row>
    <row r="70" spans="2:102" x14ac:dyDescent="0.25">
      <c r="B70" t="s">
        <v>224</v>
      </c>
      <c r="C70">
        <v>88</v>
      </c>
      <c r="D70" s="1">
        <v>2705</v>
      </c>
      <c r="F70" s="1">
        <f>C70*D70</f>
        <v>238040</v>
      </c>
      <c r="G70" s="55">
        <v>33</v>
      </c>
      <c r="H70" s="55">
        <v>33</v>
      </c>
      <c r="I70" s="57">
        <f>F70</f>
        <v>238040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238040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225</v>
      </c>
      <c r="C71">
        <v>88</v>
      </c>
      <c r="D71" s="1">
        <v>11000</v>
      </c>
      <c r="F71" s="1">
        <f>C71*D71</f>
        <v>968000</v>
      </c>
      <c r="G71" s="55">
        <v>33</v>
      </c>
      <c r="H71" s="55">
        <v>33</v>
      </c>
      <c r="I71" s="57">
        <f>F71</f>
        <v>968000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968000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214</v>
      </c>
      <c r="C72">
        <v>44</v>
      </c>
      <c r="D72" s="1">
        <f>5*12</f>
        <v>60</v>
      </c>
      <c r="E72" s="1">
        <v>450</v>
      </c>
      <c r="F72" s="1">
        <f>C72*D72*E72</f>
        <v>1188000</v>
      </c>
      <c r="G72" s="55">
        <v>33</v>
      </c>
      <c r="H72" s="55">
        <v>92</v>
      </c>
      <c r="I72" s="57">
        <f>F72</f>
        <v>1188000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19800</v>
      </c>
      <c r="AQ72" s="58">
        <f t="shared" ref="AQ72:CV72" si="18">$C$72*$E$72</f>
        <v>19800</v>
      </c>
      <c r="AR72" s="58">
        <f t="shared" si="18"/>
        <v>19800</v>
      </c>
      <c r="AS72" s="58">
        <f t="shared" si="18"/>
        <v>19800</v>
      </c>
      <c r="AT72" s="58">
        <f t="shared" si="18"/>
        <v>19800</v>
      </c>
      <c r="AU72" s="58">
        <f t="shared" si="18"/>
        <v>19800</v>
      </c>
      <c r="AV72" s="58">
        <f t="shared" si="18"/>
        <v>19800</v>
      </c>
      <c r="AW72" s="58">
        <f t="shared" si="18"/>
        <v>19800</v>
      </c>
      <c r="AX72" s="58">
        <f t="shared" si="18"/>
        <v>19800</v>
      </c>
      <c r="AY72" s="58">
        <f t="shared" si="18"/>
        <v>19800</v>
      </c>
      <c r="AZ72" s="58">
        <f t="shared" si="18"/>
        <v>19800</v>
      </c>
      <c r="BA72" s="58">
        <f t="shared" si="18"/>
        <v>19800</v>
      </c>
      <c r="BB72" s="58">
        <f t="shared" si="18"/>
        <v>19800</v>
      </c>
      <c r="BC72" s="58">
        <f t="shared" si="18"/>
        <v>19800</v>
      </c>
      <c r="BD72" s="58">
        <f t="shared" si="18"/>
        <v>19800</v>
      </c>
      <c r="BE72" s="58">
        <f t="shared" si="18"/>
        <v>19800</v>
      </c>
      <c r="BF72" s="58">
        <f t="shared" si="18"/>
        <v>19800</v>
      </c>
      <c r="BG72" s="58">
        <f t="shared" si="18"/>
        <v>19800</v>
      </c>
      <c r="BH72" s="58">
        <f t="shared" si="18"/>
        <v>19800</v>
      </c>
      <c r="BI72" s="58">
        <f t="shared" si="18"/>
        <v>19800</v>
      </c>
      <c r="BJ72" s="58">
        <f t="shared" si="18"/>
        <v>19800</v>
      </c>
      <c r="BK72" s="58">
        <f t="shared" si="18"/>
        <v>19800</v>
      </c>
      <c r="BL72" s="58">
        <f t="shared" si="18"/>
        <v>19800</v>
      </c>
      <c r="BM72" s="58">
        <f t="shared" si="18"/>
        <v>19800</v>
      </c>
      <c r="BN72" s="58">
        <f t="shared" si="18"/>
        <v>19800</v>
      </c>
      <c r="BO72" s="58">
        <f t="shared" si="18"/>
        <v>19800</v>
      </c>
      <c r="BP72" s="58">
        <f t="shared" si="18"/>
        <v>19800</v>
      </c>
      <c r="BQ72" s="58">
        <f t="shared" si="18"/>
        <v>19800</v>
      </c>
      <c r="BR72" s="58">
        <f t="shared" si="18"/>
        <v>19800</v>
      </c>
      <c r="BS72" s="58">
        <f t="shared" si="18"/>
        <v>19800</v>
      </c>
      <c r="BT72" s="58">
        <f t="shared" si="18"/>
        <v>19800</v>
      </c>
      <c r="BU72" s="58">
        <f t="shared" si="18"/>
        <v>19800</v>
      </c>
      <c r="BV72" s="58">
        <f t="shared" si="18"/>
        <v>19800</v>
      </c>
      <c r="BW72" s="58">
        <f t="shared" si="18"/>
        <v>19800</v>
      </c>
      <c r="BX72" s="58">
        <f t="shared" si="18"/>
        <v>19800</v>
      </c>
      <c r="BY72" s="58">
        <f t="shared" si="18"/>
        <v>19800</v>
      </c>
      <c r="BZ72" s="58">
        <f t="shared" si="18"/>
        <v>19800</v>
      </c>
      <c r="CA72" s="58">
        <f t="shared" si="18"/>
        <v>19800</v>
      </c>
      <c r="CB72" s="58">
        <f t="shared" si="18"/>
        <v>19800</v>
      </c>
      <c r="CC72" s="58">
        <f t="shared" si="18"/>
        <v>19800</v>
      </c>
      <c r="CD72" s="58">
        <f t="shared" si="18"/>
        <v>19800</v>
      </c>
      <c r="CE72" s="58">
        <f t="shared" si="18"/>
        <v>19800</v>
      </c>
      <c r="CF72" s="58">
        <f t="shared" si="18"/>
        <v>19800</v>
      </c>
      <c r="CG72" s="58">
        <f t="shared" si="18"/>
        <v>19800</v>
      </c>
      <c r="CH72" s="58">
        <f t="shared" si="18"/>
        <v>19800</v>
      </c>
      <c r="CI72" s="58">
        <f t="shared" si="18"/>
        <v>19800</v>
      </c>
      <c r="CJ72" s="58">
        <f t="shared" si="18"/>
        <v>19800</v>
      </c>
      <c r="CK72" s="58">
        <f t="shared" si="18"/>
        <v>19800</v>
      </c>
      <c r="CL72" s="58">
        <f>$C$72*$E$72</f>
        <v>19800</v>
      </c>
      <c r="CM72" s="58">
        <f t="shared" si="18"/>
        <v>19800</v>
      </c>
      <c r="CN72" s="58">
        <f t="shared" si="18"/>
        <v>19800</v>
      </c>
      <c r="CO72" s="58">
        <f t="shared" si="18"/>
        <v>19800</v>
      </c>
      <c r="CP72" s="58">
        <f t="shared" si="18"/>
        <v>19800</v>
      </c>
      <c r="CQ72" s="58">
        <f t="shared" si="18"/>
        <v>19800</v>
      </c>
      <c r="CR72" s="58">
        <f t="shared" si="18"/>
        <v>19800</v>
      </c>
      <c r="CS72" s="58">
        <f t="shared" si="18"/>
        <v>19800</v>
      </c>
      <c r="CT72" s="58">
        <f t="shared" si="18"/>
        <v>19800</v>
      </c>
      <c r="CU72" s="58">
        <f t="shared" si="18"/>
        <v>19800</v>
      </c>
      <c r="CV72" s="58">
        <f t="shared" si="18"/>
        <v>19800</v>
      </c>
      <c r="CW72" s="58">
        <f>$C$72*$E$72</f>
        <v>19800</v>
      </c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-4881903.2718219142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F74/88</f>
        <v>-55476.173543430843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(-F8+F69)/88</f>
        <v>-82681.17354343085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3" t="s">
        <v>9</v>
      </c>
      <c r="F81" s="134"/>
      <c r="G81" s="116"/>
      <c r="H81" s="117"/>
      <c r="I81" s="106">
        <f>F68</f>
        <v>8637534.4000000004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3" t="s">
        <v>111</v>
      </c>
      <c r="F82" s="134"/>
      <c r="G82" s="116"/>
      <c r="H82" s="117"/>
      <c r="I82" s="106">
        <f>-F8</f>
        <v>-13519437.671821915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3" t="s">
        <v>112</v>
      </c>
      <c r="F83" s="134"/>
      <c r="G83" s="116"/>
      <c r="H83" s="117"/>
      <c r="I83" s="106">
        <f>SUM(I81:I82)</f>
        <v>-4881903.2718219142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-0.36110253919784641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113</v>
      </c>
      <c r="F86" s="108"/>
      <c r="G86" s="116"/>
      <c r="H86" s="116"/>
      <c r="I86" s="118"/>
      <c r="J86" s="49">
        <f>SUM(J10:J76)</f>
        <v>0</v>
      </c>
      <c r="K86" s="49">
        <f t="shared" ref="K86:BV86" si="19">SUM(K10:K76)</f>
        <v>-7018</v>
      </c>
      <c r="L86" s="49">
        <f t="shared" si="19"/>
        <v>0</v>
      </c>
      <c r="M86" s="49">
        <f t="shared" si="19"/>
        <v>-17174.516875540201</v>
      </c>
      <c r="N86" s="49">
        <f t="shared" si="19"/>
        <v>0</v>
      </c>
      <c r="O86" s="49">
        <f t="shared" si="19"/>
        <v>-248384.93038911209</v>
      </c>
      <c r="P86" s="49">
        <f t="shared" si="19"/>
        <v>-4359.9465</v>
      </c>
      <c r="Q86" s="49">
        <f t="shared" si="19"/>
        <v>0</v>
      </c>
      <c r="R86" s="49">
        <f t="shared" si="19"/>
        <v>-376456.10295531369</v>
      </c>
      <c r="S86" s="49">
        <f t="shared" si="19"/>
        <v>-80578.209496200012</v>
      </c>
      <c r="T86" s="49">
        <f t="shared" si="19"/>
        <v>-10277.516875540201</v>
      </c>
      <c r="U86" s="49">
        <f t="shared" si="19"/>
        <v>0</v>
      </c>
      <c r="V86" s="49">
        <f t="shared" si="19"/>
        <v>-322312.83798480005</v>
      </c>
      <c r="W86" s="49">
        <f t="shared" si="19"/>
        <v>0</v>
      </c>
      <c r="X86" s="49">
        <f t="shared" si="19"/>
        <v>0</v>
      </c>
      <c r="Y86" s="49">
        <f t="shared" si="19"/>
        <v>-63330.397148137868</v>
      </c>
      <c r="Z86" s="49">
        <f t="shared" si="19"/>
        <v>-381431.8969415584</v>
      </c>
      <c r="AA86" s="49">
        <f t="shared" si="19"/>
        <v>-507955.41548882984</v>
      </c>
      <c r="AB86" s="49">
        <f t="shared" si="19"/>
        <v>-263819.7985019593</v>
      </c>
      <c r="AC86" s="49">
        <f t="shared" si="19"/>
        <v>-432876.01433728635</v>
      </c>
      <c r="AD86" s="49">
        <f t="shared" si="19"/>
        <v>-664275.41136814526</v>
      </c>
      <c r="AE86" s="49">
        <f t="shared" si="19"/>
        <v>-930964.13704652642</v>
      </c>
      <c r="AF86" s="49">
        <f t="shared" si="19"/>
        <v>-748544.91416776145</v>
      </c>
      <c r="AG86" s="49">
        <f t="shared" si="19"/>
        <v>-665366.53678477067</v>
      </c>
      <c r="AH86" s="49">
        <f t="shared" si="19"/>
        <v>-646304.96945654391</v>
      </c>
      <c r="AI86" s="49">
        <f t="shared" si="19"/>
        <v>-651889.70001232019</v>
      </c>
      <c r="AJ86" s="49">
        <f t="shared" si="19"/>
        <v>-747873.2929841436</v>
      </c>
      <c r="AK86" s="49">
        <f t="shared" si="19"/>
        <v>-1172608.9141675655</v>
      </c>
      <c r="AL86" s="49">
        <f t="shared" si="19"/>
        <v>-1499704.5521334945</v>
      </c>
      <c r="AM86" s="49">
        <f t="shared" si="19"/>
        <v>-1135386.6700678812</v>
      </c>
      <c r="AN86" s="49">
        <f t="shared" si="19"/>
        <v>-812153.00877300289</v>
      </c>
      <c r="AO86" s="49">
        <f t="shared" si="19"/>
        <v>-621113.36060314043</v>
      </c>
      <c r="AP86" s="49">
        <f t="shared" si="19"/>
        <v>1174281.9424825248</v>
      </c>
      <c r="AQ86" s="49">
        <f t="shared" si="19"/>
        <v>5853.2349365819991</v>
      </c>
      <c r="AR86" s="49">
        <f t="shared" si="19"/>
        <v>6070.2085140171002</v>
      </c>
      <c r="AS86" s="49">
        <f t="shared" si="19"/>
        <v>6287.8149310532008</v>
      </c>
      <c r="AT86" s="49">
        <f t="shared" si="19"/>
        <v>6506.0560334722995</v>
      </c>
      <c r="AU86" s="49">
        <f t="shared" si="19"/>
        <v>6724.93367244</v>
      </c>
      <c r="AV86" s="49">
        <f t="shared" si="19"/>
        <v>6944.4497045214994</v>
      </c>
      <c r="AW86" s="49">
        <f t="shared" si="19"/>
        <v>7164.6059916965005</v>
      </c>
      <c r="AX86" s="49">
        <f t="shared" si="19"/>
        <v>7385.4044013757994</v>
      </c>
      <c r="AY86" s="49">
        <f t="shared" si="19"/>
        <v>7606.8468064166009</v>
      </c>
      <c r="AZ86" s="49">
        <f t="shared" si="19"/>
        <v>7828.9350851388008</v>
      </c>
      <c r="BA86" s="49">
        <f t="shared" si="19"/>
        <v>8051.6711213405997</v>
      </c>
      <c r="BB86" s="49">
        <f t="shared" si="19"/>
        <v>8275.0568043146995</v>
      </c>
      <c r="BC86" s="49">
        <f t="shared" si="19"/>
        <v>8499.0940288640995</v>
      </c>
      <c r="BD86" s="49">
        <f t="shared" si="19"/>
        <v>8723.7846953183998</v>
      </c>
      <c r="BE86" s="49">
        <f t="shared" si="19"/>
        <v>8949.1307095498996</v>
      </c>
      <c r="BF86" s="49">
        <f t="shared" si="19"/>
        <v>9175.1339829896006</v>
      </c>
      <c r="BG86" s="49">
        <f t="shared" si="19"/>
        <v>9401.7964326434994</v>
      </c>
      <c r="BH86" s="49">
        <f t="shared" si="19"/>
        <v>9629.1199811088009</v>
      </c>
      <c r="BI86" s="49">
        <f t="shared" si="19"/>
        <v>9857.1065565905701</v>
      </c>
      <c r="BJ86" s="49">
        <f t="shared" si="19"/>
        <v>10085.758092917449</v>
      </c>
      <c r="BK86" s="49">
        <f t="shared" si="19"/>
        <v>10315.07652955861</v>
      </c>
      <c r="BL86" s="49">
        <f t="shared" si="19"/>
        <v>10545.06381163998</v>
      </c>
      <c r="BM86" s="49">
        <f t="shared" si="19"/>
        <v>10775.721889960751</v>
      </c>
      <c r="BN86" s="49">
        <f t="shared" si="19"/>
        <v>11007.052721009961</v>
      </c>
      <c r="BO86" s="49">
        <f t="shared" si="19"/>
        <v>11239.05826698306</v>
      </c>
      <c r="BP86" s="49">
        <f t="shared" si="19"/>
        <v>11471.740495798589</v>
      </c>
      <c r="BQ86" s="49">
        <f t="shared" si="19"/>
        <v>11705.101381114819</v>
      </c>
      <c r="BR86" s="49">
        <f t="shared" si="19"/>
        <v>11939.142902346561</v>
      </c>
      <c r="BS86" s="49">
        <f t="shared" si="19"/>
        <v>12173.8670446819</v>
      </c>
      <c r="BT86" s="49">
        <f t="shared" si="19"/>
        <v>12409.275799099039</v>
      </c>
      <c r="BU86" s="49">
        <f t="shared" si="19"/>
        <v>12645.371162383239</v>
      </c>
      <c r="BV86" s="49">
        <f t="shared" si="19"/>
        <v>12882.15513714368</v>
      </c>
      <c r="BW86" s="49">
        <f t="shared" ref="BW86:CW86" si="20">SUM(BW10:BW76)</f>
        <v>13119.629731830501</v>
      </c>
      <c r="BX86" s="49">
        <f t="shared" si="20"/>
        <v>13357.79696075183</v>
      </c>
      <c r="BY86" s="49">
        <f t="shared" si="20"/>
        <v>13596.658844090849</v>
      </c>
      <c r="BZ86" s="49">
        <f t="shared" si="20"/>
        <v>13836.217407922941</v>
      </c>
      <c r="CA86" s="49">
        <f t="shared" si="20"/>
        <v>14076.47468423287</v>
      </c>
      <c r="CB86" s="49">
        <f t="shared" si="20"/>
        <v>14317.43271093204</v>
      </c>
      <c r="CC86" s="49">
        <f t="shared" si="20"/>
        <v>14559.09353187574</v>
      </c>
      <c r="CD86" s="49">
        <f t="shared" si="20"/>
        <v>14801.45919688054</v>
      </c>
      <c r="CE86" s="49">
        <f t="shared" si="20"/>
        <v>15044.531761741589</v>
      </c>
      <c r="CF86" s="49">
        <f t="shared" si="20"/>
        <v>15288.31328825016</v>
      </c>
      <c r="CG86" s="49">
        <f t="shared" si="20"/>
        <v>15532.805844211049</v>
      </c>
      <c r="CH86" s="49">
        <f t="shared" si="20"/>
        <v>15778.01150346016</v>
      </c>
      <c r="CI86" s="49">
        <f t="shared" si="20"/>
        <v>16023.932345882069</v>
      </c>
      <c r="CJ86" s="49">
        <f t="shared" si="20"/>
        <v>16270.570457427721</v>
      </c>
      <c r="CK86" s="49">
        <f t="shared" si="20"/>
        <v>16517.927930132038</v>
      </c>
      <c r="CL86" s="49">
        <f t="shared" si="20"/>
        <v>16766.006862131751</v>
      </c>
      <c r="CM86" s="49">
        <f t="shared" si="20"/>
        <v>17014.80935768312</v>
      </c>
      <c r="CN86" s="49">
        <f t="shared" si="20"/>
        <v>17264.33752717985</v>
      </c>
      <c r="CO86" s="49">
        <f t="shared" si="20"/>
        <v>17514.593487170951</v>
      </c>
      <c r="CP86" s="49">
        <f t="shared" si="20"/>
        <v>17765.579360378691</v>
      </c>
      <c r="CQ86" s="49">
        <f t="shared" si="20"/>
        <v>18017.29727571661</v>
      </c>
      <c r="CR86" s="49">
        <f t="shared" si="20"/>
        <v>18269.74936830761</v>
      </c>
      <c r="CS86" s="49">
        <f t="shared" si="20"/>
        <v>18522.937779502001</v>
      </c>
      <c r="CT86" s="49">
        <f t="shared" si="20"/>
        <v>18776.864656895701</v>
      </c>
      <c r="CU86" s="49">
        <f t="shared" si="20"/>
        <v>19031.532154348472</v>
      </c>
      <c r="CV86" s="49">
        <f t="shared" si="20"/>
        <v>19286.942432002143</v>
      </c>
      <c r="CW86" s="49">
        <f t="shared" si="20"/>
        <v>6237795.6655112421</v>
      </c>
    </row>
    <row r="87" spans="5:101" x14ac:dyDescent="0.25">
      <c r="E87" s="133" t="s">
        <v>114</v>
      </c>
      <c r="F87" s="134"/>
      <c r="G87" s="116"/>
      <c r="H87" s="116"/>
      <c r="I87" s="109">
        <f>SUM(J86:CW86)</f>
        <v>-4881603.1669808002</v>
      </c>
      <c r="J87" s="139">
        <f>SUM(J86:U86)</f>
        <v>-744249.22309170617</v>
      </c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39">
        <f>SUM(V86:AG86)</f>
        <v>-4980877.3597697765</v>
      </c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39">
        <f>SUM(AH86:AS86)</f>
        <v>-6094541.2673339155</v>
      </c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39">
        <f>SUM(AT86:BE86)</f>
        <v>92659.969054449204</v>
      </c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39">
        <f>SUM(BF86:BQ86)</f>
        <v>125207.73014231568</v>
      </c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39">
        <f>SUM(BR86:CC86)</f>
        <v>158913.1159172912</v>
      </c>
      <c r="BS87" s="140"/>
      <c r="BT87" s="140"/>
      <c r="BU87" s="140"/>
      <c r="BV87" s="140"/>
      <c r="BW87" s="140"/>
      <c r="BX87" s="140"/>
      <c r="BY87" s="140"/>
      <c r="BZ87" s="140"/>
      <c r="CA87" s="140"/>
      <c r="CB87" s="140"/>
      <c r="CC87" s="140"/>
      <c r="CD87" s="139">
        <f>SUM(CD86:CO86)</f>
        <v>193817.29956215102</v>
      </c>
      <c r="CE87" s="140"/>
      <c r="CF87" s="140"/>
      <c r="CG87" s="140"/>
      <c r="CH87" s="140"/>
      <c r="CI87" s="140"/>
      <c r="CJ87" s="140"/>
      <c r="CK87" s="140"/>
      <c r="CL87" s="140"/>
      <c r="CM87" s="140"/>
      <c r="CN87" s="140"/>
      <c r="CO87" s="140"/>
      <c r="CP87" s="139">
        <f>SUM(CP86:CW86)</f>
        <v>6367466.5685383938</v>
      </c>
      <c r="CQ87" s="140"/>
      <c r="CR87" s="140"/>
      <c r="CS87" s="140"/>
      <c r="CT87" s="140"/>
      <c r="CU87" s="140"/>
      <c r="CV87" s="140"/>
      <c r="CW87" s="140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CP88" s="137"/>
      <c r="CQ88" s="137"/>
      <c r="CR88" s="137"/>
      <c r="CS88" s="137"/>
      <c r="CT88" s="137"/>
      <c r="CU88" s="137"/>
      <c r="CV88" s="137"/>
      <c r="CW88" s="137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3" t="s">
        <v>115</v>
      </c>
      <c r="F90" s="134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3" t="s">
        <v>116</v>
      </c>
      <c r="F91" s="134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3" t="s">
        <v>117</v>
      </c>
      <c r="F92" s="134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3" t="s">
        <v>118</v>
      </c>
      <c r="F93" s="134"/>
      <c r="G93" s="121"/>
      <c r="H93" s="122"/>
      <c r="I93" s="106">
        <f>NPV(I91,S86:CW86)+SUM(J86:R86)</f>
        <v>-6323543.791399993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2" t="s">
        <v>119</v>
      </c>
      <c r="F94" s="153"/>
      <c r="G94" s="121"/>
      <c r="H94" s="122"/>
      <c r="I94" s="105">
        <f>CW94</f>
        <v>-4.3975524707454694E-3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-7.2069879152463212E-2</v>
      </c>
      <c r="AQ94" s="125">
        <f>MIRR($J$86:AQ86,$I$92,$I$91)</f>
        <v>-6.96878755221646E-2</v>
      </c>
      <c r="AR94" s="125">
        <f>MIRR($J$86:AR86,$I$92,$I$91)</f>
        <v>-6.743675583793507E-2</v>
      </c>
      <c r="AS94" s="125">
        <f>MIRR($J$86:AS86,$I$92,$I$91)</f>
        <v>-6.5305817090715923E-2</v>
      </c>
      <c r="AT94" s="125">
        <f>MIRR($J$86:AT86,$I$92,$I$91)</f>
        <v>-6.3285500973127573E-2</v>
      </c>
      <c r="AU94" s="125">
        <f>MIRR($J$86:AU86,$I$92,$I$91)</f>
        <v>-6.1367244814633071E-2</v>
      </c>
      <c r="AV94" s="125">
        <f>MIRR($J$86:AV86,$I$92,$I$91)</f>
        <v>-5.9543355197894665E-2</v>
      </c>
      <c r="AW94" s="125">
        <f>MIRR($J$86:AW86,$I$92,$I$91)</f>
        <v>-5.7806900332163846E-2</v>
      </c>
      <c r="AX94" s="125">
        <f>MIRR($J$86:AX86,$I$92,$I$91)</f>
        <v>-5.6151618016395566E-2</v>
      </c>
      <c r="AY94" s="125">
        <f>MIRR($J$86:AY86,$I$92,$I$91)</f>
        <v>-5.4571836621342129E-2</v>
      </c>
      <c r="AZ94" s="125">
        <f>MIRR($J$86:AZ86,$I$92,$I$91)</f>
        <v>-5.3062406992999134E-2</v>
      </c>
      <c r="BA94" s="125">
        <f>MIRR($J$86:BA86,$I$92,$I$91)</f>
        <v>-5.1618643557181154E-2</v>
      </c>
      <c r="BB94" s="125">
        <f>MIRR($J$86:BB86,$I$92,$I$91)</f>
        <v>-5.0236273207721949E-2</v>
      </c>
      <c r="BC94" s="125">
        <f>MIRR($J$86:BC86,$I$92,$I$91)</f>
        <v>-4.8911390804897592E-2</v>
      </c>
      <c r="BD94" s="125">
        <f>MIRR($J$86:BD86,$I$92,$I$91)</f>
        <v>-4.7640420308491582E-2</v>
      </c>
      <c r="BE94" s="125">
        <f>MIRR($J$86:BE86,$I$92,$I$91)</f>
        <v>-4.6420080731010893E-2</v>
      </c>
      <c r="BF94" s="125">
        <f>MIRR($J$86:BF86,$I$92,$I$91)</f>
        <v>-4.5247356228338864E-2</v>
      </c>
      <c r="BG94" s="125">
        <f>MIRR($J$86:BG86,$I$92,$I$91)</f>
        <v>-4.4119469753388874E-2</v>
      </c>
      <c r="BH94" s="125">
        <f>MIRR($J$86:BH86,$I$92,$I$91)</f>
        <v>-4.3033859787654172E-2</v>
      </c>
      <c r="BI94" s="125">
        <f>MIRR($J$86:BI86,$I$92,$I$91)</f>
        <v>-4.1988159739563269E-2</v>
      </c>
      <c r="BJ94" s="125">
        <f>MIRR($J$86:BJ86,$I$92,$I$91)</f>
        <v>-4.0980179660094818E-2</v>
      </c>
      <c r="BK94" s="125">
        <f>MIRR($J$86:BK86,$I$92,$I$91)</f>
        <v>-4.0007889977476174E-2</v>
      </c>
      <c r="BL94" s="125">
        <f>MIRR($J$86:BL86,$I$92,$I$91)</f>
        <v>-3.906940699583128E-2</v>
      </c>
      <c r="BM94" s="125">
        <f>MIRR($J$86:BM86,$I$92,$I$91)</f>
        <v>-3.8162979938808461E-2</v>
      </c>
      <c r="BN94" s="125">
        <f>MIRR($J$86:BN86,$I$92,$I$91)</f>
        <v>-3.7286979349727356E-2</v>
      </c>
      <c r="BO94" s="125">
        <f>MIRR($J$86:BO86,$I$92,$I$91)</f>
        <v>-3.6439886685591172E-2</v>
      </c>
      <c r="BP94" s="125">
        <f>MIRR($J$86:BP86,$I$92,$I$91)</f>
        <v>-3.562028496420766E-2</v>
      </c>
      <c r="BQ94" s="125">
        <f>MIRR($J$86:BQ86,$I$92,$I$91)</f>
        <v>-3.482685034229982E-2</v>
      </c>
      <c r="BR94" s="125">
        <f>MIRR($J$86:BR86,$I$92,$I$91)</f>
        <v>-3.4058344518398176E-2</v>
      </c>
      <c r="BS94" s="125">
        <f>MIRR($J$86:BS86,$I$92,$I$91)</f>
        <v>-3.3313607867915929E-2</v>
      </c>
      <c r="BT94" s="125">
        <f>MIRR($J$86:BT86,$I$92,$I$91)</f>
        <v>-3.2591553229494252E-2</v>
      </c>
      <c r="BU94" s="125">
        <f>MIRR($J$86:BU86,$I$92,$I$91)</f>
        <v>-3.1891160271754315E-2</v>
      </c>
      <c r="BV94" s="125">
        <f>MIRR($J$86:BV86,$I$92,$I$91)</f>
        <v>-3.1211470378260553E-2</v>
      </c>
      <c r="BW94" s="125">
        <f>MIRR($J$86:BW86,$I$92,$I$91)</f>
        <v>-3.0551581995995059E-2</v>
      </c>
      <c r="BX94" s="125">
        <f>MIRR($J$86:BX86,$I$92,$I$91)</f>
        <v>-2.9910646399132879E-2</v>
      </c>
      <c r="BY94" s="125">
        <f>MIRR($J$86:BY86,$I$92,$I$91)</f>
        <v>-2.9287863825552152E-2</v>
      </c>
      <c r="BZ94" s="125">
        <f>MIRR($J$86:BZ86,$I$92,$I$91)</f>
        <v>-2.8682479948416661E-2</v>
      </c>
      <c r="CA94" s="125">
        <f>MIRR($J$86:CA86,$I$92,$I$91)</f>
        <v>-2.8093782649453058E-2</v>
      </c>
      <c r="CB94" s="125">
        <f>MIRR($J$86:CB86,$I$92,$I$91)</f>
        <v>-2.7521099064283794E-2</v>
      </c>
      <c r="CC94" s="125">
        <f>MIRR($J$86:CC86,$I$92,$I$91)</f>
        <v>-2.696379287345585E-2</v>
      </c>
      <c r="CD94" s="125">
        <f>MIRR($J$86:CD86,$I$92,$I$91)</f>
        <v>-2.6421261815676611E-2</v>
      </c>
      <c r="CE94" s="125">
        <f>MIRR($J$86:CE86,$I$92,$I$91)</f>
        <v>-2.5892935402301087E-2</v>
      </c>
      <c r="CF94" s="125">
        <f>MIRR($J$86:CF86,$I$92,$I$91)</f>
        <v>-2.5378272814333913E-2</v>
      </c>
      <c r="CG94" s="125">
        <f>MIRR($J$86:CG86,$I$92,$I$91)</f>
        <v>-2.4876760965177325E-2</v>
      </c>
      <c r="CH94" s="125">
        <f>MIRR($J$86:CH86,$I$92,$I$91)</f>
        <v>-2.4387912714090465E-2</v>
      </c>
      <c r="CI94" s="125">
        <f>MIRR($J$86:CI86,$I$92,$I$91)</f>
        <v>-2.39112652168606E-2</v>
      </c>
      <c r="CJ94" s="125">
        <f>MIRR($J$86:CJ86,$I$92,$I$91)</f>
        <v>-2.3446378401549062E-2</v>
      </c>
      <c r="CK94" s="125">
        <f>MIRR($J$86:CK86,$I$92,$I$91)</f>
        <v>-2.2992833558384218E-2</v>
      </c>
      <c r="CL94" s="125">
        <f>MIRR($J$86:CL86,$I$92,$I$91)</f>
        <v>-2.2550232033951012E-2</v>
      </c>
      <c r="CM94" s="125">
        <f>MIRR($J$86:CM86,$I$92,$I$91)</f>
        <v>-2.211819402078008E-2</v>
      </c>
      <c r="CN94" s="125">
        <f>MIRR($J$86:CN86,$I$92,$I$91)</f>
        <v>-2.1696357434301761E-2</v>
      </c>
      <c r="CO94" s="125">
        <f>MIRR($J$86:CO86,$I$92,$I$91)</f>
        <v>-2.1284376869884936E-2</v>
      </c>
      <c r="CP94" s="125">
        <f>MIRR($J$86:CP86,$I$92,$I$91)</f>
        <v>-2.0881922633372407E-2</v>
      </c>
      <c r="CQ94" s="125">
        <f>MIRR($J$86:CQ86,$I$92,$I$91)</f>
        <v>-2.0488679839129165E-2</v>
      </c>
      <c r="CR94" s="125">
        <f>MIRR($J$86:CR86,$I$92,$I$91)</f>
        <v>-2.0104347570174319E-2</v>
      </c>
      <c r="CS94" s="125">
        <f>MIRR($J$86:CS86,$I$92,$I$91)</f>
        <v>-1.9728638095456219E-2</v>
      </c>
      <c r="CT94" s="125">
        <f>MIRR($J$86:CT86,$I$92,$I$91)</f>
        <v>-1.9361276139775563E-2</v>
      </c>
      <c r="CU94" s="125">
        <f>MIRR($J$86:CU86,$I$92,$I$91)</f>
        <v>-1.9001998202261339E-2</v>
      </c>
      <c r="CV94" s="125">
        <f>MIRR($J$86:CV86,$I$92,$I$91)</f>
        <v>-1.8650551919661029E-2</v>
      </c>
      <c r="CW94" s="125">
        <f>MIRR($J$86:CW86,$I$92,$I$91)</f>
        <v>-4.3975524707454694E-3</v>
      </c>
    </row>
    <row r="95" spans="5:101" x14ac:dyDescent="0.25">
      <c r="E95" s="154"/>
      <c r="F95" s="155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9TAPK9M47IhKtnEvc+Pl7UdegCNWX0+W79WEVz6sZzVKdEH5/7aY1nZ7ZtecSu87shIEY/5ijDQrsfAtGOTqIw==" saltValue="E3Axv0GqcKHsYb0EITccvA==" spinCount="100000" sheet="1" objects="1" scenarios="1"/>
  <mergeCells count="18">
    <mergeCell ref="BF6:BQ6"/>
    <mergeCell ref="BR6:CC6"/>
    <mergeCell ref="E94:F94"/>
    <mergeCell ref="E95:F95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AT6:BE6"/>
  </mergeCells>
  <conditionalFormatting sqref="AI34 AI38 AL34 AL38 AO34 AO38 AR34 AR38 AI54 AL54 AO54 AR54 AI63 AI67 AL63 AL67 AO63 AO67 AR63 AR67 AI76 AL76 AO76 AR76">
    <cfRule type="cellIs" dxfId="7" priority="3" stopIfTrue="1" operator="equal">
      <formula>#REF!</formula>
    </cfRule>
  </conditionalFormatting>
  <conditionalFormatting sqref="AA38:AH38 J39:AR40 AJ34:AK34 AJ38:AK38 AM34:AN34 AM38:AN38 AP34:AQ34 AP38:AQ38 J34:T34 J38:T38 AA54:AH54 J53:AR53 AJ54:AK54 AM54:AN54 AP54:AQ54 J54:T54 AA63:AH63 AA67:AH67 AJ63:AK63 AJ67:AK67 AM63:AN63 AM67:AN67 AP63:AQ63 AP67:AQ67 J63:T63 J67:T67 J68:AR68 AA76:AH76 J73:AR75 AJ76:AK76 AM76:AN76 AP76:AQ76 J76:T76 J35:AR37 BF36:CW38 BF29:CW29 BF68:CW68 AS73:BE76 J64:AR64 AS67:BE68 J65:CW66 J55:X61 Y55:CW58 Y60:AO60 AS63:BE64 Y61 J62:CW62 AS53:BE54 P42:T42 J41:O42 J43:CW52 P41:CW41 J30:Y31 BF32:CW34 AS32:BE40 AA30:CW30 Z31:CW31 J16:Y21 Z19:AA21 AA17:AO17 Z18:AO18 Z16:AO16 AB19:AO19 AB20:CW21 AP16:CW19 J27:BE29 J23:CW26 J32:AR33 AA34:AH34 J69:CW71 J10:CW15 AP61:CW61">
    <cfRule type="cellIs" dxfId="6" priority="5" stopIfTrue="1" operator="equal">
      <formula>#REF!</formula>
    </cfRule>
  </conditionalFormatting>
  <conditionalFormatting sqref="Z17 Z30 U34:Z34 U38:Z38 U54:Z54 U63:Z63 U67:Z67 U76:Z76 Y59:CW59 U42:CW42">
    <cfRule type="cellIs" dxfId="5" priority="4" stopIfTrue="1" operator="equal">
      <formula>#REF!</formula>
    </cfRule>
  </conditionalFormatting>
  <conditionalFormatting sqref="J22:CW22">
    <cfRule type="cellIs" dxfId="4" priority="2" stopIfTrue="1" operator="equal">
      <formula>#REF!</formula>
    </cfRule>
  </conditionalFormatting>
  <conditionalFormatting sqref="J72:CW72">
    <cfRule type="cellIs" dxfId="3" priority="1" stopIfTrue="1" operator="equal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9051-CD9C-419C-A37D-39726BB79649}">
  <sheetPr codeName="Hoja6"/>
  <dimension ref="B1:BQ103"/>
  <sheetViews>
    <sheetView zoomScale="85" zoomScaleNormal="85" workbookViewId="0">
      <selection activeCell="C85" sqref="C85:L242"/>
    </sheetView>
  </sheetViews>
  <sheetFormatPr baseColWidth="10" defaultRowHeight="15" x14ac:dyDescent="0.25"/>
  <cols>
    <col min="2" max="2" width="15.28515625" bestFit="1" customWidth="1"/>
    <col min="3" max="3" width="20.28515625" customWidth="1"/>
    <col min="5" max="5" width="18.28515625" customWidth="1"/>
    <col min="12" max="12" width="11.42578125" style="1"/>
    <col min="258" max="258" width="15.28515625" bestFit="1" customWidth="1"/>
    <col min="259" max="259" width="20.28515625" customWidth="1"/>
    <col min="261" max="261" width="18.28515625" customWidth="1"/>
    <col min="514" max="514" width="15.28515625" bestFit="1" customWidth="1"/>
    <col min="515" max="515" width="20.28515625" customWidth="1"/>
    <col min="517" max="517" width="18.28515625" customWidth="1"/>
    <col min="770" max="770" width="15.28515625" bestFit="1" customWidth="1"/>
    <col min="771" max="771" width="20.28515625" customWidth="1"/>
    <col min="773" max="773" width="18.28515625" customWidth="1"/>
    <col min="1026" max="1026" width="15.28515625" bestFit="1" customWidth="1"/>
    <col min="1027" max="1027" width="20.28515625" customWidth="1"/>
    <col min="1029" max="1029" width="18.28515625" customWidth="1"/>
    <col min="1282" max="1282" width="15.28515625" bestFit="1" customWidth="1"/>
    <col min="1283" max="1283" width="20.28515625" customWidth="1"/>
    <col min="1285" max="1285" width="18.28515625" customWidth="1"/>
    <col min="1538" max="1538" width="15.28515625" bestFit="1" customWidth="1"/>
    <col min="1539" max="1539" width="20.28515625" customWidth="1"/>
    <col min="1541" max="1541" width="18.28515625" customWidth="1"/>
    <col min="1794" max="1794" width="15.28515625" bestFit="1" customWidth="1"/>
    <col min="1795" max="1795" width="20.28515625" customWidth="1"/>
    <col min="1797" max="1797" width="18.28515625" customWidth="1"/>
    <col min="2050" max="2050" width="15.28515625" bestFit="1" customWidth="1"/>
    <col min="2051" max="2051" width="20.28515625" customWidth="1"/>
    <col min="2053" max="2053" width="18.28515625" customWidth="1"/>
    <col min="2306" max="2306" width="15.28515625" bestFit="1" customWidth="1"/>
    <col min="2307" max="2307" width="20.28515625" customWidth="1"/>
    <col min="2309" max="2309" width="18.28515625" customWidth="1"/>
    <col min="2562" max="2562" width="15.28515625" bestFit="1" customWidth="1"/>
    <col min="2563" max="2563" width="20.28515625" customWidth="1"/>
    <col min="2565" max="2565" width="18.28515625" customWidth="1"/>
    <col min="2818" max="2818" width="15.28515625" bestFit="1" customWidth="1"/>
    <col min="2819" max="2819" width="20.28515625" customWidth="1"/>
    <col min="2821" max="2821" width="18.28515625" customWidth="1"/>
    <col min="3074" max="3074" width="15.28515625" bestFit="1" customWidth="1"/>
    <col min="3075" max="3075" width="20.28515625" customWidth="1"/>
    <col min="3077" max="3077" width="18.28515625" customWidth="1"/>
    <col min="3330" max="3330" width="15.28515625" bestFit="1" customWidth="1"/>
    <col min="3331" max="3331" width="20.28515625" customWidth="1"/>
    <col min="3333" max="3333" width="18.28515625" customWidth="1"/>
    <col min="3586" max="3586" width="15.28515625" bestFit="1" customWidth="1"/>
    <col min="3587" max="3587" width="20.28515625" customWidth="1"/>
    <col min="3589" max="3589" width="18.28515625" customWidth="1"/>
    <col min="3842" max="3842" width="15.28515625" bestFit="1" customWidth="1"/>
    <col min="3843" max="3843" width="20.28515625" customWidth="1"/>
    <col min="3845" max="3845" width="18.28515625" customWidth="1"/>
    <col min="4098" max="4098" width="15.28515625" bestFit="1" customWidth="1"/>
    <col min="4099" max="4099" width="20.28515625" customWidth="1"/>
    <col min="4101" max="4101" width="18.28515625" customWidth="1"/>
    <col min="4354" max="4354" width="15.28515625" bestFit="1" customWidth="1"/>
    <col min="4355" max="4355" width="20.28515625" customWidth="1"/>
    <col min="4357" max="4357" width="18.28515625" customWidth="1"/>
    <col min="4610" max="4610" width="15.28515625" bestFit="1" customWidth="1"/>
    <col min="4611" max="4611" width="20.28515625" customWidth="1"/>
    <col min="4613" max="4613" width="18.28515625" customWidth="1"/>
    <col min="4866" max="4866" width="15.28515625" bestFit="1" customWidth="1"/>
    <col min="4867" max="4867" width="20.28515625" customWidth="1"/>
    <col min="4869" max="4869" width="18.28515625" customWidth="1"/>
    <col min="5122" max="5122" width="15.28515625" bestFit="1" customWidth="1"/>
    <col min="5123" max="5123" width="20.28515625" customWidth="1"/>
    <col min="5125" max="5125" width="18.28515625" customWidth="1"/>
    <col min="5378" max="5378" width="15.28515625" bestFit="1" customWidth="1"/>
    <col min="5379" max="5379" width="20.28515625" customWidth="1"/>
    <col min="5381" max="5381" width="18.28515625" customWidth="1"/>
    <col min="5634" max="5634" width="15.28515625" bestFit="1" customWidth="1"/>
    <col min="5635" max="5635" width="20.28515625" customWidth="1"/>
    <col min="5637" max="5637" width="18.28515625" customWidth="1"/>
    <col min="5890" max="5890" width="15.28515625" bestFit="1" customWidth="1"/>
    <col min="5891" max="5891" width="20.28515625" customWidth="1"/>
    <col min="5893" max="5893" width="18.28515625" customWidth="1"/>
    <col min="6146" max="6146" width="15.28515625" bestFit="1" customWidth="1"/>
    <col min="6147" max="6147" width="20.28515625" customWidth="1"/>
    <col min="6149" max="6149" width="18.28515625" customWidth="1"/>
    <col min="6402" max="6402" width="15.28515625" bestFit="1" customWidth="1"/>
    <col min="6403" max="6403" width="20.28515625" customWidth="1"/>
    <col min="6405" max="6405" width="18.28515625" customWidth="1"/>
    <col min="6658" max="6658" width="15.28515625" bestFit="1" customWidth="1"/>
    <col min="6659" max="6659" width="20.28515625" customWidth="1"/>
    <col min="6661" max="6661" width="18.28515625" customWidth="1"/>
    <col min="6914" max="6914" width="15.28515625" bestFit="1" customWidth="1"/>
    <col min="6915" max="6915" width="20.28515625" customWidth="1"/>
    <col min="6917" max="6917" width="18.28515625" customWidth="1"/>
    <col min="7170" max="7170" width="15.28515625" bestFit="1" customWidth="1"/>
    <col min="7171" max="7171" width="20.28515625" customWidth="1"/>
    <col min="7173" max="7173" width="18.28515625" customWidth="1"/>
    <col min="7426" max="7426" width="15.28515625" bestFit="1" customWidth="1"/>
    <col min="7427" max="7427" width="20.28515625" customWidth="1"/>
    <col min="7429" max="7429" width="18.28515625" customWidth="1"/>
    <col min="7682" max="7682" width="15.28515625" bestFit="1" customWidth="1"/>
    <col min="7683" max="7683" width="20.28515625" customWidth="1"/>
    <col min="7685" max="7685" width="18.28515625" customWidth="1"/>
    <col min="7938" max="7938" width="15.28515625" bestFit="1" customWidth="1"/>
    <col min="7939" max="7939" width="20.28515625" customWidth="1"/>
    <col min="7941" max="7941" width="18.28515625" customWidth="1"/>
    <col min="8194" max="8194" width="15.28515625" bestFit="1" customWidth="1"/>
    <col min="8195" max="8195" width="20.28515625" customWidth="1"/>
    <col min="8197" max="8197" width="18.28515625" customWidth="1"/>
    <col min="8450" max="8450" width="15.28515625" bestFit="1" customWidth="1"/>
    <col min="8451" max="8451" width="20.28515625" customWidth="1"/>
    <col min="8453" max="8453" width="18.28515625" customWidth="1"/>
    <col min="8706" max="8706" width="15.28515625" bestFit="1" customWidth="1"/>
    <col min="8707" max="8707" width="20.28515625" customWidth="1"/>
    <col min="8709" max="8709" width="18.28515625" customWidth="1"/>
    <col min="8962" max="8962" width="15.28515625" bestFit="1" customWidth="1"/>
    <col min="8963" max="8963" width="20.28515625" customWidth="1"/>
    <col min="8965" max="8965" width="18.28515625" customWidth="1"/>
    <col min="9218" max="9218" width="15.28515625" bestFit="1" customWidth="1"/>
    <col min="9219" max="9219" width="20.28515625" customWidth="1"/>
    <col min="9221" max="9221" width="18.28515625" customWidth="1"/>
    <col min="9474" max="9474" width="15.28515625" bestFit="1" customWidth="1"/>
    <col min="9475" max="9475" width="20.28515625" customWidth="1"/>
    <col min="9477" max="9477" width="18.28515625" customWidth="1"/>
    <col min="9730" max="9730" width="15.28515625" bestFit="1" customWidth="1"/>
    <col min="9731" max="9731" width="20.28515625" customWidth="1"/>
    <col min="9733" max="9733" width="18.28515625" customWidth="1"/>
    <col min="9986" max="9986" width="15.28515625" bestFit="1" customWidth="1"/>
    <col min="9987" max="9987" width="20.28515625" customWidth="1"/>
    <col min="9989" max="9989" width="18.28515625" customWidth="1"/>
    <col min="10242" max="10242" width="15.28515625" bestFit="1" customWidth="1"/>
    <col min="10243" max="10243" width="20.28515625" customWidth="1"/>
    <col min="10245" max="10245" width="18.28515625" customWidth="1"/>
    <col min="10498" max="10498" width="15.28515625" bestFit="1" customWidth="1"/>
    <col min="10499" max="10499" width="20.28515625" customWidth="1"/>
    <col min="10501" max="10501" width="18.28515625" customWidth="1"/>
    <col min="10754" max="10754" width="15.28515625" bestFit="1" customWidth="1"/>
    <col min="10755" max="10755" width="20.28515625" customWidth="1"/>
    <col min="10757" max="10757" width="18.28515625" customWidth="1"/>
    <col min="11010" max="11010" width="15.28515625" bestFit="1" customWidth="1"/>
    <col min="11011" max="11011" width="20.28515625" customWidth="1"/>
    <col min="11013" max="11013" width="18.28515625" customWidth="1"/>
    <col min="11266" max="11266" width="15.28515625" bestFit="1" customWidth="1"/>
    <col min="11267" max="11267" width="20.28515625" customWidth="1"/>
    <col min="11269" max="11269" width="18.28515625" customWidth="1"/>
    <col min="11522" max="11522" width="15.28515625" bestFit="1" customWidth="1"/>
    <col min="11523" max="11523" width="20.28515625" customWidth="1"/>
    <col min="11525" max="11525" width="18.28515625" customWidth="1"/>
    <col min="11778" max="11778" width="15.28515625" bestFit="1" customWidth="1"/>
    <col min="11779" max="11779" width="20.28515625" customWidth="1"/>
    <col min="11781" max="11781" width="18.28515625" customWidth="1"/>
    <col min="12034" max="12034" width="15.28515625" bestFit="1" customWidth="1"/>
    <col min="12035" max="12035" width="20.28515625" customWidth="1"/>
    <col min="12037" max="12037" width="18.28515625" customWidth="1"/>
    <col min="12290" max="12290" width="15.28515625" bestFit="1" customWidth="1"/>
    <col min="12291" max="12291" width="20.28515625" customWidth="1"/>
    <col min="12293" max="12293" width="18.28515625" customWidth="1"/>
    <col min="12546" max="12546" width="15.28515625" bestFit="1" customWidth="1"/>
    <col min="12547" max="12547" width="20.28515625" customWidth="1"/>
    <col min="12549" max="12549" width="18.28515625" customWidth="1"/>
    <col min="12802" max="12802" width="15.28515625" bestFit="1" customWidth="1"/>
    <col min="12803" max="12803" width="20.28515625" customWidth="1"/>
    <col min="12805" max="12805" width="18.28515625" customWidth="1"/>
    <col min="13058" max="13058" width="15.28515625" bestFit="1" customWidth="1"/>
    <col min="13059" max="13059" width="20.28515625" customWidth="1"/>
    <col min="13061" max="13061" width="18.28515625" customWidth="1"/>
    <col min="13314" max="13314" width="15.28515625" bestFit="1" customWidth="1"/>
    <col min="13315" max="13315" width="20.28515625" customWidth="1"/>
    <col min="13317" max="13317" width="18.28515625" customWidth="1"/>
    <col min="13570" max="13570" width="15.28515625" bestFit="1" customWidth="1"/>
    <col min="13571" max="13571" width="20.28515625" customWidth="1"/>
    <col min="13573" max="13573" width="18.28515625" customWidth="1"/>
    <col min="13826" max="13826" width="15.28515625" bestFit="1" customWidth="1"/>
    <col min="13827" max="13827" width="20.28515625" customWidth="1"/>
    <col min="13829" max="13829" width="18.28515625" customWidth="1"/>
    <col min="14082" max="14082" width="15.28515625" bestFit="1" customWidth="1"/>
    <col min="14083" max="14083" width="20.28515625" customWidth="1"/>
    <col min="14085" max="14085" width="18.28515625" customWidth="1"/>
    <col min="14338" max="14338" width="15.28515625" bestFit="1" customWidth="1"/>
    <col min="14339" max="14339" width="20.28515625" customWidth="1"/>
    <col min="14341" max="14341" width="18.28515625" customWidth="1"/>
    <col min="14594" max="14594" width="15.28515625" bestFit="1" customWidth="1"/>
    <col min="14595" max="14595" width="20.28515625" customWidth="1"/>
    <col min="14597" max="14597" width="18.28515625" customWidth="1"/>
    <col min="14850" max="14850" width="15.28515625" bestFit="1" customWidth="1"/>
    <col min="14851" max="14851" width="20.28515625" customWidth="1"/>
    <col min="14853" max="14853" width="18.28515625" customWidth="1"/>
    <col min="15106" max="15106" width="15.28515625" bestFit="1" customWidth="1"/>
    <col min="15107" max="15107" width="20.28515625" customWidth="1"/>
    <col min="15109" max="15109" width="18.28515625" customWidth="1"/>
    <col min="15362" max="15362" width="15.28515625" bestFit="1" customWidth="1"/>
    <col min="15363" max="15363" width="20.28515625" customWidth="1"/>
    <col min="15365" max="15365" width="18.28515625" customWidth="1"/>
    <col min="15618" max="15618" width="15.28515625" bestFit="1" customWidth="1"/>
    <col min="15619" max="15619" width="20.28515625" customWidth="1"/>
    <col min="15621" max="15621" width="18.28515625" customWidth="1"/>
    <col min="15874" max="15874" width="15.28515625" bestFit="1" customWidth="1"/>
    <col min="15875" max="15875" width="20.28515625" customWidth="1"/>
    <col min="15877" max="15877" width="18.28515625" customWidth="1"/>
    <col min="16130" max="16130" width="15.28515625" bestFit="1" customWidth="1"/>
    <col min="16131" max="16131" width="20.28515625" customWidth="1"/>
    <col min="16133" max="16133" width="18.28515625" customWidth="1"/>
  </cols>
  <sheetData>
    <row r="1" spans="2:67" x14ac:dyDescent="0.25">
      <c r="B1" s="7" t="s">
        <v>203</v>
      </c>
    </row>
    <row r="2" spans="2:67" ht="26.25" x14ac:dyDescent="0.25">
      <c r="C2" s="30" t="s">
        <v>46</v>
      </c>
      <c r="E2" s="30" t="s">
        <v>177</v>
      </c>
      <c r="H2" s="1"/>
      <c r="I2" s="1"/>
      <c r="J2" s="1"/>
      <c r="K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x14ac:dyDescent="0.25">
      <c r="B3" t="s">
        <v>44</v>
      </c>
      <c r="C3" s="1">
        <f>(' Viabilidad 88 NE ampliando 1pl'!F8-' Viabilidad 88 NE ampliando 1pl'!F68)*0.8</f>
        <v>6076708.8346932987</v>
      </c>
      <c r="D3" s="1"/>
      <c r="E3" s="1">
        <f>' Viabilidad 88 NE ampliando 1pl'!D61</f>
        <v>8777926.7726393528</v>
      </c>
      <c r="H3" s="1" t="s">
        <v>178</v>
      </c>
      <c r="I3" s="1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2:67" x14ac:dyDescent="0.25">
      <c r="B4" t="s">
        <v>47</v>
      </c>
      <c r="C4" s="31">
        <v>5</v>
      </c>
      <c r="E4" s="31">
        <v>1.35</v>
      </c>
      <c r="H4" s="1">
        <v>-17723.734087500001</v>
      </c>
      <c r="I4" s="1">
        <v>-17453.002661481401</v>
      </c>
      <c r="J4" s="1">
        <v>-17181.481602136999</v>
      </c>
      <c r="K4" s="1">
        <v>-16909.1686063694</v>
      </c>
      <c r="L4" s="1">
        <v>-16636.061364364199</v>
      </c>
      <c r="M4" s="1">
        <v>-16362.1575595699</v>
      </c>
      <c r="N4" s="1">
        <v>-16087.4548686782</v>
      </c>
      <c r="O4" s="1">
        <v>-15811.9509616047</v>
      </c>
      <c r="P4" s="1">
        <v>-15535.643501469</v>
      </c>
      <c r="Q4" s="1">
        <v>-15258.530144574501</v>
      </c>
      <c r="R4" s="1">
        <v>-14980.608540388999</v>
      </c>
      <c r="S4" s="1">
        <v>-14701.8763315247</v>
      </c>
      <c r="T4" s="1">
        <v>-14422.3311537179</v>
      </c>
      <c r="U4" s="1">
        <v>-14141.970635809101</v>
      </c>
      <c r="V4" s="1">
        <v>-13860.792399723099</v>
      </c>
      <c r="W4" s="1">
        <v>-13578.794060448599</v>
      </c>
      <c r="X4" s="1">
        <v>-13295.973226017801</v>
      </c>
      <c r="Y4" s="1">
        <v>-13012.3274974865</v>
      </c>
      <c r="Z4" s="1">
        <v>-12727.8544689138</v>
      </c>
      <c r="AA4" s="1">
        <v>-12442.551727341001</v>
      </c>
      <c r="AB4" s="1">
        <v>-12156.416852771999</v>
      </c>
      <c r="AC4" s="1">
        <v>-11869.4474181521</v>
      </c>
      <c r="AD4" s="1">
        <v>-11581.640989347899</v>
      </c>
      <c r="AE4" s="1">
        <v>-11292.995125126399</v>
      </c>
      <c r="AF4" s="1">
        <v>-11003.5073771343</v>
      </c>
      <c r="AG4" s="1">
        <v>-10713.175289877199</v>
      </c>
      <c r="AH4" s="1">
        <v>-10421.996400698899</v>
      </c>
      <c r="AI4" s="1">
        <v>-10129.968239760499</v>
      </c>
      <c r="AJ4" s="1">
        <v>-9837.0883300193109</v>
      </c>
      <c r="AK4" s="1">
        <v>-9543.3541872081005</v>
      </c>
      <c r="AL4" s="1">
        <v>-9248.7633198136791</v>
      </c>
      <c r="AM4" s="1">
        <v>-8953.3132290560297</v>
      </c>
      <c r="AN4" s="1">
        <v>-8657.0014088669996</v>
      </c>
      <c r="AO4" s="1">
        <v>-8359.8253458690906</v>
      </c>
      <c r="AP4" s="1">
        <v>-8061.7825193541003</v>
      </c>
      <c r="AQ4" s="1">
        <v>-7762.87040126178</v>
      </c>
      <c r="AR4" s="1">
        <v>-7463.0864561583503</v>
      </c>
      <c r="AS4" s="1">
        <v>-7162.4281412150403</v>
      </c>
      <c r="AT4" s="1">
        <v>-6860.8929061864801</v>
      </c>
      <c r="AU4" s="1">
        <v>-6558.4781933890799</v>
      </c>
      <c r="AV4" s="1">
        <v>-6255.18143767936</v>
      </c>
      <c r="AW4" s="1">
        <v>-5951.0000664321497</v>
      </c>
      <c r="AX4" s="1">
        <v>-5645.9314995188097</v>
      </c>
      <c r="AY4" s="1">
        <v>-5339.9731492852998</v>
      </c>
      <c r="AZ4" s="1">
        <v>-5033.1224205302697</v>
      </c>
      <c r="BA4" s="1">
        <v>-4725.3767104830404</v>
      </c>
      <c r="BB4" s="1">
        <v>-4416.7334087815098</v>
      </c>
      <c r="BC4" s="1">
        <v>-4107.18989745002</v>
      </c>
      <c r="BD4" s="1">
        <v>-3796.74355087714</v>
      </c>
      <c r="BE4" s="1">
        <v>-3485.3917357934301</v>
      </c>
      <c r="BF4" s="1">
        <v>-3173.1318112490499</v>
      </c>
      <c r="BG4" s="1">
        <v>-2859.9611285914202</v>
      </c>
      <c r="BH4" s="1">
        <v>-2545.8770314427002</v>
      </c>
      <c r="BI4" s="1">
        <v>-2230.8768556773098</v>
      </c>
      <c r="BJ4" s="1">
        <v>-1914.9579293992599</v>
      </c>
      <c r="BK4" s="1">
        <v>-1598.11757291957</v>
      </c>
      <c r="BL4" s="1">
        <v>-1280.35309873347</v>
      </c>
      <c r="BM4" s="1">
        <v>-961.66181149767397</v>
      </c>
      <c r="BN4" s="1">
        <v>-642.04100800743504</v>
      </c>
      <c r="BO4" s="1">
        <v>-321.48797717368302</v>
      </c>
    </row>
    <row r="5" spans="2:67" x14ac:dyDescent="0.25">
      <c r="B5" t="s">
        <v>48</v>
      </c>
      <c r="C5" s="6">
        <v>3.5000000000000003E-2</v>
      </c>
      <c r="E5" s="6">
        <v>0.05</v>
      </c>
    </row>
    <row r="6" spans="2:67" x14ac:dyDescent="0.25">
      <c r="C6" s="6"/>
      <c r="E6" s="6"/>
      <c r="H6" s="1"/>
      <c r="I6" s="1"/>
      <c r="J6" s="1"/>
      <c r="K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67" x14ac:dyDescent="0.25">
      <c r="B7" t="s">
        <v>49</v>
      </c>
      <c r="C7" s="6">
        <f>C5/12</f>
        <v>2.9166666666666668E-3</v>
      </c>
      <c r="E7" s="6">
        <f>E5/12</f>
        <v>4.1666666666666666E-3</v>
      </c>
      <c r="H7" s="1" t="s">
        <v>180</v>
      </c>
      <c r="I7" s="1"/>
      <c r="J7" s="1"/>
      <c r="K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67" x14ac:dyDescent="0.25">
      <c r="B8" t="s">
        <v>50</v>
      </c>
      <c r="C8" s="32">
        <f>PMT(C7,C9,-C3)</f>
        <v>110545.93737924445</v>
      </c>
      <c r="E8" s="33">
        <f>PMT(E7,E9,-E3)</f>
        <v>561468.03511315247</v>
      </c>
      <c r="H8" s="1">
        <v>-36574.694875000001</v>
      </c>
      <c r="I8" s="1">
        <v>-34359.369881345498</v>
      </c>
      <c r="J8" s="1">
        <v>-32134.8143668841</v>
      </c>
      <c r="K8" s="1">
        <v>-29900.989871112499</v>
      </c>
      <c r="L8" s="1">
        <v>-27657.8577732751</v>
      </c>
      <c r="M8" s="1">
        <v>-25405.379291696801</v>
      </c>
      <c r="N8" s="1">
        <v>-23143.515483111802</v>
      </c>
      <c r="O8" s="1">
        <v>-20872.227241991099</v>
      </c>
      <c r="P8" s="1">
        <v>-18591.4752998658</v>
      </c>
      <c r="Q8" s="1">
        <v>-16301.220224648199</v>
      </c>
      <c r="R8" s="1">
        <v>-14001.422419950601</v>
      </c>
      <c r="S8" s="1">
        <v>-11692.042124400001</v>
      </c>
      <c r="T8" s="1">
        <v>-9373.0394109513909</v>
      </c>
      <c r="U8" s="1">
        <v>-8044.3741861966901</v>
      </c>
      <c r="V8" s="1">
        <v>-5706.00618967218</v>
      </c>
      <c r="W8" s="1">
        <v>-3357.8949931621501</v>
      </c>
    </row>
    <row r="9" spans="2:67" x14ac:dyDescent="0.25">
      <c r="B9" t="s">
        <v>51</v>
      </c>
      <c r="C9" s="34">
        <f>C4*12</f>
        <v>60</v>
      </c>
      <c r="E9" s="31">
        <f>E4*12</f>
        <v>16.200000000000003</v>
      </c>
      <c r="H9" s="1"/>
      <c r="I9" s="1"/>
      <c r="J9" s="1"/>
      <c r="K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67" x14ac:dyDescent="0.25">
      <c r="B10" t="s">
        <v>52</v>
      </c>
      <c r="C10" s="32">
        <f>C8*C9-C3</f>
        <v>556047.40806136839</v>
      </c>
      <c r="E10" s="33">
        <f>E8*E9-E3</f>
        <v>317855.39619371854</v>
      </c>
      <c r="H10" s="1"/>
      <c r="I10" s="1"/>
      <c r="J10" s="1"/>
      <c r="K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4" spans="2:67" x14ac:dyDescent="0.25">
      <c r="B14" s="7" t="s">
        <v>208</v>
      </c>
    </row>
    <row r="16" spans="2:67" ht="26.25" x14ac:dyDescent="0.25">
      <c r="C16" s="30" t="s">
        <v>46</v>
      </c>
      <c r="E16" s="30" t="s">
        <v>177</v>
      </c>
    </row>
    <row r="17" spans="2:67" x14ac:dyDescent="0.25">
      <c r="B17" t="s">
        <v>44</v>
      </c>
      <c r="C17" s="1">
        <f>(' Viabilidad 88 NE ampliando 2pl'!F8-' Viabilidad 88 NE ampliando 2pl'!F68)*0.8</f>
        <v>4855922.6174575314</v>
      </c>
      <c r="D17" s="1"/>
      <c r="E17" s="1">
        <f>' Viabilidad 88 NE ampliando 2pl'!D61</f>
        <v>10096732.858022977</v>
      </c>
      <c r="H17" s="1" t="s">
        <v>179</v>
      </c>
    </row>
    <row r="18" spans="2:67" x14ac:dyDescent="0.25">
      <c r="B18" t="s">
        <v>47</v>
      </c>
      <c r="C18" s="31">
        <v>5</v>
      </c>
      <c r="E18" s="31">
        <v>1.35</v>
      </c>
      <c r="H18" s="1">
        <v>-14163.1076416667</v>
      </c>
      <c r="I18" s="1">
        <v>-13946.765063418001</v>
      </c>
      <c r="J18" s="1">
        <v>-13729.7914859829</v>
      </c>
      <c r="K18" s="1">
        <v>-13512.185068946799</v>
      </c>
      <c r="L18" s="1">
        <v>-13293.9439665277</v>
      </c>
      <c r="M18" s="1">
        <v>-13075.06632756</v>
      </c>
      <c r="N18" s="1">
        <v>-12855.550295478501</v>
      </c>
      <c r="O18" s="1">
        <v>-12635.3940083035</v>
      </c>
      <c r="P18" s="1">
        <v>-12414.595598624201</v>
      </c>
      <c r="Q18" s="1">
        <v>-12193.153193583399</v>
      </c>
      <c r="R18" s="1">
        <v>-11971.064914861199</v>
      </c>
      <c r="S18" s="1">
        <v>-11748.3288786594</v>
      </c>
      <c r="T18" s="1">
        <v>-11524.9431956853</v>
      </c>
      <c r="U18" s="1">
        <v>-11300.9059711359</v>
      </c>
      <c r="V18" s="1">
        <v>-11076.2153046816</v>
      </c>
      <c r="W18" s="1">
        <v>-10850.8692904501</v>
      </c>
      <c r="X18" s="1">
        <v>-10624.866017010399</v>
      </c>
      <c r="Y18" s="1">
        <v>-10398.203567356501</v>
      </c>
      <c r="Z18" s="1">
        <v>-10170.880018891199</v>
      </c>
      <c r="AA18" s="1">
        <v>-9942.8934434094299</v>
      </c>
      <c r="AB18" s="1">
        <v>-9714.2419070825508</v>
      </c>
      <c r="AC18" s="1">
        <v>-9484.9234704413902</v>
      </c>
      <c r="AD18" s="1">
        <v>-9254.9361883600195</v>
      </c>
      <c r="AE18" s="1">
        <v>-9024.2781100392494</v>
      </c>
      <c r="AF18" s="1">
        <v>-8792.9472789900392</v>
      </c>
      <c r="AG18" s="1">
        <v>-8560.9417330169399</v>
      </c>
      <c r="AH18" s="1">
        <v>-8328.2595042014109</v>
      </c>
      <c r="AI18" s="1">
        <v>-8094.8986188851804</v>
      </c>
      <c r="AJ18" s="1">
        <v>-7860.8570976534402</v>
      </c>
      <c r="AK18" s="1">
        <v>-7626.1329553181004</v>
      </c>
      <c r="AL18" s="1">
        <v>-7390.7242009009597</v>
      </c>
      <c r="AM18" s="1">
        <v>-7154.6288376167604</v>
      </c>
      <c r="AN18" s="1">
        <v>-6917.8448628563201</v>
      </c>
      <c r="AO18" s="1">
        <v>-6680.3702681695004</v>
      </c>
      <c r="AP18" s="1">
        <v>-6442.2030392481702</v>
      </c>
      <c r="AQ18" s="1">
        <v>-6203.3411559091501</v>
      </c>
      <c r="AR18" s="1">
        <v>-5963.7825920770601</v>
      </c>
      <c r="AS18" s="1">
        <v>-5723.5253157671305</v>
      </c>
      <c r="AT18" s="1">
        <v>-5482.5672890679598</v>
      </c>
      <c r="AU18" s="1">
        <v>-5240.9064681242598</v>
      </c>
      <c r="AV18" s="1">
        <v>-4998.5408031194602</v>
      </c>
      <c r="AW18" s="1">
        <v>-4755.4682382584097</v>
      </c>
      <c r="AX18" s="1">
        <v>-4511.6867117498396</v>
      </c>
      <c r="AY18" s="1">
        <v>-4267.1941557889504</v>
      </c>
      <c r="AZ18" s="1">
        <v>-4021.9884965398401</v>
      </c>
      <c r="BA18" s="1">
        <v>-3776.06765411793</v>
      </c>
      <c r="BB18" s="1">
        <v>-3529.4295425722798</v>
      </c>
      <c r="BC18" s="1">
        <v>-3282.0720698679602</v>
      </c>
      <c r="BD18" s="1">
        <v>-3033.99313786825</v>
      </c>
      <c r="BE18" s="1">
        <v>-2785.1906423168798</v>
      </c>
      <c r="BF18" s="1">
        <v>-2535.66247282015</v>
      </c>
      <c r="BG18" s="1">
        <v>-2285.4065128290499</v>
      </c>
      <c r="BH18" s="1">
        <v>-2034.4206396213101</v>
      </c>
      <c r="BI18" s="1">
        <v>-1782.7027242833899</v>
      </c>
      <c r="BJ18" s="1">
        <v>-1530.25063169239</v>
      </c>
      <c r="BK18" s="1">
        <v>-1277.062220498</v>
      </c>
      <c r="BL18" s="1">
        <v>-1023.1353431043</v>
      </c>
      <c r="BM18" s="1">
        <v>-768.46784565152996</v>
      </c>
      <c r="BN18" s="1">
        <v>-513.05756799785797</v>
      </c>
      <c r="BO18" s="1">
        <v>-256.90234370102797</v>
      </c>
    </row>
    <row r="19" spans="2:67" x14ac:dyDescent="0.25">
      <c r="B19" t="s">
        <v>48</v>
      </c>
      <c r="C19" s="6">
        <v>3.5000000000000003E-2</v>
      </c>
      <c r="E19" s="6">
        <v>0.05</v>
      </c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2:67" x14ac:dyDescent="0.25">
      <c r="C20" s="6"/>
      <c r="E20" s="6"/>
      <c r="H20" s="1"/>
      <c r="I20" s="1"/>
      <c r="J20" s="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2:67" x14ac:dyDescent="0.25">
      <c r="B21" t="s">
        <v>49</v>
      </c>
      <c r="C21" s="6">
        <f>C19/12</f>
        <v>2.9166666666666668E-3</v>
      </c>
      <c r="E21" s="6">
        <f>E19/12</f>
        <v>4.1666666666666666E-3</v>
      </c>
      <c r="H21" s="1" t="s">
        <v>180</v>
      </c>
    </row>
    <row r="22" spans="2:67" x14ac:dyDescent="0.25">
      <c r="B22" t="s">
        <v>50</v>
      </c>
      <c r="C22" s="32">
        <f>PMT(C21,C23,-C17)</f>
        <v>88337.70585208734</v>
      </c>
      <c r="E22" s="33">
        <f>PMT(E21,E23,-E17)</f>
        <v>645823.65582345915</v>
      </c>
      <c r="H22" s="1">
        <v>-42069.720249999998</v>
      </c>
      <c r="I22" s="1">
        <v>-39521.562211651399</v>
      </c>
      <c r="J22" s="1">
        <v>-36962.7868481431</v>
      </c>
      <c r="K22" s="1">
        <v>-34393.349920620101</v>
      </c>
      <c r="L22" s="1">
        <v>-31813.207005899101</v>
      </c>
      <c r="M22" s="1">
        <v>-29222.313495700098</v>
      </c>
      <c r="N22" s="1">
        <v>-26620.624595875299</v>
      </c>
      <c r="O22" s="1">
        <v>-24008.095325634498</v>
      </c>
      <c r="P22" s="1">
        <v>-21384.680516767701</v>
      </c>
      <c r="Q22" s="1">
        <v>-18750.334812863999</v>
      </c>
      <c r="R22" s="1">
        <v>-16105.012668527401</v>
      </c>
      <c r="S22" s="1">
        <v>-13448.668348589399</v>
      </c>
      <c r="T22" s="1">
        <v>-11781.2559273182</v>
      </c>
      <c r="U22" s="1">
        <v>-9102.7292876251595</v>
      </c>
      <c r="V22" s="1">
        <v>-6413.0421202666903</v>
      </c>
      <c r="W22" s="1">
        <v>-3712.1479230442201</v>
      </c>
      <c r="X22" s="1"/>
    </row>
    <row r="23" spans="2:67" x14ac:dyDescent="0.25">
      <c r="B23" t="s">
        <v>51</v>
      </c>
      <c r="C23" s="34">
        <f>C18*12</f>
        <v>60</v>
      </c>
      <c r="E23" s="31">
        <f>E18*12</f>
        <v>16.200000000000003</v>
      </c>
      <c r="H23" s="1"/>
      <c r="I23" s="1"/>
      <c r="J23" s="1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67" x14ac:dyDescent="0.25">
      <c r="B24" t="s">
        <v>52</v>
      </c>
      <c r="C24" s="32">
        <f>C22*C23-C17</f>
        <v>444339.73366770893</v>
      </c>
      <c r="E24" s="33">
        <f>E22*E23-E17</f>
        <v>365610.36631706357</v>
      </c>
      <c r="H24" s="1"/>
      <c r="I24" s="1"/>
      <c r="J24" s="1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67" x14ac:dyDescent="0.25">
      <c r="H25" s="1"/>
    </row>
    <row r="26" spans="2:67" x14ac:dyDescent="0.25">
      <c r="H26" s="1"/>
    </row>
    <row r="27" spans="2:67" x14ac:dyDescent="0.25">
      <c r="B27" s="7"/>
      <c r="H27" s="1"/>
    </row>
    <row r="28" spans="2:67" x14ac:dyDescent="0.25">
      <c r="B28" s="7" t="s">
        <v>198</v>
      </c>
      <c r="H28" s="1"/>
    </row>
    <row r="29" spans="2:67" x14ac:dyDescent="0.25">
      <c r="H29" s="1"/>
    </row>
    <row r="30" spans="2:67" ht="26.25" x14ac:dyDescent="0.25">
      <c r="C30" s="30" t="s">
        <v>46</v>
      </c>
      <c r="E30" s="30" t="s">
        <v>177</v>
      </c>
      <c r="H30" s="1"/>
    </row>
    <row r="31" spans="2:67" x14ac:dyDescent="0.25">
      <c r="B31" t="s">
        <v>44</v>
      </c>
      <c r="C31" s="1">
        <f>(' Viabilidad 88 NE'!F8-' Viabilidad 88 NE'!F68)*0.8</f>
        <v>6607357.3924576314</v>
      </c>
      <c r="D31" s="1"/>
      <c r="E31" s="1">
        <f>' Viabilidad 88 NE'!D61</f>
        <v>6841591.9750274457</v>
      </c>
      <c r="H31" s="1" t="s">
        <v>179</v>
      </c>
    </row>
    <row r="32" spans="2:67" x14ac:dyDescent="0.25">
      <c r="B32" t="s">
        <v>47</v>
      </c>
      <c r="C32" s="31">
        <v>5</v>
      </c>
      <c r="E32" s="31">
        <v>1.35</v>
      </c>
      <c r="H32" s="1">
        <v>-19271.459054166698</v>
      </c>
      <c r="I32" s="1">
        <v>-18977.086008089798</v>
      </c>
      <c r="J32" s="1">
        <v>-18681.854373962</v>
      </c>
      <c r="K32" s="1">
        <v>-18385.761647567899</v>
      </c>
      <c r="L32" s="1">
        <v>-18088.805317388498</v>
      </c>
      <c r="M32" s="1">
        <v>-17790.9828645794</v>
      </c>
      <c r="N32" s="1">
        <v>-17492.291762949601</v>
      </c>
      <c r="O32" s="1">
        <v>-17192.729478940098</v>
      </c>
      <c r="P32" s="1">
        <v>-16892.293471602199</v>
      </c>
      <c r="Q32" s="1">
        <v>-16590.981192576201</v>
      </c>
      <c r="R32" s="1">
        <v>-16288.790086069799</v>
      </c>
      <c r="S32" s="1">
        <v>-15985.717588836</v>
      </c>
      <c r="T32" s="1">
        <v>-15681.761130151999</v>
      </c>
      <c r="U32" s="1">
        <v>-15376.9181317968</v>
      </c>
      <c r="V32" s="1">
        <v>-15071.186008029699</v>
      </c>
      <c r="W32" s="1">
        <v>-14764.562165568301</v>
      </c>
      <c r="X32" s="1">
        <v>-14457.0440035664</v>
      </c>
      <c r="Y32" s="1">
        <v>-14148.628913592</v>
      </c>
      <c r="Z32" s="1">
        <v>-13839.3142796052</v>
      </c>
      <c r="AA32" s="1">
        <v>-13529.0974779359</v>
      </c>
      <c r="AB32" s="1">
        <v>-13217.975877261701</v>
      </c>
      <c r="AC32" s="1">
        <v>-12905.9468385856</v>
      </c>
      <c r="AD32" s="1">
        <v>-12593.0077152133</v>
      </c>
      <c r="AE32" s="1">
        <v>-12279.155852731201</v>
      </c>
      <c r="AF32" s="1">
        <v>-11964.3885889836</v>
      </c>
      <c r="AG32" s="1">
        <v>-11648.70325405</v>
      </c>
      <c r="AH32" s="1">
        <v>-11332.0971702228</v>
      </c>
      <c r="AI32" s="1">
        <v>-11014.5676519845</v>
      </c>
      <c r="AJ32" s="1">
        <v>-10696.1120059846</v>
      </c>
      <c r="AK32" s="1">
        <v>-10376.727531017301</v>
      </c>
      <c r="AL32" s="1">
        <v>-10056.411517998</v>
      </c>
      <c r="AM32" s="1">
        <v>-9735.1612499406401</v>
      </c>
      <c r="AN32" s="1">
        <v>-9412.9740019348301</v>
      </c>
      <c r="AO32" s="1">
        <v>-9089.8470411223298</v>
      </c>
      <c r="AP32" s="1">
        <v>-8765.7776266741294</v>
      </c>
      <c r="AQ32" s="1">
        <v>-8440.7630097671299</v>
      </c>
      <c r="AR32" s="1">
        <v>-8114.8004335608102</v>
      </c>
      <c r="AS32" s="1">
        <v>-7787.8871331738901</v>
      </c>
      <c r="AT32" s="1">
        <v>-7460.0203356608399</v>
      </c>
      <c r="AU32" s="1">
        <v>-7131.1972599883802</v>
      </c>
      <c r="AV32" s="1">
        <v>-6801.4151170118703</v>
      </c>
      <c r="AW32" s="1">
        <v>-6470.6711094516904</v>
      </c>
      <c r="AX32" s="1">
        <v>-6138.9624318694496</v>
      </c>
      <c r="AY32" s="1">
        <v>-5806.2862706442602</v>
      </c>
      <c r="AZ32" s="1">
        <v>-5472.6398039488404</v>
      </c>
      <c r="BA32" s="1">
        <v>-5138.0202017255497</v>
      </c>
      <c r="BB32" s="1">
        <v>-4802.4246256624401</v>
      </c>
      <c r="BC32" s="1">
        <v>-4465.8502291691502</v>
      </c>
      <c r="BD32" s="1">
        <v>-4128.2941573527596</v>
      </c>
      <c r="BE32" s="1">
        <v>-3789.7535469935701</v>
      </c>
      <c r="BF32" s="1">
        <v>-3450.22552652083</v>
      </c>
      <c r="BG32" s="1">
        <v>-3109.7072159883701</v>
      </c>
      <c r="BH32" s="1">
        <v>-2768.1957270501998</v>
      </c>
      <c r="BI32" s="1">
        <v>-2425.68816293596</v>
      </c>
      <c r="BJ32" s="1">
        <v>-2082.1816184263798</v>
      </c>
      <c r="BK32" s="1">
        <v>-1737.6731798286501</v>
      </c>
      <c r="BL32" s="1">
        <v>-1392.1599249516801</v>
      </c>
      <c r="BM32" s="1">
        <v>-1045.6389230813199</v>
      </c>
      <c r="BN32" s="1">
        <v>-698.10723495550099</v>
      </c>
      <c r="BO32" s="1">
        <v>-349.56191273931603</v>
      </c>
    </row>
    <row r="33" spans="2:69" x14ac:dyDescent="0.25">
      <c r="B33" t="s">
        <v>48</v>
      </c>
      <c r="C33" s="6">
        <v>3.5000000000000003E-2</v>
      </c>
      <c r="E33" s="6">
        <v>0.05</v>
      </c>
      <c r="H33" s="1"/>
      <c r="I33" s="1"/>
      <c r="J33" s="1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2:69" x14ac:dyDescent="0.25">
      <c r="C34" s="6"/>
      <c r="E34" s="6"/>
      <c r="H34" s="1"/>
      <c r="I34" s="1"/>
      <c r="J34" s="1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2:69" x14ac:dyDescent="0.25">
      <c r="B35" t="s">
        <v>49</v>
      </c>
      <c r="C35" s="6">
        <f>C33/12</f>
        <v>2.9166666666666668E-3</v>
      </c>
      <c r="E35" s="6">
        <f>E33/12</f>
        <v>4.1666666666666666E-3</v>
      </c>
      <c r="H35" s="1" t="s">
        <v>180</v>
      </c>
    </row>
    <row r="36" spans="2:69" x14ac:dyDescent="0.25">
      <c r="B36" t="s">
        <v>50</v>
      </c>
      <c r="C36" s="32">
        <f>PMT(C35,C37,-C31)</f>
        <v>120199.36061092756</v>
      </c>
      <c r="E36" s="33">
        <f>PMT(E35,E37,-E31)</f>
        <v>437613.03810803575</v>
      </c>
      <c r="H36" s="1">
        <v>-28506.633249999999</v>
      </c>
      <c r="I36" s="1">
        <v>-26779.989805960398</v>
      </c>
      <c r="J36" s="1">
        <v>-25046.152014237301</v>
      </c>
      <c r="K36" s="1">
        <v>-23305.089898382001</v>
      </c>
      <c r="L36" s="1">
        <v>-21556.773357044</v>
      </c>
      <c r="M36" s="1">
        <v>-19801.172163450501</v>
      </c>
      <c r="N36" s="1">
        <v>-18038.2559648836</v>
      </c>
      <c r="O36" s="1">
        <v>-16267.994282156</v>
      </c>
      <c r="P36" s="1">
        <v>-14490.3565090837</v>
      </c>
      <c r="Q36" s="1">
        <v>-12705.311911957</v>
      </c>
      <c r="R36" s="1">
        <v>-10912.8296290089</v>
      </c>
      <c r="S36" s="1">
        <v>-9112.8786698818094</v>
      </c>
      <c r="T36" s="1">
        <v>-7305.42791509173</v>
      </c>
      <c r="U36" s="1">
        <v>-6490.44611549001</v>
      </c>
      <c r="V36" s="1">
        <v>-4667.9018917232997</v>
      </c>
      <c r="W36" s="1">
        <v>-2837.7637336908801</v>
      </c>
    </row>
    <row r="37" spans="2:69" x14ac:dyDescent="0.25">
      <c r="B37" t="s">
        <v>51</v>
      </c>
      <c r="C37" s="34">
        <f>C32*12</f>
        <v>60</v>
      </c>
      <c r="E37" s="31">
        <f>E32*12</f>
        <v>16.200000000000003</v>
      </c>
      <c r="H37" s="1"/>
      <c r="I37" s="1"/>
      <c r="J37" s="1"/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2:69" x14ac:dyDescent="0.25">
      <c r="B38" t="s">
        <v>52</v>
      </c>
      <c r="C38" s="32">
        <f>C36*C37-C31</f>
        <v>604604.24419802241</v>
      </c>
      <c r="E38" s="33">
        <f>E36*E37-E31</f>
        <v>247739.24232273456</v>
      </c>
      <c r="H38" s="1"/>
      <c r="I38" s="1"/>
      <c r="J38" s="1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2:69" x14ac:dyDescent="0.25">
      <c r="H39" s="1"/>
      <c r="J39" s="1"/>
    </row>
    <row r="40" spans="2:69" x14ac:dyDescent="0.25">
      <c r="H40" s="1"/>
      <c r="J40" s="1"/>
    </row>
    <row r="41" spans="2:69" x14ac:dyDescent="0.25">
      <c r="H41" s="1"/>
      <c r="J41" s="1"/>
    </row>
    <row r="42" spans="2:69" x14ac:dyDescent="0.25">
      <c r="B42" s="7" t="s">
        <v>211</v>
      </c>
      <c r="H42" s="1"/>
      <c r="J42" s="1"/>
    </row>
    <row r="43" spans="2:69" x14ac:dyDescent="0.25">
      <c r="H43" s="1"/>
      <c r="J43" s="1"/>
    </row>
    <row r="44" spans="2:69" ht="26.25" x14ac:dyDescent="0.25">
      <c r="C44" s="30" t="s">
        <v>46</v>
      </c>
      <c r="E44" s="30" t="s">
        <v>177</v>
      </c>
      <c r="H44" s="1"/>
      <c r="J44" s="1"/>
    </row>
    <row r="45" spans="2:69" x14ac:dyDescent="0.25">
      <c r="B45" t="s">
        <v>44</v>
      </c>
      <c r="C45" s="1">
        <f>' Viabilidad 88 manteniendo+1pl'!D60</f>
        <v>2601439.8631675192</v>
      </c>
      <c r="D45" s="1"/>
      <c r="E45" s="1">
        <f>' Viabilidad 88 manteniendo+1pl'!D61</f>
        <v>3257134.3019145005</v>
      </c>
      <c r="H45" s="1" t="s">
        <v>179</v>
      </c>
      <c r="J45" s="1"/>
    </row>
    <row r="46" spans="2:69" x14ac:dyDescent="0.25">
      <c r="B46" t="s">
        <v>47</v>
      </c>
      <c r="C46" s="31">
        <v>5</v>
      </c>
      <c r="E46" s="31">
        <v>1.35</v>
      </c>
      <c r="H46" s="1">
        <v>-7587.5329249999995</v>
      </c>
      <c r="I46" s="1">
        <v>-7471.6327654395591</v>
      </c>
      <c r="J46" s="1">
        <v>-7355.3945637470688</v>
      </c>
      <c r="K46" s="1">
        <v>-7238.8173339663072</v>
      </c>
      <c r="L46" s="1">
        <v>-7121.9000872653514</v>
      </c>
      <c r="M46" s="1">
        <v>-7004.6418319281865</v>
      </c>
      <c r="N46" s="1">
        <v>-6887.041573346286</v>
      </c>
      <c r="O46" s="1">
        <v>-6769.098314010188</v>
      </c>
      <c r="P46" s="1">
        <v>-6650.8110535010283</v>
      </c>
      <c r="Q46" s="1">
        <v>-6532.1787884820496</v>
      </c>
      <c r="R46" s="1">
        <v>-6413.2005126900976</v>
      </c>
      <c r="S46" s="1">
        <v>-6293.8752169270883</v>
      </c>
      <c r="T46" s="1">
        <v>-6174.2018890514346</v>
      </c>
      <c r="U46" s="1">
        <v>-6054.1795139694786</v>
      </c>
      <c r="V46" s="1">
        <v>-5933.8070736268655</v>
      </c>
      <c r="W46" s="1">
        <v>-5813.0835469999201</v>
      </c>
      <c r="X46" s="1">
        <v>-5692.0079100869789</v>
      </c>
      <c r="Y46" s="1">
        <v>-5570.5791358997103</v>
      </c>
      <c r="Z46" s="1">
        <v>-5448.7961944543931</v>
      </c>
      <c r="AA46" s="1">
        <v>-5326.658052763195</v>
      </c>
      <c r="AB46" s="1">
        <v>-5204.1636748253968</v>
      </c>
      <c r="AC46" s="1">
        <v>-5081.3120216186144</v>
      </c>
      <c r="AD46" s="1">
        <v>-4958.1020510899789</v>
      </c>
      <c r="AE46" s="1">
        <v>-4834.5327181473003</v>
      </c>
      <c r="AF46" s="1">
        <v>-4710.6029746502063</v>
      </c>
      <c r="AG46" s="1">
        <v>-4586.3117694012462</v>
      </c>
      <c r="AH46" s="1">
        <v>-4461.6580481369765</v>
      </c>
      <c r="AI46" s="1">
        <v>-4336.6407535190192</v>
      </c>
      <c r="AJ46" s="1">
        <v>-4211.2588251250936</v>
      </c>
      <c r="AK46" s="1">
        <v>-4085.5111994400168</v>
      </c>
      <c r="AL46" s="1">
        <v>-3959.396809846693</v>
      </c>
      <c r="AM46" s="1">
        <v>-3832.9145866170561</v>
      </c>
      <c r="AN46" s="1">
        <v>-3706.0634569029994</v>
      </c>
      <c r="AO46" s="1">
        <v>-3578.8423447272762</v>
      </c>
      <c r="AP46" s="1">
        <v>-3451.2501709743733</v>
      </c>
      <c r="AQ46" s="1">
        <v>-3323.2858533813592</v>
      </c>
      <c r="AR46" s="1">
        <v>-3194.9483065286968</v>
      </c>
      <c r="AS46" s="1">
        <v>-3066.236441831049</v>
      </c>
      <c r="AT46" s="1">
        <v>-2937.1491675280326</v>
      </c>
      <c r="AU46" s="1">
        <v>-2807.6853886749655</v>
      </c>
      <c r="AV46" s="1">
        <v>-2677.8440071335776</v>
      </c>
      <c r="AW46" s="1">
        <v>-2547.6239215626938</v>
      </c>
      <c r="AX46" s="1">
        <v>-2417.0240274088947</v>
      </c>
      <c r="AY46" s="1">
        <v>-2286.043216897147</v>
      </c>
      <c r="AZ46" s="1">
        <v>-2154.6803790214062</v>
      </c>
      <c r="BA46" s="1">
        <v>-2022.9343995351953</v>
      </c>
      <c r="BB46" s="1">
        <v>-1890.8041609421496</v>
      </c>
      <c r="BC46" s="1">
        <v>-1758.2885424865403</v>
      </c>
      <c r="BD46" s="1">
        <v>-1625.3864201437691</v>
      </c>
      <c r="BE46" s="1">
        <v>-1492.0966666108316</v>
      </c>
      <c r="BF46" s="1">
        <v>-1358.4181512967564</v>
      </c>
      <c r="BG46" s="1">
        <v>-1224.349740313015</v>
      </c>
      <c r="BH46" s="1">
        <v>-1089.8902964639044</v>
      </c>
      <c r="BI46" s="1">
        <v>-955.03867923690063</v>
      </c>
      <c r="BJ46" s="1">
        <v>-819.79374479298463</v>
      </c>
      <c r="BK46" s="1">
        <v>-684.15434595694046</v>
      </c>
      <c r="BL46" s="1">
        <v>-548.11933220762467</v>
      </c>
      <c r="BM46" s="1">
        <v>-411.6875496682066</v>
      </c>
      <c r="BN46" s="1">
        <v>-274.857841096382</v>
      </c>
      <c r="BO46" s="1">
        <v>-137.62904587455611</v>
      </c>
    </row>
    <row r="47" spans="2:69" x14ac:dyDescent="0.25">
      <c r="B47" t="s">
        <v>48</v>
      </c>
      <c r="C47" s="6">
        <v>3.5000000000000003E-2</v>
      </c>
      <c r="E47" s="6">
        <v>0.05</v>
      </c>
      <c r="H47" s="1"/>
      <c r="J47" s="1"/>
    </row>
    <row r="48" spans="2:69" x14ac:dyDescent="0.25">
      <c r="C48" s="6"/>
      <c r="E48" s="6"/>
      <c r="H48" s="1"/>
      <c r="J48" s="1"/>
    </row>
    <row r="49" spans="2:67" x14ac:dyDescent="0.25">
      <c r="B49" t="s">
        <v>49</v>
      </c>
      <c r="C49" s="6">
        <f>C47/12</f>
        <v>2.9166666666666668E-3</v>
      </c>
      <c r="E49" s="6">
        <f>E47/12</f>
        <v>4.1666666666666666E-3</v>
      </c>
      <c r="H49" s="1" t="s">
        <v>180</v>
      </c>
      <c r="J49" s="1"/>
    </row>
    <row r="50" spans="2:67" x14ac:dyDescent="0.25">
      <c r="B50" t="s">
        <v>50</v>
      </c>
      <c r="C50" s="32">
        <f>PMT(C49,C51,-C45)</f>
        <v>47324.730546202212</v>
      </c>
      <c r="E50" s="33">
        <f>PMT(E49,E51,-E45)</f>
        <v>208338.12401988247</v>
      </c>
      <c r="H50" s="1">
        <v>-13571.392916666666</v>
      </c>
      <c r="I50" s="1">
        <v>-12759.86487091351</v>
      </c>
      <c r="J50" s="1">
        <v>-11944.955458303051</v>
      </c>
      <c r="K50" s="1">
        <v>-11126.650589806715</v>
      </c>
      <c r="L50" s="1">
        <v>-10304.936117691643</v>
      </c>
      <c r="M50" s="1">
        <v>-9479.7978352760911</v>
      </c>
      <c r="N50" s="1">
        <v>-8651.2214766838079</v>
      </c>
      <c r="O50" s="1">
        <v>-7819.1927165973902</v>
      </c>
      <c r="P50" s="1">
        <v>-6983.6971700106133</v>
      </c>
      <c r="Q50" s="1">
        <v>-6144.7203919797221</v>
      </c>
      <c r="R50" s="1">
        <v>-5302.2478773737057</v>
      </c>
      <c r="S50" s="1">
        <v>-4456.2650606234965</v>
      </c>
      <c r="T50" s="1">
        <v>-3606.7573154701608</v>
      </c>
      <c r="U50" s="1">
        <v>-2753.7099547120188</v>
      </c>
      <c r="V50" s="1">
        <v>-1897.1082299507191</v>
      </c>
      <c r="W50" s="1">
        <v>-1036.9373313362471</v>
      </c>
    </row>
    <row r="51" spans="2:67" x14ac:dyDescent="0.25">
      <c r="B51" t="s">
        <v>51</v>
      </c>
      <c r="C51" s="34">
        <f>C46*12</f>
        <v>60</v>
      </c>
      <c r="E51" s="31">
        <f>E46*12</f>
        <v>16.200000000000003</v>
      </c>
      <c r="H51" s="1"/>
      <c r="J51" s="1"/>
    </row>
    <row r="52" spans="2:67" x14ac:dyDescent="0.25">
      <c r="B52" t="s">
        <v>52</v>
      </c>
      <c r="C52" s="32">
        <f>C50*C51-C45</f>
        <v>238043.96960461373</v>
      </c>
      <c r="E52" s="33">
        <f>E50*E51-E45</f>
        <v>117943.30720759602</v>
      </c>
      <c r="H52" s="1"/>
      <c r="J52" s="1"/>
    </row>
    <row r="53" spans="2:67" x14ac:dyDescent="0.25">
      <c r="H53" s="1"/>
      <c r="I53" s="1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2:67" x14ac:dyDescent="0.25">
      <c r="H54" s="1"/>
      <c r="I54" s="1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2:67" x14ac:dyDescent="0.25">
      <c r="H55" s="1"/>
      <c r="J55" s="1"/>
    </row>
    <row r="56" spans="2:67" x14ac:dyDescent="0.25">
      <c r="B56" s="7" t="s">
        <v>212</v>
      </c>
      <c r="H56" s="1"/>
      <c r="J56" s="1"/>
    </row>
    <row r="57" spans="2:67" x14ac:dyDescent="0.25">
      <c r="H57" s="1"/>
      <c r="J57" s="1"/>
    </row>
    <row r="58" spans="2:67" ht="26.25" x14ac:dyDescent="0.25">
      <c r="C58" s="30" t="s">
        <v>46</v>
      </c>
      <c r="E58" s="30" t="s">
        <v>177</v>
      </c>
      <c r="H58" s="1"/>
      <c r="J58" s="1"/>
    </row>
    <row r="59" spans="2:67" x14ac:dyDescent="0.25">
      <c r="B59" t="s">
        <v>44</v>
      </c>
      <c r="C59" s="1">
        <f>' Viabilidad 88 manteniendo+2pl'!D60</f>
        <v>4075311.4059317503</v>
      </c>
      <c r="D59" s="1"/>
      <c r="E59" s="1">
        <f>' Viabilidad 88 manteniendo+2pl'!D61</f>
        <v>4575940.387298122</v>
      </c>
      <c r="H59" s="1" t="s">
        <v>179</v>
      </c>
      <c r="J59" s="1"/>
    </row>
    <row r="60" spans="2:67" x14ac:dyDescent="0.25">
      <c r="B60" t="s">
        <v>47</v>
      </c>
      <c r="C60" s="31">
        <v>5</v>
      </c>
      <c r="E60" s="31">
        <v>1.35</v>
      </c>
      <c r="H60" s="1">
        <v>-11886.324945833332</v>
      </c>
      <c r="I60" s="1">
        <v>-11704.760401543817</v>
      </c>
      <c r="J60" s="1">
        <v>-11522.666294000124</v>
      </c>
      <c r="K60" s="1">
        <v>-11340.041078642762</v>
      </c>
      <c r="L60" s="1">
        <v>-11156.883206407272</v>
      </c>
      <c r="M60" s="1">
        <v>-10973.191123711098</v>
      </c>
      <c r="N60" s="1">
        <v>-10788.963272440391</v>
      </c>
      <c r="O60" s="1">
        <v>-10604.19808993681</v>
      </c>
      <c r="P60" s="1">
        <v>-10418.894008984264</v>
      </c>
      <c r="Q60" s="1">
        <v>-10233.049457795607</v>
      </c>
      <c r="R60" s="1">
        <v>-10046.662859999311</v>
      </c>
      <c r="S60" s="1">
        <v>-9859.7326346261125</v>
      </c>
      <c r="T60" s="1">
        <v>-9672.2571960955756</v>
      </c>
      <c r="U60" s="1">
        <v>-9484.2349542026586</v>
      </c>
      <c r="V60" s="1">
        <v>-9295.6643141042205</v>
      </c>
      <c r="W60" s="1">
        <v>-9106.5436763054931</v>
      </c>
      <c r="X60" s="1">
        <v>-8916.8714366465192</v>
      </c>
      <c r="Y60" s="1">
        <v>-8726.645986288544</v>
      </c>
      <c r="Z60" s="1">
        <v>-8535.865711700355</v>
      </c>
      <c r="AA60" s="1">
        <v>-8344.5289946446173</v>
      </c>
      <c r="AB60" s="1">
        <v>-8152.6342121641319</v>
      </c>
      <c r="AC60" s="1">
        <v>-7960.1797365680804</v>
      </c>
      <c r="AD60" s="1">
        <v>-7767.163935418208</v>
      </c>
      <c r="AE60" s="1">
        <v>-7573.5851715149811</v>
      </c>
      <c r="AF60" s="1">
        <v>-7379.4418028837035</v>
      </c>
      <c r="AG60" s="1">
        <v>-7184.7321827605838</v>
      </c>
      <c r="AH60" s="1">
        <v>-6989.4546595787724</v>
      </c>
      <c r="AI60" s="1">
        <v>-6793.6075769543477</v>
      </c>
      <c r="AJ60" s="1">
        <v>-6597.1892736722693</v>
      </c>
      <c r="AK60" s="1">
        <v>-6400.1980836722814</v>
      </c>
      <c r="AL60" s="1">
        <v>-6202.6323360347951</v>
      </c>
      <c r="AM60" s="1">
        <v>-6004.4903549667006</v>
      </c>
      <c r="AN60" s="1">
        <v>-5805.7704597871571</v>
      </c>
      <c r="AO60" s="1">
        <v>-5606.4709649133392</v>
      </c>
      <c r="AP60" s="1">
        <v>-5406.59017984614</v>
      </c>
      <c r="AQ60" s="1">
        <v>-5206.1264091558278</v>
      </c>
      <c r="AR60" s="1">
        <v>-5005.0779524676682</v>
      </c>
      <c r="AS60" s="1">
        <v>-4803.4431044475032</v>
      </c>
      <c r="AT60" s="1">
        <v>-4601.2201547872774</v>
      </c>
      <c r="AU60" s="1">
        <v>-4398.4073881905424</v>
      </c>
      <c r="AV60" s="1">
        <v>-4195.0030843579025</v>
      </c>
      <c r="AW60" s="1">
        <v>-3991.0055179724168</v>
      </c>
      <c r="AX60" s="1">
        <v>-3786.4129586849726</v>
      </c>
      <c r="AY60" s="1">
        <v>-3581.2236710996067</v>
      </c>
      <c r="AZ60" s="1">
        <v>-3375.4359147587838</v>
      </c>
      <c r="BA60" s="1">
        <v>-3169.0479441286338</v>
      </c>
      <c r="BB60" s="1">
        <v>-2962.0580085841452</v>
      </c>
      <c r="BC60" s="1">
        <v>-2754.4643523943191</v>
      </c>
      <c r="BD60" s="1">
        <v>-2546.2652147072727</v>
      </c>
      <c r="BE60" s="1">
        <v>-2337.4588295353055</v>
      </c>
      <c r="BF60" s="1">
        <v>-2128.0434257399202</v>
      </c>
      <c r="BG60" s="1">
        <v>-1918.017227016798</v>
      </c>
      <c r="BH60" s="1">
        <v>-1707.3784518807336</v>
      </c>
      <c r="BI60" s="1">
        <v>-1496.1253136505225</v>
      </c>
      <c r="BJ60" s="1">
        <v>-1284.2560204338063</v>
      </c>
      <c r="BK60" s="1">
        <v>-1071.7687751118747</v>
      </c>
      <c r="BL60" s="1">
        <v>-858.661775324421</v>
      </c>
      <c r="BM60" s="1">
        <v>-644.93321345425386</v>
      </c>
      <c r="BN60" s="1">
        <v>-430.58127661196539</v>
      </c>
      <c r="BO60" s="1">
        <v>-215.60414662055342</v>
      </c>
    </row>
    <row r="61" spans="2:67" x14ac:dyDescent="0.25">
      <c r="B61" t="s">
        <v>48</v>
      </c>
      <c r="C61" s="6">
        <v>3.5000000000000003E-2</v>
      </c>
      <c r="E61" s="6">
        <v>0.05</v>
      </c>
      <c r="H61" s="1"/>
      <c r="J61" s="1"/>
    </row>
    <row r="62" spans="2:67" x14ac:dyDescent="0.25">
      <c r="C62" s="6"/>
      <c r="E62" s="6"/>
      <c r="H62" s="1"/>
      <c r="J62" s="1"/>
    </row>
    <row r="63" spans="2:67" x14ac:dyDescent="0.25">
      <c r="B63" t="s">
        <v>49</v>
      </c>
      <c r="C63" s="6">
        <f>C61/12</f>
        <v>2.9166666666666668E-3</v>
      </c>
      <c r="E63" s="6">
        <f>E61/12</f>
        <v>4.1666666666666666E-3</v>
      </c>
      <c r="H63" s="1" t="s">
        <v>180</v>
      </c>
      <c r="J63" s="1"/>
    </row>
    <row r="64" spans="2:67" x14ac:dyDescent="0.25">
      <c r="B64" t="s">
        <v>50</v>
      </c>
      <c r="C64" s="32">
        <f>PMT(C63,C65,-C59)</f>
        <v>74137.025771087458</v>
      </c>
      <c r="E64" s="33">
        <f>PMT(E63,E65,-E59)</f>
        <v>292693.74473018898</v>
      </c>
      <c r="H64" s="1">
        <v>-19066.418291666665</v>
      </c>
      <c r="I64" s="1">
        <v>-17926.304430786065</v>
      </c>
      <c r="J64" s="1">
        <v>-16781.44009548513</v>
      </c>
      <c r="K64" s="1">
        <v>-15631.80549212044</v>
      </c>
      <c r="L64" s="1">
        <v>-14477.380744575063</v>
      </c>
      <c r="M64" s="1">
        <v>-13318.145893914916</v>
      </c>
      <c r="N64" s="1">
        <v>-12154.08089804368</v>
      </c>
      <c r="O64" s="1">
        <v>-10985.16563135632</v>
      </c>
      <c r="P64" s="1">
        <v>-9811.3798843910918</v>
      </c>
      <c r="Q64" s="1">
        <v>-8632.7033634801737</v>
      </c>
      <c r="R64" s="1">
        <v>-7449.1156903987985</v>
      </c>
      <c r="S64" s="1">
        <v>-6260.596402012915</v>
      </c>
      <c r="T64" s="1">
        <v>-5067.1249499254227</v>
      </c>
      <c r="U64" s="1">
        <v>-3868.6807001209004</v>
      </c>
      <c r="V64" s="1">
        <v>-2665.2429326088591</v>
      </c>
      <c r="W64" s="1">
        <v>-1456.7908410655173</v>
      </c>
    </row>
    <row r="65" spans="2:67" x14ac:dyDescent="0.25">
      <c r="B65" t="s">
        <v>51</v>
      </c>
      <c r="C65" s="34">
        <f>C60*12</f>
        <v>60</v>
      </c>
      <c r="E65" s="31">
        <f>E60*12</f>
        <v>16.200000000000003</v>
      </c>
      <c r="H65" s="1"/>
      <c r="J65" s="1"/>
    </row>
    <row r="66" spans="2:67" x14ac:dyDescent="0.25">
      <c r="B66" t="s">
        <v>52</v>
      </c>
      <c r="C66" s="32">
        <f>C64*C65-C59</f>
        <v>372910.14033349697</v>
      </c>
      <c r="E66" s="33">
        <f>E64*E65-E59</f>
        <v>165698.27733094059</v>
      </c>
      <c r="H66" s="1"/>
      <c r="J66" s="1"/>
    </row>
    <row r="67" spans="2:67" x14ac:dyDescent="0.25">
      <c r="H67" s="1"/>
      <c r="L67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2:67" x14ac:dyDescent="0.25">
      <c r="H68" s="1"/>
      <c r="I68" s="1"/>
      <c r="J68" s="1"/>
      <c r="K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2:67" x14ac:dyDescent="0.25">
      <c r="B69" s="7"/>
      <c r="H69" s="1"/>
      <c r="L6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2:67" x14ac:dyDescent="0.25">
      <c r="B70" s="7" t="s">
        <v>217</v>
      </c>
      <c r="H70" s="1"/>
      <c r="I70" s="1"/>
      <c r="J70" s="1"/>
      <c r="K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2:67" x14ac:dyDescent="0.25">
      <c r="H71" s="1"/>
      <c r="J71" s="1"/>
    </row>
    <row r="72" spans="2:67" ht="26.25" x14ac:dyDescent="0.25">
      <c r="C72" s="30" t="s">
        <v>46</v>
      </c>
      <c r="E72" s="30" t="s">
        <v>177</v>
      </c>
      <c r="H72" s="1"/>
      <c r="J72" s="1"/>
    </row>
    <row r="73" spans="2:67" x14ac:dyDescent="0.25">
      <c r="B73" t="s">
        <v>44</v>
      </c>
      <c r="C73" s="1">
        <f>' Viabilidad 88 manteniendo+ ESE'!D60</f>
        <v>873077.69113431056</v>
      </c>
      <c r="D73" s="1"/>
      <c r="E73" s="1">
        <f>' Viabilidad 88 manteniendo+ ESE'!D61</f>
        <v>1710611.5009280001</v>
      </c>
      <c r="H73" s="1" t="s">
        <v>179</v>
      </c>
      <c r="I73" s="1"/>
      <c r="J73" s="1"/>
      <c r="K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2:67" x14ac:dyDescent="0.25">
      <c r="B74" t="s">
        <v>47</v>
      </c>
      <c r="C74" s="31">
        <v>5</v>
      </c>
      <c r="E74" s="31">
        <v>1.35</v>
      </c>
      <c r="H74" s="1">
        <v>-2546.4765958333332</v>
      </c>
      <c r="I74" s="1">
        <v>-2507.5789664337203</v>
      </c>
      <c r="J74" s="1">
        <v>-2468.5678856150257</v>
      </c>
      <c r="K74" s="1">
        <v>-2429.4430224772759</v>
      </c>
      <c r="L74" s="1">
        <v>-2390.2040451553744</v>
      </c>
      <c r="M74" s="1">
        <v>-2350.8506208162848</v>
      </c>
      <c r="N74" s="1">
        <v>-2311.3824156562055</v>
      </c>
      <c r="O74" s="1">
        <v>-2271.7990948977422</v>
      </c>
      <c r="P74" s="1">
        <v>-2232.1003227870674</v>
      </c>
      <c r="Q74" s="1">
        <v>-2192.2857625910701</v>
      </c>
      <c r="R74" s="1">
        <v>-2152.3550765945006</v>
      </c>
      <c r="S74" s="1">
        <v>-2112.3079260971081</v>
      </c>
      <c r="T74" s="1">
        <v>-2072.1439714107646</v>
      </c>
      <c r="U74" s="1">
        <v>-2031.8628718565858</v>
      </c>
      <c r="V74" s="1">
        <v>-1991.4642857620408</v>
      </c>
      <c r="W74" s="1">
        <v>-1950.9478704580533</v>
      </c>
      <c r="X74" s="1">
        <v>-1910.3132822760958</v>
      </c>
      <c r="Y74" s="1">
        <v>-1869.560176545275</v>
      </c>
      <c r="Z74" s="1">
        <v>-1828.688207589405</v>
      </c>
      <c r="AA74" s="1">
        <v>-1787.6970287240808</v>
      </c>
      <c r="AB74" s="1">
        <v>-1746.5862922537324</v>
      </c>
      <c r="AC74" s="1">
        <v>-1705.3556494686791</v>
      </c>
      <c r="AD74" s="1">
        <v>-1664.0047506421693</v>
      </c>
      <c r="AE74" s="1">
        <v>-1622.5332450274159</v>
      </c>
      <c r="AF74" s="1">
        <v>-1580.9407808546191</v>
      </c>
      <c r="AG74" s="1">
        <v>-1539.2270053279851</v>
      </c>
      <c r="AH74" s="1">
        <v>-1497.3915646227315</v>
      </c>
      <c r="AI74" s="1">
        <v>-1455.434103882088</v>
      </c>
      <c r="AJ74" s="1">
        <v>-1413.3542672142844</v>
      </c>
      <c r="AK74" s="1">
        <v>-1371.1516976895323</v>
      </c>
      <c r="AL74" s="1">
        <v>-1328.8260373369999</v>
      </c>
      <c r="AM74" s="1">
        <v>-1286.376927141773</v>
      </c>
      <c r="AN74" s="1">
        <v>-1243.8040070418099</v>
      </c>
      <c r="AO74" s="1">
        <v>-1201.1069159248887</v>
      </c>
      <c r="AP74" s="1">
        <v>-1158.2852916255429</v>
      </c>
      <c r="AQ74" s="1">
        <v>-1115.3387709219908</v>
      </c>
      <c r="AR74" s="1">
        <v>-1072.266989533053</v>
      </c>
      <c r="AS74" s="1">
        <v>-1029.0695821150646</v>
      </c>
      <c r="AT74" s="1">
        <v>-985.74618225877327</v>
      </c>
      <c r="AU74" s="1">
        <v>-942.29642248623463</v>
      </c>
      <c r="AV74" s="1">
        <v>-898.71993424769278</v>
      </c>
      <c r="AW74" s="1">
        <v>-855.01634791845538</v>
      </c>
      <c r="AX74" s="1">
        <v>-811.1852927957575</v>
      </c>
      <c r="AY74" s="1">
        <v>-767.22639709561838</v>
      </c>
      <c r="AZ74" s="1">
        <v>-723.13928794968729</v>
      </c>
      <c r="BA74" s="1">
        <v>-678.92359140208043</v>
      </c>
      <c r="BB74" s="1">
        <v>-634.5789324062099</v>
      </c>
      <c r="BC74" s="1">
        <v>-590.1049348216012</v>
      </c>
      <c r="BD74" s="1">
        <v>-545.50122141070426</v>
      </c>
      <c r="BE74" s="1">
        <v>-500.76741383569208</v>
      </c>
      <c r="BF74" s="1">
        <v>-455.90313265525299</v>
      </c>
      <c r="BG74" s="1">
        <v>-410.90799732137071</v>
      </c>
      <c r="BH74" s="1">
        <v>-365.78162617609803</v>
      </c>
      <c r="BI74" s="1">
        <v>-320.52363644831831</v>
      </c>
      <c r="BJ74" s="1">
        <v>-275.13364425049923</v>
      </c>
      <c r="BK74" s="1">
        <v>-229.61126457543645</v>
      </c>
      <c r="BL74" s="1">
        <v>-183.95611129298814</v>
      </c>
      <c r="BM74" s="1">
        <v>-138.16779714679936</v>
      </c>
      <c r="BN74" s="1">
        <v>-92.245933751017517</v>
      </c>
      <c r="BO74" s="1">
        <v>-46.190131586997936</v>
      </c>
    </row>
    <row r="75" spans="2:67" x14ac:dyDescent="0.25">
      <c r="B75" t="s">
        <v>48</v>
      </c>
      <c r="C75" s="6">
        <v>3.5000000000000003E-2</v>
      </c>
      <c r="E75" s="6">
        <v>0.05</v>
      </c>
      <c r="H75" s="1"/>
      <c r="J75" s="1"/>
    </row>
    <row r="76" spans="2:67" x14ac:dyDescent="0.25">
      <c r="C76" s="6"/>
      <c r="E76" s="6"/>
      <c r="H76" s="1"/>
      <c r="J76" s="1"/>
    </row>
    <row r="77" spans="2:67" x14ac:dyDescent="0.25">
      <c r="B77" t="s">
        <v>49</v>
      </c>
      <c r="C77" s="6">
        <f>C75/12</f>
        <v>2.9166666666666668E-3</v>
      </c>
      <c r="E77" s="6">
        <f>E75/12</f>
        <v>4.1666666666666666E-3</v>
      </c>
      <c r="H77" s="1" t="s">
        <v>180</v>
      </c>
      <c r="I77" s="1"/>
      <c r="J77" s="1"/>
      <c r="K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67" x14ac:dyDescent="0.25">
      <c r="B78" t="s">
        <v>50</v>
      </c>
      <c r="C78" s="32">
        <f>PMT(C77,C79,-C73)</f>
        <v>15882.806696335665</v>
      </c>
      <c r="E78" s="33">
        <f>PMT(E77,E79,-E73)</f>
        <v>109416.91622009453</v>
      </c>
      <c r="H78" s="1">
        <v>-7127.5479166666664</v>
      </c>
      <c r="I78" s="1">
        <v>-6701.3422156497109</v>
      </c>
      <c r="J78" s="1">
        <v>-6273.360657545184</v>
      </c>
      <c r="K78" s="1">
        <v>-5843.5958429485545</v>
      </c>
      <c r="L78" s="1">
        <v>-5412.040341624439</v>
      </c>
      <c r="M78" s="1">
        <v>-4978.6866923781399</v>
      </c>
      <c r="N78" s="1">
        <v>-4543.5274029266475</v>
      </c>
      <c r="O78" s="1">
        <v>-4106.5549497691081</v>
      </c>
      <c r="P78" s="1">
        <v>-3667.7617780567452</v>
      </c>
      <c r="Q78" s="1">
        <v>-3227.1403014622465</v>
      </c>
      <c r="R78" s="1">
        <v>-2784.6829020486048</v>
      </c>
      <c r="S78" s="1">
        <v>-2340.381930137406</v>
      </c>
      <c r="T78" s="1">
        <v>-1894.229704176578</v>
      </c>
      <c r="U78" s="1">
        <v>-1446.218510607579</v>
      </c>
      <c r="V78" s="1">
        <v>-996.34060373204284</v>
      </c>
      <c r="W78" s="1">
        <v>-544.58820557785862</v>
      </c>
    </row>
    <row r="79" spans="2:67" x14ac:dyDescent="0.25">
      <c r="B79" t="s">
        <v>51</v>
      </c>
      <c r="C79" s="34">
        <f>C74*12</f>
        <v>60</v>
      </c>
      <c r="E79" s="31">
        <f>E74*12</f>
        <v>16.200000000000003</v>
      </c>
      <c r="H79" s="1"/>
      <c r="J79" s="1"/>
    </row>
    <row r="80" spans="2:67" x14ac:dyDescent="0.25">
      <c r="B80" t="s">
        <v>52</v>
      </c>
      <c r="C80" s="32">
        <f>C78*C79-C73</f>
        <v>79890.710645829327</v>
      </c>
      <c r="E80" s="33">
        <f>E78*E79-E73</f>
        <v>61942.541837531608</v>
      </c>
      <c r="L80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9:12" x14ac:dyDescent="0.25">
      <c r="L81"/>
    </row>
    <row r="82" spans="9:12" x14ac:dyDescent="0.25">
      <c r="L82"/>
    </row>
    <row r="83" spans="9:12" x14ac:dyDescent="0.25">
      <c r="L83"/>
    </row>
    <row r="84" spans="9:12" x14ac:dyDescent="0.25">
      <c r="L84"/>
    </row>
    <row r="85" spans="9:12" x14ac:dyDescent="0.25">
      <c r="L85"/>
    </row>
    <row r="86" spans="9:12" x14ac:dyDescent="0.25">
      <c r="L86"/>
    </row>
    <row r="87" spans="9:12" x14ac:dyDescent="0.25">
      <c r="L87"/>
    </row>
    <row r="88" spans="9:12" x14ac:dyDescent="0.25">
      <c r="I88" s="135"/>
      <c r="L88"/>
    </row>
    <row r="89" spans="9:12" x14ac:dyDescent="0.25">
      <c r="I89" s="136"/>
      <c r="J89" s="1"/>
    </row>
    <row r="90" spans="9:12" x14ac:dyDescent="0.25">
      <c r="I90" s="135"/>
      <c r="J90" s="1"/>
    </row>
    <row r="91" spans="9:12" x14ac:dyDescent="0.25">
      <c r="I91" s="136"/>
      <c r="J91" s="1"/>
    </row>
    <row r="92" spans="9:12" x14ac:dyDescent="0.25">
      <c r="I92" s="135"/>
      <c r="J92" s="1"/>
    </row>
    <row r="93" spans="9:12" x14ac:dyDescent="0.25">
      <c r="I93" s="136"/>
      <c r="J93" s="1"/>
    </row>
    <row r="94" spans="9:12" x14ac:dyDescent="0.25">
      <c r="I94" s="135"/>
      <c r="J94" s="1"/>
    </row>
    <row r="95" spans="9:12" x14ac:dyDescent="0.25">
      <c r="I95" s="136"/>
      <c r="J95" s="1"/>
    </row>
    <row r="96" spans="9:12" x14ac:dyDescent="0.25">
      <c r="I96" s="135"/>
      <c r="J96" s="1"/>
    </row>
    <row r="97" spans="9:10" x14ac:dyDescent="0.25">
      <c r="I97" s="136"/>
      <c r="J97" s="1"/>
    </row>
    <row r="98" spans="9:10" x14ac:dyDescent="0.25">
      <c r="I98" s="135"/>
    </row>
    <row r="99" spans="9:10" x14ac:dyDescent="0.25">
      <c r="I99" s="136"/>
    </row>
    <row r="100" spans="9:10" x14ac:dyDescent="0.25">
      <c r="I100" s="135"/>
    </row>
    <row r="101" spans="9:10" x14ac:dyDescent="0.25">
      <c r="I101" s="136"/>
    </row>
    <row r="102" spans="9:10" x14ac:dyDescent="0.25">
      <c r="I102" s="135"/>
    </row>
    <row r="103" spans="9:10" x14ac:dyDescent="0.25">
      <c r="I103" s="136"/>
    </row>
  </sheetData>
  <conditionalFormatting sqref="I88:I103">
    <cfRule type="expression" dxfId="2" priority="2" stopIfTrue="1">
      <formula>NOT(PréstamoNoPagado)</formula>
    </cfRule>
    <cfRule type="expression" dxfId="1" priority="3" stopIfTrue="1">
      <formula>IF(ROW(I88)=ÚltimaFila,TRUE,FALSE)</formula>
    </cfRule>
  </conditionalFormatting>
  <conditionalFormatting sqref="I88:I103">
    <cfRule type="expression" dxfId="0" priority="1">
      <formula>$B88=""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22B0-6B86-48D9-9231-67655365F77B}">
  <sheetPr codeName="Hoja7"/>
  <dimension ref="A2:T43"/>
  <sheetViews>
    <sheetView topLeftCell="D16" workbookViewId="0">
      <selection activeCell="C85" sqref="C85:L242"/>
    </sheetView>
  </sheetViews>
  <sheetFormatPr baseColWidth="10" defaultRowHeight="15" x14ac:dyDescent="0.25"/>
  <cols>
    <col min="1" max="1" width="12.7109375" bestFit="1" customWidth="1"/>
    <col min="3" max="3" width="17" bestFit="1" customWidth="1"/>
    <col min="4" max="4" width="12.42578125" bestFit="1" customWidth="1"/>
  </cols>
  <sheetData>
    <row r="2" spans="1:20" x14ac:dyDescent="0.25">
      <c r="A2" s="1"/>
    </row>
    <row r="3" spans="1:20" x14ac:dyDescent="0.25">
      <c r="A3" s="1"/>
      <c r="D3" s="7" t="s">
        <v>173</v>
      </c>
      <c r="E3" s="7"/>
      <c r="F3" s="7"/>
      <c r="G3" s="7"/>
      <c r="H3" s="7"/>
      <c r="I3" s="7"/>
      <c r="J3" s="7"/>
    </row>
    <row r="4" spans="1:20" x14ac:dyDescent="0.25">
      <c r="A4" s="1"/>
    </row>
    <row r="5" spans="1:20" x14ac:dyDescent="0.25">
      <c r="A5" s="1"/>
      <c r="E5">
        <v>19</v>
      </c>
      <c r="F5">
        <v>20</v>
      </c>
      <c r="G5">
        <v>21</v>
      </c>
      <c r="H5">
        <v>22</v>
      </c>
      <c r="I5">
        <v>23</v>
      </c>
      <c r="J5">
        <v>24</v>
      </c>
      <c r="K5">
        <v>25</v>
      </c>
      <c r="L5">
        <v>26</v>
      </c>
      <c r="M5">
        <v>27</v>
      </c>
      <c r="N5">
        <v>28</v>
      </c>
      <c r="O5">
        <v>29</v>
      </c>
      <c r="P5">
        <v>30</v>
      </c>
      <c r="Q5">
        <v>31</v>
      </c>
      <c r="R5">
        <v>32</v>
      </c>
    </row>
    <row r="6" spans="1:20" x14ac:dyDescent="0.25">
      <c r="A6" s="1"/>
      <c r="E6" s="6">
        <v>0.01</v>
      </c>
      <c r="F6" s="6">
        <v>2.5000000000000001E-2</v>
      </c>
      <c r="G6" s="6">
        <v>3.6999999999999998E-2</v>
      </c>
      <c r="H6" s="6">
        <v>5.8000000000000003E-2</v>
      </c>
      <c r="I6" s="6">
        <v>6.2E-2</v>
      </c>
      <c r="J6" s="6">
        <v>6.2E-2</v>
      </c>
      <c r="K6" s="6">
        <v>0.06</v>
      </c>
      <c r="L6" s="6">
        <v>6.0999999999999999E-2</v>
      </c>
      <c r="M6" s="6">
        <v>7.2999999999999995E-2</v>
      </c>
      <c r="N6" s="6">
        <v>0.125</v>
      </c>
      <c r="O6" s="6">
        <v>0.16500000000000001</v>
      </c>
      <c r="P6" s="6">
        <v>0.121</v>
      </c>
      <c r="Q6" s="6">
        <v>8.2000000000000003E-2</v>
      </c>
      <c r="R6" s="6">
        <v>5.8999999999999997E-2</v>
      </c>
      <c r="S6" s="6"/>
      <c r="T6" s="6"/>
    </row>
    <row r="7" spans="1:20" x14ac:dyDescent="0.25">
      <c r="A7" s="1"/>
      <c r="C7" t="s">
        <v>15</v>
      </c>
      <c r="D7" s="1">
        <f>' Viabilidad 88 NE ampliando 1pl'!I33</f>
        <v>-6226572.9240000006</v>
      </c>
      <c r="E7" s="1">
        <f>$D$7*E6</f>
        <v>-62265.729240000008</v>
      </c>
      <c r="F7" s="1">
        <f t="shared" ref="F7:R7" si="0">$D$7*F6</f>
        <v>-155664.32310000001</v>
      </c>
      <c r="G7" s="1">
        <f t="shared" si="0"/>
        <v>-230383.19818800001</v>
      </c>
      <c r="H7" s="1">
        <f t="shared" si="0"/>
        <v>-361141.22959200008</v>
      </c>
      <c r="I7" s="1">
        <f t="shared" si="0"/>
        <v>-386047.52128800005</v>
      </c>
      <c r="J7" s="1">
        <f t="shared" si="0"/>
        <v>-386047.52128800005</v>
      </c>
      <c r="K7" s="1">
        <f t="shared" si="0"/>
        <v>-373594.37544000003</v>
      </c>
      <c r="L7" s="1">
        <f t="shared" si="0"/>
        <v>-379820.94836400001</v>
      </c>
      <c r="M7" s="1">
        <f t="shared" si="0"/>
        <v>-454539.82345200004</v>
      </c>
      <c r="N7" s="1">
        <f t="shared" si="0"/>
        <v>-778321.61550000007</v>
      </c>
      <c r="O7" s="1">
        <f t="shared" si="0"/>
        <v>-1027384.5324600001</v>
      </c>
      <c r="P7" s="1">
        <f t="shared" si="0"/>
        <v>-753415.32380400004</v>
      </c>
      <c r="Q7" s="1">
        <f t="shared" si="0"/>
        <v>-510578.97976800008</v>
      </c>
      <c r="R7" s="1">
        <f t="shared" si="0"/>
        <v>-367367.802516</v>
      </c>
    </row>
    <row r="8" spans="1:20" x14ac:dyDescent="0.25">
      <c r="A8" s="1"/>
      <c r="D8" s="1"/>
      <c r="E8" s="6">
        <v>0.02</v>
      </c>
      <c r="F8" s="6">
        <v>9.5000000000000001E-2</v>
      </c>
      <c r="G8" s="6">
        <v>0.30499999999999999</v>
      </c>
      <c r="H8" s="6">
        <v>0.45500000000000002</v>
      </c>
      <c r="I8" s="6">
        <v>0.125</v>
      </c>
      <c r="J8" s="1"/>
      <c r="K8" s="1"/>
      <c r="L8" s="1"/>
      <c r="M8" s="1"/>
      <c r="N8" s="1"/>
      <c r="O8" s="1"/>
      <c r="P8" s="1"/>
      <c r="Q8" s="1"/>
      <c r="R8" s="1"/>
    </row>
    <row r="9" spans="1:20" x14ac:dyDescent="0.25">
      <c r="A9" s="89"/>
      <c r="C9" t="s">
        <v>7</v>
      </c>
      <c r="D9" s="1">
        <f>' Viabilidad 88 NE ampliando 1pl'!I34</f>
        <v>-585933.44082000002</v>
      </c>
      <c r="E9" s="1">
        <f>$D$9*E8</f>
        <v>-11718.668816400001</v>
      </c>
      <c r="F9" s="1">
        <f t="shared" ref="F9:I9" si="1">$D$9*F8</f>
        <v>-55663.676877900005</v>
      </c>
      <c r="G9" s="1">
        <f t="shared" si="1"/>
        <v>-178709.69945010002</v>
      </c>
      <c r="H9" s="1">
        <f t="shared" si="1"/>
        <v>-266599.71557310002</v>
      </c>
      <c r="I9" s="1">
        <f t="shared" si="1"/>
        <v>-73241.680102500002</v>
      </c>
      <c r="J9" s="1"/>
      <c r="K9" s="1"/>
      <c r="L9" s="1"/>
      <c r="M9" s="1"/>
      <c r="N9" s="1"/>
      <c r="O9" s="1"/>
      <c r="P9" s="1"/>
      <c r="Q9" s="1"/>
      <c r="R9" s="1"/>
    </row>
    <row r="10" spans="1:20" x14ac:dyDescent="0.25">
      <c r="A10" s="1"/>
    </row>
    <row r="11" spans="1:20" x14ac:dyDescent="0.25">
      <c r="A11" s="1"/>
      <c r="D11" s="7" t="s">
        <v>174</v>
      </c>
    </row>
    <row r="12" spans="1:20" x14ac:dyDescent="0.25">
      <c r="A12" s="1"/>
      <c r="E12">
        <v>19</v>
      </c>
      <c r="F12">
        <v>20</v>
      </c>
      <c r="G12">
        <v>21</v>
      </c>
      <c r="H12">
        <v>22</v>
      </c>
      <c r="I12">
        <v>23</v>
      </c>
      <c r="J12">
        <v>24</v>
      </c>
      <c r="K12">
        <v>25</v>
      </c>
      <c r="L12">
        <v>26</v>
      </c>
      <c r="M12">
        <v>27</v>
      </c>
      <c r="N12">
        <v>28</v>
      </c>
      <c r="O12">
        <v>29</v>
      </c>
      <c r="P12">
        <v>30</v>
      </c>
      <c r="Q12">
        <v>31</v>
      </c>
      <c r="R12">
        <v>32</v>
      </c>
    </row>
    <row r="13" spans="1:20" x14ac:dyDescent="0.25">
      <c r="A13" s="1"/>
      <c r="E13" s="6">
        <v>0.01</v>
      </c>
      <c r="F13" s="6">
        <v>2.5000000000000001E-2</v>
      </c>
      <c r="G13" s="6">
        <v>3.6999999999999998E-2</v>
      </c>
      <c r="H13" s="6">
        <v>5.8000000000000003E-2</v>
      </c>
      <c r="I13" s="6">
        <v>6.2E-2</v>
      </c>
      <c r="J13" s="6">
        <v>6.2E-2</v>
      </c>
      <c r="K13" s="6">
        <v>0.06</v>
      </c>
      <c r="L13" s="6">
        <v>6.0999999999999999E-2</v>
      </c>
      <c r="M13" s="6">
        <v>7.2999999999999995E-2</v>
      </c>
      <c r="N13" s="6">
        <v>0.125</v>
      </c>
      <c r="O13" s="6">
        <v>0.16500000000000001</v>
      </c>
      <c r="P13" s="6">
        <v>0.121</v>
      </c>
      <c r="Q13" s="6">
        <v>8.2000000000000003E-2</v>
      </c>
      <c r="R13" s="6">
        <v>5.8999999999999997E-2</v>
      </c>
    </row>
    <row r="14" spans="1:20" x14ac:dyDescent="0.25">
      <c r="A14" s="1"/>
      <c r="C14" t="s">
        <v>15</v>
      </c>
      <c r="D14" s="1">
        <f>' Viabilidad 88 NE ampliando 2pl'!I33</f>
        <v>-7471887.5088</v>
      </c>
      <c r="E14" s="1">
        <f>$D$14*E13</f>
        <v>-74718.875088000001</v>
      </c>
      <c r="F14" s="1">
        <f t="shared" ref="F14:R14" si="2">$D$14*F13</f>
        <v>-186797.18772000002</v>
      </c>
      <c r="G14" s="1">
        <f t="shared" si="2"/>
        <v>-276459.8378256</v>
      </c>
      <c r="H14" s="1">
        <f t="shared" si="2"/>
        <v>-433369.47551040002</v>
      </c>
      <c r="I14" s="1">
        <f t="shared" si="2"/>
        <v>-463257.02554559999</v>
      </c>
      <c r="J14" s="1">
        <f t="shared" si="2"/>
        <v>-463257.02554559999</v>
      </c>
      <c r="K14" s="1">
        <f t="shared" si="2"/>
        <v>-448313.250528</v>
      </c>
      <c r="L14" s="1">
        <f t="shared" si="2"/>
        <v>-455785.13803679997</v>
      </c>
      <c r="M14" s="1">
        <f t="shared" si="2"/>
        <v>-545447.78814239998</v>
      </c>
      <c r="N14" s="1">
        <f t="shared" si="2"/>
        <v>-933985.93859999999</v>
      </c>
      <c r="O14" s="1">
        <f t="shared" si="2"/>
        <v>-1232861.4389520001</v>
      </c>
      <c r="P14" s="1">
        <f t="shared" si="2"/>
        <v>-904098.38856479991</v>
      </c>
      <c r="Q14" s="1">
        <f t="shared" si="2"/>
        <v>-612694.77572160005</v>
      </c>
      <c r="R14" s="1">
        <f t="shared" si="2"/>
        <v>-440841.36301919998</v>
      </c>
    </row>
    <row r="15" spans="1:20" x14ac:dyDescent="0.25">
      <c r="A15" s="1"/>
      <c r="E15" s="6">
        <v>0.02</v>
      </c>
      <c r="F15" s="6">
        <v>9.5000000000000001E-2</v>
      </c>
      <c r="G15" s="6">
        <v>0.30499999999999999</v>
      </c>
      <c r="H15" s="6">
        <v>0.45500000000000002</v>
      </c>
      <c r="I15" s="6">
        <v>0.125</v>
      </c>
    </row>
    <row r="16" spans="1:20" x14ac:dyDescent="0.25">
      <c r="A16" s="1"/>
      <c r="C16" t="s">
        <v>7</v>
      </c>
      <c r="D16" s="1">
        <f>' Viabilidad 88 NE ampliando 2pl'!I34</f>
        <v>-585933.44082000002</v>
      </c>
      <c r="E16" s="1">
        <f>$D$16*E15</f>
        <v>-11718.668816400001</v>
      </c>
      <c r="F16" s="1">
        <f t="shared" ref="F16:I16" si="3">$D$16*F15</f>
        <v>-55663.676877900005</v>
      </c>
      <c r="G16" s="1">
        <f t="shared" si="3"/>
        <v>-178709.69945010002</v>
      </c>
      <c r="H16" s="1">
        <f t="shared" si="3"/>
        <v>-266599.71557310002</v>
      </c>
      <c r="I16" s="1">
        <f t="shared" si="3"/>
        <v>-73241.680102500002</v>
      </c>
    </row>
    <row r="17" spans="1:18" x14ac:dyDescent="0.25">
      <c r="A17" s="1"/>
    </row>
    <row r="18" spans="1:18" x14ac:dyDescent="0.25">
      <c r="A18" s="1"/>
      <c r="D18" s="7" t="s">
        <v>181</v>
      </c>
    </row>
    <row r="19" spans="1:18" x14ac:dyDescent="0.25">
      <c r="A19" s="1"/>
      <c r="E19">
        <v>19</v>
      </c>
      <c r="F19">
        <v>20</v>
      </c>
      <c r="G19">
        <v>21</v>
      </c>
      <c r="H19">
        <v>22</v>
      </c>
      <c r="I19">
        <v>23</v>
      </c>
      <c r="J19">
        <v>24</v>
      </c>
      <c r="K19">
        <v>25</v>
      </c>
      <c r="L19">
        <v>26</v>
      </c>
      <c r="M19">
        <v>27</v>
      </c>
      <c r="N19">
        <v>28</v>
      </c>
      <c r="O19">
        <v>29</v>
      </c>
      <c r="P19">
        <v>30</v>
      </c>
      <c r="Q19">
        <v>31</v>
      </c>
      <c r="R19">
        <v>32</v>
      </c>
    </row>
    <row r="20" spans="1:18" x14ac:dyDescent="0.25">
      <c r="A20" s="1"/>
      <c r="E20" s="6">
        <v>0.01</v>
      </c>
      <c r="F20" s="6">
        <v>2.5000000000000001E-2</v>
      </c>
      <c r="G20" s="6">
        <v>3.6999999999999998E-2</v>
      </c>
      <c r="H20" s="6">
        <v>5.8000000000000003E-2</v>
      </c>
      <c r="I20" s="6">
        <v>6.2E-2</v>
      </c>
      <c r="J20" s="6">
        <v>6.2E-2</v>
      </c>
      <c r="K20" s="6">
        <v>0.06</v>
      </c>
      <c r="L20" s="6">
        <v>6.0999999999999999E-2</v>
      </c>
      <c r="M20" s="6">
        <v>7.2999999999999995E-2</v>
      </c>
      <c r="N20" s="6">
        <v>0.125</v>
      </c>
      <c r="O20" s="6">
        <v>0.16500000000000001</v>
      </c>
      <c r="P20" s="6">
        <v>0.121</v>
      </c>
      <c r="Q20" s="6">
        <v>8.2000000000000003E-2</v>
      </c>
      <c r="R20" s="6">
        <v>5.8999999999999997E-2</v>
      </c>
    </row>
    <row r="21" spans="1:18" x14ac:dyDescent="0.25">
      <c r="A21" s="1"/>
      <c r="C21" t="s">
        <v>15</v>
      </c>
      <c r="D21" s="1">
        <f>' Viabilidad 88 NE'!I33</f>
        <v>-4981258.3392000003</v>
      </c>
      <c r="E21" s="1">
        <f>$D$21*E20</f>
        <v>-49812.583392</v>
      </c>
      <c r="F21" s="1">
        <f t="shared" ref="F21:R21" si="4">$D$21*F20</f>
        <v>-124531.45848000002</v>
      </c>
      <c r="G21" s="1">
        <f t="shared" si="4"/>
        <v>-184306.55855039999</v>
      </c>
      <c r="H21" s="1">
        <f t="shared" si="4"/>
        <v>-288912.98367360001</v>
      </c>
      <c r="I21" s="1">
        <f t="shared" si="4"/>
        <v>-308838.01703039999</v>
      </c>
      <c r="J21" s="1">
        <f t="shared" si="4"/>
        <v>-308838.01703039999</v>
      </c>
      <c r="K21" s="1">
        <f t="shared" si="4"/>
        <v>-298875.500352</v>
      </c>
      <c r="L21" s="1">
        <f t="shared" si="4"/>
        <v>-303856.7586912</v>
      </c>
      <c r="M21" s="1">
        <f t="shared" si="4"/>
        <v>-363631.85876159999</v>
      </c>
      <c r="N21" s="1">
        <f t="shared" si="4"/>
        <v>-622657.29240000003</v>
      </c>
      <c r="O21" s="1">
        <f t="shared" si="4"/>
        <v>-821907.62596800004</v>
      </c>
      <c r="P21" s="1">
        <f t="shared" si="4"/>
        <v>-602732.25904320006</v>
      </c>
      <c r="Q21" s="1">
        <f t="shared" si="4"/>
        <v>-408463.18381440005</v>
      </c>
      <c r="R21" s="1">
        <f t="shared" si="4"/>
        <v>-293894.24201280001</v>
      </c>
    </row>
    <row r="22" spans="1:18" x14ac:dyDescent="0.25">
      <c r="A22" s="1"/>
    </row>
    <row r="23" spans="1:18" x14ac:dyDescent="0.25">
      <c r="A23" s="1"/>
      <c r="D23" s="7" t="s">
        <v>184</v>
      </c>
    </row>
    <row r="24" spans="1:18" x14ac:dyDescent="0.25">
      <c r="A24" s="1"/>
      <c r="E24">
        <v>19</v>
      </c>
      <c r="F24">
        <v>20</v>
      </c>
      <c r="G24">
        <v>21</v>
      </c>
      <c r="H24">
        <v>22</v>
      </c>
      <c r="I24">
        <v>23</v>
      </c>
      <c r="J24">
        <v>24</v>
      </c>
      <c r="K24">
        <v>25</v>
      </c>
      <c r="L24">
        <v>26</v>
      </c>
      <c r="M24">
        <v>27</v>
      </c>
      <c r="N24">
        <v>28</v>
      </c>
      <c r="O24">
        <v>29</v>
      </c>
      <c r="P24">
        <v>30</v>
      </c>
      <c r="Q24">
        <v>31</v>
      </c>
      <c r="R24">
        <v>32</v>
      </c>
    </row>
    <row r="25" spans="1:18" x14ac:dyDescent="0.25">
      <c r="A25" s="1"/>
      <c r="E25" s="6"/>
      <c r="F25" s="6"/>
      <c r="G25" s="6"/>
      <c r="H25" s="6"/>
      <c r="I25" s="6"/>
      <c r="J25" s="6">
        <v>0.03</v>
      </c>
      <c r="K25" s="6">
        <v>0.04</v>
      </c>
      <c r="L25" s="6">
        <v>9.2999999999999999E-2</v>
      </c>
      <c r="M25" s="6">
        <v>0.105</v>
      </c>
      <c r="N25" s="6">
        <v>0.16500000000000001</v>
      </c>
      <c r="O25" s="6">
        <v>0.20499999999999999</v>
      </c>
      <c r="P25" s="6">
        <v>0.20799999999999999</v>
      </c>
      <c r="Q25" s="6">
        <v>8.2000000000000003E-2</v>
      </c>
      <c r="R25" s="6">
        <v>7.1999999999999995E-2</v>
      </c>
    </row>
    <row r="26" spans="1:18" x14ac:dyDescent="0.25">
      <c r="A26" s="1"/>
      <c r="C26" t="s">
        <v>15</v>
      </c>
      <c r="D26" s="1">
        <f>' Viabilidad 88 manteniendo+1pl'!I33</f>
        <v>-1245314.5848000001</v>
      </c>
      <c r="E26" s="1"/>
      <c r="F26" s="1"/>
      <c r="G26" s="1"/>
      <c r="H26" s="1"/>
      <c r="I26" s="1"/>
      <c r="J26" s="1">
        <f>$D$26*J25</f>
        <v>-37359.437544</v>
      </c>
      <c r="K26" s="1">
        <f t="shared" ref="K26:R26" si="5">$D$26*K25</f>
        <v>-49812.583392</v>
      </c>
      <c r="L26" s="1">
        <f t="shared" si="5"/>
        <v>-115814.25638640001</v>
      </c>
      <c r="M26" s="1">
        <f t="shared" si="5"/>
        <v>-130758.03140400001</v>
      </c>
      <c r="N26" s="1">
        <f t="shared" si="5"/>
        <v>-205476.90649200001</v>
      </c>
      <c r="O26" s="1">
        <f t="shared" si="5"/>
        <v>-255289.48988400001</v>
      </c>
      <c r="P26" s="1">
        <f t="shared" si="5"/>
        <v>-259025.43363839999</v>
      </c>
      <c r="Q26" s="1">
        <f t="shared" si="5"/>
        <v>-102115.79595360001</v>
      </c>
      <c r="R26" s="1">
        <f t="shared" si="5"/>
        <v>-89662.650105599998</v>
      </c>
    </row>
    <row r="27" spans="1:18" x14ac:dyDescent="0.25">
      <c r="A27" s="1"/>
      <c r="D27" s="1"/>
      <c r="E27" s="6">
        <v>6.0000000000000001E-3</v>
      </c>
      <c r="F27" s="6">
        <v>1.6E-2</v>
      </c>
      <c r="G27" s="6">
        <v>0.04</v>
      </c>
      <c r="H27" s="6">
        <v>3.7499999999999999E-2</v>
      </c>
      <c r="I27" s="6">
        <v>4.4999999999999998E-2</v>
      </c>
      <c r="J27" s="6">
        <v>9.4500000000000001E-2</v>
      </c>
      <c r="K27" s="6">
        <v>0.11749999999999999</v>
      </c>
      <c r="L27" s="6">
        <v>0.08</v>
      </c>
      <c r="M27" s="6">
        <v>0.13300000000000001</v>
      </c>
      <c r="N27" s="6">
        <v>0.11899999999999999</v>
      </c>
      <c r="O27" s="6">
        <v>0.14849999999999999</v>
      </c>
      <c r="P27" s="6">
        <v>5.8500000000000003E-2</v>
      </c>
      <c r="Q27" s="6">
        <v>0.1045</v>
      </c>
      <c r="R27" s="6"/>
    </row>
    <row r="28" spans="1:18" x14ac:dyDescent="0.25">
      <c r="A28" s="1"/>
      <c r="C28" t="s">
        <v>185</v>
      </c>
      <c r="D28" s="1">
        <f>' Viabilidad 88 manteniendo+1pl'!I34</f>
        <v>-1608120</v>
      </c>
      <c r="E28" s="1">
        <f>$D$28*E27</f>
        <v>-9648.7199999999993</v>
      </c>
      <c r="F28" s="1">
        <f t="shared" ref="F28:Q28" si="6">$D$28*F27</f>
        <v>-25729.920000000002</v>
      </c>
      <c r="G28" s="1">
        <f t="shared" si="6"/>
        <v>-64324.800000000003</v>
      </c>
      <c r="H28" s="1">
        <f t="shared" si="6"/>
        <v>-60304.5</v>
      </c>
      <c r="I28" s="1">
        <f t="shared" si="6"/>
        <v>-72365.399999999994</v>
      </c>
      <c r="J28" s="1">
        <f t="shared" si="6"/>
        <v>-151967.34</v>
      </c>
      <c r="K28" s="1">
        <f t="shared" si="6"/>
        <v>-188954.09999999998</v>
      </c>
      <c r="L28" s="1">
        <f t="shared" si="6"/>
        <v>-128649.60000000001</v>
      </c>
      <c r="M28" s="1">
        <f t="shared" si="6"/>
        <v>-213879.96000000002</v>
      </c>
      <c r="N28" s="1">
        <f t="shared" si="6"/>
        <v>-191366.28</v>
      </c>
      <c r="O28" s="1">
        <f t="shared" si="6"/>
        <v>-238805.81999999998</v>
      </c>
      <c r="P28" s="1">
        <f t="shared" si="6"/>
        <v>-94075.02</v>
      </c>
      <c r="Q28" s="1">
        <f t="shared" si="6"/>
        <v>-168048.53999999998</v>
      </c>
      <c r="R28" s="1"/>
    </row>
    <row r="29" spans="1:18" x14ac:dyDescent="0.25">
      <c r="A29" s="1"/>
    </row>
    <row r="30" spans="1:18" x14ac:dyDescent="0.25">
      <c r="A30" s="1"/>
      <c r="D30" s="7" t="s">
        <v>186</v>
      </c>
    </row>
    <row r="31" spans="1:18" x14ac:dyDescent="0.25">
      <c r="A31" s="1"/>
      <c r="E31">
        <v>19</v>
      </c>
      <c r="F31">
        <v>20</v>
      </c>
      <c r="G31">
        <v>21</v>
      </c>
      <c r="H31">
        <v>22</v>
      </c>
      <c r="I31">
        <v>23</v>
      </c>
      <c r="J31">
        <v>24</v>
      </c>
      <c r="K31">
        <v>25</v>
      </c>
      <c r="L31">
        <v>26</v>
      </c>
      <c r="M31">
        <v>27</v>
      </c>
      <c r="N31">
        <v>28</v>
      </c>
      <c r="O31">
        <v>29</v>
      </c>
      <c r="P31">
        <v>30</v>
      </c>
      <c r="Q31">
        <v>31</v>
      </c>
      <c r="R31">
        <v>32</v>
      </c>
    </row>
    <row r="32" spans="1:18" x14ac:dyDescent="0.25">
      <c r="A32" s="1"/>
      <c r="E32" s="6"/>
      <c r="F32" s="6"/>
      <c r="G32" s="6"/>
      <c r="H32" s="6"/>
      <c r="I32" s="6"/>
      <c r="J32" s="6">
        <v>0.03</v>
      </c>
      <c r="K32" s="6">
        <v>0.04</v>
      </c>
      <c r="L32" s="6">
        <v>9.2999999999999999E-2</v>
      </c>
      <c r="M32" s="6">
        <v>0.105</v>
      </c>
      <c r="N32" s="6">
        <v>0.16500000000000001</v>
      </c>
      <c r="O32" s="6">
        <v>0.20499999999999999</v>
      </c>
      <c r="P32" s="6">
        <v>0.20799999999999999</v>
      </c>
      <c r="Q32" s="6">
        <v>8.2000000000000003E-2</v>
      </c>
      <c r="R32" s="6">
        <v>7.1999999999999995E-2</v>
      </c>
    </row>
    <row r="33" spans="1:18" x14ac:dyDescent="0.25">
      <c r="A33" s="1"/>
      <c r="C33" t="s">
        <v>15</v>
      </c>
      <c r="D33" s="1">
        <f>' Viabilidad 88 manteniendo+2pl'!I33</f>
        <v>-2490629.1696000001</v>
      </c>
      <c r="E33" s="1"/>
      <c r="F33" s="1"/>
      <c r="G33" s="1"/>
      <c r="H33" s="1"/>
      <c r="I33" s="1"/>
      <c r="J33" s="1">
        <f>$D$33*J32</f>
        <v>-74718.875088000001</v>
      </c>
      <c r="K33" s="1">
        <f t="shared" ref="K33:R33" si="7">$D$33*K32</f>
        <v>-99625.166784000001</v>
      </c>
      <c r="L33" s="1">
        <f t="shared" si="7"/>
        <v>-231628.51277280002</v>
      </c>
      <c r="M33" s="1">
        <f t="shared" si="7"/>
        <v>-261516.06280800002</v>
      </c>
      <c r="N33" s="1">
        <f t="shared" si="7"/>
        <v>-410953.81298400002</v>
      </c>
      <c r="O33" s="1">
        <f t="shared" si="7"/>
        <v>-510578.97976800002</v>
      </c>
      <c r="P33" s="1">
        <f t="shared" si="7"/>
        <v>-518050.86727679998</v>
      </c>
      <c r="Q33" s="1">
        <f t="shared" si="7"/>
        <v>-204231.59190720003</v>
      </c>
      <c r="R33" s="1">
        <f t="shared" si="7"/>
        <v>-179325.3002112</v>
      </c>
    </row>
    <row r="34" spans="1:18" x14ac:dyDescent="0.25">
      <c r="D34" s="1"/>
      <c r="E34" s="6">
        <v>6.0000000000000001E-3</v>
      </c>
      <c r="F34" s="6">
        <v>1.6E-2</v>
      </c>
      <c r="G34" s="6">
        <v>0.04</v>
      </c>
      <c r="H34" s="6">
        <v>3.7499999999999999E-2</v>
      </c>
      <c r="I34" s="6">
        <v>4.4999999999999998E-2</v>
      </c>
      <c r="J34" s="6">
        <v>9.4500000000000001E-2</v>
      </c>
      <c r="K34" s="6">
        <v>0.11749999999999999</v>
      </c>
      <c r="L34" s="6">
        <v>0.08</v>
      </c>
      <c r="M34" s="6">
        <v>0.13300000000000001</v>
      </c>
      <c r="N34" s="6">
        <v>0.11899999999999999</v>
      </c>
      <c r="O34" s="6">
        <v>0.14849999999999999</v>
      </c>
      <c r="P34" s="6">
        <v>5.8500000000000003E-2</v>
      </c>
      <c r="Q34" s="6">
        <v>0.1045</v>
      </c>
      <c r="R34" s="6"/>
    </row>
    <row r="35" spans="1:18" x14ac:dyDescent="0.25">
      <c r="C35" t="s">
        <v>185</v>
      </c>
      <c r="D35" s="1">
        <f>' Viabilidad 88 manteniendo+2pl'!I34</f>
        <v>-1608120</v>
      </c>
      <c r="E35" s="1">
        <f t="shared" ref="E35:Q35" si="8">$D$35*E34</f>
        <v>-9648.7199999999993</v>
      </c>
      <c r="F35" s="1">
        <f t="shared" si="8"/>
        <v>-25729.920000000002</v>
      </c>
      <c r="G35" s="1">
        <f t="shared" si="8"/>
        <v>-64324.800000000003</v>
      </c>
      <c r="H35" s="1">
        <f t="shared" si="8"/>
        <v>-60304.5</v>
      </c>
      <c r="I35" s="1">
        <f t="shared" si="8"/>
        <v>-72365.399999999994</v>
      </c>
      <c r="J35" s="1">
        <f t="shared" si="8"/>
        <v>-151967.34</v>
      </c>
      <c r="K35" s="1">
        <f t="shared" si="8"/>
        <v>-188954.09999999998</v>
      </c>
      <c r="L35" s="1">
        <f t="shared" si="8"/>
        <v>-128649.60000000001</v>
      </c>
      <c r="M35" s="1">
        <f t="shared" si="8"/>
        <v>-213879.96000000002</v>
      </c>
      <c r="N35" s="1">
        <f t="shared" si="8"/>
        <v>-191366.28</v>
      </c>
      <c r="O35" s="1">
        <f t="shared" si="8"/>
        <v>-238805.81999999998</v>
      </c>
      <c r="P35" s="1">
        <f t="shared" si="8"/>
        <v>-94075.02</v>
      </c>
      <c r="Q35" s="1">
        <f t="shared" si="8"/>
        <v>-168048.53999999998</v>
      </c>
      <c r="R35" s="1"/>
    </row>
    <row r="36" spans="1:18" x14ac:dyDescent="0.25">
      <c r="E36" s="6"/>
    </row>
    <row r="37" spans="1:18" x14ac:dyDescent="0.25">
      <c r="E37" s="6"/>
    </row>
    <row r="38" spans="1:18" x14ac:dyDescent="0.25">
      <c r="E38" s="6"/>
    </row>
    <row r="39" spans="1:18" x14ac:dyDescent="0.25">
      <c r="E39" s="6"/>
    </row>
    <row r="40" spans="1:18" x14ac:dyDescent="0.25">
      <c r="E40" s="6"/>
    </row>
    <row r="41" spans="1:18" x14ac:dyDescent="0.25">
      <c r="E41" s="6"/>
    </row>
    <row r="42" spans="1:18" x14ac:dyDescent="0.25">
      <c r="E42" s="6"/>
    </row>
    <row r="43" spans="1:18" x14ac:dyDescent="0.25">
      <c r="E43" s="6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0600-FC60-438B-B106-398F86940341}">
  <sheetPr codeName="Hoja10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P82" sqref="P82:Q82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6" width="10.7109375" style="8"/>
    <col min="27" max="27" width="11.42578125" style="8" bestFit="1" customWidth="1"/>
    <col min="28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219</v>
      </c>
    </row>
    <row r="4" spans="2:102" x14ac:dyDescent="0.25">
      <c r="B4" t="s">
        <v>189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3" t="s">
        <v>55</v>
      </c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5"/>
      <c r="V6" s="146" t="s">
        <v>56</v>
      </c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8"/>
      <c r="AH6" s="161" t="s">
        <v>57</v>
      </c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3"/>
      <c r="AT6" s="156" t="s">
        <v>58</v>
      </c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8"/>
      <c r="BF6" s="159" t="s">
        <v>59</v>
      </c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38" t="s">
        <v>166</v>
      </c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60" t="s">
        <v>167</v>
      </c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38" t="s">
        <v>168</v>
      </c>
      <c r="CQ6" s="138"/>
      <c r="CR6" s="138"/>
      <c r="CS6" s="138"/>
      <c r="CT6" s="138"/>
      <c r="CU6" s="138"/>
      <c r="CV6" s="138"/>
      <c r="CW6" s="138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6300179.2574146874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96887.7</v>
      </c>
      <c r="F16" s="1">
        <f>D16*C16</f>
        <v>5435.3999699999995</v>
      </c>
      <c r="G16" s="70">
        <v>6</v>
      </c>
      <c r="H16" s="70">
        <v>6</v>
      </c>
      <c r="I16" s="71">
        <f t="shared" ref="I16:I65" si="0">-F16</f>
        <v>-5435.3999699999995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-5435.3999699999995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96887.7</v>
      </c>
      <c r="F17" s="1">
        <f>D17*C17</f>
        <v>4621.5432899999996</v>
      </c>
      <c r="G17" s="55">
        <v>17</v>
      </c>
      <c r="H17" s="55">
        <v>18</v>
      </c>
      <c r="I17" s="57">
        <f t="shared" si="0"/>
        <v>-4621.5432899999996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-1386.4629869999999</v>
      </c>
      <c r="AA17" s="58">
        <f>0.7*I17</f>
        <v>-3235.0803029999997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96887.7</v>
      </c>
      <c r="F18" s="1">
        <f>C18*D18</f>
        <v>678.21389999999997</v>
      </c>
      <c r="G18" s="55">
        <v>17</v>
      </c>
      <c r="H18" s="55">
        <v>18</v>
      </c>
      <c r="I18" s="57">
        <f t="shared" si="0"/>
        <v>-678.21389999999997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-339.10694999999998</v>
      </c>
      <c r="AA18" s="58">
        <f>I18*0.5</f>
        <v>-339.10694999999998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4098749.1696000001</v>
      </c>
      <c r="F19" s="1">
        <f>C19*D19</f>
        <v>229939.82841456</v>
      </c>
      <c r="G19" s="55">
        <v>6</v>
      </c>
      <c r="H19" s="55">
        <v>9</v>
      </c>
      <c r="I19" s="57">
        <f t="shared" si="0"/>
        <v>-229939.82841456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-91975.931365824013</v>
      </c>
      <c r="P19" s="58">
        <v>0</v>
      </c>
      <c r="Q19" s="58">
        <v>0</v>
      </c>
      <c r="R19" s="58">
        <f>I19*0.6</f>
        <v>-137963.89704873599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4098749.1696000001</v>
      </c>
      <c r="F20" s="1">
        <f>C20*D20</f>
        <v>195510.33538992002</v>
      </c>
      <c r="G20" s="55">
        <v>19</v>
      </c>
      <c r="H20" s="55">
        <v>32</v>
      </c>
      <c r="I20" s="57">
        <f t="shared" si="0"/>
        <v>-195510.33538992002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-13965.023956422858</v>
      </c>
      <c r="AC20" s="58">
        <f t="shared" ref="AC20:AO20" si="1">$I20/14</f>
        <v>-13965.023956422858</v>
      </c>
      <c r="AD20" s="58">
        <f t="shared" si="1"/>
        <v>-13965.023956422858</v>
      </c>
      <c r="AE20" s="58">
        <f t="shared" si="1"/>
        <v>-13965.023956422858</v>
      </c>
      <c r="AF20" s="58">
        <f t="shared" si="1"/>
        <v>-13965.023956422858</v>
      </c>
      <c r="AG20" s="58">
        <f t="shared" si="1"/>
        <v>-13965.023956422858</v>
      </c>
      <c r="AH20" s="58">
        <f t="shared" si="1"/>
        <v>-13965.023956422858</v>
      </c>
      <c r="AI20" s="58">
        <f t="shared" si="1"/>
        <v>-13965.023956422858</v>
      </c>
      <c r="AJ20" s="58">
        <f t="shared" si="1"/>
        <v>-13965.023956422858</v>
      </c>
      <c r="AK20" s="58">
        <f t="shared" si="1"/>
        <v>-13965.023956422858</v>
      </c>
      <c r="AL20" s="58">
        <f t="shared" si="1"/>
        <v>-13965.023956422858</v>
      </c>
      <c r="AM20" s="58">
        <f t="shared" si="1"/>
        <v>-13965.023956422858</v>
      </c>
      <c r="AN20" s="58">
        <f t="shared" si="1"/>
        <v>-13965.023956422858</v>
      </c>
      <c r="AO20" s="58">
        <f t="shared" si="1"/>
        <v>-13965.023956422858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4098749.1696000001</v>
      </c>
      <c r="F21" s="1">
        <f>C21*D21</f>
        <v>28691.244187200002</v>
      </c>
      <c r="G21" s="55">
        <v>19</v>
      </c>
      <c r="H21" s="55">
        <v>32</v>
      </c>
      <c r="I21" s="57">
        <f t="shared" si="0"/>
        <v>-28691.244187200002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-2049.3745848000003</v>
      </c>
      <c r="AC21" s="58">
        <f t="shared" ref="AC21:AO21" si="2">$I$21/14</f>
        <v>-2049.3745848000003</v>
      </c>
      <c r="AD21" s="58">
        <f t="shared" si="2"/>
        <v>-2049.3745848000003</v>
      </c>
      <c r="AE21" s="58">
        <f t="shared" si="2"/>
        <v>-2049.3745848000003</v>
      </c>
      <c r="AF21" s="58">
        <f t="shared" si="2"/>
        <v>-2049.3745848000003</v>
      </c>
      <c r="AG21" s="58">
        <f t="shared" si="2"/>
        <v>-2049.3745848000003</v>
      </c>
      <c r="AH21" s="58">
        <f t="shared" si="2"/>
        <v>-2049.3745848000003</v>
      </c>
      <c r="AI21" s="58">
        <f t="shared" si="2"/>
        <v>-2049.3745848000003</v>
      </c>
      <c r="AJ21" s="58">
        <f t="shared" si="2"/>
        <v>-2049.3745848000003</v>
      </c>
      <c r="AK21" s="58">
        <f t="shared" si="2"/>
        <v>-2049.3745848000003</v>
      </c>
      <c r="AL21" s="58">
        <f t="shared" si="2"/>
        <v>-2049.3745848000003</v>
      </c>
      <c r="AM21" s="58">
        <f t="shared" si="2"/>
        <v>-2049.3745848000003</v>
      </c>
      <c r="AN21" s="58">
        <f t="shared" si="2"/>
        <v>-2049.3745848000003</v>
      </c>
      <c r="AO21" s="58">
        <f t="shared" si="2"/>
        <v>-2049.3745848000003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4195636.8695999999</v>
      </c>
      <c r="F22" s="1">
        <f>C22*D22</f>
        <v>83912.737391999995</v>
      </c>
      <c r="G22" s="55">
        <v>1</v>
      </c>
      <c r="H22" s="55">
        <v>33</v>
      </c>
      <c r="I22" s="57">
        <f>-F22</f>
        <v>-83912.737391999995</v>
      </c>
      <c r="J22" s="58">
        <v>0</v>
      </c>
      <c r="K22" s="58">
        <v>0</v>
      </c>
      <c r="L22" s="58">
        <v>0</v>
      </c>
      <c r="M22" s="58">
        <f>I22*0.05</f>
        <v>-4195.6368696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-12586.910608799999</v>
      </c>
      <c r="S22" s="58">
        <v>0</v>
      </c>
      <c r="T22" s="58">
        <f>I22*0.05</f>
        <v>-4195.6368696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-3356.5094956799999</v>
      </c>
      <c r="AA22" s="58">
        <f t="shared" si="3"/>
        <v>-3356.5094956799999</v>
      </c>
      <c r="AB22" s="58">
        <f t="shared" si="3"/>
        <v>-3356.5094956799999</v>
      </c>
      <c r="AC22" s="58">
        <f t="shared" si="3"/>
        <v>-3356.5094956799999</v>
      </c>
      <c r="AD22" s="58">
        <f t="shared" si="3"/>
        <v>-3356.5094956799999</v>
      </c>
      <c r="AE22" s="58">
        <f t="shared" si="3"/>
        <v>-3356.5094956799999</v>
      </c>
      <c r="AF22" s="58">
        <f t="shared" si="3"/>
        <v>-3356.5094956799999</v>
      </c>
      <c r="AG22" s="58">
        <f t="shared" si="3"/>
        <v>-3356.5094956799999</v>
      </c>
      <c r="AH22" s="58">
        <f t="shared" si="3"/>
        <v>-3356.5094956799999</v>
      </c>
      <c r="AI22" s="58">
        <f t="shared" si="3"/>
        <v>-3356.5094956799999</v>
      </c>
      <c r="AJ22" s="58">
        <f t="shared" si="3"/>
        <v>-3356.5094956799999</v>
      </c>
      <c r="AK22" s="58">
        <f t="shared" si="3"/>
        <v>-3356.5094956799999</v>
      </c>
      <c r="AL22" s="58">
        <f t="shared" si="3"/>
        <v>-3356.5094956799999</v>
      </c>
      <c r="AM22" s="58">
        <f t="shared" si="3"/>
        <v>-3356.5094956799999</v>
      </c>
      <c r="AN22" s="58">
        <f t="shared" si="3"/>
        <v>-3356.5094956799999</v>
      </c>
      <c r="AO22" s="58">
        <f>$I$22*0.04</f>
        <v>-3356.5094956799999</v>
      </c>
      <c r="AP22" s="58">
        <f>I22*0.11</f>
        <v>-9230.4011131200004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10735.157160000001</v>
      </c>
      <c r="F24" s="1">
        <f>C24*D24</f>
        <v>2254.3830035999999</v>
      </c>
      <c r="G24" s="55">
        <v>6</v>
      </c>
      <c r="H24" s="55">
        <v>18</v>
      </c>
      <c r="I24" s="57">
        <f t="shared" si="0"/>
        <v>-2254.3830035999999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-1141.4339936999997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-362.36968676999993</v>
      </c>
      <c r="AA24" s="58">
        <f>(AA17+AA18)*0.21</f>
        <v>-750.57932312999992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538054.14538368001</v>
      </c>
      <c r="F25" s="1">
        <f>C25*D25</f>
        <v>112991.37053057279</v>
      </c>
      <c r="G25" s="55">
        <v>6</v>
      </c>
      <c r="H25" s="55">
        <v>32</v>
      </c>
      <c r="I25" s="57">
        <f t="shared" si="0"/>
        <v>-112991.37053057279</v>
      </c>
      <c r="J25" s="58">
        <v>0</v>
      </c>
      <c r="K25" s="58">
        <v>0</v>
      </c>
      <c r="L25" s="58">
        <v>0</v>
      </c>
      <c r="M25" s="58">
        <f>SUM(M19:M22)*0.21</f>
        <v>-881.08374261599999</v>
      </c>
      <c r="N25" s="58">
        <v>0</v>
      </c>
      <c r="O25" s="58">
        <f>SUM(O19:O22)*0.21</f>
        <v>-19314.945586823043</v>
      </c>
      <c r="P25" s="58">
        <v>0</v>
      </c>
      <c r="Q25" s="58">
        <v>0</v>
      </c>
      <c r="R25" s="58">
        <f>SUM(R19:R22)*0.21</f>
        <v>-31615.66960808256</v>
      </c>
      <c r="S25" s="58">
        <v>0</v>
      </c>
      <c r="T25" s="58">
        <f>SUM(T19:T22)*0.21</f>
        <v>-881.08374261599999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-704.86699409279993</v>
      </c>
      <c r="AA25" s="58">
        <f t="shared" si="4"/>
        <v>-704.86699409279993</v>
      </c>
      <c r="AB25" s="58">
        <f t="shared" si="4"/>
        <v>-4067.8906877495997</v>
      </c>
      <c r="AC25" s="58">
        <f t="shared" si="4"/>
        <v>-4067.8906877495997</v>
      </c>
      <c r="AD25" s="58">
        <f t="shared" si="4"/>
        <v>-4067.8906877495997</v>
      </c>
      <c r="AE25" s="58">
        <f t="shared" si="4"/>
        <v>-4067.8906877495997</v>
      </c>
      <c r="AF25" s="58">
        <f t="shared" si="4"/>
        <v>-4067.8906877495997</v>
      </c>
      <c r="AG25" s="58">
        <f t="shared" si="4"/>
        <v>-4067.8906877495997</v>
      </c>
      <c r="AH25" s="58">
        <f t="shared" si="4"/>
        <v>-4067.8906877495997</v>
      </c>
      <c r="AI25" s="58">
        <f t="shared" si="4"/>
        <v>-4067.8906877495997</v>
      </c>
      <c r="AJ25" s="58">
        <f t="shared" si="4"/>
        <v>-4067.8906877495997</v>
      </c>
      <c r="AK25" s="58">
        <f t="shared" si="4"/>
        <v>-4067.8906877495997</v>
      </c>
      <c r="AL25" s="58">
        <f t="shared" si="4"/>
        <v>-4067.8906877495997</v>
      </c>
      <c r="AM25" s="58">
        <f t="shared" si="4"/>
        <v>-4067.8906877495997</v>
      </c>
      <c r="AN25" s="58">
        <f t="shared" si="4"/>
        <v>-4067.8906877495997</v>
      </c>
      <c r="AO25" s="58">
        <f t="shared" si="4"/>
        <v>-4067.8906877495997</v>
      </c>
      <c r="AP25" s="58">
        <f t="shared" si="4"/>
        <v>-1938.3842337552001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4098749.1696000001</v>
      </c>
      <c r="F26" s="1">
        <f>C26*D26</f>
        <v>12296.247508800001</v>
      </c>
      <c r="G26" s="55">
        <v>19</v>
      </c>
      <c r="H26" s="55">
        <v>32</v>
      </c>
      <c r="I26" s="57">
        <f t="shared" si="0"/>
        <v>-12296.247508800001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-878.30339348571431</v>
      </c>
      <c r="AC26" s="58">
        <f t="shared" ref="AC26:AO26" si="5">$I$26/14</f>
        <v>-878.30339348571431</v>
      </c>
      <c r="AD26" s="58">
        <f t="shared" si="5"/>
        <v>-878.30339348571431</v>
      </c>
      <c r="AE26" s="58">
        <f t="shared" si="5"/>
        <v>-878.30339348571431</v>
      </c>
      <c r="AF26" s="58">
        <f t="shared" si="5"/>
        <v>-878.30339348571431</v>
      </c>
      <c r="AG26" s="58">
        <f t="shared" si="5"/>
        <v>-878.30339348571431</v>
      </c>
      <c r="AH26" s="58">
        <f t="shared" si="5"/>
        <v>-878.30339348571431</v>
      </c>
      <c r="AI26" s="58">
        <f t="shared" si="5"/>
        <v>-878.30339348571431</v>
      </c>
      <c r="AJ26" s="58">
        <f t="shared" si="5"/>
        <v>-878.30339348571431</v>
      </c>
      <c r="AK26" s="58">
        <f t="shared" si="5"/>
        <v>-878.30339348571431</v>
      </c>
      <c r="AL26" s="58">
        <f t="shared" si="5"/>
        <v>-878.30339348571431</v>
      </c>
      <c r="AM26" s="58">
        <f t="shared" si="5"/>
        <v>-878.30339348571431</v>
      </c>
      <c r="AN26" s="58">
        <f t="shared" si="5"/>
        <v>-878.30339348571431</v>
      </c>
      <c r="AO26" s="58">
        <f t="shared" si="5"/>
        <v>-878.30339348571431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205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(98.3*7*3)+(59.1*7*3)+(62.3*7*3)</f>
        <v>4613.7</v>
      </c>
      <c r="D30" s="1">
        <v>21</v>
      </c>
      <c r="F30" s="1">
        <f>C30*D30</f>
        <v>96887.7</v>
      </c>
      <c r="G30" s="55">
        <v>17</v>
      </c>
      <c r="H30" s="55">
        <v>18</v>
      </c>
      <c r="I30" s="57">
        <f t="shared" si="0"/>
        <v>-96887.7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-38755.08</v>
      </c>
      <c r="AA30" s="58">
        <f>I30*0.6</f>
        <v>-58132.619999999995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575</v>
      </c>
      <c r="D31" s="1">
        <v>5.75</v>
      </c>
      <c r="F31" s="1">
        <f>C31*D31</f>
        <v>3306.25</v>
      </c>
      <c r="G31" s="55">
        <v>17</v>
      </c>
      <c r="H31" s="55">
        <v>18</v>
      </c>
      <c r="I31" s="57">
        <f t="shared" si="0"/>
        <v>-3306.25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-1322.5</v>
      </c>
      <c r="AA31" s="58">
        <f>I31*0.6</f>
        <v>-1983.75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44*65*1.2</f>
        <v>3432</v>
      </c>
      <c r="D33" s="1">
        <f>684.63*1.06</f>
        <v>725.70780000000002</v>
      </c>
      <c r="F33" s="1">
        <f>C33*D33</f>
        <v>2490629.1696000001</v>
      </c>
      <c r="G33" s="55">
        <v>19</v>
      </c>
      <c r="H33" s="55">
        <v>32</v>
      </c>
      <c r="I33" s="57">
        <f t="shared" si="0"/>
        <v>-2490629.1696000001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>'evolucion certificaciones nuevo'!J33</f>
        <v>-74718.875088000001</v>
      </c>
      <c r="AH33" s="58">
        <f>'evolucion certificaciones nuevo'!K33</f>
        <v>-99625.166784000001</v>
      </c>
      <c r="AI33" s="58">
        <f>'evolucion certificaciones nuevo'!L33</f>
        <v>-231628.51277280002</v>
      </c>
      <c r="AJ33" s="58">
        <f>'evolucion certificaciones nuevo'!M33</f>
        <v>-261516.06280800002</v>
      </c>
      <c r="AK33" s="58">
        <f>'evolucion certificaciones nuevo'!N33</f>
        <v>-410953.81298400002</v>
      </c>
      <c r="AL33" s="58">
        <f>'evolucion certificaciones nuevo'!O33</f>
        <v>-510578.97976800002</v>
      </c>
      <c r="AM33" s="58">
        <f>'evolucion certificaciones nuevo'!P33</f>
        <v>-518050.86727679998</v>
      </c>
      <c r="AN33" s="58">
        <f>'evolucion certificaciones nuevo'!Q33</f>
        <v>-204231.59190720003</v>
      </c>
      <c r="AO33" s="58">
        <f>'evolucion certificaciones nuevo'!R33</f>
        <v>-179325.3002112</v>
      </c>
      <c r="AP33" s="58">
        <v>0</v>
      </c>
      <c r="AQ33" s="58">
        <f t="shared" ref="AQ33:BD33" si="7">IF(AQ$1&lt;$C33,0,IF(AQ$1&lt;=$D33,$F33,0))</f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54</v>
      </c>
      <c r="C34" s="1">
        <v>1</v>
      </c>
      <c r="D34" s="1">
        <v>1608120</v>
      </c>
      <c r="F34" s="1">
        <f>C34*D34</f>
        <v>1608120</v>
      </c>
      <c r="G34" s="55">
        <v>19</v>
      </c>
      <c r="H34" s="55">
        <v>31</v>
      </c>
      <c r="I34" s="57">
        <f>-F34</f>
        <v>-1608120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nuevo'!E35</f>
        <v>-9648.7199999999993</v>
      </c>
      <c r="AC34" s="58">
        <f>'evolucion certificaciones nuevo'!F35</f>
        <v>-25729.920000000002</v>
      </c>
      <c r="AD34" s="58">
        <f>'evolucion certificaciones nuevo'!G35</f>
        <v>-64324.800000000003</v>
      </c>
      <c r="AE34" s="58">
        <f>'evolucion certificaciones nuevo'!H35</f>
        <v>-60304.5</v>
      </c>
      <c r="AF34" s="58">
        <f>'evolucion certificaciones nuevo'!I35</f>
        <v>-72365.399999999994</v>
      </c>
      <c r="AG34" s="58">
        <f>'evolucion certificaciones nuevo'!J35</f>
        <v>-151967.34</v>
      </c>
      <c r="AH34" s="58">
        <f>'evolucion certificaciones nuevo'!K35</f>
        <v>-188954.09999999998</v>
      </c>
      <c r="AI34" s="58">
        <f>'evolucion certificaciones nuevo'!L35</f>
        <v>-128649.60000000001</v>
      </c>
      <c r="AJ34" s="58">
        <f>'evolucion certificaciones nuevo'!M35</f>
        <v>-213879.96000000002</v>
      </c>
      <c r="AK34" s="58">
        <f>'evolucion certificaciones nuevo'!N35</f>
        <v>-191366.28</v>
      </c>
      <c r="AL34" s="58">
        <f>'evolucion certificaciones nuevo'!O35</f>
        <v>-238805.81999999998</v>
      </c>
      <c r="AM34" s="58">
        <f>'evolucion certificaciones nuevo'!P35</f>
        <v>-94075.02</v>
      </c>
      <c r="AN34" s="58">
        <f>'evolucion certificaciones nuevo'!Q35</f>
        <v>-168048.53999999998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96887.7</v>
      </c>
      <c r="F36" s="1">
        <f>D36*C36</f>
        <v>20346.416999999998</v>
      </c>
      <c r="G36" s="55">
        <v>16</v>
      </c>
      <c r="H36" s="55">
        <v>18</v>
      </c>
      <c r="I36" s="57">
        <f t="shared" si="0"/>
        <v>-20346.416999999998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-8138.5668000000005</v>
      </c>
      <c r="AA36" s="58">
        <f>AA30*0.21</f>
        <v>-12207.850199999999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4098749.1696000001</v>
      </c>
      <c r="F37" s="1">
        <f>D37*C37</f>
        <v>409874.91696000006</v>
      </c>
      <c r="G37" s="55">
        <v>19</v>
      </c>
      <c r="H37" s="55">
        <v>32</v>
      </c>
      <c r="I37" s="57">
        <f t="shared" si="0"/>
        <v>-409874.91696000006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-964.87199999999996</v>
      </c>
      <c r="AC37" s="58">
        <f t="shared" si="12"/>
        <v>-2572.9920000000002</v>
      </c>
      <c r="AD37" s="58">
        <f t="shared" si="12"/>
        <v>-6432.4800000000005</v>
      </c>
      <c r="AE37" s="58">
        <f t="shared" si="12"/>
        <v>-6030.4500000000007</v>
      </c>
      <c r="AF37" s="58">
        <f t="shared" si="12"/>
        <v>-7236.54</v>
      </c>
      <c r="AG37" s="58">
        <f t="shared" si="12"/>
        <v>-22668.621508800003</v>
      </c>
      <c r="AH37" s="58">
        <f t="shared" si="12"/>
        <v>-28857.926678399999</v>
      </c>
      <c r="AI37" s="58">
        <f t="shared" si="12"/>
        <v>-36027.811277280001</v>
      </c>
      <c r="AJ37" s="58">
        <f t="shared" si="12"/>
        <v>-47539.602280800005</v>
      </c>
      <c r="AK37" s="58">
        <f>(AK33+AK34)*0.1</f>
        <v>-60232.0092984</v>
      </c>
      <c r="AL37" s="58">
        <f t="shared" si="12"/>
        <v>-74938.479976800008</v>
      </c>
      <c r="AM37" s="58">
        <f t="shared" si="12"/>
        <v>-61212.588727680006</v>
      </c>
      <c r="AN37" s="58">
        <f t="shared" si="12"/>
        <v>-37228.013190719998</v>
      </c>
      <c r="AO37" s="58">
        <f t="shared" si="12"/>
        <v>-17932.530021120001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4098749.1696000001</v>
      </c>
      <c r="F41" s="1">
        <f>C41*D41</f>
        <v>204937.45848000003</v>
      </c>
      <c r="G41" s="70">
        <v>10</v>
      </c>
      <c r="H41" s="70">
        <v>14</v>
      </c>
      <c r="I41" s="71">
        <f t="shared" si="0"/>
        <v>-204937.45848000003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-40987.491696000012</v>
      </c>
      <c r="T41" s="72">
        <v>0</v>
      </c>
      <c r="U41" s="72">
        <v>0</v>
      </c>
      <c r="V41" s="72">
        <f>I41*0.8</f>
        <v>-163949.96678400005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96887.7</v>
      </c>
      <c r="F42" s="1">
        <f>C42*D42</f>
        <v>4844.3850000000002</v>
      </c>
      <c r="G42" s="55">
        <v>7</v>
      </c>
      <c r="H42" s="55">
        <v>9</v>
      </c>
      <c r="I42" s="57">
        <f t="shared" si="0"/>
        <v>-4844.3850000000002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-968.87700000000007</v>
      </c>
      <c r="Q42" s="58">
        <v>0</v>
      </c>
      <c r="R42" s="58">
        <f>I42*0.8</f>
        <v>-3875.5080000000003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</f>
        <v>2490629.1696000001</v>
      </c>
      <c r="F44" s="1">
        <f>C44*D44</f>
        <v>747.18875087999993</v>
      </c>
      <c r="G44" s="55">
        <v>33</v>
      </c>
      <c r="H44" s="55">
        <v>33</v>
      </c>
      <c r="I44" s="57">
        <f t="shared" si="0"/>
        <v>-747.18875087999993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-747.18875087999993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</f>
        <v>2490629.1696000001</v>
      </c>
      <c r="F45" s="1">
        <f>C45*D45</f>
        <v>498.12583392000005</v>
      </c>
      <c r="G45" s="55">
        <v>33</v>
      </c>
      <c r="H45" s="55">
        <v>33</v>
      </c>
      <c r="I45" s="57">
        <f t="shared" si="0"/>
        <v>-498.12583392000005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-498.12583392000005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</f>
        <v>2490629.1696000001</v>
      </c>
      <c r="F48" s="1">
        <f>C48*D48</f>
        <v>747.18875087999993</v>
      </c>
      <c r="G48" s="55">
        <v>33</v>
      </c>
      <c r="H48" s="55">
        <v>33</v>
      </c>
      <c r="I48" s="57">
        <f t="shared" si="0"/>
        <v>-747.18875087999993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-747.18875087999993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</f>
        <v>2490629.1696000001</v>
      </c>
      <c r="F49" s="1">
        <f>C49*D49</f>
        <v>498.12583392000005</v>
      </c>
      <c r="G49" s="55">
        <v>33</v>
      </c>
      <c r="H49" s="55">
        <v>33</v>
      </c>
      <c r="I49" s="57">
        <f t="shared" si="0"/>
        <v>-498.12583392000005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-498.12583392000005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</f>
        <v>2490629.1696000001</v>
      </c>
      <c r="F51" s="1">
        <f>C51*D51</f>
        <v>22415.662526399999</v>
      </c>
      <c r="G51" s="55">
        <v>17</v>
      </c>
      <c r="H51" s="55">
        <v>32</v>
      </c>
      <c r="I51" s="57">
        <f t="shared" si="0"/>
        <v>-22415.662526399999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-1400.9789079</v>
      </c>
      <c r="AA51" s="58">
        <f t="shared" ref="AA51:AO51" si="15">$I$51/16</f>
        <v>-1400.9789079</v>
      </c>
      <c r="AB51" s="58">
        <f t="shared" si="15"/>
        <v>-1400.9789079</v>
      </c>
      <c r="AC51" s="58">
        <f t="shared" si="15"/>
        <v>-1400.9789079</v>
      </c>
      <c r="AD51" s="58">
        <f t="shared" si="15"/>
        <v>-1400.9789079</v>
      </c>
      <c r="AE51" s="58">
        <f t="shared" si="15"/>
        <v>-1400.9789079</v>
      </c>
      <c r="AF51" s="58">
        <f t="shared" si="15"/>
        <v>-1400.9789079</v>
      </c>
      <c r="AG51" s="58">
        <f t="shared" si="15"/>
        <v>-1400.9789079</v>
      </c>
      <c r="AH51" s="58">
        <f t="shared" si="15"/>
        <v>-1400.9789079</v>
      </c>
      <c r="AI51" s="58">
        <f t="shared" si="15"/>
        <v>-1400.9789079</v>
      </c>
      <c r="AJ51" s="58">
        <f t="shared" si="15"/>
        <v>-1400.9789079</v>
      </c>
      <c r="AK51" s="58">
        <f t="shared" si="15"/>
        <v>-1400.9789079</v>
      </c>
      <c r="AL51" s="58">
        <f t="shared" si="15"/>
        <v>-1400.9789079</v>
      </c>
      <c r="AM51" s="58">
        <f t="shared" si="15"/>
        <v>-1400.9789079</v>
      </c>
      <c r="AN51" s="58">
        <f t="shared" si="15"/>
        <v>-1400.9789079</v>
      </c>
      <c r="AO51" s="58">
        <f t="shared" si="15"/>
        <v>-1400.9789079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206</v>
      </c>
      <c r="C52" s="6">
        <v>2.5000000000000001E-3</v>
      </c>
      <c r="D52" s="1">
        <f>44*65*1.2*725.71</f>
        <v>2490636.7200000002</v>
      </c>
      <c r="F52" s="1">
        <f>C52*D52</f>
        <v>6226.5918000000011</v>
      </c>
      <c r="G52" s="55">
        <v>33</v>
      </c>
      <c r="H52" s="55">
        <v>33</v>
      </c>
      <c r="I52" s="57">
        <f>-F52</f>
        <v>-6226.5918000000011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-6226.5918000000011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4575940.387298122</v>
      </c>
      <c r="E56" s="19"/>
      <c r="F56" s="19">
        <f>C56*D56</f>
        <v>11439.850968245306</v>
      </c>
      <c r="G56" s="55">
        <v>16</v>
      </c>
      <c r="H56" s="55">
        <v>16</v>
      </c>
      <c r="I56" s="57">
        <f t="shared" si="0"/>
        <v>-11439.850968245306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-11439.850968245306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4575940.387298122</v>
      </c>
      <c r="E58" s="19"/>
      <c r="F58" s="19">
        <f>C58*D58</f>
        <v>11439.850968245306</v>
      </c>
      <c r="G58" s="55">
        <v>16</v>
      </c>
      <c r="H58" s="55">
        <v>16</v>
      </c>
      <c r="I58" s="57">
        <f t="shared" si="0"/>
        <v>-11439.850968245306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-11439.850968245306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4575940.387298122</v>
      </c>
      <c r="E59" s="19"/>
      <c r="F59" s="19">
        <f>C59*D59</f>
        <v>4575.940387298122</v>
      </c>
      <c r="G59" s="55">
        <v>16</v>
      </c>
      <c r="H59" s="55">
        <v>16</v>
      </c>
      <c r="I59" s="57">
        <f t="shared" si="0"/>
        <v>-4575.940387298122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-4575.940387298122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0.8*(F8-F70-F71)</f>
        <v>4075311.4059317503</v>
      </c>
      <c r="E60" s="19"/>
      <c r="F60" s="19">
        <v>372910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1">
        <v>-11886.324945833332</v>
      </c>
      <c r="AQ60" s="1">
        <v>-11704.760401543817</v>
      </c>
      <c r="AR60" s="1">
        <v>-11522.666294000124</v>
      </c>
      <c r="AS60" s="1">
        <v>-11340.041078642762</v>
      </c>
      <c r="AT60" s="1">
        <v>-11156.883206407272</v>
      </c>
      <c r="AU60" s="1">
        <v>-10973.191123711098</v>
      </c>
      <c r="AV60" s="1">
        <v>-10788.963272440391</v>
      </c>
      <c r="AW60" s="1">
        <v>-10604.19808993681</v>
      </c>
      <c r="AX60" s="1">
        <v>-10418.894008984264</v>
      </c>
      <c r="AY60" s="1">
        <v>-10233.049457795607</v>
      </c>
      <c r="AZ60" s="1">
        <v>-10046.662859999311</v>
      </c>
      <c r="BA60" s="1">
        <v>-9859.7326346261125</v>
      </c>
      <c r="BB60" s="1">
        <v>-9672.2571960955756</v>
      </c>
      <c r="BC60" s="1">
        <v>-9484.2349542026586</v>
      </c>
      <c r="BD60" s="1">
        <v>-9295.6643141042205</v>
      </c>
      <c r="BE60" s="1">
        <v>-9106.5436763054931</v>
      </c>
      <c r="BF60" s="1">
        <v>-8916.8714366465192</v>
      </c>
      <c r="BG60" s="1">
        <v>-8726.645986288544</v>
      </c>
      <c r="BH60" s="1">
        <v>-8535.865711700355</v>
      </c>
      <c r="BI60" s="1">
        <v>-8344.5289946446173</v>
      </c>
      <c r="BJ60" s="1">
        <v>-8152.6342121641319</v>
      </c>
      <c r="BK60" s="1">
        <v>-7960.1797365680804</v>
      </c>
      <c r="BL60" s="1">
        <v>-7767.163935418208</v>
      </c>
      <c r="BM60" s="1">
        <v>-7573.5851715149811</v>
      </c>
      <c r="BN60" s="1">
        <v>-7379.4418028837035</v>
      </c>
      <c r="BO60" s="1">
        <v>-7184.7321827605838</v>
      </c>
      <c r="BP60" s="1">
        <v>-6989.4546595787724</v>
      </c>
      <c r="BQ60" s="1">
        <v>-6793.6075769543477</v>
      </c>
      <c r="BR60" s="1">
        <v>-6597.1892736722693</v>
      </c>
      <c r="BS60" s="1">
        <v>-6400.1980836722814</v>
      </c>
      <c r="BT60" s="1">
        <v>-6202.6323360347951</v>
      </c>
      <c r="BU60" s="1">
        <v>-6004.4903549667006</v>
      </c>
      <c r="BV60" s="1">
        <v>-5805.7704597871571</v>
      </c>
      <c r="BW60" s="1">
        <v>-5606.4709649133392</v>
      </c>
      <c r="BX60" s="1">
        <v>-5406.59017984614</v>
      </c>
      <c r="BY60" s="1">
        <v>-5206.1264091558278</v>
      </c>
      <c r="BZ60" s="1">
        <v>-5005.0779524676682</v>
      </c>
      <c r="CA60" s="1">
        <v>-4803.4431044475032</v>
      </c>
      <c r="CB60" s="1">
        <v>-4601.2201547872774</v>
      </c>
      <c r="CC60" s="1">
        <v>-4398.4073881905424</v>
      </c>
      <c r="CD60" s="1">
        <v>-4195.0030843579025</v>
      </c>
      <c r="CE60" s="1">
        <v>-3991.0055179724168</v>
      </c>
      <c r="CF60" s="1">
        <v>-3786.4129586849726</v>
      </c>
      <c r="CG60" s="1">
        <v>-3581.2236710996067</v>
      </c>
      <c r="CH60" s="1">
        <v>-3375.4359147587838</v>
      </c>
      <c r="CI60" s="1">
        <v>-3169.0479441286338</v>
      </c>
      <c r="CJ60" s="1">
        <v>-2962.0580085841452</v>
      </c>
      <c r="CK60" s="1">
        <v>-2754.4643523943191</v>
      </c>
      <c r="CL60" s="1">
        <v>-2546.2652147072727</v>
      </c>
      <c r="CM60" s="1">
        <v>-2337.4588295353055</v>
      </c>
      <c r="CN60" s="1">
        <v>-2128.0434257399202</v>
      </c>
      <c r="CO60" s="1">
        <v>-1918.017227016798</v>
      </c>
      <c r="CP60" s="1">
        <v>-1707.3784518807336</v>
      </c>
      <c r="CQ60" s="1">
        <v>-1496.1253136505225</v>
      </c>
      <c r="CR60" s="1">
        <v>-1284.2560204338063</v>
      </c>
      <c r="CS60" s="1">
        <v>-1071.7687751118747</v>
      </c>
      <c r="CT60" s="1">
        <v>-858.661775324421</v>
      </c>
      <c r="CU60" s="1">
        <v>-644.93321345425386</v>
      </c>
      <c r="CV60" s="1">
        <v>-430.58127661196539</v>
      </c>
      <c r="CW60" s="1">
        <v>-215.60414662055342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4575940.387298122</v>
      </c>
      <c r="E61" s="19"/>
      <c r="F61" s="19">
        <v>165698.28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1">
        <v>-19066.418291666665</v>
      </c>
      <c r="AA61" s="1">
        <v>-17926.304430786065</v>
      </c>
      <c r="AB61" s="1">
        <v>-16781.44009548513</v>
      </c>
      <c r="AC61" s="1">
        <v>-15631.80549212044</v>
      </c>
      <c r="AD61" s="1">
        <v>-14477.380744575063</v>
      </c>
      <c r="AE61" s="1">
        <v>-13318.145893914916</v>
      </c>
      <c r="AF61" s="1">
        <v>-12154.08089804368</v>
      </c>
      <c r="AG61" s="1">
        <v>-10985.16563135632</v>
      </c>
      <c r="AH61" s="1">
        <v>-9811.3798843910918</v>
      </c>
      <c r="AI61" s="1">
        <v>-8632.7033634801737</v>
      </c>
      <c r="AJ61" s="1">
        <v>-7449.1156903987985</v>
      </c>
      <c r="AK61" s="1">
        <v>-6260.596402012915</v>
      </c>
      <c r="AL61" s="1">
        <v>-5067.1249499254227</v>
      </c>
      <c r="AM61" s="1">
        <v>-3868.6807001209004</v>
      </c>
      <c r="AN61" s="1">
        <v>-2665.2429326088591</v>
      </c>
      <c r="AO61" s="1">
        <v>-1456.7908410655173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4575940.387298122</v>
      </c>
      <c r="E62" s="19"/>
      <c r="F62" s="19">
        <f>C62*D62</f>
        <v>11439.850968245306</v>
      </c>
      <c r="G62" s="55">
        <v>32</v>
      </c>
      <c r="H62" s="55">
        <v>33</v>
      </c>
      <c r="I62" s="57">
        <f t="shared" si="0"/>
        <v>-11439.850968245306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-11439.850968245306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22</v>
      </c>
      <c r="D65" s="1">
        <v>8</v>
      </c>
      <c r="E65" s="1">
        <v>700</v>
      </c>
      <c r="F65" s="1">
        <f>C65*D65*E65</f>
        <v>123200</v>
      </c>
      <c r="G65" s="70">
        <v>17</v>
      </c>
      <c r="H65" s="70">
        <v>32</v>
      </c>
      <c r="I65" s="71">
        <f t="shared" si="0"/>
        <v>-123200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-7700</v>
      </c>
      <c r="AA65" s="72">
        <f t="shared" ref="AA65:AO65" si="16">$I$65/16</f>
        <v>-7700</v>
      </c>
      <c r="AB65" s="72">
        <f t="shared" si="16"/>
        <v>-7700</v>
      </c>
      <c r="AC65" s="72">
        <f t="shared" si="16"/>
        <v>-7700</v>
      </c>
      <c r="AD65" s="72">
        <f t="shared" si="16"/>
        <v>-7700</v>
      </c>
      <c r="AE65" s="72">
        <f t="shared" si="16"/>
        <v>-7700</v>
      </c>
      <c r="AF65" s="72">
        <f t="shared" si="16"/>
        <v>-7700</v>
      </c>
      <c r="AG65" s="72">
        <f t="shared" si="16"/>
        <v>-7700</v>
      </c>
      <c r="AH65" s="72">
        <f t="shared" si="16"/>
        <v>-7700</v>
      </c>
      <c r="AI65" s="72">
        <f t="shared" si="16"/>
        <v>-7700</v>
      </c>
      <c r="AJ65" s="72">
        <f t="shared" si="16"/>
        <v>-7700</v>
      </c>
      <c r="AK65" s="72">
        <f t="shared" si="16"/>
        <v>-7700</v>
      </c>
      <c r="AL65" s="72">
        <f t="shared" si="16"/>
        <v>-7700</v>
      </c>
      <c r="AM65" s="72">
        <f t="shared" si="16"/>
        <v>-7700</v>
      </c>
      <c r="AN65" s="72">
        <f t="shared" si="16"/>
        <v>-7700</v>
      </c>
      <c r="AO65" s="72">
        <f t="shared" si="16"/>
        <v>-7700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22</v>
      </c>
      <c r="D66" s="1">
        <v>8</v>
      </c>
      <c r="E66" s="1">
        <v>200</v>
      </c>
      <c r="F66" s="1">
        <f>C66*D66*E66</f>
        <v>35200</v>
      </c>
      <c r="G66" s="55">
        <v>17</v>
      </c>
      <c r="H66" s="55">
        <v>32</v>
      </c>
      <c r="I66" s="57">
        <f>-$F$66</f>
        <v>-35200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-2200</v>
      </c>
      <c r="AA66" s="58">
        <f t="shared" ref="AA66:AO66" si="17">$I$66/16</f>
        <v>-2200</v>
      </c>
      <c r="AB66" s="58">
        <f t="shared" si="17"/>
        <v>-2200</v>
      </c>
      <c r="AC66" s="58">
        <f t="shared" si="17"/>
        <v>-2200</v>
      </c>
      <c r="AD66" s="58">
        <f t="shared" si="17"/>
        <v>-2200</v>
      </c>
      <c r="AE66" s="58">
        <f t="shared" si="17"/>
        <v>-2200</v>
      </c>
      <c r="AF66" s="58">
        <f t="shared" si="17"/>
        <v>-2200</v>
      </c>
      <c r="AG66" s="58">
        <f t="shared" si="17"/>
        <v>-2200</v>
      </c>
      <c r="AH66" s="58">
        <f t="shared" si="17"/>
        <v>-2200</v>
      </c>
      <c r="AI66" s="58">
        <f t="shared" si="17"/>
        <v>-2200</v>
      </c>
      <c r="AJ66" s="58">
        <f t="shared" si="17"/>
        <v>-2200</v>
      </c>
      <c r="AK66" s="58">
        <f t="shared" si="17"/>
        <v>-2200</v>
      </c>
      <c r="AL66" s="58">
        <f t="shared" si="17"/>
        <v>-2200</v>
      </c>
      <c r="AM66" s="58">
        <f t="shared" si="17"/>
        <v>-2200</v>
      </c>
      <c r="AN66" s="58">
        <f t="shared" si="17"/>
        <v>-2200</v>
      </c>
      <c r="AO66" s="58">
        <f t="shared" si="17"/>
        <v>-2200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SUM(F69:F73)</f>
        <v>9033534.4000000004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207</v>
      </c>
      <c r="C69">
        <v>44</v>
      </c>
      <c r="D69" s="1">
        <f>65*2183.04</f>
        <v>141897.60000000001</v>
      </c>
      <c r="F69" s="1">
        <f>C69*D69</f>
        <v>6243494.4000000004</v>
      </c>
      <c r="G69" s="55">
        <v>92</v>
      </c>
      <c r="H69" s="55">
        <v>92</v>
      </c>
      <c r="I69" s="57">
        <f>F69</f>
        <v>6243494.4000000004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6243494.4000000004</v>
      </c>
      <c r="CX69" s="115"/>
    </row>
    <row r="70" spans="2:102" x14ac:dyDescent="0.25">
      <c r="B70" t="s">
        <v>222</v>
      </c>
      <c r="C70">
        <v>88</v>
      </c>
      <c r="D70" s="11">
        <v>2705</v>
      </c>
      <c r="F70" s="1">
        <f>C70*D70</f>
        <v>238040</v>
      </c>
      <c r="G70" s="55">
        <v>33</v>
      </c>
      <c r="H70" s="55">
        <v>33</v>
      </c>
      <c r="I70" s="57">
        <f>F70</f>
        <v>238040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238040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223</v>
      </c>
      <c r="C71">
        <v>88</v>
      </c>
      <c r="D71" s="1">
        <v>11000</v>
      </c>
      <c r="F71" s="1">
        <f>C71*D71</f>
        <v>968000</v>
      </c>
      <c r="G71" s="55">
        <v>33</v>
      </c>
      <c r="H71" s="55">
        <v>33</v>
      </c>
      <c r="I71" s="57">
        <f>F71</f>
        <v>968000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968000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214</v>
      </c>
      <c r="C72">
        <v>44</v>
      </c>
      <c r="D72" s="1">
        <f>5*12</f>
        <v>60</v>
      </c>
      <c r="E72" s="1">
        <v>450</v>
      </c>
      <c r="F72" s="1">
        <f>C72*D72*E72</f>
        <v>1188000</v>
      </c>
      <c r="G72" s="55">
        <v>33</v>
      </c>
      <c r="H72" s="55">
        <v>92</v>
      </c>
      <c r="I72" s="57">
        <f>F72</f>
        <v>1188000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19800</v>
      </c>
      <c r="AQ72" s="58">
        <f t="shared" ref="AQ72:CV72" si="18">$C$72*$E$72</f>
        <v>19800</v>
      </c>
      <c r="AR72" s="58">
        <f t="shared" si="18"/>
        <v>19800</v>
      </c>
      <c r="AS72" s="58">
        <f t="shared" si="18"/>
        <v>19800</v>
      </c>
      <c r="AT72" s="58">
        <f t="shared" si="18"/>
        <v>19800</v>
      </c>
      <c r="AU72" s="58">
        <f t="shared" si="18"/>
        <v>19800</v>
      </c>
      <c r="AV72" s="58">
        <f t="shared" si="18"/>
        <v>19800</v>
      </c>
      <c r="AW72" s="58">
        <f t="shared" si="18"/>
        <v>19800</v>
      </c>
      <c r="AX72" s="58">
        <f t="shared" si="18"/>
        <v>19800</v>
      </c>
      <c r="AY72" s="58">
        <f t="shared" si="18"/>
        <v>19800</v>
      </c>
      <c r="AZ72" s="58">
        <f t="shared" si="18"/>
        <v>19800</v>
      </c>
      <c r="BA72" s="58">
        <f t="shared" si="18"/>
        <v>19800</v>
      </c>
      <c r="BB72" s="58">
        <f t="shared" si="18"/>
        <v>19800</v>
      </c>
      <c r="BC72" s="58">
        <f t="shared" si="18"/>
        <v>19800</v>
      </c>
      <c r="BD72" s="58">
        <f t="shared" si="18"/>
        <v>19800</v>
      </c>
      <c r="BE72" s="58">
        <f t="shared" si="18"/>
        <v>19800</v>
      </c>
      <c r="BF72" s="58">
        <f t="shared" si="18"/>
        <v>19800</v>
      </c>
      <c r="BG72" s="58">
        <f t="shared" si="18"/>
        <v>19800</v>
      </c>
      <c r="BH72" s="58">
        <f t="shared" si="18"/>
        <v>19800</v>
      </c>
      <c r="BI72" s="58">
        <f t="shared" si="18"/>
        <v>19800</v>
      </c>
      <c r="BJ72" s="58">
        <f t="shared" si="18"/>
        <v>19800</v>
      </c>
      <c r="BK72" s="58">
        <f t="shared" si="18"/>
        <v>19800</v>
      </c>
      <c r="BL72" s="58">
        <f t="shared" si="18"/>
        <v>19800</v>
      </c>
      <c r="BM72" s="58">
        <f t="shared" si="18"/>
        <v>19800</v>
      </c>
      <c r="BN72" s="58">
        <f t="shared" si="18"/>
        <v>19800</v>
      </c>
      <c r="BO72" s="58">
        <f t="shared" si="18"/>
        <v>19800</v>
      </c>
      <c r="BP72" s="58">
        <f t="shared" si="18"/>
        <v>19800</v>
      </c>
      <c r="BQ72" s="58">
        <f t="shared" si="18"/>
        <v>19800</v>
      </c>
      <c r="BR72" s="58">
        <f t="shared" si="18"/>
        <v>19800</v>
      </c>
      <c r="BS72" s="58">
        <f t="shared" si="18"/>
        <v>19800</v>
      </c>
      <c r="BT72" s="58">
        <f t="shared" si="18"/>
        <v>19800</v>
      </c>
      <c r="BU72" s="58">
        <f t="shared" si="18"/>
        <v>19800</v>
      </c>
      <c r="BV72" s="58">
        <f t="shared" si="18"/>
        <v>19800</v>
      </c>
      <c r="BW72" s="58">
        <f t="shared" si="18"/>
        <v>19800</v>
      </c>
      <c r="BX72" s="58">
        <f t="shared" si="18"/>
        <v>19800</v>
      </c>
      <c r="BY72" s="58">
        <f t="shared" si="18"/>
        <v>19800</v>
      </c>
      <c r="BZ72" s="58">
        <f t="shared" si="18"/>
        <v>19800</v>
      </c>
      <c r="CA72" s="58">
        <f t="shared" si="18"/>
        <v>19800</v>
      </c>
      <c r="CB72" s="58">
        <f t="shared" si="18"/>
        <v>19800</v>
      </c>
      <c r="CC72" s="58">
        <f t="shared" si="18"/>
        <v>19800</v>
      </c>
      <c r="CD72" s="58">
        <f t="shared" si="18"/>
        <v>19800</v>
      </c>
      <c r="CE72" s="58">
        <f t="shared" si="18"/>
        <v>19800</v>
      </c>
      <c r="CF72" s="58">
        <f t="shared" si="18"/>
        <v>19800</v>
      </c>
      <c r="CG72" s="58">
        <f t="shared" si="18"/>
        <v>19800</v>
      </c>
      <c r="CH72" s="58">
        <f t="shared" si="18"/>
        <v>19800</v>
      </c>
      <c r="CI72" s="58">
        <f t="shared" si="18"/>
        <v>19800</v>
      </c>
      <c r="CJ72" s="58">
        <f t="shared" si="18"/>
        <v>19800</v>
      </c>
      <c r="CK72" s="58">
        <f t="shared" si="18"/>
        <v>19800</v>
      </c>
      <c r="CL72" s="58">
        <f>$C$72*$E$72</f>
        <v>19800</v>
      </c>
      <c r="CM72" s="58">
        <f t="shared" si="18"/>
        <v>19800</v>
      </c>
      <c r="CN72" s="58">
        <f t="shared" si="18"/>
        <v>19800</v>
      </c>
      <c r="CO72" s="58">
        <f t="shared" si="18"/>
        <v>19800</v>
      </c>
      <c r="CP72" s="58">
        <f t="shared" si="18"/>
        <v>19800</v>
      </c>
      <c r="CQ72" s="58">
        <f t="shared" si="18"/>
        <v>19800</v>
      </c>
      <c r="CR72" s="58">
        <f t="shared" si="18"/>
        <v>19800</v>
      </c>
      <c r="CS72" s="58">
        <f t="shared" si="18"/>
        <v>19800</v>
      </c>
      <c r="CT72" s="58">
        <f t="shared" si="18"/>
        <v>19800</v>
      </c>
      <c r="CU72" s="58">
        <f t="shared" si="18"/>
        <v>19800</v>
      </c>
      <c r="CV72" s="58">
        <f t="shared" si="18"/>
        <v>19800</v>
      </c>
      <c r="CW72" s="58">
        <f>$C$72*$E$72</f>
        <v>19800</v>
      </c>
    </row>
    <row r="73" spans="2:102" x14ac:dyDescent="0.25">
      <c r="B73" t="s">
        <v>187</v>
      </c>
      <c r="C73">
        <v>132</v>
      </c>
      <c r="D73" s="1">
        <v>60</v>
      </c>
      <c r="E73" s="1">
        <v>50</v>
      </c>
      <c r="F73" s="1">
        <f>C73*D73*E73</f>
        <v>396000</v>
      </c>
      <c r="G73" s="55">
        <v>33</v>
      </c>
      <c r="H73" s="55">
        <v>92</v>
      </c>
      <c r="I73" s="57">
        <f>F73</f>
        <v>396000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f>$C$73*$E$73</f>
        <v>6600</v>
      </c>
      <c r="AQ73" s="58">
        <f t="shared" ref="AQ73:CW73" si="19">$C$73*$E$73</f>
        <v>6600</v>
      </c>
      <c r="AR73" s="58">
        <f t="shared" si="19"/>
        <v>6600</v>
      </c>
      <c r="AS73" s="58">
        <f t="shared" si="19"/>
        <v>6600</v>
      </c>
      <c r="AT73" s="58">
        <f t="shared" si="19"/>
        <v>6600</v>
      </c>
      <c r="AU73" s="58">
        <f t="shared" si="19"/>
        <v>6600</v>
      </c>
      <c r="AV73" s="58">
        <f t="shared" si="19"/>
        <v>6600</v>
      </c>
      <c r="AW73" s="58">
        <f t="shared" si="19"/>
        <v>6600</v>
      </c>
      <c r="AX73" s="58">
        <f t="shared" si="19"/>
        <v>6600</v>
      </c>
      <c r="AY73" s="58">
        <f t="shared" si="19"/>
        <v>6600</v>
      </c>
      <c r="AZ73" s="58">
        <f t="shared" si="19"/>
        <v>6600</v>
      </c>
      <c r="BA73" s="58">
        <f t="shared" si="19"/>
        <v>6600</v>
      </c>
      <c r="BB73" s="58">
        <f t="shared" si="19"/>
        <v>6600</v>
      </c>
      <c r="BC73" s="58">
        <f t="shared" si="19"/>
        <v>6600</v>
      </c>
      <c r="BD73" s="58">
        <f t="shared" si="19"/>
        <v>6600</v>
      </c>
      <c r="BE73" s="58">
        <f t="shared" si="19"/>
        <v>6600</v>
      </c>
      <c r="BF73" s="58">
        <f t="shared" si="19"/>
        <v>6600</v>
      </c>
      <c r="BG73" s="58">
        <f t="shared" si="19"/>
        <v>6600</v>
      </c>
      <c r="BH73" s="58">
        <f t="shared" si="19"/>
        <v>6600</v>
      </c>
      <c r="BI73" s="58">
        <f t="shared" si="19"/>
        <v>6600</v>
      </c>
      <c r="BJ73" s="58">
        <f t="shared" si="19"/>
        <v>6600</v>
      </c>
      <c r="BK73" s="58">
        <f t="shared" si="19"/>
        <v>6600</v>
      </c>
      <c r="BL73" s="58">
        <f t="shared" si="19"/>
        <v>6600</v>
      </c>
      <c r="BM73" s="58">
        <f t="shared" si="19"/>
        <v>6600</v>
      </c>
      <c r="BN73" s="58">
        <f t="shared" si="19"/>
        <v>6600</v>
      </c>
      <c r="BO73" s="58">
        <f t="shared" si="19"/>
        <v>6600</v>
      </c>
      <c r="BP73" s="58">
        <f t="shared" si="19"/>
        <v>6600</v>
      </c>
      <c r="BQ73" s="58">
        <f t="shared" si="19"/>
        <v>6600</v>
      </c>
      <c r="BR73" s="58">
        <f t="shared" si="19"/>
        <v>6600</v>
      </c>
      <c r="BS73" s="58">
        <f t="shared" si="19"/>
        <v>6600</v>
      </c>
      <c r="BT73" s="58">
        <f t="shared" si="19"/>
        <v>6600</v>
      </c>
      <c r="BU73" s="58">
        <f t="shared" si="19"/>
        <v>6600</v>
      </c>
      <c r="BV73" s="58">
        <f t="shared" si="19"/>
        <v>6600</v>
      </c>
      <c r="BW73" s="58">
        <f t="shared" si="19"/>
        <v>6600</v>
      </c>
      <c r="BX73" s="58">
        <f t="shared" si="19"/>
        <v>6600</v>
      </c>
      <c r="BY73" s="58">
        <f t="shared" si="19"/>
        <v>6600</v>
      </c>
      <c r="BZ73" s="58">
        <f t="shared" si="19"/>
        <v>6600</v>
      </c>
      <c r="CA73" s="58">
        <f t="shared" si="19"/>
        <v>6600</v>
      </c>
      <c r="CB73" s="58">
        <f t="shared" si="19"/>
        <v>6600</v>
      </c>
      <c r="CC73" s="58">
        <f t="shared" si="19"/>
        <v>6600</v>
      </c>
      <c r="CD73" s="58">
        <f t="shared" si="19"/>
        <v>6600</v>
      </c>
      <c r="CE73" s="58">
        <f t="shared" si="19"/>
        <v>6600</v>
      </c>
      <c r="CF73" s="58">
        <f t="shared" si="19"/>
        <v>6600</v>
      </c>
      <c r="CG73" s="58">
        <f t="shared" si="19"/>
        <v>6600</v>
      </c>
      <c r="CH73" s="58">
        <f t="shared" si="19"/>
        <v>6600</v>
      </c>
      <c r="CI73" s="58">
        <f t="shared" si="19"/>
        <v>6600</v>
      </c>
      <c r="CJ73" s="58">
        <f t="shared" si="19"/>
        <v>6600</v>
      </c>
      <c r="CK73" s="58">
        <f t="shared" si="19"/>
        <v>6600</v>
      </c>
      <c r="CL73" s="58">
        <f t="shared" si="19"/>
        <v>6600</v>
      </c>
      <c r="CM73" s="58">
        <f t="shared" si="19"/>
        <v>6600</v>
      </c>
      <c r="CN73" s="58">
        <f t="shared" si="19"/>
        <v>6600</v>
      </c>
      <c r="CO73" s="58">
        <f t="shared" si="19"/>
        <v>6600</v>
      </c>
      <c r="CP73" s="58">
        <f t="shared" si="19"/>
        <v>6600</v>
      </c>
      <c r="CQ73" s="58">
        <f t="shared" si="19"/>
        <v>6600</v>
      </c>
      <c r="CR73" s="58">
        <f t="shared" si="19"/>
        <v>6600</v>
      </c>
      <c r="CS73" s="58">
        <f t="shared" si="19"/>
        <v>6600</v>
      </c>
      <c r="CT73" s="58">
        <f t="shared" si="19"/>
        <v>6600</v>
      </c>
      <c r="CU73" s="58">
        <f t="shared" si="19"/>
        <v>6600</v>
      </c>
      <c r="CV73" s="58">
        <f t="shared" si="19"/>
        <v>6600</v>
      </c>
      <c r="CW73" s="58">
        <f t="shared" si="19"/>
        <v>6600</v>
      </c>
    </row>
    <row r="74" spans="2:102" x14ac:dyDescent="0.25">
      <c r="B74" s="26" t="s">
        <v>10</v>
      </c>
      <c r="C74" s="2"/>
      <c r="D74" s="3"/>
      <c r="E74" s="3"/>
      <c r="F74" s="3">
        <f>F68-F8</f>
        <v>2733355.1425853129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F74/40</f>
        <v>68333.878564632818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(-F8+F69)/40</f>
        <v>-1417.1214353671762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1" t="s">
        <v>9</v>
      </c>
      <c r="F81" s="132"/>
      <c r="G81" s="116"/>
      <c r="H81" s="117"/>
      <c r="I81" s="106">
        <f>F68</f>
        <v>9033534.4000000004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1" t="s">
        <v>111</v>
      </c>
      <c r="F82" s="132"/>
      <c r="G82" s="116"/>
      <c r="H82" s="117"/>
      <c r="I82" s="106">
        <f>-F8</f>
        <v>-6300179.2574146874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1" t="s">
        <v>112</v>
      </c>
      <c r="F83" s="132"/>
      <c r="G83" s="116"/>
      <c r="H83" s="117"/>
      <c r="I83" s="106">
        <f>SUM(I81:I82)</f>
        <v>2733355.1425853129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0.43385355097133538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113</v>
      </c>
      <c r="F86" s="108"/>
      <c r="G86" s="116"/>
      <c r="H86" s="116"/>
      <c r="I86" s="118"/>
      <c r="J86" s="49">
        <v>1E-3</v>
      </c>
      <c r="K86" s="49">
        <f t="shared" ref="K86:BV86" si="20">SUM(K10:K76)</f>
        <v>-7018</v>
      </c>
      <c r="L86" s="49">
        <v>1E-3</v>
      </c>
      <c r="M86" s="49">
        <f t="shared" si="20"/>
        <v>-11973.720612215999</v>
      </c>
      <c r="N86" s="49">
        <v>1E-3</v>
      </c>
      <c r="O86" s="49">
        <f t="shared" si="20"/>
        <v>-117867.71091634706</v>
      </c>
      <c r="P86" s="49">
        <f t="shared" si="20"/>
        <v>-968.87700000000007</v>
      </c>
      <c r="Q86" s="49">
        <v>1E-3</v>
      </c>
      <c r="R86" s="49">
        <f t="shared" si="20"/>
        <v>-186041.98526561857</v>
      </c>
      <c r="S86" s="49">
        <f t="shared" si="20"/>
        <v>-40987.491696000012</v>
      </c>
      <c r="T86" s="49">
        <f t="shared" si="20"/>
        <v>-5076.7206122159996</v>
      </c>
      <c r="U86" s="49">
        <v>1E-3</v>
      </c>
      <c r="V86" s="49">
        <f t="shared" si="20"/>
        <v>-163949.96678400005</v>
      </c>
      <c r="W86" s="49">
        <v>1E-3</v>
      </c>
      <c r="X86" s="49">
        <v>1E-3</v>
      </c>
      <c r="Y86" s="49">
        <f t="shared" si="20"/>
        <v>-30205.642323788736</v>
      </c>
      <c r="Z86" s="49">
        <f t="shared" si="20"/>
        <v>-84732.860113109462</v>
      </c>
      <c r="AA86" s="49">
        <f t="shared" si="20"/>
        <v>-109937.64660458887</v>
      </c>
      <c r="AB86" s="49">
        <f t="shared" si="20"/>
        <v>-63013.113121523304</v>
      </c>
      <c r="AC86" s="49">
        <f t="shared" si="20"/>
        <v>-79552.798518158612</v>
      </c>
      <c r="AD86" s="49">
        <f t="shared" si="20"/>
        <v>-120852.74177061324</v>
      </c>
      <c r="AE86" s="49">
        <f t="shared" si="20"/>
        <v>-115271.17691995308</v>
      </c>
      <c r="AF86" s="49">
        <f t="shared" si="20"/>
        <v>-127374.10192408184</v>
      </c>
      <c r="AG86" s="49">
        <f t="shared" si="20"/>
        <v>-295958.08325419447</v>
      </c>
      <c r="AH86" s="49">
        <f t="shared" si="20"/>
        <v>-362866.65437282925</v>
      </c>
      <c r="AI86" s="49">
        <f t="shared" si="20"/>
        <v>-440556.70843959833</v>
      </c>
      <c r="AJ86" s="49">
        <f t="shared" si="20"/>
        <v>-566002.82180523709</v>
      </c>
      <c r="AK86" s="49">
        <f t="shared" si="20"/>
        <v>-704430.77971045114</v>
      </c>
      <c r="AL86" s="49">
        <f t="shared" si="20"/>
        <v>-865008.48572076368</v>
      </c>
      <c r="AM86" s="49">
        <f t="shared" si="20"/>
        <v>-712825.23773063917</v>
      </c>
      <c r="AN86" s="49">
        <f t="shared" si="20"/>
        <v>-447791.46905656706</v>
      </c>
      <c r="AO86" s="49">
        <f t="shared" si="20"/>
        <v>-235032.70209942368</v>
      </c>
      <c r="AP86" s="49">
        <f>SUM(AP10:AP76)</f>
        <v>1200167.6687376914</v>
      </c>
      <c r="AQ86" s="49">
        <f t="shared" si="20"/>
        <v>14695.239598456183</v>
      </c>
      <c r="AR86" s="49">
        <f t="shared" si="20"/>
        <v>14877.333705999876</v>
      </c>
      <c r="AS86" s="49">
        <f t="shared" si="20"/>
        <v>15059.958921357238</v>
      </c>
      <c r="AT86" s="49">
        <f t="shared" si="20"/>
        <v>15243.116793592728</v>
      </c>
      <c r="AU86" s="49">
        <f t="shared" si="20"/>
        <v>15426.808876288902</v>
      </c>
      <c r="AV86" s="49">
        <f t="shared" si="20"/>
        <v>15611.036727559609</v>
      </c>
      <c r="AW86" s="49">
        <f t="shared" si="20"/>
        <v>15795.80191006319</v>
      </c>
      <c r="AX86" s="49">
        <f t="shared" si="20"/>
        <v>15981.105991015736</v>
      </c>
      <c r="AY86" s="49">
        <f t="shared" si="20"/>
        <v>16166.950542204393</v>
      </c>
      <c r="AZ86" s="49">
        <f t="shared" si="20"/>
        <v>16353.337140000689</v>
      </c>
      <c r="BA86" s="49">
        <f t="shared" si="20"/>
        <v>16540.267365373889</v>
      </c>
      <c r="BB86" s="49">
        <f t="shared" si="20"/>
        <v>16727.742803904424</v>
      </c>
      <c r="BC86" s="49">
        <f t="shared" si="20"/>
        <v>16915.765045797343</v>
      </c>
      <c r="BD86" s="49">
        <f t="shared" si="20"/>
        <v>17104.335685895778</v>
      </c>
      <c r="BE86" s="49">
        <f t="shared" si="20"/>
        <v>17293.456323694507</v>
      </c>
      <c r="BF86" s="49">
        <f t="shared" si="20"/>
        <v>17483.128563353479</v>
      </c>
      <c r="BG86" s="49">
        <f t="shared" si="20"/>
        <v>17673.354013711454</v>
      </c>
      <c r="BH86" s="49">
        <f t="shared" si="20"/>
        <v>17864.134288299647</v>
      </c>
      <c r="BI86" s="49">
        <f t="shared" si="20"/>
        <v>18055.471005355383</v>
      </c>
      <c r="BJ86" s="49">
        <f t="shared" si="20"/>
        <v>18247.365787835868</v>
      </c>
      <c r="BK86" s="49">
        <f t="shared" si="20"/>
        <v>18439.82026343192</v>
      </c>
      <c r="BL86" s="49">
        <f t="shared" si="20"/>
        <v>18632.836064581792</v>
      </c>
      <c r="BM86" s="49">
        <f t="shared" si="20"/>
        <v>18826.41482848502</v>
      </c>
      <c r="BN86" s="49">
        <f t="shared" si="20"/>
        <v>19020.558197116297</v>
      </c>
      <c r="BO86" s="49">
        <f t="shared" si="20"/>
        <v>19215.267817239415</v>
      </c>
      <c r="BP86" s="49">
        <f t="shared" si="20"/>
        <v>19410.545340421228</v>
      </c>
      <c r="BQ86" s="49">
        <f t="shared" si="20"/>
        <v>19606.392423045654</v>
      </c>
      <c r="BR86" s="49">
        <f t="shared" si="20"/>
        <v>19802.810726327731</v>
      </c>
      <c r="BS86" s="49">
        <f t="shared" si="20"/>
        <v>19999.80191632772</v>
      </c>
      <c r="BT86" s="49">
        <f t="shared" si="20"/>
        <v>20197.367663965204</v>
      </c>
      <c r="BU86" s="49">
        <f t="shared" si="20"/>
        <v>20395.5096450333</v>
      </c>
      <c r="BV86" s="49">
        <f t="shared" si="20"/>
        <v>20594.229540212844</v>
      </c>
      <c r="BW86" s="49">
        <f t="shared" ref="BW86:CW86" si="21">SUM(BW10:BW76)</f>
        <v>20793.52903508666</v>
      </c>
      <c r="BX86" s="49">
        <f t="shared" si="21"/>
        <v>20993.409820153858</v>
      </c>
      <c r="BY86" s="49">
        <f t="shared" si="21"/>
        <v>21193.873590844174</v>
      </c>
      <c r="BZ86" s="49">
        <f t="shared" si="21"/>
        <v>21394.922047532331</v>
      </c>
      <c r="CA86" s="49">
        <f t="shared" si="21"/>
        <v>21596.556895552498</v>
      </c>
      <c r="CB86" s="49">
        <f t="shared" si="21"/>
        <v>21798.779845212724</v>
      </c>
      <c r="CC86" s="49">
        <f t="shared" si="21"/>
        <v>22001.592611809458</v>
      </c>
      <c r="CD86" s="49">
        <f t="shared" si="21"/>
        <v>22204.996915642099</v>
      </c>
      <c r="CE86" s="49">
        <f t="shared" si="21"/>
        <v>22408.994482027585</v>
      </c>
      <c r="CF86" s="49">
        <f t="shared" si="21"/>
        <v>22613.587041315026</v>
      </c>
      <c r="CG86" s="49">
        <f t="shared" si="21"/>
        <v>22818.776328900392</v>
      </c>
      <c r="CH86" s="49">
        <f t="shared" si="21"/>
        <v>23024.564085241218</v>
      </c>
      <c r="CI86" s="49">
        <f t="shared" si="21"/>
        <v>23230.952055871367</v>
      </c>
      <c r="CJ86" s="49">
        <f t="shared" si="21"/>
        <v>23437.941991415853</v>
      </c>
      <c r="CK86" s="49">
        <f t="shared" si="21"/>
        <v>23645.53564760568</v>
      </c>
      <c r="CL86" s="49">
        <f t="shared" si="21"/>
        <v>23853.734785292727</v>
      </c>
      <c r="CM86" s="49">
        <f t="shared" si="21"/>
        <v>24062.541170464694</v>
      </c>
      <c r="CN86" s="49">
        <f t="shared" si="21"/>
        <v>24271.956574260079</v>
      </c>
      <c r="CO86" s="49">
        <f t="shared" si="21"/>
        <v>24481.982772983203</v>
      </c>
      <c r="CP86" s="49">
        <f t="shared" si="21"/>
        <v>24692.621548119267</v>
      </c>
      <c r="CQ86" s="49">
        <f t="shared" si="21"/>
        <v>24903.874686349478</v>
      </c>
      <c r="CR86" s="49">
        <f t="shared" si="21"/>
        <v>25115.743979566192</v>
      </c>
      <c r="CS86" s="49">
        <f t="shared" si="21"/>
        <v>25328.231224888124</v>
      </c>
      <c r="CT86" s="49">
        <f t="shared" si="21"/>
        <v>25541.338224675579</v>
      </c>
      <c r="CU86" s="49">
        <f t="shared" si="21"/>
        <v>25755.066786545747</v>
      </c>
      <c r="CV86" s="49">
        <f t="shared" si="21"/>
        <v>25969.418723388033</v>
      </c>
      <c r="CW86" s="49">
        <f t="shared" si="21"/>
        <v>6258238.9448851347</v>
      </c>
    </row>
    <row r="87" spans="5:101" x14ac:dyDescent="0.25">
      <c r="E87" s="131" t="s">
        <v>114</v>
      </c>
      <c r="F87" s="132"/>
      <c r="G87" s="116"/>
      <c r="H87" s="116"/>
      <c r="I87" s="109">
        <f>SUM(J86:CW86)</f>
        <v>2733500.9126376002</v>
      </c>
      <c r="J87" s="139">
        <f>SUM(J86:U86)</f>
        <v>-369934.50110239768</v>
      </c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39">
        <f>SUM(V86:AG86)</f>
        <v>-1190848.1293340116</v>
      </c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39">
        <f>SUM(AH86:AS86)</f>
        <v>-3089714.6579720052</v>
      </c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39">
        <f>SUM(AT86:BE86)</f>
        <v>195159.72520539118</v>
      </c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39">
        <f>SUM(BF86:BQ86)</f>
        <v>222475.28859287716</v>
      </c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39">
        <f>SUM(BR86:CC86)</f>
        <v>250762.38333805848</v>
      </c>
      <c r="BS87" s="140"/>
      <c r="BT87" s="140"/>
      <c r="BU87" s="140"/>
      <c r="BV87" s="140"/>
      <c r="BW87" s="140"/>
      <c r="BX87" s="140"/>
      <c r="BY87" s="140"/>
      <c r="BZ87" s="140"/>
      <c r="CA87" s="140"/>
      <c r="CB87" s="140"/>
      <c r="CC87" s="140"/>
      <c r="CD87" s="139">
        <f>SUM(CD86:CO86)</f>
        <v>280055.56385101995</v>
      </c>
      <c r="CE87" s="140"/>
      <c r="CF87" s="140"/>
      <c r="CG87" s="140"/>
      <c r="CH87" s="140"/>
      <c r="CI87" s="140"/>
      <c r="CJ87" s="140"/>
      <c r="CK87" s="140"/>
      <c r="CL87" s="140"/>
      <c r="CM87" s="140"/>
      <c r="CN87" s="140"/>
      <c r="CO87" s="140"/>
      <c r="CP87" s="140">
        <f>SUM(CP86:CW86)</f>
        <v>6435545.240058667</v>
      </c>
      <c r="CQ87" s="141"/>
      <c r="CR87" s="141"/>
      <c r="CS87" s="141"/>
      <c r="CT87" s="141"/>
      <c r="CU87" s="141"/>
      <c r="CV87" s="141"/>
      <c r="CW87" s="142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1" t="s">
        <v>115</v>
      </c>
      <c r="F90" s="132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1" t="s">
        <v>116</v>
      </c>
      <c r="F91" s="132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1" t="s">
        <v>117</v>
      </c>
      <c r="F92" s="132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1" t="s">
        <v>118</v>
      </c>
      <c r="F93" s="132"/>
      <c r="G93" s="121"/>
      <c r="H93" s="122"/>
      <c r="I93" s="106">
        <f>NPV(I91,S86:CW86)+SUM(J86:R86)</f>
        <v>702124.43133017584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2" t="s">
        <v>119</v>
      </c>
      <c r="F94" s="153"/>
      <c r="G94" s="121"/>
      <c r="H94" s="122"/>
      <c r="I94" s="105">
        <f>CW94</f>
        <v>5.0301043490148523E-3</v>
      </c>
      <c r="J94" s="125"/>
      <c r="K94" s="125">
        <f>MIRR(J86:K86,I92,I91)</f>
        <v>-0.99999985674408887</v>
      </c>
      <c r="L94" s="125">
        <f>MIRR($J$86:L86,$I$92,$I$91)</f>
        <v>-0.99946472885376048</v>
      </c>
      <c r="M94" s="125">
        <f>MIRR($J$86:M86,$I$92,$I$91)</f>
        <v>-0.99526056675821217</v>
      </c>
      <c r="N94" s="125">
        <f>MIRR($J$86:N86,$I$92,$I$91)</f>
        <v>-0.98000967956116403</v>
      </c>
      <c r="O94" s="125">
        <f>MIRR($J$86:O86,$I$92,$I$91)</f>
        <v>-0.97051250317270843</v>
      </c>
      <c r="P94" s="125">
        <f>MIRR($J$86:P86,$I$92,$I$91)</f>
        <v>-0.94696782226707721</v>
      </c>
      <c r="Q94" s="125">
        <f>MIRR($J$86:Q86,$I$92,$I$91)</f>
        <v>-0.91595263125743631</v>
      </c>
      <c r="R94" s="125">
        <f>MIRR($J$86:R86,$I$92,$I$91)</f>
        <v>-0.89698614337707672</v>
      </c>
      <c r="S94" s="125">
        <f>MIRR($J$86:S86,$I$92,$I$91)</f>
        <v>-0.86906235107512964</v>
      </c>
      <c r="T94" s="125">
        <f>MIRR($J$86:T86,$I$92,$I$91)</f>
        <v>-0.83968661448269022</v>
      </c>
      <c r="U94" s="125">
        <f>MIRR($J$86:U86,$I$92,$I$91)</f>
        <v>-0.80682378352909889</v>
      </c>
      <c r="V94" s="125">
        <f>MIRR($J$86:V86,$I$92,$I$91)</f>
        <v>-0.78502656670230786</v>
      </c>
      <c r="W94" s="125">
        <f>MIRR($J$86:W86,$I$92,$I$91)</f>
        <v>-0.7546568752653986</v>
      </c>
      <c r="X94" s="125">
        <f>MIRR($J$86:X86,$I$92,$I$91)</f>
        <v>-0.72576235237749176</v>
      </c>
      <c r="Y94" s="125">
        <f>MIRR($J$86:Y86,$I$92,$I$91)</f>
        <v>-0.70205403276144485</v>
      </c>
      <c r="Z94" s="125">
        <f>MIRR($J$86:Z86,$I$92,$I$91)</f>
        <v>-0.68132364240562282</v>
      </c>
      <c r="AA94" s="125">
        <f>MIRR($J$86:AA86,$I$92,$I$91)</f>
        <v>-0.66216605860031019</v>
      </c>
      <c r="AB94" s="125">
        <f>MIRR($J$86:AB86,$I$92,$I$91)</f>
        <v>-0.64265691344561726</v>
      </c>
      <c r="AC94" s="125">
        <f>MIRR($J$86:AC86,$I$92,$I$91)</f>
        <v>-0.62449665889236616</v>
      </c>
      <c r="AD94" s="125">
        <f>MIRR($J$86:AD86,$I$92,$I$91)</f>
        <v>-0.60801762755024691</v>
      </c>
      <c r="AE94" s="125">
        <f>MIRR($J$86:AE86,$I$92,$I$91)</f>
        <v>-0.59211865378962292</v>
      </c>
      <c r="AF94" s="125">
        <f>MIRR($J$86:AF86,$I$92,$I$91)</f>
        <v>-0.5770923778072069</v>
      </c>
      <c r="AG94" s="125">
        <f>MIRR($J$86:AG86,$I$92,$I$91)</f>
        <v>-0.5648566891687884</v>
      </c>
      <c r="AH94" s="125">
        <f>MIRR($J$86:AH86,$I$92,$I$91)</f>
        <v>-0.55330835765018738</v>
      </c>
      <c r="AI94" s="125">
        <f>MIRR($J$86:AI86,$I$92,$I$91)</f>
        <v>-0.5423627701669046</v>
      </c>
      <c r="AJ94" s="125">
        <f>MIRR($J$86:AJ86,$I$92,$I$91)</f>
        <v>-0.5321728372299428</v>
      </c>
      <c r="AK94" s="125">
        <f>MIRR($J$86:AK86,$I$92,$I$91)</f>
        <v>-0.52255030115133827</v>
      </c>
      <c r="AL94" s="125">
        <f>MIRR($J$86:AL86,$I$92,$I$91)</f>
        <v>-0.51340468097800795</v>
      </c>
      <c r="AM94" s="125">
        <f>MIRR($J$86:AM86,$I$92,$I$91)</f>
        <v>-0.50359977421019253</v>
      </c>
      <c r="AN94" s="125">
        <f>MIRR($J$86:AN86,$I$92,$I$91)</f>
        <v>-0.4931823884182237</v>
      </c>
      <c r="AO94" s="125">
        <f>MIRR($J$86:AO86,$I$92,$I$91)</f>
        <v>-0.4825450282906063</v>
      </c>
      <c r="AP94" s="125">
        <f>MIRR($J$86:AP86,$I$92,$I$91)</f>
        <v>-4.8159758779251272E-2</v>
      </c>
      <c r="AQ94" s="125">
        <f>MIRR($J$86:AQ86,$I$92,$I$91)</f>
        <v>-4.6244774980583436E-2</v>
      </c>
      <c r="AR94" s="125">
        <f>MIRR($J$86:AR86,$I$92,$I$91)</f>
        <v>-4.4440488277409318E-2</v>
      </c>
      <c r="AS94" s="125">
        <f>MIRR($J$86:AS86,$I$92,$I$91)</f>
        <v>-4.2737717751776927E-2</v>
      </c>
      <c r="AT94" s="125">
        <f>MIRR($J$86:AT86,$I$92,$I$91)</f>
        <v>-4.1128270264148892E-2</v>
      </c>
      <c r="AU94" s="125">
        <f>MIRR($J$86:AU86,$I$92,$I$91)</f>
        <v>-3.9604811033172593E-2</v>
      </c>
      <c r="AV94" s="125">
        <f>MIRR($J$86:AV86,$I$92,$I$91)</f>
        <v>-3.8160754043822021E-2</v>
      </c>
      <c r="AW94" s="125">
        <f>MIRR($J$86:AW86,$I$92,$I$91)</f>
        <v>-3.6790168828723324E-2</v>
      </c>
      <c r="AX94" s="125">
        <f>MIRR($J$86:AX86,$I$92,$I$91)</f>
        <v>-3.5487700838666258E-2</v>
      </c>
      <c r="AY94" s="125">
        <f>MIRR($J$86:AY86,$I$92,$I$91)</f>
        <v>-3.4248503146332876E-2</v>
      </c>
      <c r="AZ94" s="125">
        <f>MIRR($J$86:AZ86,$I$92,$I$91)</f>
        <v>-3.306817764527914E-2</v>
      </c>
      <c r="BA94" s="125">
        <f>MIRR($J$86:BA86,$I$92,$I$91)</f>
        <v>-3.194272423906841E-2</v>
      </c>
      <c r="BB94" s="125">
        <f>MIRR($J$86:BB86,$I$92,$I$91)</f>
        <v>-3.0868496782019306E-2</v>
      </c>
      <c r="BC94" s="125">
        <f>MIRR($J$86:BC86,$I$92,$I$91)</f>
        <v>-2.9842164747645117E-2</v>
      </c>
      <c r="BD94" s="125">
        <f>MIRR($J$86:BD86,$I$92,$I$91)</f>
        <v>-2.8860679774537545E-2</v>
      </c>
      <c r="BE94" s="125">
        <f>MIRR($J$86:BE86,$I$92,$I$91)</f>
        <v>-2.7921246380671727E-2</v>
      </c>
      <c r="BF94" s="125">
        <f>MIRR($J$86:BF86,$I$92,$I$91)</f>
        <v>-2.7021296252492721E-2</v>
      </c>
      <c r="BG94" s="125">
        <f>MIRR($J$86:BG86,$I$92,$I$91)</f>
        <v>-2.6158465609824266E-2</v>
      </c>
      <c r="BH94" s="125">
        <f>MIRR($J$86:BH86,$I$92,$I$91)</f>
        <v>-2.533057522566684E-2</v>
      </c>
      <c r="BI94" s="125">
        <f>MIRR($J$86:BI86,$I$92,$I$91)</f>
        <v>-2.4535612744520874E-2</v>
      </c>
      <c r="BJ94" s="125">
        <f>MIRR($J$86:BJ86,$I$92,$I$91)</f>
        <v>-2.3771716996504821E-2</v>
      </c>
      <c r="BK94" s="125">
        <f>MIRR($J$86:BK86,$I$92,$I$91)</f>
        <v>-2.303716404926015E-2</v>
      </c>
      <c r="BL94" s="125">
        <f>MIRR($J$86:BL86,$I$92,$I$91)</f>
        <v>-2.2330354777064465E-2</v>
      </c>
      <c r="BM94" s="125">
        <f>MIRR($J$86:BM86,$I$92,$I$91)</f>
        <v>-2.1649803757996189E-2</v>
      </c>
      <c r="BN94" s="125">
        <f>MIRR($J$86:BN86,$I$92,$I$91)</f>
        <v>-2.0994129336480261E-2</v>
      </c>
      <c r="BO94" s="125">
        <f>MIRR($J$86:BO86,$I$92,$I$91)</f>
        <v>-2.0362044710918514E-2</v>
      </c>
      <c r="BP94" s="125">
        <f>MIRR($J$86:BP86,$I$92,$I$91)</f>
        <v>-1.9752349925089785E-2</v>
      </c>
      <c r="BQ94" s="125">
        <f>MIRR($J$86:BQ86,$I$92,$I$91)</f>
        <v>-1.9163924658137876E-2</v>
      </c>
      <c r="BR94" s="125">
        <f>MIRR($J$86:BR86,$I$92,$I$91)</f>
        <v>-1.8595721721728964E-2</v>
      </c>
      <c r="BS94" s="125">
        <f>MIRR($J$86:BS86,$I$92,$I$91)</f>
        <v>-1.8046761184727922E-2</v>
      </c>
      <c r="BT94" s="125">
        <f>MIRR($J$86:BT86,$I$92,$I$91)</f>
        <v>-1.7516125055834997E-2</v>
      </c>
      <c r="BU94" s="125">
        <f>MIRR($J$86:BU86,$I$92,$I$91)</f>
        <v>-1.7002952463299303E-2</v>
      </c>
      <c r="BV94" s="125">
        <f>MIRR($J$86:BV86,$I$92,$I$91)</f>
        <v>-1.6506435278302978E-2</v>
      </c>
      <c r="BW94" s="125">
        <f>MIRR($J$86:BW86,$I$92,$I$91)</f>
        <v>-1.6025814135068983E-2</v>
      </c>
      <c r="BX94" s="125">
        <f>MIRR($J$86:BX86,$I$92,$I$91)</f>
        <v>-1.5560374806339983E-2</v>
      </c>
      <c r="BY94" s="125">
        <f>MIRR($J$86:BY86,$I$92,$I$91)</f>
        <v>-1.5109444897729363E-2</v>
      </c>
      <c r="BZ94" s="125">
        <f>MIRR($J$86:BZ86,$I$92,$I$91)</f>
        <v>-1.4672390828670667E-2</v>
      </c>
      <c r="CA94" s="125">
        <f>MIRR($J$86:CA86,$I$92,$I$91)</f>
        <v>-1.4248615071369763E-2</v>
      </c>
      <c r="CB94" s="125">
        <f>MIRR($J$86:CB86,$I$92,$I$91)</f>
        <v>-1.3837553622382592E-2</v>
      </c>
      <c r="CC94" s="125">
        <f>MIRR($J$86:CC86,$I$92,$I$91)</f>
        <v>-1.3438673684252667E-2</v>
      </c>
      <c r="CD94" s="125">
        <f>MIRR($J$86:CD86,$I$92,$I$91)</f>
        <v>-1.3051471537113501E-2</v>
      </c>
      <c r="CE94" s="125">
        <f>MIRR($J$86:CE86,$I$92,$I$91)</f>
        <v>-1.2675470582326542E-2</v>
      </c>
      <c r="CF94" s="125">
        <f>MIRR($J$86:CF86,$I$92,$I$91)</f>
        <v>-1.2310219542135625E-2</v>
      </c>
      <c r="CG94" s="125">
        <f>MIRR($J$86:CG86,$I$92,$I$91)</f>
        <v>-1.1955290801001661E-2</v>
      </c>
      <c r="CH94" s="125">
        <f>MIRR($J$86:CH86,$I$92,$I$91)</f>
        <v>-1.1610278875767599E-2</v>
      </c>
      <c r="CI94" s="125">
        <f>MIRR($J$86:CI86,$I$92,$I$91)</f>
        <v>-1.1274799003118896E-2</v>
      </c>
      <c r="CJ94" s="125">
        <f>MIRR($J$86:CJ86,$I$92,$I$91)</f>
        <v>-1.0948485833971677E-2</v>
      </c>
      <c r="CK94" s="125">
        <f>MIRR($J$86:CK86,$I$92,$I$91)</f>
        <v>-1.0630992225454272E-2</v>
      </c>
      <c r="CL94" s="125">
        <f>MIRR($J$86:CL86,$I$92,$I$91)</f>
        <v>-1.0321988122068526E-2</v>
      </c>
      <c r="CM94" s="125">
        <f>MIRR($J$86:CM86,$I$92,$I$91)</f>
        <v>-1.0021159518437295E-2</v>
      </c>
      <c r="CN94" s="125">
        <f>MIRR($J$86:CN86,$I$92,$I$91)</f>
        <v>-9.7282074967733889E-3</v>
      </c>
      <c r="CO94" s="125">
        <f>MIRR($J$86:CO86,$I$92,$I$91)</f>
        <v>-9.4428473328589391E-3</v>
      </c>
      <c r="CP94" s="125">
        <f>MIRR($J$86:CP86,$I$92,$I$91)</f>
        <v>-9.1648076649087917E-3</v>
      </c>
      <c r="CQ94" s="125">
        <f>MIRR($J$86:CQ86,$I$92,$I$91)</f>
        <v>-8.8938297202093564E-3</v>
      </c>
      <c r="CR94" s="125">
        <f>MIRR($J$86:CR86,$I$92,$I$91)</f>
        <v>-8.629666594900498E-3</v>
      </c>
      <c r="CS94" s="125">
        <f>MIRR($J$86:CS86,$I$92,$I$91)</f>
        <v>-8.3720825826806289E-3</v>
      </c>
      <c r="CT94" s="125">
        <f>MIRR($J$86:CT86,$I$92,$I$91)</f>
        <v>-8.1208525485987337E-3</v>
      </c>
      <c r="CU94" s="125">
        <f>MIRR($J$86:CU86,$I$92,$I$91)</f>
        <v>-7.8757613444372376E-3</v>
      </c>
      <c r="CV94" s="125">
        <f>MIRR($J$86:CV86,$I$92,$I$91)</f>
        <v>-7.6366032624922697E-3</v>
      </c>
      <c r="CW94" s="125">
        <f>MIRR($J$86:CW86,$I$92,$I$91)</f>
        <v>5.0301043490148523E-3</v>
      </c>
    </row>
    <row r="95" spans="5:101" x14ac:dyDescent="0.25">
      <c r="E95" s="154"/>
      <c r="F95" s="155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pS14E4GI6DvVDSY05wmYP9FdeGDCy9CKQUrf/5Ow8jquMrJpJ30sWBMswF/VemlquEbQDm+oXGTpejasqP6/4Q==" saltValue="Qc+HbMVe5Mc1lzJ1WNcLUQ==" spinCount="100000" sheet="1" objects="1" scenarios="1"/>
  <mergeCells count="18">
    <mergeCell ref="E94:F94"/>
    <mergeCell ref="E95:F95"/>
    <mergeCell ref="AT6:BE6"/>
    <mergeCell ref="BF6:BQ6"/>
    <mergeCell ref="BR6:CC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CD6:CO6"/>
  </mergeCells>
  <conditionalFormatting sqref="AI34 AI38 AL34 AL38 AO34 AO38 AR34 AR38 AI54 AL54 AO54 AR54 AI63 AI67 AL63 AL67 AO63 AO67 AR63 AR67 AI76 AL76 AO76 AR76">
    <cfRule type="cellIs" dxfId="35" priority="2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2 J10:CW15">
    <cfRule type="cellIs" dxfId="34" priority="4" stopIfTrue="1" operator="equal">
      <formula>#REF!</formula>
    </cfRule>
  </conditionalFormatting>
  <conditionalFormatting sqref="Z17 Z30 U34:Z34 U38:Z38 U54:Z54 U63:Z63 U67:Z67 U76:Z76 Y59:CW59 U42:CW42">
    <cfRule type="cellIs" dxfId="33" priority="3" stopIfTrue="1" operator="equal">
      <formula>#REF!</formula>
    </cfRule>
  </conditionalFormatting>
  <conditionalFormatting sqref="J73:CW73">
    <cfRule type="cellIs" dxfId="32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706C-FD55-4C10-A81C-21C029E1D526}">
  <sheetPr codeName="Hoja9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J87" sqref="J87:CW87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218</v>
      </c>
    </row>
    <row r="4" spans="2:102" x14ac:dyDescent="0.25">
      <c r="B4" t="s">
        <v>188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3" t="s">
        <v>55</v>
      </c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5"/>
      <c r="V6" s="146" t="s">
        <v>56</v>
      </c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8"/>
      <c r="AH6" s="149" t="s">
        <v>57</v>
      </c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1"/>
      <c r="AT6" s="156" t="s">
        <v>58</v>
      </c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8"/>
      <c r="BF6" s="159" t="s">
        <v>59</v>
      </c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38" t="s">
        <v>166</v>
      </c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60" t="s">
        <v>167</v>
      </c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38" t="s">
        <v>168</v>
      </c>
      <c r="CQ6" s="138"/>
      <c r="CR6" s="138"/>
      <c r="CS6" s="138"/>
      <c r="CT6" s="138"/>
      <c r="CU6" s="138"/>
      <c r="CV6" s="138"/>
      <c r="CW6" s="138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4457839.8289593989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96887.7</v>
      </c>
      <c r="F16" s="1">
        <f>D16*C16</f>
        <v>5435.3999699999995</v>
      </c>
      <c r="G16" s="70">
        <v>6</v>
      </c>
      <c r="H16" s="70">
        <v>6</v>
      </c>
      <c r="I16" s="71">
        <f t="shared" ref="I16:I65" si="0">-F16</f>
        <v>-5435.3999699999995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-5435.3999699999995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96887.7</v>
      </c>
      <c r="F17" s="1">
        <f>D17*C17</f>
        <v>4621.5432899999996</v>
      </c>
      <c r="G17" s="55">
        <v>17</v>
      </c>
      <c r="H17" s="55">
        <v>18</v>
      </c>
      <c r="I17" s="57">
        <f t="shared" si="0"/>
        <v>-4621.5432899999996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-1386.4629869999999</v>
      </c>
      <c r="AA17" s="58">
        <f>0.7*I17</f>
        <v>-3235.0803029999997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96887.7</v>
      </c>
      <c r="F18" s="1">
        <f>C18*D18</f>
        <v>678.21389999999997</v>
      </c>
      <c r="G18" s="55">
        <v>17</v>
      </c>
      <c r="H18" s="55">
        <v>18</v>
      </c>
      <c r="I18" s="57">
        <f t="shared" si="0"/>
        <v>-678.21389999999997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-339.10694999999998</v>
      </c>
      <c r="AA18" s="58">
        <f>I18*0.5</f>
        <v>-339.10694999999998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2853434.5848000003</v>
      </c>
      <c r="F19" s="1">
        <f>C19*D19</f>
        <v>160077.68020728001</v>
      </c>
      <c r="G19" s="55">
        <v>6</v>
      </c>
      <c r="H19" s="55">
        <v>9</v>
      </c>
      <c r="I19" s="57">
        <f t="shared" si="0"/>
        <v>-160077.68020728001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-64031.072082912004</v>
      </c>
      <c r="P19" s="58">
        <v>0</v>
      </c>
      <c r="Q19" s="58">
        <v>0</v>
      </c>
      <c r="R19" s="58">
        <f>I19*0.6</f>
        <v>-96046.608124367995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2853434.5848000003</v>
      </c>
      <c r="F20" s="1">
        <f>C20*D20</f>
        <v>136108.82969496</v>
      </c>
      <c r="G20" s="55">
        <v>19</v>
      </c>
      <c r="H20" s="55">
        <v>32</v>
      </c>
      <c r="I20" s="57">
        <f t="shared" si="0"/>
        <v>-136108.82969496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-9722.0592639257138</v>
      </c>
      <c r="AC20" s="58">
        <f t="shared" ref="AC20:AO20" si="1">$I20/14</f>
        <v>-9722.0592639257138</v>
      </c>
      <c r="AD20" s="58">
        <f t="shared" si="1"/>
        <v>-9722.0592639257138</v>
      </c>
      <c r="AE20" s="58">
        <f t="shared" si="1"/>
        <v>-9722.0592639257138</v>
      </c>
      <c r="AF20" s="58">
        <f t="shared" si="1"/>
        <v>-9722.0592639257138</v>
      </c>
      <c r="AG20" s="58">
        <f t="shared" si="1"/>
        <v>-9722.0592639257138</v>
      </c>
      <c r="AH20" s="58">
        <f t="shared" si="1"/>
        <v>-9722.0592639257138</v>
      </c>
      <c r="AI20" s="58">
        <f t="shared" si="1"/>
        <v>-9722.0592639257138</v>
      </c>
      <c r="AJ20" s="58">
        <f t="shared" si="1"/>
        <v>-9722.0592639257138</v>
      </c>
      <c r="AK20" s="58">
        <f t="shared" si="1"/>
        <v>-9722.0592639257138</v>
      </c>
      <c r="AL20" s="58">
        <f t="shared" si="1"/>
        <v>-9722.0592639257138</v>
      </c>
      <c r="AM20" s="58">
        <f t="shared" si="1"/>
        <v>-9722.0592639257138</v>
      </c>
      <c r="AN20" s="58">
        <f t="shared" si="1"/>
        <v>-9722.0592639257138</v>
      </c>
      <c r="AO20" s="58">
        <f t="shared" si="1"/>
        <v>-9722.0592639257138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2853434.5848000003</v>
      </c>
      <c r="F21" s="1">
        <f>C21*D21</f>
        <v>19974.042093600001</v>
      </c>
      <c r="G21" s="55">
        <v>19</v>
      </c>
      <c r="H21" s="55">
        <v>32</v>
      </c>
      <c r="I21" s="57">
        <f t="shared" si="0"/>
        <v>-19974.042093600001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-1426.7172924000001</v>
      </c>
      <c r="AC21" s="58">
        <f t="shared" ref="AC21:AO21" si="2">$I$21/14</f>
        <v>-1426.7172924000001</v>
      </c>
      <c r="AD21" s="58">
        <f t="shared" si="2"/>
        <v>-1426.7172924000001</v>
      </c>
      <c r="AE21" s="58">
        <f t="shared" si="2"/>
        <v>-1426.7172924000001</v>
      </c>
      <c r="AF21" s="58">
        <f t="shared" si="2"/>
        <v>-1426.7172924000001</v>
      </c>
      <c r="AG21" s="58">
        <f t="shared" si="2"/>
        <v>-1426.7172924000001</v>
      </c>
      <c r="AH21" s="58">
        <f t="shared" si="2"/>
        <v>-1426.7172924000001</v>
      </c>
      <c r="AI21" s="58">
        <f t="shared" si="2"/>
        <v>-1426.7172924000001</v>
      </c>
      <c r="AJ21" s="58">
        <f t="shared" si="2"/>
        <v>-1426.7172924000001</v>
      </c>
      <c r="AK21" s="58">
        <f t="shared" si="2"/>
        <v>-1426.7172924000001</v>
      </c>
      <c r="AL21" s="58">
        <f t="shared" si="2"/>
        <v>-1426.7172924000001</v>
      </c>
      <c r="AM21" s="58">
        <f t="shared" si="2"/>
        <v>-1426.7172924000001</v>
      </c>
      <c r="AN21" s="58">
        <f t="shared" si="2"/>
        <v>-1426.7172924000001</v>
      </c>
      <c r="AO21" s="58">
        <f t="shared" si="2"/>
        <v>-1426.7172924000001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2950322.2848000005</v>
      </c>
      <c r="F22" s="1">
        <f>C22*D22</f>
        <v>59006.44569600001</v>
      </c>
      <c r="G22" s="55">
        <v>1</v>
      </c>
      <c r="H22" s="55">
        <v>33</v>
      </c>
      <c r="I22" s="57">
        <f>-F22</f>
        <v>-59006.44569600001</v>
      </c>
      <c r="J22" s="58">
        <v>0</v>
      </c>
      <c r="K22" s="58">
        <v>0</v>
      </c>
      <c r="L22" s="58">
        <v>0</v>
      </c>
      <c r="M22" s="58">
        <f>I22*0.05</f>
        <v>-2950.3222848000005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-8850.9668544000015</v>
      </c>
      <c r="S22" s="58">
        <v>0</v>
      </c>
      <c r="T22" s="58">
        <f>I22*0.05</f>
        <v>-2950.3222848000005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-2360.2578278400006</v>
      </c>
      <c r="AA22" s="58">
        <f t="shared" si="3"/>
        <v>-2360.2578278400006</v>
      </c>
      <c r="AB22" s="58">
        <f t="shared" si="3"/>
        <v>-2360.2578278400006</v>
      </c>
      <c r="AC22" s="58">
        <f t="shared" si="3"/>
        <v>-2360.2578278400006</v>
      </c>
      <c r="AD22" s="58">
        <f t="shared" si="3"/>
        <v>-2360.2578278400006</v>
      </c>
      <c r="AE22" s="58">
        <f t="shared" si="3"/>
        <v>-2360.2578278400006</v>
      </c>
      <c r="AF22" s="58">
        <f t="shared" si="3"/>
        <v>-2360.2578278400006</v>
      </c>
      <c r="AG22" s="58">
        <f t="shared" si="3"/>
        <v>-2360.2578278400006</v>
      </c>
      <c r="AH22" s="58">
        <f t="shared" si="3"/>
        <v>-2360.2578278400006</v>
      </c>
      <c r="AI22" s="58">
        <f t="shared" si="3"/>
        <v>-2360.2578278400006</v>
      </c>
      <c r="AJ22" s="58">
        <f t="shared" si="3"/>
        <v>-2360.2578278400006</v>
      </c>
      <c r="AK22" s="58">
        <f t="shared" si="3"/>
        <v>-2360.2578278400006</v>
      </c>
      <c r="AL22" s="58">
        <f t="shared" si="3"/>
        <v>-2360.2578278400006</v>
      </c>
      <c r="AM22" s="58">
        <f t="shared" si="3"/>
        <v>-2360.2578278400006</v>
      </c>
      <c r="AN22" s="58">
        <f t="shared" si="3"/>
        <v>-2360.2578278400006</v>
      </c>
      <c r="AO22" s="58">
        <f>$I$22*0.04</f>
        <v>-2360.2578278400006</v>
      </c>
      <c r="AP22" s="58">
        <f>I22*0.11</f>
        <v>-6490.7090265600009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10735.157160000001</v>
      </c>
      <c r="F24" s="1">
        <f>C24*D24</f>
        <v>2254.3830035999999</v>
      </c>
      <c r="G24" s="55">
        <v>6</v>
      </c>
      <c r="H24" s="55">
        <v>18</v>
      </c>
      <c r="I24" s="57">
        <f t="shared" si="0"/>
        <v>-2254.3830035999999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-1141.4339936999997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-362.36968676999993</v>
      </c>
      <c r="AA24" s="58">
        <f>(AA17+AA18)*0.21</f>
        <v>-750.57932312999992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375166.99769184005</v>
      </c>
      <c r="F25" s="1">
        <f>C25*D25</f>
        <v>78785.069515286406</v>
      </c>
      <c r="G25" s="55">
        <v>6</v>
      </c>
      <c r="H25" s="55">
        <v>32</v>
      </c>
      <c r="I25" s="57">
        <f t="shared" si="0"/>
        <v>-78785.069515286406</v>
      </c>
      <c r="J25" s="58">
        <v>0</v>
      </c>
      <c r="K25" s="58">
        <v>0</v>
      </c>
      <c r="L25" s="58">
        <v>0</v>
      </c>
      <c r="M25" s="58">
        <f>SUM(M19:M22)*0.21</f>
        <v>-619.56767980800009</v>
      </c>
      <c r="N25" s="58">
        <v>0</v>
      </c>
      <c r="O25" s="58">
        <f>SUM(O19:O22)*0.21</f>
        <v>-13446.52513741152</v>
      </c>
      <c r="P25" s="58">
        <v>0</v>
      </c>
      <c r="Q25" s="58">
        <v>0</v>
      </c>
      <c r="R25" s="58">
        <f>SUM(R19:R22)*0.21</f>
        <v>-22028.490745541279</v>
      </c>
      <c r="S25" s="58">
        <v>0</v>
      </c>
      <c r="T25" s="58">
        <f>SUM(T19:T22)*0.21</f>
        <v>-619.56767980800009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-495.65414384640007</v>
      </c>
      <c r="AA25" s="58">
        <f t="shared" si="4"/>
        <v>-495.65414384640007</v>
      </c>
      <c r="AB25" s="58">
        <f t="shared" si="4"/>
        <v>-2836.8972206748003</v>
      </c>
      <c r="AC25" s="58">
        <f t="shared" si="4"/>
        <v>-2836.8972206748003</v>
      </c>
      <c r="AD25" s="58">
        <f t="shared" si="4"/>
        <v>-2836.8972206748003</v>
      </c>
      <c r="AE25" s="58">
        <f t="shared" si="4"/>
        <v>-2836.8972206748003</v>
      </c>
      <c r="AF25" s="58">
        <f t="shared" si="4"/>
        <v>-2836.8972206748003</v>
      </c>
      <c r="AG25" s="58">
        <f t="shared" si="4"/>
        <v>-2836.8972206748003</v>
      </c>
      <c r="AH25" s="58">
        <f t="shared" si="4"/>
        <v>-2836.8972206748003</v>
      </c>
      <c r="AI25" s="58">
        <f t="shared" si="4"/>
        <v>-2836.8972206748003</v>
      </c>
      <c r="AJ25" s="58">
        <f t="shared" si="4"/>
        <v>-2836.8972206748003</v>
      </c>
      <c r="AK25" s="58">
        <f t="shared" si="4"/>
        <v>-2836.8972206748003</v>
      </c>
      <c r="AL25" s="58">
        <f t="shared" si="4"/>
        <v>-2836.8972206748003</v>
      </c>
      <c r="AM25" s="58">
        <f t="shared" si="4"/>
        <v>-2836.8972206748003</v>
      </c>
      <c r="AN25" s="58">
        <f t="shared" si="4"/>
        <v>-2836.8972206748003</v>
      </c>
      <c r="AO25" s="58">
        <f t="shared" si="4"/>
        <v>-2836.8972206748003</v>
      </c>
      <c r="AP25" s="58">
        <f t="shared" si="4"/>
        <v>-1363.0488955776002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2853434.5848000003</v>
      </c>
      <c r="F26" s="1">
        <f>C26*D26</f>
        <v>8560.3037544000017</v>
      </c>
      <c r="G26" s="55">
        <v>19</v>
      </c>
      <c r="H26" s="55">
        <v>32</v>
      </c>
      <c r="I26" s="57">
        <f t="shared" si="0"/>
        <v>-8560.3037544000017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-611.45026817142866</v>
      </c>
      <c r="AC26" s="58">
        <f t="shared" ref="AC26:AO26" si="5">$I$26/14</f>
        <v>-611.45026817142866</v>
      </c>
      <c r="AD26" s="58">
        <f t="shared" si="5"/>
        <v>-611.45026817142866</v>
      </c>
      <c r="AE26" s="58">
        <f t="shared" si="5"/>
        <v>-611.45026817142866</v>
      </c>
      <c r="AF26" s="58">
        <f t="shared" si="5"/>
        <v>-611.45026817142866</v>
      </c>
      <c r="AG26" s="58">
        <f t="shared" si="5"/>
        <v>-611.45026817142866</v>
      </c>
      <c r="AH26" s="58">
        <f t="shared" si="5"/>
        <v>-611.45026817142866</v>
      </c>
      <c r="AI26" s="58">
        <f t="shared" si="5"/>
        <v>-611.45026817142866</v>
      </c>
      <c r="AJ26" s="58">
        <f t="shared" si="5"/>
        <v>-611.45026817142866</v>
      </c>
      <c r="AK26" s="58">
        <f t="shared" si="5"/>
        <v>-611.45026817142866</v>
      </c>
      <c r="AL26" s="58">
        <f t="shared" si="5"/>
        <v>-611.45026817142866</v>
      </c>
      <c r="AM26" s="58">
        <f t="shared" si="5"/>
        <v>-611.45026817142866</v>
      </c>
      <c r="AN26" s="58">
        <f t="shared" si="5"/>
        <v>-611.45026817142866</v>
      </c>
      <c r="AO26" s="58">
        <f t="shared" si="5"/>
        <v>-611.45026817142866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200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(98.3*7*3)+(59.1*7*3)+(62.3*7*3)</f>
        <v>4613.7</v>
      </c>
      <c r="D30" s="1">
        <v>21</v>
      </c>
      <c r="F30" s="1">
        <f>C30*D30</f>
        <v>96887.7</v>
      </c>
      <c r="G30" s="55">
        <v>17</v>
      </c>
      <c r="H30" s="55">
        <v>18</v>
      </c>
      <c r="I30" s="57">
        <f t="shared" si="0"/>
        <v>-96887.7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-38755.08</v>
      </c>
      <c r="AA30" s="58">
        <f>I30*0.6</f>
        <v>-58132.619999999995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575</v>
      </c>
      <c r="D31" s="1">
        <v>5.75</v>
      </c>
      <c r="F31" s="1">
        <f>C31*D31</f>
        <v>3306.25</v>
      </c>
      <c r="G31" s="55">
        <v>17</v>
      </c>
      <c r="H31" s="55">
        <v>18</v>
      </c>
      <c r="I31" s="57">
        <f t="shared" si="0"/>
        <v>-3306.25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-1322.5</v>
      </c>
      <c r="AA31" s="58">
        <f>I31*0.6</f>
        <v>-1983.75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22*65*1.2</f>
        <v>1716</v>
      </c>
      <c r="D33" s="1">
        <f>684.63*1.06</f>
        <v>725.70780000000002</v>
      </c>
      <c r="F33" s="1">
        <f>C33*D33</f>
        <v>1245314.5848000001</v>
      </c>
      <c r="G33" s="55">
        <v>24</v>
      </c>
      <c r="H33" s="55">
        <v>32</v>
      </c>
      <c r="I33" s="57">
        <f t="shared" si="0"/>
        <v>-1245314.5848000001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>'evolucion certificaciones nuevo'!J26</f>
        <v>-37359.437544</v>
      </c>
      <c r="AH33" s="58">
        <f>'evolucion certificaciones nuevo'!K26</f>
        <v>-49812.583392</v>
      </c>
      <c r="AI33" s="58">
        <f>'evolucion certificaciones nuevo'!L26</f>
        <v>-115814.25638640001</v>
      </c>
      <c r="AJ33" s="58">
        <f>'evolucion certificaciones nuevo'!M26</f>
        <v>-130758.03140400001</v>
      </c>
      <c r="AK33" s="58">
        <f>'evolucion certificaciones nuevo'!N26</f>
        <v>-205476.90649200001</v>
      </c>
      <c r="AL33" s="58">
        <f>'evolucion certificaciones nuevo'!O26</f>
        <v>-255289.48988400001</v>
      </c>
      <c r="AM33" s="58">
        <f>'evolucion certificaciones nuevo'!P26</f>
        <v>-259025.43363839999</v>
      </c>
      <c r="AN33" s="58">
        <f>'evolucion certificaciones nuevo'!Q26</f>
        <v>-102115.79595360001</v>
      </c>
      <c r="AO33" s="58">
        <f>'evolucion certificaciones nuevo'!R26</f>
        <v>-89662.650105599998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54</v>
      </c>
      <c r="C34" s="1">
        <v>1</v>
      </c>
      <c r="D34" s="1">
        <v>1608120</v>
      </c>
      <c r="F34" s="1">
        <f>C34*D34</f>
        <v>1608120</v>
      </c>
      <c r="G34" s="55">
        <v>19</v>
      </c>
      <c r="H34" s="55">
        <v>31</v>
      </c>
      <c r="I34" s="57">
        <f>-F34</f>
        <v>-1608120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nuevo'!E28</f>
        <v>-9648.7199999999993</v>
      </c>
      <c r="AC34" s="58">
        <f>'evolucion certificaciones nuevo'!F28</f>
        <v>-25729.920000000002</v>
      </c>
      <c r="AD34" s="58">
        <f>'evolucion certificaciones nuevo'!G28</f>
        <v>-64324.800000000003</v>
      </c>
      <c r="AE34" s="58">
        <f>'evolucion certificaciones nuevo'!H28</f>
        <v>-60304.5</v>
      </c>
      <c r="AF34" s="58">
        <f>'evolucion certificaciones nuevo'!I28</f>
        <v>-72365.399999999994</v>
      </c>
      <c r="AG34" s="58">
        <f>'evolucion certificaciones nuevo'!J28</f>
        <v>-151967.34</v>
      </c>
      <c r="AH34" s="58">
        <f>'evolucion certificaciones nuevo'!K28</f>
        <v>-188954.09999999998</v>
      </c>
      <c r="AI34" s="58">
        <f>'evolucion certificaciones nuevo'!L28</f>
        <v>-128649.60000000001</v>
      </c>
      <c r="AJ34" s="58">
        <f>'evolucion certificaciones nuevo'!M28</f>
        <v>-213879.96000000002</v>
      </c>
      <c r="AK34" s="58">
        <f>'evolucion certificaciones nuevo'!N28</f>
        <v>-191366.28</v>
      </c>
      <c r="AL34" s="58">
        <f>'evolucion certificaciones nuevo'!O28</f>
        <v>-238805.81999999998</v>
      </c>
      <c r="AM34" s="58">
        <f>'evolucion certificaciones nuevo'!P28</f>
        <v>-94075.02</v>
      </c>
      <c r="AN34" s="58">
        <f>'evolucion certificaciones nuevo'!Q28</f>
        <v>-168048.53999999998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96887.7</v>
      </c>
      <c r="F36" s="1">
        <f>D36*C36</f>
        <v>20346.416999999998</v>
      </c>
      <c r="G36" s="55">
        <v>16</v>
      </c>
      <c r="H36" s="55">
        <v>18</v>
      </c>
      <c r="I36" s="57">
        <f t="shared" si="0"/>
        <v>-20346.416999999998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-8138.5668000000005</v>
      </c>
      <c r="AA36" s="58">
        <f>AA30*0.21</f>
        <v>-12207.850199999999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2853434.5848000003</v>
      </c>
      <c r="F37" s="1">
        <f>D37*C37</f>
        <v>285343.45848000003</v>
      </c>
      <c r="G37" s="55">
        <v>19</v>
      </c>
      <c r="H37" s="55">
        <v>32</v>
      </c>
      <c r="I37" s="57">
        <f t="shared" si="0"/>
        <v>-285343.45848000003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-964.87199999999996</v>
      </c>
      <c r="AC37" s="58">
        <f t="shared" si="12"/>
        <v>-2572.9920000000002</v>
      </c>
      <c r="AD37" s="58">
        <f t="shared" si="12"/>
        <v>-6432.4800000000005</v>
      </c>
      <c r="AE37" s="58">
        <f t="shared" si="12"/>
        <v>-6030.4500000000007</v>
      </c>
      <c r="AF37" s="58">
        <f t="shared" si="12"/>
        <v>-7236.54</v>
      </c>
      <c r="AG37" s="58">
        <f t="shared" si="12"/>
        <v>-18932.677754400003</v>
      </c>
      <c r="AH37" s="58">
        <f t="shared" si="12"/>
        <v>-23876.668339199998</v>
      </c>
      <c r="AI37" s="58">
        <f t="shared" si="12"/>
        <v>-24446.38563864</v>
      </c>
      <c r="AJ37" s="58">
        <f t="shared" si="12"/>
        <v>-34463.799140400006</v>
      </c>
      <c r="AK37" s="58">
        <f t="shared" si="12"/>
        <v>-39684.318649200002</v>
      </c>
      <c r="AL37" s="58">
        <f t="shared" si="12"/>
        <v>-49409.530988400002</v>
      </c>
      <c r="AM37" s="58">
        <f t="shared" si="12"/>
        <v>-35310.045363839999</v>
      </c>
      <c r="AN37" s="58">
        <f t="shared" si="12"/>
        <v>-27016.433595360002</v>
      </c>
      <c r="AO37" s="58">
        <f t="shared" si="12"/>
        <v>-8966.2650105600005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2853434.5848000003</v>
      </c>
      <c r="F41" s="1">
        <f>C41*D41</f>
        <v>142671.72924000002</v>
      </c>
      <c r="G41" s="70">
        <v>10</v>
      </c>
      <c r="H41" s="70">
        <v>14</v>
      </c>
      <c r="I41" s="71">
        <f t="shared" si="0"/>
        <v>-142671.72924000002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-28534.345848000004</v>
      </c>
      <c r="T41" s="72">
        <v>0</v>
      </c>
      <c r="U41" s="72">
        <v>0</v>
      </c>
      <c r="V41" s="72">
        <f>I41*0.8</f>
        <v>-114137.38339200002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96887.7</v>
      </c>
      <c r="F42" s="1">
        <f>C42*D42</f>
        <v>4844.3850000000002</v>
      </c>
      <c r="G42" s="55">
        <v>7</v>
      </c>
      <c r="H42" s="55">
        <v>9</v>
      </c>
      <c r="I42" s="57">
        <f t="shared" si="0"/>
        <v>-4844.3850000000002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-968.87700000000007</v>
      </c>
      <c r="Q42" s="58">
        <v>0</v>
      </c>
      <c r="R42" s="58">
        <f>I42*0.8</f>
        <v>-3875.5080000000003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</f>
        <v>1245314.5848000001</v>
      </c>
      <c r="F44" s="1">
        <f>C44*D44</f>
        <v>373.59437543999996</v>
      </c>
      <c r="G44" s="55">
        <v>33</v>
      </c>
      <c r="H44" s="55">
        <v>33</v>
      </c>
      <c r="I44" s="57">
        <f t="shared" si="0"/>
        <v>-373.59437543999996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-373.59437543999996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</f>
        <v>1245314.5848000001</v>
      </c>
      <c r="F45" s="1">
        <f>C45*D45</f>
        <v>249.06291696000002</v>
      </c>
      <c r="G45" s="55">
        <v>33</v>
      </c>
      <c r="H45" s="55">
        <v>33</v>
      </c>
      <c r="I45" s="57">
        <f t="shared" si="0"/>
        <v>-249.06291696000002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-249.06291696000002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</f>
        <v>1245314.5848000001</v>
      </c>
      <c r="F48" s="1">
        <f>C48*D48</f>
        <v>373.59437543999996</v>
      </c>
      <c r="G48" s="55">
        <v>33</v>
      </c>
      <c r="H48" s="55">
        <v>33</v>
      </c>
      <c r="I48" s="57">
        <f t="shared" si="0"/>
        <v>-373.59437543999996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-373.59437543999996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</f>
        <v>1245314.5848000001</v>
      </c>
      <c r="F49" s="1">
        <f>C49*D49</f>
        <v>249.06291696000002</v>
      </c>
      <c r="G49" s="55">
        <v>33</v>
      </c>
      <c r="H49" s="55">
        <v>33</v>
      </c>
      <c r="I49" s="57">
        <f t="shared" si="0"/>
        <v>-249.06291696000002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-249.06291696000002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</f>
        <v>1245314.5848000001</v>
      </c>
      <c r="F51" s="1">
        <f>C51*D51</f>
        <v>11207.8312632</v>
      </c>
      <c r="G51" s="55">
        <v>17</v>
      </c>
      <c r="H51" s="55">
        <v>32</v>
      </c>
      <c r="I51" s="57">
        <f t="shared" si="0"/>
        <v>-11207.8312632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-700.48945394999998</v>
      </c>
      <c r="AA51" s="58">
        <f t="shared" ref="AA51:AO51" si="15">$I$51/16</f>
        <v>-700.48945394999998</v>
      </c>
      <c r="AB51" s="58">
        <f t="shared" si="15"/>
        <v>-700.48945394999998</v>
      </c>
      <c r="AC51" s="58">
        <f t="shared" si="15"/>
        <v>-700.48945394999998</v>
      </c>
      <c r="AD51" s="58">
        <f t="shared" si="15"/>
        <v>-700.48945394999998</v>
      </c>
      <c r="AE51" s="58">
        <f t="shared" si="15"/>
        <v>-700.48945394999998</v>
      </c>
      <c r="AF51" s="58">
        <f t="shared" si="15"/>
        <v>-700.48945394999998</v>
      </c>
      <c r="AG51" s="58">
        <f t="shared" si="15"/>
        <v>-700.48945394999998</v>
      </c>
      <c r="AH51" s="58">
        <f t="shared" si="15"/>
        <v>-700.48945394999998</v>
      </c>
      <c r="AI51" s="58">
        <f t="shared" si="15"/>
        <v>-700.48945394999998</v>
      </c>
      <c r="AJ51" s="58">
        <f t="shared" si="15"/>
        <v>-700.48945394999998</v>
      </c>
      <c r="AK51" s="58">
        <f t="shared" si="15"/>
        <v>-700.48945394999998</v>
      </c>
      <c r="AL51" s="58">
        <f t="shared" si="15"/>
        <v>-700.48945394999998</v>
      </c>
      <c r="AM51" s="58">
        <f t="shared" si="15"/>
        <v>-700.48945394999998</v>
      </c>
      <c r="AN51" s="58">
        <f t="shared" si="15"/>
        <v>-700.48945394999998</v>
      </c>
      <c r="AO51" s="58">
        <f t="shared" si="15"/>
        <v>-700.48945394999998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201</v>
      </c>
      <c r="C52" s="6">
        <v>2.5000000000000001E-3</v>
      </c>
      <c r="D52" s="1">
        <f>22*65*1.2*725.71</f>
        <v>1245318.3600000001</v>
      </c>
      <c r="F52" s="1">
        <f>C52*D52</f>
        <v>3113.2959000000005</v>
      </c>
      <c r="G52" s="55">
        <v>33</v>
      </c>
      <c r="H52" s="55">
        <v>33</v>
      </c>
      <c r="I52" s="57">
        <f>-F52</f>
        <v>-3113.2959000000005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-3113.2959000000005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3257134.3019145005</v>
      </c>
      <c r="E56" s="19"/>
      <c r="F56" s="19">
        <f>C56*D56</f>
        <v>8142.8357547862515</v>
      </c>
      <c r="G56" s="55">
        <v>16</v>
      </c>
      <c r="H56" s="55">
        <v>16</v>
      </c>
      <c r="I56" s="57">
        <f t="shared" si="0"/>
        <v>-8142.8357547862515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-8142.8357547862515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3257134.3019145005</v>
      </c>
      <c r="E58" s="19"/>
      <c r="F58" s="19">
        <f>C58*D58</f>
        <v>8142.8357547862515</v>
      </c>
      <c r="G58" s="55">
        <v>16</v>
      </c>
      <c r="H58" s="55">
        <v>16</v>
      </c>
      <c r="I58" s="57">
        <f t="shared" si="0"/>
        <v>-8142.8357547862515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-8142.8357547862515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3257134.3019145005</v>
      </c>
      <c r="E59" s="19"/>
      <c r="F59" s="19">
        <f>C59*D59</f>
        <v>3257.1343019145006</v>
      </c>
      <c r="G59" s="55">
        <v>16</v>
      </c>
      <c r="H59" s="55">
        <v>16</v>
      </c>
      <c r="I59" s="57">
        <f t="shared" si="0"/>
        <v>-3257.1343019145006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-3257.1343019145006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0.8*(F8-F70-F71)</f>
        <v>2601439.8631675192</v>
      </c>
      <c r="E60" s="19"/>
      <c r="F60" s="19">
        <v>238043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-7587.5329249999995</v>
      </c>
      <c r="AQ60" s="58">
        <v>-7471.6327654395591</v>
      </c>
      <c r="AR60" s="58">
        <v>-7355.3945637470688</v>
      </c>
      <c r="AS60" s="58">
        <v>-7238.8173339663072</v>
      </c>
      <c r="AT60" s="58">
        <v>-7121.9000872653514</v>
      </c>
      <c r="AU60" s="58">
        <v>-7004.6418319281865</v>
      </c>
      <c r="AV60" s="58">
        <v>-6887.041573346286</v>
      </c>
      <c r="AW60" s="58">
        <v>-6769.098314010188</v>
      </c>
      <c r="AX60" s="58">
        <v>-6650.8110535010283</v>
      </c>
      <c r="AY60" s="58">
        <v>-6532.1787884820496</v>
      </c>
      <c r="AZ60" s="58">
        <v>-6413.2005126900976</v>
      </c>
      <c r="BA60" s="58">
        <v>-6293.8752169270883</v>
      </c>
      <c r="BB60" s="58">
        <v>-6174.2018890514346</v>
      </c>
      <c r="BC60" s="58">
        <v>-6054.1795139694786</v>
      </c>
      <c r="BD60" s="58">
        <v>-5933.8070736268655</v>
      </c>
      <c r="BE60" s="58">
        <v>-5813.0835469999201</v>
      </c>
      <c r="BF60" s="113">
        <v>-5692.0079100869789</v>
      </c>
      <c r="BG60" s="113">
        <v>-5570.5791358997103</v>
      </c>
      <c r="BH60" s="113">
        <v>-5448.7961944543931</v>
      </c>
      <c r="BI60" s="113">
        <v>-5326.658052763195</v>
      </c>
      <c r="BJ60" s="113">
        <v>-5204.1636748253968</v>
      </c>
      <c r="BK60" s="113">
        <v>-5081.3120216186144</v>
      </c>
      <c r="BL60" s="113">
        <v>-4958.1020510899789</v>
      </c>
      <c r="BM60" s="113">
        <v>-4834.5327181473003</v>
      </c>
      <c r="BN60" s="113">
        <v>-4710.6029746502063</v>
      </c>
      <c r="BO60" s="113">
        <v>-4586.3117694012462</v>
      </c>
      <c r="BP60" s="113">
        <v>-4461.6580481369765</v>
      </c>
      <c r="BQ60" s="113">
        <v>-4336.6407535190192</v>
      </c>
      <c r="BR60" s="113">
        <v>-4211.2588251250936</v>
      </c>
      <c r="BS60" s="113">
        <v>-4085.5111994400168</v>
      </c>
      <c r="BT60" s="113">
        <v>-3959.396809846693</v>
      </c>
      <c r="BU60" s="113">
        <v>-3832.9145866170561</v>
      </c>
      <c r="BV60" s="113">
        <v>-3706.0634569029994</v>
      </c>
      <c r="BW60" s="113">
        <v>-3578.8423447272762</v>
      </c>
      <c r="BX60" s="113">
        <v>-3451.2501709743733</v>
      </c>
      <c r="BY60" s="113">
        <v>-3323.2858533813592</v>
      </c>
      <c r="BZ60" s="113">
        <v>-3194.9483065286968</v>
      </c>
      <c r="CA60" s="113">
        <v>-3066.236441831049</v>
      </c>
      <c r="CB60" s="113">
        <v>-2937.1491675280326</v>
      </c>
      <c r="CC60" s="113">
        <v>-2807.6853886749655</v>
      </c>
      <c r="CD60" s="113">
        <v>-2677.8440071335776</v>
      </c>
      <c r="CE60" s="113">
        <v>-2547.6239215626938</v>
      </c>
      <c r="CF60" s="113">
        <v>-2417.0240274088947</v>
      </c>
      <c r="CG60" s="113">
        <v>-2286.043216897147</v>
      </c>
      <c r="CH60" s="113">
        <v>-2154.6803790214062</v>
      </c>
      <c r="CI60" s="113">
        <v>-2022.9343995351953</v>
      </c>
      <c r="CJ60" s="113">
        <v>-1890.8041609421496</v>
      </c>
      <c r="CK60" s="113">
        <v>-1758.2885424865403</v>
      </c>
      <c r="CL60" s="113">
        <v>-1625.3864201437691</v>
      </c>
      <c r="CM60" s="113">
        <v>-1492.0966666108316</v>
      </c>
      <c r="CN60" s="113">
        <v>-1358.4181512967564</v>
      </c>
      <c r="CO60" s="113">
        <v>-1224.349740313015</v>
      </c>
      <c r="CP60" s="113">
        <v>-1089.8902964639044</v>
      </c>
      <c r="CQ60" s="113">
        <v>-955.03867923690063</v>
      </c>
      <c r="CR60" s="113">
        <v>-819.79374479298463</v>
      </c>
      <c r="CS60" s="113">
        <v>-684.15434595694046</v>
      </c>
      <c r="CT60" s="113">
        <v>-548.11933220762467</v>
      </c>
      <c r="CU60" s="113">
        <v>-411.6875496682066</v>
      </c>
      <c r="CV60" s="113">
        <v>-274.857841096382</v>
      </c>
      <c r="CW60" s="113">
        <v>-137.62904587455611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3257134.3019145005</v>
      </c>
      <c r="E61" s="19"/>
      <c r="F61" s="19">
        <v>117943.31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-13571.392916666666</v>
      </c>
      <c r="AA61" s="58">
        <v>-12759.86487091351</v>
      </c>
      <c r="AB61" s="58">
        <v>-11944.955458303051</v>
      </c>
      <c r="AC61" s="58">
        <v>-11126.650589806715</v>
      </c>
      <c r="AD61" s="58">
        <v>-10304.936117691643</v>
      </c>
      <c r="AE61" s="58">
        <v>-9479.7978352760911</v>
      </c>
      <c r="AF61" s="58">
        <v>-8651.2214766838079</v>
      </c>
      <c r="AG61" s="58">
        <v>-7819.1927165973902</v>
      </c>
      <c r="AH61" s="58">
        <v>-6983.6971700106133</v>
      </c>
      <c r="AI61" s="58">
        <v>-6144.7203919797221</v>
      </c>
      <c r="AJ61" s="58">
        <v>-5302.2478773737057</v>
      </c>
      <c r="AK61" s="58">
        <v>-4456.2650606234965</v>
      </c>
      <c r="AL61" s="58">
        <v>-3606.7573154701608</v>
      </c>
      <c r="AM61" s="58">
        <v>-2753.7099547120188</v>
      </c>
      <c r="AN61" s="58">
        <v>-1897.1082299507191</v>
      </c>
      <c r="AO61" s="58">
        <v>-1036.9373313362471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3257134.3019145005</v>
      </c>
      <c r="E62" s="19"/>
      <c r="F62" s="19">
        <f>C62*D62</f>
        <v>8142.8357547862515</v>
      </c>
      <c r="G62" s="55">
        <v>32</v>
      </c>
      <c r="H62" s="55">
        <v>33</v>
      </c>
      <c r="I62" s="57">
        <f t="shared" si="0"/>
        <v>-8142.8357547862515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-8142.8357547862515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22</v>
      </c>
      <c r="D65" s="1">
        <v>8</v>
      </c>
      <c r="E65" s="1">
        <v>700</v>
      </c>
      <c r="F65" s="1">
        <f>C65*D65*E65</f>
        <v>123200</v>
      </c>
      <c r="G65" s="70">
        <v>17</v>
      </c>
      <c r="H65" s="70">
        <v>32</v>
      </c>
      <c r="I65" s="71">
        <f t="shared" si="0"/>
        <v>-123200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-7700</v>
      </c>
      <c r="AA65" s="72">
        <f t="shared" ref="AA65:AO65" si="16">$I$65/16</f>
        <v>-7700</v>
      </c>
      <c r="AB65" s="72">
        <f t="shared" si="16"/>
        <v>-7700</v>
      </c>
      <c r="AC65" s="72">
        <f t="shared" si="16"/>
        <v>-7700</v>
      </c>
      <c r="AD65" s="72">
        <f t="shared" si="16"/>
        <v>-7700</v>
      </c>
      <c r="AE65" s="72">
        <f t="shared" si="16"/>
        <v>-7700</v>
      </c>
      <c r="AF65" s="72">
        <f t="shared" si="16"/>
        <v>-7700</v>
      </c>
      <c r="AG65" s="72">
        <f t="shared" si="16"/>
        <v>-7700</v>
      </c>
      <c r="AH65" s="72">
        <f t="shared" si="16"/>
        <v>-7700</v>
      </c>
      <c r="AI65" s="72">
        <f t="shared" si="16"/>
        <v>-7700</v>
      </c>
      <c r="AJ65" s="72">
        <f t="shared" si="16"/>
        <v>-7700</v>
      </c>
      <c r="AK65" s="72">
        <f t="shared" si="16"/>
        <v>-7700</v>
      </c>
      <c r="AL65" s="72">
        <f t="shared" si="16"/>
        <v>-7700</v>
      </c>
      <c r="AM65" s="72">
        <f t="shared" si="16"/>
        <v>-7700</v>
      </c>
      <c r="AN65" s="72">
        <f t="shared" si="16"/>
        <v>-7700</v>
      </c>
      <c r="AO65" s="72">
        <f t="shared" si="16"/>
        <v>-7700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22</v>
      </c>
      <c r="D66" s="1">
        <v>8</v>
      </c>
      <c r="E66" s="1">
        <v>200</v>
      </c>
      <c r="F66" s="1">
        <f>C66*D66*E66</f>
        <v>35200</v>
      </c>
      <c r="G66" s="55">
        <v>17</v>
      </c>
      <c r="H66" s="55">
        <v>32</v>
      </c>
      <c r="I66" s="57">
        <f>-$F$66</f>
        <v>-35200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-2200</v>
      </c>
      <c r="AA66" s="58">
        <f t="shared" ref="AA66:AO66" si="17">$I$66/16</f>
        <v>-2200</v>
      </c>
      <c r="AB66" s="58">
        <f t="shared" si="17"/>
        <v>-2200</v>
      </c>
      <c r="AC66" s="58">
        <f t="shared" si="17"/>
        <v>-2200</v>
      </c>
      <c r="AD66" s="58">
        <f t="shared" si="17"/>
        <v>-2200</v>
      </c>
      <c r="AE66" s="58">
        <f t="shared" si="17"/>
        <v>-2200</v>
      </c>
      <c r="AF66" s="58">
        <f t="shared" si="17"/>
        <v>-2200</v>
      </c>
      <c r="AG66" s="58">
        <f t="shared" si="17"/>
        <v>-2200</v>
      </c>
      <c r="AH66" s="58">
        <f t="shared" si="17"/>
        <v>-2200</v>
      </c>
      <c r="AI66" s="58">
        <f t="shared" si="17"/>
        <v>-2200</v>
      </c>
      <c r="AJ66" s="58">
        <f t="shared" si="17"/>
        <v>-2200</v>
      </c>
      <c r="AK66" s="58">
        <f t="shared" si="17"/>
        <v>-2200</v>
      </c>
      <c r="AL66" s="58">
        <f t="shared" si="17"/>
        <v>-2200</v>
      </c>
      <c r="AM66" s="58">
        <f t="shared" si="17"/>
        <v>-2200</v>
      </c>
      <c r="AN66" s="58">
        <f t="shared" si="17"/>
        <v>-2200</v>
      </c>
      <c r="AO66" s="58">
        <f t="shared" si="17"/>
        <v>-2200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SUM(F69:F73)</f>
        <v>5251787.2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191</v>
      </c>
      <c r="C69">
        <v>22</v>
      </c>
      <c r="D69" s="1">
        <f>65*2183.04</f>
        <v>141897.60000000001</v>
      </c>
      <c r="F69" s="1">
        <f>C69*D69</f>
        <v>3121747.2</v>
      </c>
      <c r="G69" s="55">
        <v>92</v>
      </c>
      <c r="H69" s="55">
        <v>92</v>
      </c>
      <c r="I69" s="57">
        <f>F69</f>
        <v>3121747.2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3121747.2</v>
      </c>
      <c r="CX69" s="115"/>
    </row>
    <row r="70" spans="2:102" x14ac:dyDescent="0.25">
      <c r="B70" t="s">
        <v>224</v>
      </c>
      <c r="C70">
        <v>88</v>
      </c>
      <c r="D70" s="11">
        <v>2705</v>
      </c>
      <c r="F70" s="1">
        <f>C70*D70</f>
        <v>238040</v>
      </c>
      <c r="G70" s="55">
        <v>33</v>
      </c>
      <c r="H70" s="55">
        <v>33</v>
      </c>
      <c r="I70" s="57">
        <f>F70</f>
        <v>238040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238040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225</v>
      </c>
      <c r="C71">
        <v>88</v>
      </c>
      <c r="D71" s="1">
        <v>11000</v>
      </c>
      <c r="F71" s="1">
        <f>C71*D71</f>
        <v>968000</v>
      </c>
      <c r="G71" s="55">
        <v>33</v>
      </c>
      <c r="H71" s="55">
        <v>33</v>
      </c>
      <c r="I71" s="57">
        <f>F71</f>
        <v>968000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968000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192</v>
      </c>
      <c r="C72">
        <v>22</v>
      </c>
      <c r="D72" s="1">
        <f>5*12</f>
        <v>60</v>
      </c>
      <c r="E72" s="1">
        <v>450</v>
      </c>
      <c r="F72" s="1">
        <f>C72*D72*E72</f>
        <v>594000</v>
      </c>
      <c r="G72" s="55">
        <v>33</v>
      </c>
      <c r="H72" s="55">
        <v>92</v>
      </c>
      <c r="I72" s="57">
        <f>F72</f>
        <v>594000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9900</v>
      </c>
      <c r="AQ72" s="58">
        <f t="shared" ref="AQ72:CV72" si="18">$C$72*$E$72</f>
        <v>9900</v>
      </c>
      <c r="AR72" s="58">
        <f t="shared" si="18"/>
        <v>9900</v>
      </c>
      <c r="AS72" s="58">
        <f t="shared" si="18"/>
        <v>9900</v>
      </c>
      <c r="AT72" s="58">
        <f t="shared" si="18"/>
        <v>9900</v>
      </c>
      <c r="AU72" s="58">
        <f t="shared" si="18"/>
        <v>9900</v>
      </c>
      <c r="AV72" s="58">
        <f t="shared" si="18"/>
        <v>9900</v>
      </c>
      <c r="AW72" s="58">
        <f t="shared" si="18"/>
        <v>9900</v>
      </c>
      <c r="AX72" s="58">
        <f t="shared" si="18"/>
        <v>9900</v>
      </c>
      <c r="AY72" s="58">
        <f t="shared" si="18"/>
        <v>9900</v>
      </c>
      <c r="AZ72" s="58">
        <f t="shared" si="18"/>
        <v>9900</v>
      </c>
      <c r="BA72" s="58">
        <f t="shared" si="18"/>
        <v>9900</v>
      </c>
      <c r="BB72" s="58">
        <f t="shared" si="18"/>
        <v>9900</v>
      </c>
      <c r="BC72" s="58">
        <f t="shared" si="18"/>
        <v>9900</v>
      </c>
      <c r="BD72" s="58">
        <f t="shared" si="18"/>
        <v>9900</v>
      </c>
      <c r="BE72" s="58">
        <f t="shared" si="18"/>
        <v>9900</v>
      </c>
      <c r="BF72" s="58">
        <f t="shared" si="18"/>
        <v>9900</v>
      </c>
      <c r="BG72" s="58">
        <f t="shared" si="18"/>
        <v>9900</v>
      </c>
      <c r="BH72" s="58">
        <f t="shared" si="18"/>
        <v>9900</v>
      </c>
      <c r="BI72" s="58">
        <f t="shared" si="18"/>
        <v>9900</v>
      </c>
      <c r="BJ72" s="58">
        <f t="shared" si="18"/>
        <v>9900</v>
      </c>
      <c r="BK72" s="58">
        <f t="shared" si="18"/>
        <v>9900</v>
      </c>
      <c r="BL72" s="58">
        <f t="shared" si="18"/>
        <v>9900</v>
      </c>
      <c r="BM72" s="58">
        <f t="shared" si="18"/>
        <v>9900</v>
      </c>
      <c r="BN72" s="58">
        <f t="shared" si="18"/>
        <v>9900</v>
      </c>
      <c r="BO72" s="58">
        <f t="shared" si="18"/>
        <v>9900</v>
      </c>
      <c r="BP72" s="58">
        <f t="shared" si="18"/>
        <v>9900</v>
      </c>
      <c r="BQ72" s="58">
        <f t="shared" si="18"/>
        <v>9900</v>
      </c>
      <c r="BR72" s="58">
        <f t="shared" si="18"/>
        <v>9900</v>
      </c>
      <c r="BS72" s="58">
        <f t="shared" si="18"/>
        <v>9900</v>
      </c>
      <c r="BT72" s="58">
        <f t="shared" si="18"/>
        <v>9900</v>
      </c>
      <c r="BU72" s="58">
        <f t="shared" si="18"/>
        <v>9900</v>
      </c>
      <c r="BV72" s="58">
        <f t="shared" si="18"/>
        <v>9900</v>
      </c>
      <c r="BW72" s="58">
        <f t="shared" si="18"/>
        <v>9900</v>
      </c>
      <c r="BX72" s="58">
        <f t="shared" si="18"/>
        <v>9900</v>
      </c>
      <c r="BY72" s="58">
        <f t="shared" si="18"/>
        <v>9900</v>
      </c>
      <c r="BZ72" s="58">
        <f t="shared" si="18"/>
        <v>9900</v>
      </c>
      <c r="CA72" s="58">
        <f t="shared" si="18"/>
        <v>9900</v>
      </c>
      <c r="CB72" s="58">
        <f t="shared" si="18"/>
        <v>9900</v>
      </c>
      <c r="CC72" s="58">
        <f t="shared" si="18"/>
        <v>9900</v>
      </c>
      <c r="CD72" s="58">
        <f t="shared" si="18"/>
        <v>9900</v>
      </c>
      <c r="CE72" s="58">
        <f t="shared" si="18"/>
        <v>9900</v>
      </c>
      <c r="CF72" s="58">
        <f t="shared" si="18"/>
        <v>9900</v>
      </c>
      <c r="CG72" s="58">
        <f t="shared" si="18"/>
        <v>9900</v>
      </c>
      <c r="CH72" s="58">
        <f t="shared" si="18"/>
        <v>9900</v>
      </c>
      <c r="CI72" s="58">
        <f t="shared" si="18"/>
        <v>9900</v>
      </c>
      <c r="CJ72" s="58">
        <f t="shared" si="18"/>
        <v>9900</v>
      </c>
      <c r="CK72" s="58">
        <f t="shared" si="18"/>
        <v>9900</v>
      </c>
      <c r="CL72" s="58">
        <f t="shared" si="18"/>
        <v>9900</v>
      </c>
      <c r="CM72" s="58">
        <f t="shared" si="18"/>
        <v>9900</v>
      </c>
      <c r="CN72" s="58">
        <f t="shared" si="18"/>
        <v>9900</v>
      </c>
      <c r="CO72" s="58">
        <f t="shared" si="18"/>
        <v>9900</v>
      </c>
      <c r="CP72" s="58">
        <f t="shared" si="18"/>
        <v>9900</v>
      </c>
      <c r="CQ72" s="58">
        <f t="shared" si="18"/>
        <v>9900</v>
      </c>
      <c r="CR72" s="58">
        <f t="shared" si="18"/>
        <v>9900</v>
      </c>
      <c r="CS72" s="58">
        <f t="shared" si="18"/>
        <v>9900</v>
      </c>
      <c r="CT72" s="58">
        <f t="shared" si="18"/>
        <v>9900</v>
      </c>
      <c r="CU72" s="58">
        <f t="shared" si="18"/>
        <v>9900</v>
      </c>
      <c r="CV72" s="58">
        <f t="shared" si="18"/>
        <v>9900</v>
      </c>
      <c r="CW72" s="58">
        <f>$C$72*$E$72</f>
        <v>9900</v>
      </c>
    </row>
    <row r="73" spans="2:102" x14ac:dyDescent="0.25">
      <c r="B73" t="s">
        <v>187</v>
      </c>
      <c r="C73">
        <v>110</v>
      </c>
      <c r="D73" s="1">
        <v>60</v>
      </c>
      <c r="E73" s="1">
        <v>50</v>
      </c>
      <c r="F73" s="1">
        <f>C73*D73*E73</f>
        <v>330000</v>
      </c>
      <c r="G73" s="55">
        <v>33</v>
      </c>
      <c r="H73" s="55">
        <v>92</v>
      </c>
      <c r="I73" s="57">
        <f>F73</f>
        <v>330000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f>$C$73*$E$73</f>
        <v>5500</v>
      </c>
      <c r="AQ73" s="58">
        <f t="shared" ref="AQ73:CW73" si="19">$C$73*$E$73</f>
        <v>5500</v>
      </c>
      <c r="AR73" s="58">
        <f t="shared" si="19"/>
        <v>5500</v>
      </c>
      <c r="AS73" s="58">
        <f t="shared" si="19"/>
        <v>5500</v>
      </c>
      <c r="AT73" s="58">
        <f t="shared" si="19"/>
        <v>5500</v>
      </c>
      <c r="AU73" s="58">
        <f t="shared" si="19"/>
        <v>5500</v>
      </c>
      <c r="AV73" s="58">
        <f t="shared" si="19"/>
        <v>5500</v>
      </c>
      <c r="AW73" s="58">
        <f t="shared" si="19"/>
        <v>5500</v>
      </c>
      <c r="AX73" s="58">
        <f t="shared" si="19"/>
        <v>5500</v>
      </c>
      <c r="AY73" s="58">
        <f t="shared" si="19"/>
        <v>5500</v>
      </c>
      <c r="AZ73" s="58">
        <f t="shared" si="19"/>
        <v>5500</v>
      </c>
      <c r="BA73" s="58">
        <f t="shared" si="19"/>
        <v>5500</v>
      </c>
      <c r="BB73" s="58">
        <f t="shared" si="19"/>
        <v>5500</v>
      </c>
      <c r="BC73" s="58">
        <f t="shared" si="19"/>
        <v>5500</v>
      </c>
      <c r="BD73" s="58">
        <f t="shared" si="19"/>
        <v>5500</v>
      </c>
      <c r="BE73" s="58">
        <f t="shared" si="19"/>
        <v>5500</v>
      </c>
      <c r="BF73" s="58">
        <f t="shared" si="19"/>
        <v>5500</v>
      </c>
      <c r="BG73" s="58">
        <f t="shared" si="19"/>
        <v>5500</v>
      </c>
      <c r="BH73" s="58">
        <f t="shared" si="19"/>
        <v>5500</v>
      </c>
      <c r="BI73" s="58">
        <f t="shared" si="19"/>
        <v>5500</v>
      </c>
      <c r="BJ73" s="58">
        <f t="shared" si="19"/>
        <v>5500</v>
      </c>
      <c r="BK73" s="58">
        <f t="shared" si="19"/>
        <v>5500</v>
      </c>
      <c r="BL73" s="58">
        <f t="shared" si="19"/>
        <v>5500</v>
      </c>
      <c r="BM73" s="58">
        <f t="shared" si="19"/>
        <v>5500</v>
      </c>
      <c r="BN73" s="58">
        <f t="shared" si="19"/>
        <v>5500</v>
      </c>
      <c r="BO73" s="58">
        <f t="shared" si="19"/>
        <v>5500</v>
      </c>
      <c r="BP73" s="58">
        <f t="shared" si="19"/>
        <v>5500</v>
      </c>
      <c r="BQ73" s="58">
        <f t="shared" si="19"/>
        <v>5500</v>
      </c>
      <c r="BR73" s="58">
        <f t="shared" si="19"/>
        <v>5500</v>
      </c>
      <c r="BS73" s="58">
        <f t="shared" si="19"/>
        <v>5500</v>
      </c>
      <c r="BT73" s="58">
        <f t="shared" si="19"/>
        <v>5500</v>
      </c>
      <c r="BU73" s="58">
        <f t="shared" si="19"/>
        <v>5500</v>
      </c>
      <c r="BV73" s="58">
        <f t="shared" si="19"/>
        <v>5500</v>
      </c>
      <c r="BW73" s="58">
        <f t="shared" si="19"/>
        <v>5500</v>
      </c>
      <c r="BX73" s="58">
        <f t="shared" si="19"/>
        <v>5500</v>
      </c>
      <c r="BY73" s="58">
        <f t="shared" si="19"/>
        <v>5500</v>
      </c>
      <c r="BZ73" s="58">
        <f t="shared" si="19"/>
        <v>5500</v>
      </c>
      <c r="CA73" s="58">
        <f t="shared" si="19"/>
        <v>5500</v>
      </c>
      <c r="CB73" s="58">
        <f t="shared" si="19"/>
        <v>5500</v>
      </c>
      <c r="CC73" s="58">
        <f t="shared" si="19"/>
        <v>5500</v>
      </c>
      <c r="CD73" s="58">
        <f t="shared" si="19"/>
        <v>5500</v>
      </c>
      <c r="CE73" s="58">
        <f t="shared" si="19"/>
        <v>5500</v>
      </c>
      <c r="CF73" s="58">
        <f t="shared" si="19"/>
        <v>5500</v>
      </c>
      <c r="CG73" s="58">
        <f t="shared" si="19"/>
        <v>5500</v>
      </c>
      <c r="CH73" s="58">
        <f t="shared" si="19"/>
        <v>5500</v>
      </c>
      <c r="CI73" s="58">
        <f t="shared" si="19"/>
        <v>5500</v>
      </c>
      <c r="CJ73" s="58">
        <f t="shared" si="19"/>
        <v>5500</v>
      </c>
      <c r="CK73" s="58">
        <f t="shared" si="19"/>
        <v>5500</v>
      </c>
      <c r="CL73" s="58">
        <f t="shared" si="19"/>
        <v>5500</v>
      </c>
      <c r="CM73" s="58">
        <f t="shared" si="19"/>
        <v>5500</v>
      </c>
      <c r="CN73" s="58">
        <f t="shared" si="19"/>
        <v>5500</v>
      </c>
      <c r="CO73" s="58">
        <f t="shared" si="19"/>
        <v>5500</v>
      </c>
      <c r="CP73" s="58">
        <f t="shared" si="19"/>
        <v>5500</v>
      </c>
      <c r="CQ73" s="58">
        <f t="shared" si="19"/>
        <v>5500</v>
      </c>
      <c r="CR73" s="58">
        <f t="shared" si="19"/>
        <v>5500</v>
      </c>
      <c r="CS73" s="58">
        <f t="shared" si="19"/>
        <v>5500</v>
      </c>
      <c r="CT73" s="58">
        <f t="shared" si="19"/>
        <v>5500</v>
      </c>
      <c r="CU73" s="58">
        <f t="shared" si="19"/>
        <v>5500</v>
      </c>
      <c r="CV73" s="58">
        <f t="shared" si="19"/>
        <v>5500</v>
      </c>
      <c r="CW73" s="58">
        <f t="shared" si="19"/>
        <v>5500</v>
      </c>
    </row>
    <row r="74" spans="2:102" x14ac:dyDescent="0.25">
      <c r="B74" s="26" t="s">
        <v>10</v>
      </c>
      <c r="C74" s="2"/>
      <c r="D74" s="3"/>
      <c r="E74" s="3"/>
      <c r="F74" s="3">
        <f>F68-F8</f>
        <v>793947.37104060128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F74/88</f>
        <v>9022.1292163704693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(-F8+F69)/88</f>
        <v>-15182.870783629531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1" t="s">
        <v>9</v>
      </c>
      <c r="F81" s="132"/>
      <c r="G81" s="116"/>
      <c r="H81" s="117"/>
      <c r="I81" s="106">
        <f>F68</f>
        <v>5251787.2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1" t="s">
        <v>111</v>
      </c>
      <c r="F82" s="132"/>
      <c r="G82" s="116"/>
      <c r="H82" s="117"/>
      <c r="I82" s="106">
        <f>-F8</f>
        <v>-4457839.8289593989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1" t="s">
        <v>112</v>
      </c>
      <c r="F83" s="132"/>
      <c r="G83" s="116"/>
      <c r="H83" s="117"/>
      <c r="I83" s="106">
        <f>SUM(I81:I82)</f>
        <v>793947.37104060128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0.17810136781561614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113</v>
      </c>
      <c r="F86" s="108"/>
      <c r="G86" s="116"/>
      <c r="H86" s="116"/>
      <c r="I86" s="118"/>
      <c r="J86" s="49">
        <f>SUM(J10:J76)</f>
        <v>0</v>
      </c>
      <c r="K86" s="49">
        <f t="shared" ref="K86:BV86" si="20">SUM(K10:K76)</f>
        <v>-7018</v>
      </c>
      <c r="L86" s="49">
        <f t="shared" si="20"/>
        <v>0</v>
      </c>
      <c r="M86" s="49">
        <f t="shared" si="20"/>
        <v>-10466.889964608001</v>
      </c>
      <c r="N86" s="49">
        <f>SUM(N10:N76)</f>
        <v>0</v>
      </c>
      <c r="O86" s="49">
        <f t="shared" si="20"/>
        <v>-84054.431184023531</v>
      </c>
      <c r="P86" s="49">
        <f t="shared" si="20"/>
        <v>-968.87700000000007</v>
      </c>
      <c r="Q86" s="49">
        <f t="shared" si="20"/>
        <v>0</v>
      </c>
      <c r="R86" s="49">
        <f t="shared" si="20"/>
        <v>-130801.57372430927</v>
      </c>
      <c r="S86" s="49">
        <f t="shared" si="20"/>
        <v>-28534.345848000004</v>
      </c>
      <c r="T86" s="49">
        <f t="shared" si="20"/>
        <v>-3569.8899646080008</v>
      </c>
      <c r="U86" s="49">
        <f t="shared" si="20"/>
        <v>0</v>
      </c>
      <c r="V86" s="49">
        <f t="shared" si="20"/>
        <v>-114137.38339200002</v>
      </c>
      <c r="W86" s="49">
        <f t="shared" si="20"/>
        <v>0</v>
      </c>
      <c r="X86" s="49">
        <f t="shared" si="20"/>
        <v>0</v>
      </c>
      <c r="Y86" s="49">
        <f t="shared" si="20"/>
        <v>-22292.805811487</v>
      </c>
      <c r="Z86" s="49">
        <f t="shared" si="20"/>
        <v>-77331.880766073067</v>
      </c>
      <c r="AA86" s="49">
        <f t="shared" si="20"/>
        <v>-102865.25307267992</v>
      </c>
      <c r="AB86" s="49">
        <f t="shared" si="20"/>
        <v>-50116.418785264992</v>
      </c>
      <c r="AC86" s="49">
        <f t="shared" si="20"/>
        <v>-66987.43391676867</v>
      </c>
      <c r="AD86" s="49">
        <f t="shared" si="20"/>
        <v>-108620.08744465359</v>
      </c>
      <c r="AE86" s="49">
        <f t="shared" si="20"/>
        <v>-103372.61916223803</v>
      </c>
      <c r="AF86" s="49">
        <f t="shared" si="20"/>
        <v>-115811.03280364574</v>
      </c>
      <c r="AG86" s="49">
        <f t="shared" si="20"/>
        <v>-243636.51934195933</v>
      </c>
      <c r="AH86" s="49">
        <f t="shared" si="20"/>
        <v>-297184.92022817256</v>
      </c>
      <c r="AI86" s="49">
        <f t="shared" si="20"/>
        <v>-302612.83374398173</v>
      </c>
      <c r="AJ86" s="49">
        <f t="shared" si="20"/>
        <v>-411961.90974873572</v>
      </c>
      <c r="AK86" s="49">
        <f t="shared" si="20"/>
        <v>-468541.64152878546</v>
      </c>
      <c r="AL86" s="49">
        <f t="shared" si="20"/>
        <v>-574669.46951483202</v>
      </c>
      <c r="AM86" s="49">
        <f t="shared" si="20"/>
        <v>-418722.08028391399</v>
      </c>
      <c r="AN86" s="49">
        <f t="shared" si="20"/>
        <v>-326635.7491058727</v>
      </c>
      <c r="AO86" s="49">
        <f t="shared" si="20"/>
        <v>-127923.72377445819</v>
      </c>
      <c r="AP86" s="49">
        <f>SUM(AP10:AP76)</f>
        <v>1201140.0986680624</v>
      </c>
      <c r="AQ86" s="49">
        <f t="shared" si="20"/>
        <v>7928.3672345604409</v>
      </c>
      <c r="AR86" s="49">
        <f t="shared" si="20"/>
        <v>8044.6054362529312</v>
      </c>
      <c r="AS86" s="49">
        <f t="shared" si="20"/>
        <v>8161.1826660336928</v>
      </c>
      <c r="AT86" s="49">
        <f t="shared" si="20"/>
        <v>8278.0999127346477</v>
      </c>
      <c r="AU86" s="49">
        <f t="shared" si="20"/>
        <v>8395.3581680718125</v>
      </c>
      <c r="AV86" s="49">
        <f t="shared" si="20"/>
        <v>8512.9584266537131</v>
      </c>
      <c r="AW86" s="49">
        <f t="shared" si="20"/>
        <v>8630.9016859898111</v>
      </c>
      <c r="AX86" s="49">
        <f t="shared" si="20"/>
        <v>8749.1889464989727</v>
      </c>
      <c r="AY86" s="49">
        <f t="shared" si="20"/>
        <v>8867.8212115179504</v>
      </c>
      <c r="AZ86" s="49">
        <f t="shared" si="20"/>
        <v>8986.7994873099015</v>
      </c>
      <c r="BA86" s="49">
        <f t="shared" si="20"/>
        <v>9106.1247830729117</v>
      </c>
      <c r="BB86" s="49">
        <f t="shared" si="20"/>
        <v>9225.7981109485663</v>
      </c>
      <c r="BC86" s="49">
        <f t="shared" si="20"/>
        <v>9345.8204860305214</v>
      </c>
      <c r="BD86" s="49">
        <f t="shared" si="20"/>
        <v>9466.1929263731345</v>
      </c>
      <c r="BE86" s="49">
        <f t="shared" si="20"/>
        <v>9586.9164530000799</v>
      </c>
      <c r="BF86" s="49">
        <f t="shared" si="20"/>
        <v>9707.9920899130211</v>
      </c>
      <c r="BG86" s="49">
        <f t="shared" si="20"/>
        <v>9829.4208641002897</v>
      </c>
      <c r="BH86" s="49">
        <f t="shared" si="20"/>
        <v>9951.2038055456069</v>
      </c>
      <c r="BI86" s="49">
        <f t="shared" si="20"/>
        <v>10073.341947236804</v>
      </c>
      <c r="BJ86" s="49">
        <f t="shared" si="20"/>
        <v>10195.836325174603</v>
      </c>
      <c r="BK86" s="49">
        <f t="shared" si="20"/>
        <v>10318.687978381386</v>
      </c>
      <c r="BL86" s="49">
        <f t="shared" si="20"/>
        <v>10441.89794891002</v>
      </c>
      <c r="BM86" s="49">
        <f t="shared" si="20"/>
        <v>10565.4672818527</v>
      </c>
      <c r="BN86" s="49">
        <f t="shared" si="20"/>
        <v>10689.397025349794</v>
      </c>
      <c r="BO86" s="49">
        <f t="shared" si="20"/>
        <v>10813.688230598753</v>
      </c>
      <c r="BP86" s="49">
        <f t="shared" si="20"/>
        <v>10938.341951863023</v>
      </c>
      <c r="BQ86" s="49">
        <f t="shared" si="20"/>
        <v>11063.359246480981</v>
      </c>
      <c r="BR86" s="49">
        <f t="shared" si="20"/>
        <v>11188.741174874907</v>
      </c>
      <c r="BS86" s="49">
        <f t="shared" si="20"/>
        <v>11314.488800559982</v>
      </c>
      <c r="BT86" s="49">
        <f t="shared" si="20"/>
        <v>11440.603190153306</v>
      </c>
      <c r="BU86" s="49">
        <f t="shared" si="20"/>
        <v>11567.085413382943</v>
      </c>
      <c r="BV86" s="49">
        <f t="shared" si="20"/>
        <v>11693.936543097001</v>
      </c>
      <c r="BW86" s="49">
        <f t="shared" ref="BW86:CW86" si="21">SUM(BW10:BW76)</f>
        <v>11821.157655272724</v>
      </c>
      <c r="BX86" s="49">
        <f t="shared" si="21"/>
        <v>11948.749829025626</v>
      </c>
      <c r="BY86" s="49">
        <f t="shared" si="21"/>
        <v>12076.71414661864</v>
      </c>
      <c r="BZ86" s="49">
        <f t="shared" si="21"/>
        <v>12205.051693471303</v>
      </c>
      <c r="CA86" s="49">
        <f t="shared" si="21"/>
        <v>12333.76355816895</v>
      </c>
      <c r="CB86" s="49">
        <f t="shared" si="21"/>
        <v>12462.850832471968</v>
      </c>
      <c r="CC86" s="49">
        <f t="shared" si="21"/>
        <v>12592.314611325035</v>
      </c>
      <c r="CD86" s="49">
        <f t="shared" si="21"/>
        <v>12722.155992866423</v>
      </c>
      <c r="CE86" s="49">
        <f t="shared" si="21"/>
        <v>12852.376078437306</v>
      </c>
      <c r="CF86" s="49">
        <f t="shared" si="21"/>
        <v>12982.975972591106</v>
      </c>
      <c r="CG86" s="49">
        <f t="shared" si="21"/>
        <v>13113.956783102853</v>
      </c>
      <c r="CH86" s="49">
        <f t="shared" si="21"/>
        <v>13245.319620978593</v>
      </c>
      <c r="CI86" s="49">
        <f t="shared" si="21"/>
        <v>13377.065600464804</v>
      </c>
      <c r="CJ86" s="49">
        <f t="shared" si="21"/>
        <v>13509.195839057851</v>
      </c>
      <c r="CK86" s="49">
        <f t="shared" si="21"/>
        <v>13641.71145751346</v>
      </c>
      <c r="CL86" s="49">
        <f t="shared" si="21"/>
        <v>13774.613579856232</v>
      </c>
      <c r="CM86" s="49">
        <f t="shared" si="21"/>
        <v>13907.903333389168</v>
      </c>
      <c r="CN86" s="49">
        <f t="shared" si="21"/>
        <v>14041.581848703243</v>
      </c>
      <c r="CO86" s="49">
        <f t="shared" si="21"/>
        <v>14175.650259686985</v>
      </c>
      <c r="CP86" s="49">
        <f t="shared" si="21"/>
        <v>14310.109703536096</v>
      </c>
      <c r="CQ86" s="49">
        <f t="shared" si="21"/>
        <v>14444.961320763099</v>
      </c>
      <c r="CR86" s="49">
        <f t="shared" si="21"/>
        <v>14580.206255207015</v>
      </c>
      <c r="CS86" s="49">
        <f t="shared" si="21"/>
        <v>14715.84565404306</v>
      </c>
      <c r="CT86" s="49">
        <f t="shared" si="21"/>
        <v>14851.880667792375</v>
      </c>
      <c r="CU86" s="49">
        <f t="shared" si="21"/>
        <v>14988.312450331794</v>
      </c>
      <c r="CV86" s="49">
        <f t="shared" si="21"/>
        <v>15125.142158903618</v>
      </c>
      <c r="CW86" s="49">
        <f t="shared" si="21"/>
        <v>3128866.7351993392</v>
      </c>
    </row>
    <row r="87" spans="5:101" x14ac:dyDescent="0.25">
      <c r="E87" s="131" t="s">
        <v>114</v>
      </c>
      <c r="F87" s="132"/>
      <c r="G87" s="116"/>
      <c r="H87" s="116"/>
      <c r="I87" s="109">
        <f>SUM(J86:CW86)</f>
        <v>794050.25641243346</v>
      </c>
      <c r="J87" s="139">
        <f>SUM(J86:U86)</f>
        <v>-265414.0076855488</v>
      </c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39">
        <f>SUM(V86:AG86)</f>
        <v>-1005171.4344967704</v>
      </c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39">
        <f>SUM(AH86:AS86)</f>
        <v>-1702978.0739238432</v>
      </c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39">
        <f>SUM(AT86:BE86)</f>
        <v>107151.98059820203</v>
      </c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39">
        <f>SUM(BF86:BQ86)</f>
        <v>124588.63469540699</v>
      </c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39">
        <f>SUM(BR86:CC86)</f>
        <v>142645.45744842238</v>
      </c>
      <c r="BS87" s="140"/>
      <c r="BT87" s="140"/>
      <c r="BU87" s="140"/>
      <c r="BV87" s="140"/>
      <c r="BW87" s="140"/>
      <c r="BX87" s="140"/>
      <c r="BY87" s="140"/>
      <c r="BZ87" s="140"/>
      <c r="CA87" s="140"/>
      <c r="CB87" s="140"/>
      <c r="CC87" s="140"/>
      <c r="CD87" s="139">
        <f>SUM(CD86:CO86)</f>
        <v>161344.50636664801</v>
      </c>
      <c r="CE87" s="140"/>
      <c r="CF87" s="140"/>
      <c r="CG87" s="140"/>
      <c r="CH87" s="140"/>
      <c r="CI87" s="140"/>
      <c r="CJ87" s="140"/>
      <c r="CK87" s="140"/>
      <c r="CL87" s="140"/>
      <c r="CM87" s="140"/>
      <c r="CN87" s="140"/>
      <c r="CO87" s="140"/>
      <c r="CP87" s="140">
        <f>SUM(CP86:CW86)</f>
        <v>3231883.1934099165</v>
      </c>
      <c r="CQ87" s="141"/>
      <c r="CR87" s="141"/>
      <c r="CS87" s="141"/>
      <c r="CT87" s="141"/>
      <c r="CU87" s="141"/>
      <c r="CV87" s="141"/>
      <c r="CW87" s="142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1" t="s">
        <v>115</v>
      </c>
      <c r="F90" s="132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1" t="s">
        <v>116</v>
      </c>
      <c r="F91" s="132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1" t="s">
        <v>117</v>
      </c>
      <c r="F92" s="132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1" t="s">
        <v>118</v>
      </c>
      <c r="F93" s="132"/>
      <c r="G93" s="121"/>
      <c r="H93" s="122"/>
      <c r="I93" s="106">
        <f>NPV(I91,S86:CW86)+SUM(J86:R86)</f>
        <v>-217729.51022789322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2" t="s">
        <v>119</v>
      </c>
      <c r="F94" s="153"/>
      <c r="G94" s="121"/>
      <c r="H94" s="122"/>
      <c r="I94" s="105">
        <f>CW94</f>
        <v>3.0723863560604414E-3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-3.7993517668359789E-2</v>
      </c>
      <c r="AQ94" s="125">
        <f>MIRR($J$86:AQ86,$I$92,$I$91)</f>
        <v>-3.6530825112969123E-2</v>
      </c>
      <c r="AR94" s="125">
        <f>MIRR($J$86:AR86,$I$92,$I$91)</f>
        <v>-3.5151557210444606E-2</v>
      </c>
      <c r="AS94" s="125">
        <f>MIRR($J$86:AS86,$I$92,$I$91)</f>
        <v>-3.3848759813018714E-2</v>
      </c>
      <c r="AT94" s="125">
        <f>MIRR($J$86:AT86,$I$92,$I$91)</f>
        <v>-3.2616233458533261E-2</v>
      </c>
      <c r="AU94" s="125">
        <f>MIRR($J$86:AU86,$I$92,$I$91)</f>
        <v>-3.1448433632844663E-2</v>
      </c>
      <c r="AV94" s="125">
        <f>MIRR($J$86:AV86,$I$92,$I$91)</f>
        <v>-3.0340386440952938E-2</v>
      </c>
      <c r="AW94" s="125">
        <f>MIRR($J$86:AW86,$I$92,$I$91)</f>
        <v>-2.928761697974569E-2</v>
      </c>
      <c r="AX94" s="125">
        <f>MIRR($J$86:AX86,$I$92,$I$91)</f>
        <v>-2.8286088235403128E-2</v>
      </c>
      <c r="AY94" s="125">
        <f>MIRR($J$86:AY86,$I$92,$I$91)</f>
        <v>-2.7332148744665052E-2</v>
      </c>
      <c r="AZ94" s="125">
        <f>MIRR($J$86:AZ86,$I$92,$I$91)</f>
        <v>-2.6422487587926091E-2</v>
      </c>
      <c r="BA94" s="125">
        <f>MIRR($J$86:BA86,$I$92,$I$91)</f>
        <v>-2.5554095543409372E-2</v>
      </c>
      <c r="BB94" s="125">
        <f>MIRR($J$86:BB86,$I$92,$I$91)</f>
        <v>-2.4724231440531597E-2</v>
      </c>
      <c r="BC94" s="125">
        <f>MIRR($J$86:BC86,$I$92,$I$91)</f>
        <v>-2.393039291842769E-2</v>
      </c>
      <c r="BD94" s="125">
        <f>MIRR($J$86:BD86,$I$92,$I$91)</f>
        <v>-2.3170290931219695E-2</v>
      </c>
      <c r="BE94" s="125">
        <f>MIRR($J$86:BE86,$I$92,$I$91)</f>
        <v>-2.2441827451715413E-2</v>
      </c>
      <c r="BF94" s="125">
        <f>MIRR($J$86:BF86,$I$92,$I$91)</f>
        <v>-2.1743075915040877E-2</v>
      </c>
      <c r="BG94" s="125">
        <f>MIRR($J$86:BG86,$I$92,$I$91)</f>
        <v>-2.1072264017307996E-2</v>
      </c>
      <c r="BH94" s="125">
        <f>MIRR($J$86:BH86,$I$92,$I$91)</f>
        <v>-2.0427758544990016E-2</v>
      </c>
      <c r="BI94" s="125">
        <f>MIRR($J$86:BI86,$I$92,$I$91)</f>
        <v>-1.9808051960733652E-2</v>
      </c>
      <c r="BJ94" s="125">
        <f>MIRR($J$86:BJ86,$I$92,$I$91)</f>
        <v>-1.9211750512863834E-2</v>
      </c>
      <c r="BK94" s="125">
        <f>MIRR($J$86:BK86,$I$92,$I$91)</f>
        <v>-1.8637563670428015E-2</v>
      </c>
      <c r="BL94" s="125">
        <f>MIRR($J$86:BL86,$I$92,$I$91)</f>
        <v>-1.808429471453421E-2</v>
      </c>
      <c r="BM94" s="125">
        <f>MIRR($J$86:BM86,$I$92,$I$91)</f>
        <v>-1.7550832340989531E-2</v>
      </c>
      <c r="BN94" s="125">
        <f>MIRR($J$86:BN86,$I$92,$I$91)</f>
        <v>-1.7036143149658622E-2</v>
      </c>
      <c r="BO94" s="125">
        <f>MIRR($J$86:BO86,$I$92,$I$91)</f>
        <v>-1.6539264913191576E-2</v>
      </c>
      <c r="BP94" s="125">
        <f>MIRR($J$86:BP86,$I$92,$I$91)</f>
        <v>-1.6059300532373699E-2</v>
      </c>
      <c r="BQ94" s="125">
        <f>MIRR($J$86:BQ86,$I$92,$I$91)</f>
        <v>-1.5595412597749436E-2</v>
      </c>
      <c r="BR94" s="125">
        <f>MIRR($J$86:BR86,$I$92,$I$91)</f>
        <v>-1.5146818487739355E-2</v>
      </c>
      <c r="BS94" s="125">
        <f>MIRR($J$86:BS86,$I$92,$I$91)</f>
        <v>-1.4712785942502471E-2</v>
      </c>
      <c r="BT94" s="125">
        <f>MIRR($J$86:BT86,$I$92,$I$91)</f>
        <v>-1.4292629060525641E-2</v>
      </c>
      <c r="BU94" s="125">
        <f>MIRR($J$86:BU86,$I$92,$I$91)</f>
        <v>-1.3885704671574794E-2</v>
      </c>
      <c r="BV94" s="125">
        <f>MIRR($J$86:BV86,$I$92,$I$91)</f>
        <v>-1.3491409045357616E-2</v>
      </c>
      <c r="BW94" s="125">
        <f>MIRR($J$86:BW86,$I$92,$I$91)</f>
        <v>-1.3109174900193921E-2</v>
      </c>
      <c r="BX94" s="125">
        <f>MIRR($J$86:BX86,$I$92,$I$91)</f>
        <v>-1.2738468680260406E-2</v>
      </c>
      <c r="BY94" s="125">
        <f>MIRR($J$86:BY86,$I$92,$I$91)</f>
        <v>-1.2378788073686642E-2</v>
      </c>
      <c r="BZ94" s="125">
        <f>MIRR($J$86:BZ86,$I$92,$I$91)</f>
        <v>-1.2029659747002097E-2</v>
      </c>
      <c r="CA94" s="125">
        <f>MIRR($J$86:CA86,$I$92,$I$91)</f>
        <v>-1.1690637274238136E-2</v>
      </c>
      <c r="CB94" s="125">
        <f>MIRR($J$86:CB86,$I$92,$I$91)</f>
        <v>-1.136129924144591E-2</v>
      </c>
      <c r="CC94" s="125">
        <f>MIRR($J$86:CC86,$I$92,$I$91)</f>
        <v>-1.1041247509526397E-2</v>
      </c>
      <c r="CD94" s="125">
        <f>MIRR($J$86:CD86,$I$92,$I$91)</f>
        <v>-1.0730105620156305E-2</v>
      </c>
      <c r="CE94" s="125">
        <f>MIRR($J$86:CE86,$I$92,$I$91)</f>
        <v>-1.0427517331235259E-2</v>
      </c>
      <c r="CF94" s="125">
        <f>MIRR($J$86:CF86,$I$92,$I$91)</f>
        <v>-1.0133145269737187E-2</v>
      </c>
      <c r="CG94" s="125">
        <f>MIRR($J$86:CG86,$I$92,$I$91)</f>
        <v>-9.8466696911234664E-3</v>
      </c>
      <c r="CH94" s="125">
        <f>MIRR($J$86:CH86,$I$92,$I$91)</f>
        <v>-9.5677873356065923E-3</v>
      </c>
      <c r="CI94" s="125">
        <f>MIRR($J$86:CI86,$I$92,$I$91)</f>
        <v>-9.2962103725512391E-3</v>
      </c>
      <c r="CJ94" s="125">
        <f>MIRR($J$86:CJ86,$I$92,$I$91)</f>
        <v>-9.0316654251844097E-3</v>
      </c>
      <c r="CK94" s="125">
        <f>MIRR($J$86:CK86,$I$92,$I$91)</f>
        <v>-8.7738926685697605E-3</v>
      </c>
      <c r="CL94" s="125">
        <f>MIRR($J$86:CL86,$I$92,$I$91)</f>
        <v>-8.5226449945000615E-3</v>
      </c>
      <c r="CM94" s="125">
        <f>MIRR($J$86:CM86,$I$92,$I$91)</f>
        <v>-8.2776872375828203E-3</v>
      </c>
      <c r="CN94" s="125">
        <f>MIRR($J$86:CN86,$I$92,$I$91)</f>
        <v>-8.0387954573440945E-3</v>
      </c>
      <c r="CO94" s="125">
        <f>MIRR($J$86:CO86,$I$92,$I$91)</f>
        <v>-7.8057562716745688E-3</v>
      </c>
      <c r="CP94" s="125">
        <f>MIRR($J$86:CP86,$I$92,$I$91)</f>
        <v>-7.5783662373772875E-3</v>
      </c>
      <c r="CQ94" s="125">
        <f>MIRR($J$86:CQ86,$I$92,$I$91)</f>
        <v>-7.3564312739772264E-3</v>
      </c>
      <c r="CR94" s="125">
        <f>MIRR($J$86:CR86,$I$92,$I$91)</f>
        <v>-7.1397661273029378E-3</v>
      </c>
      <c r="CS94" s="125">
        <f>MIRR($J$86:CS86,$I$92,$I$91)</f>
        <v>-6.9281938696705847E-3</v>
      </c>
      <c r="CT94" s="125">
        <f>MIRR($J$86:CT86,$I$92,$I$91)</f>
        <v>-6.7215454337852254E-3</v>
      </c>
      <c r="CU94" s="125">
        <f>MIRR($J$86:CU86,$I$92,$I$91)</f>
        <v>-6.5196591777312296E-3</v>
      </c>
      <c r="CV94" s="125">
        <f>MIRR($J$86:CV86,$I$92,$I$91)</f>
        <v>-6.3223804786569637E-3</v>
      </c>
      <c r="CW94" s="125">
        <f>MIRR($J$86:CW86,$I$92,$I$91)</f>
        <v>3.0723863560604414E-3</v>
      </c>
    </row>
    <row r="95" spans="5:101" x14ac:dyDescent="0.25">
      <c r="E95" s="154"/>
      <c r="F95" s="155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xBMlec9VDkr+I8dIRSkadaCoJESJm1U93Ct1DtV2gkKe4jo0cNgKevDg7fsrXDglxKILcbMfFtaAbPsM6R8PMg==" saltValue="tmUcbsaffp5nVRU830zM7Q==" spinCount="100000" sheet="1" objects="1" scenarios="1"/>
  <mergeCells count="18">
    <mergeCell ref="E94:F94"/>
    <mergeCell ref="E95:F95"/>
    <mergeCell ref="AT6:BE6"/>
    <mergeCell ref="BF6:BQ6"/>
    <mergeCell ref="BR6:CC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CD6:CO6"/>
  </mergeCells>
  <conditionalFormatting sqref="AI34 AI38 AL34 AL38 AO34 AO38 AR34 AR38 AI54 AL54 AO54 AR54 AI63 AI67 AL63 AL67 AO63 AO67 AR63 AR67 AI76 AL76 AO76 AR76">
    <cfRule type="cellIs" dxfId="31" priority="1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3 J10:CW15">
    <cfRule type="cellIs" dxfId="30" priority="3" stopIfTrue="1" operator="equal">
      <formula>#REF!</formula>
    </cfRule>
  </conditionalFormatting>
  <conditionalFormatting sqref="Z17 Z30 U34:Z34 U38:Z38 U54:Z54 U63:Z63 U67:Z67 U76:Z76 Y59:CW59 U42:CW42">
    <cfRule type="cellIs" dxfId="29" priority="2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3638-AA42-4B08-9A93-1522293A428F}">
  <sheetPr codeName="Hoja8"/>
  <dimension ref="A2:CX95"/>
  <sheetViews>
    <sheetView showGridLines="0" zoomScaleNormal="10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BR87" sqref="BR87:CC87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213</v>
      </c>
    </row>
    <row r="4" spans="2:102" x14ac:dyDescent="0.25">
      <c r="B4" t="s">
        <v>183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3" t="s">
        <v>55</v>
      </c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5"/>
      <c r="V6" s="146" t="s">
        <v>56</v>
      </c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8"/>
      <c r="AH6" s="149" t="s">
        <v>57</v>
      </c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1"/>
      <c r="AT6" s="156" t="s">
        <v>58</v>
      </c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8"/>
      <c r="BF6" s="159" t="s">
        <v>59</v>
      </c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38" t="s">
        <v>166</v>
      </c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60" t="s">
        <v>167</v>
      </c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38" t="s">
        <v>168</v>
      </c>
      <c r="CQ6" s="138"/>
      <c r="CR6" s="138"/>
      <c r="CS6" s="138"/>
      <c r="CT6" s="138"/>
      <c r="CU6" s="138"/>
      <c r="CV6" s="138"/>
      <c r="CW6" s="138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6300179.2574146874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96887.7</v>
      </c>
      <c r="F16" s="1">
        <f>D16*C16</f>
        <v>5435.3999699999995</v>
      </c>
      <c r="G16" s="70">
        <v>6</v>
      </c>
      <c r="H16" s="70">
        <v>6</v>
      </c>
      <c r="I16" s="71">
        <f t="shared" ref="I16:I65" si="0">-F16</f>
        <v>-5435.3999699999995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-5435.3999699999995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96887.7</v>
      </c>
      <c r="F17" s="1">
        <f>D17*C17</f>
        <v>4621.5432899999996</v>
      </c>
      <c r="G17" s="55">
        <v>17</v>
      </c>
      <c r="H17" s="55">
        <v>18</v>
      </c>
      <c r="I17" s="57">
        <f t="shared" si="0"/>
        <v>-4621.5432899999996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-1386.4629869999999</v>
      </c>
      <c r="AA17" s="58">
        <f>0.7*I17</f>
        <v>-3235.0803029999997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96887.7</v>
      </c>
      <c r="F18" s="1">
        <f>C18*D18</f>
        <v>678.21389999999997</v>
      </c>
      <c r="G18" s="55">
        <v>17</v>
      </c>
      <c r="H18" s="55">
        <v>18</v>
      </c>
      <c r="I18" s="57">
        <f t="shared" si="0"/>
        <v>-678.21389999999997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-339.10694999999998</v>
      </c>
      <c r="AA18" s="58">
        <f>I18*0.5</f>
        <v>-339.10694999999998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4098749.1696000001</v>
      </c>
      <c r="F19" s="1">
        <f>C19*D19</f>
        <v>229939.82841456</v>
      </c>
      <c r="G19" s="55">
        <v>6</v>
      </c>
      <c r="H19" s="55">
        <v>9</v>
      </c>
      <c r="I19" s="57">
        <f t="shared" si="0"/>
        <v>-229939.82841456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-91975.931365824013</v>
      </c>
      <c r="P19" s="58">
        <v>0</v>
      </c>
      <c r="Q19" s="58">
        <v>0</v>
      </c>
      <c r="R19" s="58">
        <f>I19*0.6</f>
        <v>-137963.89704873599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4098749.1696000001</v>
      </c>
      <c r="F20" s="1">
        <f>C20*D20</f>
        <v>195510.33538992002</v>
      </c>
      <c r="G20" s="55">
        <v>19</v>
      </c>
      <c r="H20" s="55">
        <v>32</v>
      </c>
      <c r="I20" s="57">
        <f t="shared" si="0"/>
        <v>-195510.33538992002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-13965.023956422858</v>
      </c>
      <c r="AC20" s="58">
        <f t="shared" ref="AC20:AO20" si="1">$I20/14</f>
        <v>-13965.023956422858</v>
      </c>
      <c r="AD20" s="58">
        <f t="shared" si="1"/>
        <v>-13965.023956422858</v>
      </c>
      <c r="AE20" s="58">
        <f t="shared" si="1"/>
        <v>-13965.023956422858</v>
      </c>
      <c r="AF20" s="58">
        <f t="shared" si="1"/>
        <v>-13965.023956422858</v>
      </c>
      <c r="AG20" s="58">
        <f t="shared" si="1"/>
        <v>-13965.023956422858</v>
      </c>
      <c r="AH20" s="58">
        <f t="shared" si="1"/>
        <v>-13965.023956422858</v>
      </c>
      <c r="AI20" s="58">
        <f t="shared" si="1"/>
        <v>-13965.023956422858</v>
      </c>
      <c r="AJ20" s="58">
        <f t="shared" si="1"/>
        <v>-13965.023956422858</v>
      </c>
      <c r="AK20" s="58">
        <f t="shared" si="1"/>
        <v>-13965.023956422858</v>
      </c>
      <c r="AL20" s="58">
        <f t="shared" si="1"/>
        <v>-13965.023956422858</v>
      </c>
      <c r="AM20" s="58">
        <f t="shared" si="1"/>
        <v>-13965.023956422858</v>
      </c>
      <c r="AN20" s="58">
        <f t="shared" si="1"/>
        <v>-13965.023956422858</v>
      </c>
      <c r="AO20" s="58">
        <f t="shared" si="1"/>
        <v>-13965.023956422858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4098749.1696000001</v>
      </c>
      <c r="F21" s="1">
        <f>C21*D21</f>
        <v>28691.244187200002</v>
      </c>
      <c r="G21" s="55">
        <v>19</v>
      </c>
      <c r="H21" s="55">
        <v>32</v>
      </c>
      <c r="I21" s="57">
        <f t="shared" si="0"/>
        <v>-28691.244187200002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-2049.3745848000003</v>
      </c>
      <c r="AC21" s="58">
        <f t="shared" ref="AC21:AO21" si="2">$I$21/14</f>
        <v>-2049.3745848000003</v>
      </c>
      <c r="AD21" s="58">
        <f t="shared" si="2"/>
        <v>-2049.3745848000003</v>
      </c>
      <c r="AE21" s="58">
        <f t="shared" si="2"/>
        <v>-2049.3745848000003</v>
      </c>
      <c r="AF21" s="58">
        <f t="shared" si="2"/>
        <v>-2049.3745848000003</v>
      </c>
      <c r="AG21" s="58">
        <f t="shared" si="2"/>
        <v>-2049.3745848000003</v>
      </c>
      <c r="AH21" s="58">
        <f t="shared" si="2"/>
        <v>-2049.3745848000003</v>
      </c>
      <c r="AI21" s="58">
        <f t="shared" si="2"/>
        <v>-2049.3745848000003</v>
      </c>
      <c r="AJ21" s="58">
        <f t="shared" si="2"/>
        <v>-2049.3745848000003</v>
      </c>
      <c r="AK21" s="58">
        <f t="shared" si="2"/>
        <v>-2049.3745848000003</v>
      </c>
      <c r="AL21" s="58">
        <f t="shared" si="2"/>
        <v>-2049.3745848000003</v>
      </c>
      <c r="AM21" s="58">
        <f t="shared" si="2"/>
        <v>-2049.3745848000003</v>
      </c>
      <c r="AN21" s="58">
        <f t="shared" si="2"/>
        <v>-2049.3745848000003</v>
      </c>
      <c r="AO21" s="58">
        <f t="shared" si="2"/>
        <v>-2049.3745848000003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4195636.8695999999</v>
      </c>
      <c r="F22" s="1">
        <f>C22*D22</f>
        <v>83912.737391999995</v>
      </c>
      <c r="G22" s="55">
        <v>1</v>
      </c>
      <c r="H22" s="55">
        <v>33</v>
      </c>
      <c r="I22" s="57">
        <f>-F22</f>
        <v>-83912.737391999995</v>
      </c>
      <c r="J22" s="58">
        <v>0</v>
      </c>
      <c r="K22" s="58">
        <v>0</v>
      </c>
      <c r="L22" s="58">
        <v>0</v>
      </c>
      <c r="M22" s="58">
        <f>I22*0.05</f>
        <v>-4195.6368696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-12586.910608799999</v>
      </c>
      <c r="S22" s="58">
        <v>0</v>
      </c>
      <c r="T22" s="58">
        <f>I22*0.05</f>
        <v>-4195.6368696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-3356.5094956799999</v>
      </c>
      <c r="AA22" s="58">
        <f t="shared" si="3"/>
        <v>-3356.5094956799999</v>
      </c>
      <c r="AB22" s="58">
        <f t="shared" si="3"/>
        <v>-3356.5094956799999</v>
      </c>
      <c r="AC22" s="58">
        <f t="shared" si="3"/>
        <v>-3356.5094956799999</v>
      </c>
      <c r="AD22" s="58">
        <f t="shared" si="3"/>
        <v>-3356.5094956799999</v>
      </c>
      <c r="AE22" s="58">
        <f t="shared" si="3"/>
        <v>-3356.5094956799999</v>
      </c>
      <c r="AF22" s="58">
        <f t="shared" si="3"/>
        <v>-3356.5094956799999</v>
      </c>
      <c r="AG22" s="58">
        <f t="shared" si="3"/>
        <v>-3356.5094956799999</v>
      </c>
      <c r="AH22" s="58">
        <f t="shared" si="3"/>
        <v>-3356.5094956799999</v>
      </c>
      <c r="AI22" s="58">
        <f t="shared" si="3"/>
        <v>-3356.5094956799999</v>
      </c>
      <c r="AJ22" s="58">
        <f t="shared" si="3"/>
        <v>-3356.5094956799999</v>
      </c>
      <c r="AK22" s="58">
        <f t="shared" si="3"/>
        <v>-3356.5094956799999</v>
      </c>
      <c r="AL22" s="58">
        <f t="shared" si="3"/>
        <v>-3356.5094956799999</v>
      </c>
      <c r="AM22" s="58">
        <f t="shared" si="3"/>
        <v>-3356.5094956799999</v>
      </c>
      <c r="AN22" s="58">
        <f t="shared" si="3"/>
        <v>-3356.5094956799999</v>
      </c>
      <c r="AO22" s="58">
        <f>$I$22*0.04</f>
        <v>-3356.5094956799999</v>
      </c>
      <c r="AP22" s="58">
        <f>I22*0.11</f>
        <v>-9230.4011131200004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10735.157160000001</v>
      </c>
      <c r="F24" s="1">
        <f>C24*D24</f>
        <v>2254.3830035999999</v>
      </c>
      <c r="G24" s="55">
        <v>6</v>
      </c>
      <c r="H24" s="55">
        <v>18</v>
      </c>
      <c r="I24" s="57">
        <f t="shared" si="0"/>
        <v>-2254.3830035999999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-1141.4339936999997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-362.36968676999993</v>
      </c>
      <c r="AA24" s="58">
        <f>(AA17+AA18)*0.21</f>
        <v>-750.57932312999992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538054.14538368001</v>
      </c>
      <c r="F25" s="1">
        <f>C25*D25</f>
        <v>112991.37053057279</v>
      </c>
      <c r="G25" s="55">
        <v>6</v>
      </c>
      <c r="H25" s="55">
        <v>32</v>
      </c>
      <c r="I25" s="57">
        <f t="shared" si="0"/>
        <v>-112991.37053057279</v>
      </c>
      <c r="J25" s="58">
        <v>0</v>
      </c>
      <c r="K25" s="58">
        <v>0</v>
      </c>
      <c r="L25" s="58">
        <v>0</v>
      </c>
      <c r="M25" s="58">
        <f>SUM(M19:M22)*0.21</f>
        <v>-881.08374261599999</v>
      </c>
      <c r="N25" s="58">
        <v>0</v>
      </c>
      <c r="O25" s="58">
        <f>SUM(O19:O22)*0.21</f>
        <v>-19314.945586823043</v>
      </c>
      <c r="P25" s="58">
        <v>0</v>
      </c>
      <c r="Q25" s="58">
        <v>0</v>
      </c>
      <c r="R25" s="58">
        <f>SUM(R19:R22)*0.21</f>
        <v>-31615.66960808256</v>
      </c>
      <c r="S25" s="58">
        <v>0</v>
      </c>
      <c r="T25" s="58">
        <f>SUM(T19:T22)*0.21</f>
        <v>-881.08374261599999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-704.86699409279993</v>
      </c>
      <c r="AA25" s="58">
        <f t="shared" si="4"/>
        <v>-704.86699409279993</v>
      </c>
      <c r="AB25" s="58">
        <f t="shared" si="4"/>
        <v>-4067.8906877495997</v>
      </c>
      <c r="AC25" s="58">
        <f t="shared" si="4"/>
        <v>-4067.8906877495997</v>
      </c>
      <c r="AD25" s="58">
        <f t="shared" si="4"/>
        <v>-4067.8906877495997</v>
      </c>
      <c r="AE25" s="58">
        <f t="shared" si="4"/>
        <v>-4067.8906877495997</v>
      </c>
      <c r="AF25" s="58">
        <f t="shared" si="4"/>
        <v>-4067.8906877495997</v>
      </c>
      <c r="AG25" s="58">
        <f t="shared" si="4"/>
        <v>-4067.8906877495997</v>
      </c>
      <c r="AH25" s="58">
        <f t="shared" si="4"/>
        <v>-4067.8906877495997</v>
      </c>
      <c r="AI25" s="58">
        <f t="shared" si="4"/>
        <v>-4067.8906877495997</v>
      </c>
      <c r="AJ25" s="58">
        <f t="shared" si="4"/>
        <v>-4067.8906877495997</v>
      </c>
      <c r="AK25" s="58">
        <f t="shared" si="4"/>
        <v>-4067.8906877495997</v>
      </c>
      <c r="AL25" s="58">
        <f t="shared" si="4"/>
        <v>-4067.8906877495997</v>
      </c>
      <c r="AM25" s="58">
        <f t="shared" si="4"/>
        <v>-4067.8906877495997</v>
      </c>
      <c r="AN25" s="58">
        <f t="shared" si="4"/>
        <v>-4067.8906877495997</v>
      </c>
      <c r="AO25" s="58">
        <f t="shared" si="4"/>
        <v>-4067.8906877495997</v>
      </c>
      <c r="AP25" s="58">
        <f t="shared" si="4"/>
        <v>-1938.3842337552001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4098749.1696000001</v>
      </c>
      <c r="F26" s="1">
        <f>C26*D26</f>
        <v>12296.247508800001</v>
      </c>
      <c r="G26" s="55">
        <v>19</v>
      </c>
      <c r="H26" s="55">
        <v>32</v>
      </c>
      <c r="I26" s="57">
        <f t="shared" si="0"/>
        <v>-12296.247508800001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-878.30339348571431</v>
      </c>
      <c r="AC26" s="58">
        <f t="shared" ref="AC26:AO26" si="5">$I$26/14</f>
        <v>-878.30339348571431</v>
      </c>
      <c r="AD26" s="58">
        <f t="shared" si="5"/>
        <v>-878.30339348571431</v>
      </c>
      <c r="AE26" s="58">
        <f t="shared" si="5"/>
        <v>-878.30339348571431</v>
      </c>
      <c r="AF26" s="58">
        <f t="shared" si="5"/>
        <v>-878.30339348571431</v>
      </c>
      <c r="AG26" s="58">
        <f t="shared" si="5"/>
        <v>-878.30339348571431</v>
      </c>
      <c r="AH26" s="58">
        <f t="shared" si="5"/>
        <v>-878.30339348571431</v>
      </c>
      <c r="AI26" s="58">
        <f t="shared" si="5"/>
        <v>-878.30339348571431</v>
      </c>
      <c r="AJ26" s="58">
        <f t="shared" si="5"/>
        <v>-878.30339348571431</v>
      </c>
      <c r="AK26" s="58">
        <f t="shared" si="5"/>
        <v>-878.30339348571431</v>
      </c>
      <c r="AL26" s="58">
        <f t="shared" si="5"/>
        <v>-878.30339348571431</v>
      </c>
      <c r="AM26" s="58">
        <f t="shared" si="5"/>
        <v>-878.30339348571431</v>
      </c>
      <c r="AN26" s="58">
        <f t="shared" si="5"/>
        <v>-878.30339348571431</v>
      </c>
      <c r="AO26" s="58">
        <f t="shared" si="5"/>
        <v>-878.30339348571431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205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(98.3*7*3)+(59.1*7*3)+(62.3*7*3)</f>
        <v>4613.7</v>
      </c>
      <c r="D30" s="1">
        <v>21</v>
      </c>
      <c r="F30" s="1">
        <f>C30*D30</f>
        <v>96887.7</v>
      </c>
      <c r="G30" s="55">
        <v>17</v>
      </c>
      <c r="H30" s="55">
        <v>18</v>
      </c>
      <c r="I30" s="57">
        <f t="shared" si="0"/>
        <v>-96887.7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-38755.08</v>
      </c>
      <c r="AA30" s="58">
        <f>I30*0.6</f>
        <v>-58132.619999999995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575</v>
      </c>
      <c r="D31" s="1">
        <v>5.75</v>
      </c>
      <c r="F31" s="1">
        <f>C31*D31</f>
        <v>3306.25</v>
      </c>
      <c r="G31" s="55">
        <v>17</v>
      </c>
      <c r="H31" s="55">
        <v>18</v>
      </c>
      <c r="I31" s="57">
        <f t="shared" si="0"/>
        <v>-3306.25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-1322.5</v>
      </c>
      <c r="AA31" s="58">
        <f>I31*0.6</f>
        <v>-1983.75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44*65*1.2</f>
        <v>3432</v>
      </c>
      <c r="D33" s="1">
        <f>684.63*1.06</f>
        <v>725.70780000000002</v>
      </c>
      <c r="F33" s="1">
        <f>C33*D33</f>
        <v>2490629.1696000001</v>
      </c>
      <c r="G33" s="55">
        <v>19</v>
      </c>
      <c r="H33" s="55">
        <v>32</v>
      </c>
      <c r="I33" s="57">
        <f t="shared" si="0"/>
        <v>-2490629.1696000001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>'evolucion certificaciones nuevo'!J33</f>
        <v>-74718.875088000001</v>
      </c>
      <c r="AH33" s="58">
        <f>'evolucion certificaciones nuevo'!K33</f>
        <v>-99625.166784000001</v>
      </c>
      <c r="AI33" s="58">
        <f>'evolucion certificaciones nuevo'!L33</f>
        <v>-231628.51277280002</v>
      </c>
      <c r="AJ33" s="58">
        <f>'evolucion certificaciones nuevo'!M33</f>
        <v>-261516.06280800002</v>
      </c>
      <c r="AK33" s="58">
        <f>'evolucion certificaciones nuevo'!N33</f>
        <v>-410953.81298400002</v>
      </c>
      <c r="AL33" s="58">
        <f>'evolucion certificaciones nuevo'!O33</f>
        <v>-510578.97976800002</v>
      </c>
      <c r="AM33" s="58">
        <f>'evolucion certificaciones nuevo'!P33</f>
        <v>-518050.86727679998</v>
      </c>
      <c r="AN33" s="58">
        <f>'evolucion certificaciones nuevo'!Q33</f>
        <v>-204231.59190720003</v>
      </c>
      <c r="AO33" s="58">
        <f>'evolucion certificaciones nuevo'!R33</f>
        <v>-179325.3002112</v>
      </c>
      <c r="AP33" s="58">
        <v>0</v>
      </c>
      <c r="AQ33" s="58">
        <f t="shared" ref="AQ33:BD33" si="7">IF(AQ$1&lt;$C33,0,IF(AQ$1&lt;=$D33,$F33,0))</f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54</v>
      </c>
      <c r="C34" s="1">
        <v>1</v>
      </c>
      <c r="D34" s="1">
        <v>1608120</v>
      </c>
      <c r="F34" s="1">
        <f>C34*D34</f>
        <v>1608120</v>
      </c>
      <c r="G34" s="55">
        <v>19</v>
      </c>
      <c r="H34" s="55">
        <v>31</v>
      </c>
      <c r="I34" s="57">
        <f>-F34</f>
        <v>-1608120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nuevo'!E35</f>
        <v>-9648.7199999999993</v>
      </c>
      <c r="AC34" s="58">
        <f>'evolucion certificaciones nuevo'!F35</f>
        <v>-25729.920000000002</v>
      </c>
      <c r="AD34" s="58">
        <f>'evolucion certificaciones nuevo'!G35</f>
        <v>-64324.800000000003</v>
      </c>
      <c r="AE34" s="58">
        <f>'evolucion certificaciones nuevo'!H35</f>
        <v>-60304.5</v>
      </c>
      <c r="AF34" s="58">
        <f>'evolucion certificaciones nuevo'!I35</f>
        <v>-72365.399999999994</v>
      </c>
      <c r="AG34" s="58">
        <f>'evolucion certificaciones nuevo'!J35</f>
        <v>-151967.34</v>
      </c>
      <c r="AH34" s="58">
        <f>'evolucion certificaciones nuevo'!K35</f>
        <v>-188954.09999999998</v>
      </c>
      <c r="AI34" s="58">
        <f>'evolucion certificaciones nuevo'!L35</f>
        <v>-128649.60000000001</v>
      </c>
      <c r="AJ34" s="58">
        <f>'evolucion certificaciones nuevo'!M35</f>
        <v>-213879.96000000002</v>
      </c>
      <c r="AK34" s="58">
        <f>'evolucion certificaciones nuevo'!N35</f>
        <v>-191366.28</v>
      </c>
      <c r="AL34" s="58">
        <f>'evolucion certificaciones nuevo'!O35</f>
        <v>-238805.81999999998</v>
      </c>
      <c r="AM34" s="58">
        <f>'evolucion certificaciones nuevo'!P35</f>
        <v>-94075.02</v>
      </c>
      <c r="AN34" s="58">
        <f>'evolucion certificaciones nuevo'!Q35</f>
        <v>-168048.53999999998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96887.7</v>
      </c>
      <c r="F36" s="1">
        <f>D36*C36</f>
        <v>20346.416999999998</v>
      </c>
      <c r="G36" s="55">
        <v>16</v>
      </c>
      <c r="H36" s="55">
        <v>18</v>
      </c>
      <c r="I36" s="57">
        <f t="shared" si="0"/>
        <v>-20346.416999999998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-8138.5668000000005</v>
      </c>
      <c r="AA36" s="58">
        <f>AA30*0.21</f>
        <v>-12207.850199999999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4098749.1696000001</v>
      </c>
      <c r="F37" s="1">
        <f>D37*C37</f>
        <v>409874.91696000006</v>
      </c>
      <c r="G37" s="55">
        <v>19</v>
      </c>
      <c r="H37" s="55">
        <v>32</v>
      </c>
      <c r="I37" s="57">
        <f t="shared" si="0"/>
        <v>-409874.91696000006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-964.87199999999996</v>
      </c>
      <c r="AC37" s="58">
        <f t="shared" si="12"/>
        <v>-2572.9920000000002</v>
      </c>
      <c r="AD37" s="58">
        <f t="shared" si="12"/>
        <v>-6432.4800000000005</v>
      </c>
      <c r="AE37" s="58">
        <f t="shared" si="12"/>
        <v>-6030.4500000000007</v>
      </c>
      <c r="AF37" s="58">
        <f t="shared" si="12"/>
        <v>-7236.54</v>
      </c>
      <c r="AG37" s="58">
        <f t="shared" si="12"/>
        <v>-22668.621508800003</v>
      </c>
      <c r="AH37" s="58">
        <f t="shared" si="12"/>
        <v>-28857.926678399999</v>
      </c>
      <c r="AI37" s="58">
        <f t="shared" si="12"/>
        <v>-36027.811277280001</v>
      </c>
      <c r="AJ37" s="58">
        <f t="shared" si="12"/>
        <v>-47539.602280800005</v>
      </c>
      <c r="AK37" s="58">
        <f>(AK33+AK34)*0.1</f>
        <v>-60232.0092984</v>
      </c>
      <c r="AL37" s="58">
        <f t="shared" si="12"/>
        <v>-74938.479976800008</v>
      </c>
      <c r="AM37" s="58">
        <f t="shared" si="12"/>
        <v>-61212.588727680006</v>
      </c>
      <c r="AN37" s="58">
        <f t="shared" si="12"/>
        <v>-37228.013190719998</v>
      </c>
      <c r="AO37" s="58">
        <f t="shared" si="12"/>
        <v>-17932.530021120001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4098749.1696000001</v>
      </c>
      <c r="F41" s="1">
        <f>C41*D41</f>
        <v>204937.45848000003</v>
      </c>
      <c r="G41" s="70">
        <v>10</v>
      </c>
      <c r="H41" s="70">
        <v>14</v>
      </c>
      <c r="I41" s="71">
        <f t="shared" si="0"/>
        <v>-204937.45848000003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-40987.491696000012</v>
      </c>
      <c r="T41" s="72">
        <v>0</v>
      </c>
      <c r="U41" s="72">
        <v>0</v>
      </c>
      <c r="V41" s="72">
        <f>I41*0.8</f>
        <v>-163949.96678400005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96887.7</v>
      </c>
      <c r="F42" s="1">
        <f>C42*D42</f>
        <v>4844.3850000000002</v>
      </c>
      <c r="G42" s="55">
        <v>7</v>
      </c>
      <c r="H42" s="55">
        <v>9</v>
      </c>
      <c r="I42" s="57">
        <f t="shared" si="0"/>
        <v>-4844.3850000000002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-968.87700000000007</v>
      </c>
      <c r="Q42" s="58">
        <v>0</v>
      </c>
      <c r="R42" s="58">
        <f>I42*0.8</f>
        <v>-3875.5080000000003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</f>
        <v>2490629.1696000001</v>
      </c>
      <c r="F44" s="1">
        <f>C44*D44</f>
        <v>747.18875087999993</v>
      </c>
      <c r="G44" s="55">
        <v>33</v>
      </c>
      <c r="H44" s="55">
        <v>33</v>
      </c>
      <c r="I44" s="57">
        <f t="shared" si="0"/>
        <v>-747.18875087999993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-747.18875087999993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</f>
        <v>2490629.1696000001</v>
      </c>
      <c r="F45" s="1">
        <f>C45*D45</f>
        <v>498.12583392000005</v>
      </c>
      <c r="G45" s="55">
        <v>33</v>
      </c>
      <c r="H45" s="55">
        <v>33</v>
      </c>
      <c r="I45" s="57">
        <f t="shared" si="0"/>
        <v>-498.12583392000005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-498.12583392000005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</f>
        <v>2490629.1696000001</v>
      </c>
      <c r="F48" s="1">
        <f>C48*D48</f>
        <v>747.18875087999993</v>
      </c>
      <c r="G48" s="55">
        <v>33</v>
      </c>
      <c r="H48" s="55">
        <v>33</v>
      </c>
      <c r="I48" s="57">
        <f t="shared" si="0"/>
        <v>-747.18875087999993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-747.18875087999993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</f>
        <v>2490629.1696000001</v>
      </c>
      <c r="F49" s="1">
        <f>C49*D49</f>
        <v>498.12583392000005</v>
      </c>
      <c r="G49" s="55">
        <v>33</v>
      </c>
      <c r="H49" s="55">
        <v>33</v>
      </c>
      <c r="I49" s="57">
        <f t="shared" si="0"/>
        <v>-498.12583392000005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-498.12583392000005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</f>
        <v>2490629.1696000001</v>
      </c>
      <c r="F51" s="1">
        <f>C51*D51</f>
        <v>22415.662526399999</v>
      </c>
      <c r="G51" s="55">
        <v>17</v>
      </c>
      <c r="H51" s="55">
        <v>32</v>
      </c>
      <c r="I51" s="57">
        <f t="shared" si="0"/>
        <v>-22415.662526399999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-1400.9789079</v>
      </c>
      <c r="AA51" s="58">
        <f t="shared" ref="AA51:AO51" si="15">$I$51/16</f>
        <v>-1400.9789079</v>
      </c>
      <c r="AB51" s="58">
        <f t="shared" si="15"/>
        <v>-1400.9789079</v>
      </c>
      <c r="AC51" s="58">
        <f t="shared" si="15"/>
        <v>-1400.9789079</v>
      </c>
      <c r="AD51" s="58">
        <f t="shared" si="15"/>
        <v>-1400.9789079</v>
      </c>
      <c r="AE51" s="58">
        <f t="shared" si="15"/>
        <v>-1400.9789079</v>
      </c>
      <c r="AF51" s="58">
        <f t="shared" si="15"/>
        <v>-1400.9789079</v>
      </c>
      <c r="AG51" s="58">
        <f t="shared" si="15"/>
        <v>-1400.9789079</v>
      </c>
      <c r="AH51" s="58">
        <f t="shared" si="15"/>
        <v>-1400.9789079</v>
      </c>
      <c r="AI51" s="58">
        <f t="shared" si="15"/>
        <v>-1400.9789079</v>
      </c>
      <c r="AJ51" s="58">
        <f t="shared" si="15"/>
        <v>-1400.9789079</v>
      </c>
      <c r="AK51" s="58">
        <f t="shared" si="15"/>
        <v>-1400.9789079</v>
      </c>
      <c r="AL51" s="58">
        <f t="shared" si="15"/>
        <v>-1400.9789079</v>
      </c>
      <c r="AM51" s="58">
        <f t="shared" si="15"/>
        <v>-1400.9789079</v>
      </c>
      <c r="AN51" s="58">
        <f t="shared" si="15"/>
        <v>-1400.9789079</v>
      </c>
      <c r="AO51" s="58">
        <f t="shared" si="15"/>
        <v>-1400.9789079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206</v>
      </c>
      <c r="C52" s="6">
        <v>2.5000000000000001E-3</v>
      </c>
      <c r="D52" s="1">
        <f>44*65*1.2*725.71</f>
        <v>2490636.7200000002</v>
      </c>
      <c r="F52" s="1">
        <f>C52*D52</f>
        <v>6226.5918000000011</v>
      </c>
      <c r="G52" s="55">
        <v>33</v>
      </c>
      <c r="H52" s="55">
        <v>33</v>
      </c>
      <c r="I52" s="57">
        <f>-F52</f>
        <v>-6226.5918000000011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-6226.5918000000011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4575940.387298122</v>
      </c>
      <c r="E56" s="19"/>
      <c r="F56" s="19">
        <f>C56*D56</f>
        <v>11439.850968245306</v>
      </c>
      <c r="G56" s="55">
        <v>16</v>
      </c>
      <c r="H56" s="55">
        <v>16</v>
      </c>
      <c r="I56" s="57">
        <f t="shared" si="0"/>
        <v>-11439.850968245306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-11439.850968245306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4575940.387298122</v>
      </c>
      <c r="E58" s="19"/>
      <c r="F58" s="19">
        <f>C58*D58</f>
        <v>11439.850968245306</v>
      </c>
      <c r="G58" s="55">
        <v>16</v>
      </c>
      <c r="H58" s="55">
        <v>16</v>
      </c>
      <c r="I58" s="57">
        <f t="shared" si="0"/>
        <v>-11439.850968245306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-11439.850968245306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4575940.387298122</v>
      </c>
      <c r="E59" s="19"/>
      <c r="F59" s="19">
        <f>C59*D59</f>
        <v>4575.940387298122</v>
      </c>
      <c r="G59" s="55">
        <v>16</v>
      </c>
      <c r="H59" s="55">
        <v>16</v>
      </c>
      <c r="I59" s="57">
        <f t="shared" si="0"/>
        <v>-4575.940387298122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-4575.940387298122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0.8*(F8-F70-F71)</f>
        <v>4075311.4059317503</v>
      </c>
      <c r="E60" s="19"/>
      <c r="F60" s="19">
        <v>372910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-11886.324945833332</v>
      </c>
      <c r="AQ60" s="58">
        <v>-11704.760401543817</v>
      </c>
      <c r="AR60" s="58">
        <v>-11522.666294000124</v>
      </c>
      <c r="AS60" s="58">
        <v>-11340.041078642762</v>
      </c>
      <c r="AT60" s="58">
        <v>-11156.883206407272</v>
      </c>
      <c r="AU60" s="58">
        <v>-10973.191123711098</v>
      </c>
      <c r="AV60" s="58">
        <v>-10788.963272440391</v>
      </c>
      <c r="AW60" s="58">
        <v>-10604.19808993681</v>
      </c>
      <c r="AX60" s="58">
        <v>-10418.894008984264</v>
      </c>
      <c r="AY60" s="58">
        <v>-10233.049457795607</v>
      </c>
      <c r="AZ60" s="58">
        <v>-10046.662859999311</v>
      </c>
      <c r="BA60" s="58">
        <v>-9859.7326346261125</v>
      </c>
      <c r="BB60" s="58">
        <v>-9672.2571960955756</v>
      </c>
      <c r="BC60" s="58">
        <v>-9484.2349542026586</v>
      </c>
      <c r="BD60" s="58">
        <v>-9295.6643141042205</v>
      </c>
      <c r="BE60" s="58">
        <v>-9106.5436763054931</v>
      </c>
      <c r="BF60" s="113">
        <v>-8916.8714366465192</v>
      </c>
      <c r="BG60" s="113">
        <v>-8726.645986288544</v>
      </c>
      <c r="BH60" s="113">
        <v>-8535.865711700355</v>
      </c>
      <c r="BI60" s="113">
        <v>-8344.5289946446173</v>
      </c>
      <c r="BJ60" s="113">
        <v>-8152.6342121641319</v>
      </c>
      <c r="BK60" s="113">
        <v>-7960.1797365680804</v>
      </c>
      <c r="BL60" s="113">
        <v>-7767.163935418208</v>
      </c>
      <c r="BM60" s="113">
        <v>-7573.5851715149811</v>
      </c>
      <c r="BN60" s="113">
        <v>-7379.4418028837035</v>
      </c>
      <c r="BO60" s="113">
        <v>-7184.7321827605838</v>
      </c>
      <c r="BP60" s="113">
        <v>-6989.4546595787724</v>
      </c>
      <c r="BQ60" s="113">
        <v>-6793.6075769543477</v>
      </c>
      <c r="BR60" s="113">
        <v>-6597.1892736722693</v>
      </c>
      <c r="BS60" s="113">
        <v>-6400.1980836722814</v>
      </c>
      <c r="BT60" s="113">
        <v>-6202.6323360347951</v>
      </c>
      <c r="BU60" s="113">
        <v>-6004.4903549667006</v>
      </c>
      <c r="BV60" s="113">
        <v>-5805.7704597871571</v>
      </c>
      <c r="BW60" s="113">
        <v>-5606.4709649133392</v>
      </c>
      <c r="BX60" s="113">
        <v>-5406.59017984614</v>
      </c>
      <c r="BY60" s="113">
        <v>-5206.1264091558278</v>
      </c>
      <c r="BZ60" s="113">
        <v>-5005.0779524676682</v>
      </c>
      <c r="CA60" s="113">
        <v>-4803.4431044475032</v>
      </c>
      <c r="CB60" s="113">
        <v>-4601.2201547872774</v>
      </c>
      <c r="CC60" s="113">
        <v>-4398.4073881905424</v>
      </c>
      <c r="CD60" s="113">
        <v>-4195.0030843579025</v>
      </c>
      <c r="CE60" s="113">
        <v>-3991.0055179724168</v>
      </c>
      <c r="CF60" s="113">
        <v>-3786.4129586849726</v>
      </c>
      <c r="CG60" s="113">
        <v>-3581.2236710996067</v>
      </c>
      <c r="CH60" s="113">
        <v>-3375.4359147587838</v>
      </c>
      <c r="CI60" s="113">
        <v>-3169.0479441286338</v>
      </c>
      <c r="CJ60" s="113">
        <v>-2962.0580085841452</v>
      </c>
      <c r="CK60" s="113">
        <v>-2754.4643523943191</v>
      </c>
      <c r="CL60" s="113">
        <v>-2546.2652147072727</v>
      </c>
      <c r="CM60" s="113">
        <v>-2337.4588295353055</v>
      </c>
      <c r="CN60" s="113">
        <v>-2128.0434257399202</v>
      </c>
      <c r="CO60" s="113">
        <v>-1918.017227016798</v>
      </c>
      <c r="CP60" s="113">
        <v>-1707.3784518807336</v>
      </c>
      <c r="CQ60" s="113">
        <v>-1496.1253136505225</v>
      </c>
      <c r="CR60" s="113">
        <v>-1284.2560204338063</v>
      </c>
      <c r="CS60" s="113">
        <v>-1071.7687751118747</v>
      </c>
      <c r="CT60" s="113">
        <v>-858.661775324421</v>
      </c>
      <c r="CU60" s="113">
        <v>-644.93321345425386</v>
      </c>
      <c r="CV60" s="113">
        <v>-430.58127661196539</v>
      </c>
      <c r="CW60" s="113">
        <v>-215.60414662055342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4575940.387298122</v>
      </c>
      <c r="E61" s="19"/>
      <c r="F61" s="19">
        <v>165698.28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-19066.418291666665</v>
      </c>
      <c r="AA61" s="58">
        <v>-17926.304430786065</v>
      </c>
      <c r="AB61" s="58">
        <v>-16781.44009548513</v>
      </c>
      <c r="AC61" s="58">
        <v>-15631.80549212044</v>
      </c>
      <c r="AD61" s="58">
        <v>-14477.380744575063</v>
      </c>
      <c r="AE61" s="58">
        <v>-13318.145893914916</v>
      </c>
      <c r="AF61" s="58">
        <v>-12154.08089804368</v>
      </c>
      <c r="AG61" s="58">
        <v>-10985.16563135632</v>
      </c>
      <c r="AH61" s="58">
        <v>-9811.3798843910918</v>
      </c>
      <c r="AI61" s="58">
        <v>-8632.7033634801737</v>
      </c>
      <c r="AJ61" s="58">
        <v>-7449.1156903987985</v>
      </c>
      <c r="AK61" s="58">
        <v>-6260.596402012915</v>
      </c>
      <c r="AL61" s="58">
        <v>-5067.1249499254227</v>
      </c>
      <c r="AM61" s="58">
        <v>-3868.6807001209004</v>
      </c>
      <c r="AN61" s="58">
        <v>-2665.2429326088591</v>
      </c>
      <c r="AO61" s="58">
        <v>-1456.7908410655173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4575940.387298122</v>
      </c>
      <c r="E62" s="19"/>
      <c r="F62" s="19">
        <f>C62*D62</f>
        <v>11439.850968245306</v>
      </c>
      <c r="G62" s="55">
        <v>32</v>
      </c>
      <c r="H62" s="55">
        <v>33</v>
      </c>
      <c r="I62" s="57">
        <f t="shared" si="0"/>
        <v>-11439.850968245306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-11439.850968245306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22</v>
      </c>
      <c r="D65" s="1">
        <v>8</v>
      </c>
      <c r="E65" s="1">
        <v>700</v>
      </c>
      <c r="F65" s="1">
        <f>C65*D65*E65</f>
        <v>123200</v>
      </c>
      <c r="G65" s="70">
        <v>17</v>
      </c>
      <c r="H65" s="70">
        <v>32</v>
      </c>
      <c r="I65" s="71">
        <f t="shared" si="0"/>
        <v>-123200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-7700</v>
      </c>
      <c r="AA65" s="72">
        <f t="shared" ref="AA65:AO65" si="16">$I$65/16</f>
        <v>-7700</v>
      </c>
      <c r="AB65" s="72">
        <f t="shared" si="16"/>
        <v>-7700</v>
      </c>
      <c r="AC65" s="72">
        <f t="shared" si="16"/>
        <v>-7700</v>
      </c>
      <c r="AD65" s="72">
        <f t="shared" si="16"/>
        <v>-7700</v>
      </c>
      <c r="AE65" s="72">
        <f t="shared" si="16"/>
        <v>-7700</v>
      </c>
      <c r="AF65" s="72">
        <f t="shared" si="16"/>
        <v>-7700</v>
      </c>
      <c r="AG65" s="72">
        <f t="shared" si="16"/>
        <v>-7700</v>
      </c>
      <c r="AH65" s="72">
        <f t="shared" si="16"/>
        <v>-7700</v>
      </c>
      <c r="AI65" s="72">
        <f t="shared" si="16"/>
        <v>-7700</v>
      </c>
      <c r="AJ65" s="72">
        <f t="shared" si="16"/>
        <v>-7700</v>
      </c>
      <c r="AK65" s="72">
        <f t="shared" si="16"/>
        <v>-7700</v>
      </c>
      <c r="AL65" s="72">
        <f t="shared" si="16"/>
        <v>-7700</v>
      </c>
      <c r="AM65" s="72">
        <f t="shared" si="16"/>
        <v>-7700</v>
      </c>
      <c r="AN65" s="72">
        <f t="shared" si="16"/>
        <v>-7700</v>
      </c>
      <c r="AO65" s="72">
        <f t="shared" si="16"/>
        <v>-7700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22</v>
      </c>
      <c r="D66" s="1">
        <v>8</v>
      </c>
      <c r="E66" s="1">
        <v>200</v>
      </c>
      <c r="F66" s="1">
        <f>C66*D66*E66</f>
        <v>35200</v>
      </c>
      <c r="G66" s="55">
        <v>17</v>
      </c>
      <c r="H66" s="55">
        <v>32</v>
      </c>
      <c r="I66" s="57">
        <f>-$F$66</f>
        <v>-35200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-2200</v>
      </c>
      <c r="AA66" s="58">
        <f t="shared" ref="AA66:AO66" si="17">$I$66/16</f>
        <v>-2200</v>
      </c>
      <c r="AB66" s="58">
        <f t="shared" si="17"/>
        <v>-2200</v>
      </c>
      <c r="AC66" s="58">
        <f t="shared" si="17"/>
        <v>-2200</v>
      </c>
      <c r="AD66" s="58">
        <f t="shared" si="17"/>
        <v>-2200</v>
      </c>
      <c r="AE66" s="58">
        <f t="shared" si="17"/>
        <v>-2200</v>
      </c>
      <c r="AF66" s="58">
        <f t="shared" si="17"/>
        <v>-2200</v>
      </c>
      <c r="AG66" s="58">
        <f t="shared" si="17"/>
        <v>-2200</v>
      </c>
      <c r="AH66" s="58">
        <f t="shared" si="17"/>
        <v>-2200</v>
      </c>
      <c r="AI66" s="58">
        <f t="shared" si="17"/>
        <v>-2200</v>
      </c>
      <c r="AJ66" s="58">
        <f t="shared" si="17"/>
        <v>-2200</v>
      </c>
      <c r="AK66" s="58">
        <f t="shared" si="17"/>
        <v>-2200</v>
      </c>
      <c r="AL66" s="58">
        <f t="shared" si="17"/>
        <v>-2200</v>
      </c>
      <c r="AM66" s="58">
        <f t="shared" si="17"/>
        <v>-2200</v>
      </c>
      <c r="AN66" s="58">
        <f t="shared" si="17"/>
        <v>-2200</v>
      </c>
      <c r="AO66" s="58">
        <f t="shared" si="17"/>
        <v>-2200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SUM(F69:F72)</f>
        <v>8637534.4000000004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207</v>
      </c>
      <c r="C69">
        <v>44</v>
      </c>
      <c r="D69" s="1">
        <f>65*2183.04</f>
        <v>141897.60000000001</v>
      </c>
      <c r="F69" s="1">
        <f>C69*D69</f>
        <v>6243494.4000000004</v>
      </c>
      <c r="G69" s="55">
        <v>92</v>
      </c>
      <c r="H69" s="55">
        <v>92</v>
      </c>
      <c r="I69" s="57">
        <f>F69</f>
        <v>6243494.4000000004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6243494.4000000004</v>
      </c>
      <c r="CX69" s="115"/>
    </row>
    <row r="70" spans="2:102" x14ac:dyDescent="0.25">
      <c r="B70" t="s">
        <v>222</v>
      </c>
      <c r="C70">
        <v>88</v>
      </c>
      <c r="D70" s="11">
        <v>2705</v>
      </c>
      <c r="F70" s="1">
        <f>C70*D70</f>
        <v>238040</v>
      </c>
      <c r="G70" s="55">
        <v>33</v>
      </c>
      <c r="H70" s="55">
        <v>33</v>
      </c>
      <c r="I70" s="57">
        <f>F70</f>
        <v>238040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238040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223</v>
      </c>
      <c r="C71">
        <v>88</v>
      </c>
      <c r="D71" s="1">
        <v>11000</v>
      </c>
      <c r="F71" s="1">
        <f>C71*D71</f>
        <v>968000</v>
      </c>
      <c r="G71" s="55">
        <v>33</v>
      </c>
      <c r="H71" s="55">
        <v>33</v>
      </c>
      <c r="I71" s="57">
        <f>F71</f>
        <v>968000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968000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214</v>
      </c>
      <c r="C72">
        <v>44</v>
      </c>
      <c r="D72" s="1">
        <f>5*12</f>
        <v>60</v>
      </c>
      <c r="E72" s="1">
        <v>450</v>
      </c>
      <c r="F72" s="1">
        <f>C72*D72*E72</f>
        <v>1188000</v>
      </c>
      <c r="G72" s="55">
        <v>33</v>
      </c>
      <c r="H72" s="55">
        <v>92</v>
      </c>
      <c r="I72" s="57">
        <f>F72</f>
        <v>1188000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19800</v>
      </c>
      <c r="AQ72" s="58">
        <f t="shared" ref="AQ72:CV72" si="18">$C$72*$E$72</f>
        <v>19800</v>
      </c>
      <c r="AR72" s="58">
        <f t="shared" si="18"/>
        <v>19800</v>
      </c>
      <c r="AS72" s="58">
        <f t="shared" si="18"/>
        <v>19800</v>
      </c>
      <c r="AT72" s="58">
        <f t="shared" si="18"/>
        <v>19800</v>
      </c>
      <c r="AU72" s="58">
        <f t="shared" si="18"/>
        <v>19800</v>
      </c>
      <c r="AV72" s="58">
        <f t="shared" si="18"/>
        <v>19800</v>
      </c>
      <c r="AW72" s="58">
        <f t="shared" si="18"/>
        <v>19800</v>
      </c>
      <c r="AX72" s="58">
        <f t="shared" si="18"/>
        <v>19800</v>
      </c>
      <c r="AY72" s="58">
        <f t="shared" si="18"/>
        <v>19800</v>
      </c>
      <c r="AZ72" s="58">
        <f t="shared" si="18"/>
        <v>19800</v>
      </c>
      <c r="BA72" s="58">
        <f t="shared" si="18"/>
        <v>19800</v>
      </c>
      <c r="BB72" s="58">
        <f t="shared" si="18"/>
        <v>19800</v>
      </c>
      <c r="BC72" s="58">
        <f t="shared" si="18"/>
        <v>19800</v>
      </c>
      <c r="BD72" s="58">
        <f t="shared" si="18"/>
        <v>19800</v>
      </c>
      <c r="BE72" s="58">
        <f t="shared" si="18"/>
        <v>19800</v>
      </c>
      <c r="BF72" s="58">
        <f t="shared" si="18"/>
        <v>19800</v>
      </c>
      <c r="BG72" s="58">
        <f t="shared" si="18"/>
        <v>19800</v>
      </c>
      <c r="BH72" s="58">
        <f t="shared" si="18"/>
        <v>19800</v>
      </c>
      <c r="BI72" s="58">
        <f t="shared" si="18"/>
        <v>19800</v>
      </c>
      <c r="BJ72" s="58">
        <f t="shared" si="18"/>
        <v>19800</v>
      </c>
      <c r="BK72" s="58">
        <f t="shared" si="18"/>
        <v>19800</v>
      </c>
      <c r="BL72" s="58">
        <f t="shared" si="18"/>
        <v>19800</v>
      </c>
      <c r="BM72" s="58">
        <f t="shared" si="18"/>
        <v>19800</v>
      </c>
      <c r="BN72" s="58">
        <f t="shared" si="18"/>
        <v>19800</v>
      </c>
      <c r="BO72" s="58">
        <f t="shared" si="18"/>
        <v>19800</v>
      </c>
      <c r="BP72" s="58">
        <f t="shared" si="18"/>
        <v>19800</v>
      </c>
      <c r="BQ72" s="58">
        <f t="shared" si="18"/>
        <v>19800</v>
      </c>
      <c r="BR72" s="58">
        <f t="shared" si="18"/>
        <v>19800</v>
      </c>
      <c r="BS72" s="58">
        <f t="shared" si="18"/>
        <v>19800</v>
      </c>
      <c r="BT72" s="58">
        <f t="shared" si="18"/>
        <v>19800</v>
      </c>
      <c r="BU72" s="58">
        <f t="shared" si="18"/>
        <v>19800</v>
      </c>
      <c r="BV72" s="58">
        <f t="shared" si="18"/>
        <v>19800</v>
      </c>
      <c r="BW72" s="58">
        <f t="shared" si="18"/>
        <v>19800</v>
      </c>
      <c r="BX72" s="58">
        <f t="shared" si="18"/>
        <v>19800</v>
      </c>
      <c r="BY72" s="58">
        <f t="shared" si="18"/>
        <v>19800</v>
      </c>
      <c r="BZ72" s="58">
        <f t="shared" si="18"/>
        <v>19800</v>
      </c>
      <c r="CA72" s="58">
        <f t="shared" si="18"/>
        <v>19800</v>
      </c>
      <c r="CB72" s="58">
        <f t="shared" si="18"/>
        <v>19800</v>
      </c>
      <c r="CC72" s="58">
        <f t="shared" si="18"/>
        <v>19800</v>
      </c>
      <c r="CD72" s="58">
        <f t="shared" si="18"/>
        <v>19800</v>
      </c>
      <c r="CE72" s="58">
        <f t="shared" si="18"/>
        <v>19800</v>
      </c>
      <c r="CF72" s="58">
        <f t="shared" si="18"/>
        <v>19800</v>
      </c>
      <c r="CG72" s="58">
        <f t="shared" si="18"/>
        <v>19800</v>
      </c>
      <c r="CH72" s="58">
        <f t="shared" si="18"/>
        <v>19800</v>
      </c>
      <c r="CI72" s="58">
        <f t="shared" si="18"/>
        <v>19800</v>
      </c>
      <c r="CJ72" s="58">
        <f t="shared" si="18"/>
        <v>19800</v>
      </c>
      <c r="CK72" s="58">
        <f t="shared" si="18"/>
        <v>19800</v>
      </c>
      <c r="CL72" s="58">
        <f>$C$72*$E$72</f>
        <v>19800</v>
      </c>
      <c r="CM72" s="58">
        <f t="shared" si="18"/>
        <v>19800</v>
      </c>
      <c r="CN72" s="58">
        <f t="shared" si="18"/>
        <v>19800</v>
      </c>
      <c r="CO72" s="58">
        <f t="shared" si="18"/>
        <v>19800</v>
      </c>
      <c r="CP72" s="58">
        <f t="shared" si="18"/>
        <v>19800</v>
      </c>
      <c r="CQ72" s="58">
        <f t="shared" si="18"/>
        <v>19800</v>
      </c>
      <c r="CR72" s="58">
        <f t="shared" si="18"/>
        <v>19800</v>
      </c>
      <c r="CS72" s="58">
        <f t="shared" si="18"/>
        <v>19800</v>
      </c>
      <c r="CT72" s="58">
        <f t="shared" si="18"/>
        <v>19800</v>
      </c>
      <c r="CU72" s="58">
        <f t="shared" si="18"/>
        <v>19800</v>
      </c>
      <c r="CV72" s="58">
        <f t="shared" si="18"/>
        <v>19800</v>
      </c>
      <c r="CW72" s="58">
        <f>$C$72*$E$72</f>
        <v>19800</v>
      </c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</row>
    <row r="74" spans="2:102" x14ac:dyDescent="0.25">
      <c r="B74" s="26" t="s">
        <v>10</v>
      </c>
      <c r="C74" s="2"/>
      <c r="D74" s="3"/>
      <c r="E74" s="3"/>
      <c r="F74" s="3">
        <f>F68-F8</f>
        <v>2337355.1425853129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F74/88</f>
        <v>26560.853893014919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(-F8+F69)/88</f>
        <v>-644.14610698508011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1" t="s">
        <v>9</v>
      </c>
      <c r="F81" s="132"/>
      <c r="G81" s="116"/>
      <c r="H81" s="117"/>
      <c r="I81" s="106">
        <f>F68</f>
        <v>8637534.4000000004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1" t="s">
        <v>111</v>
      </c>
      <c r="F82" s="132"/>
      <c r="G82" s="116"/>
      <c r="H82" s="117"/>
      <c r="I82" s="106">
        <f>-F8</f>
        <v>-6300179.2574146874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1" t="s">
        <v>112</v>
      </c>
      <c r="F83" s="132"/>
      <c r="G83" s="116"/>
      <c r="H83" s="117"/>
      <c r="I83" s="106">
        <f>SUM(I81:I82)</f>
        <v>2337355.1425853129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0.37099819657265742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113</v>
      </c>
      <c r="F86" s="108"/>
      <c r="G86" s="116"/>
      <c r="H86" s="116"/>
      <c r="I86" s="118"/>
      <c r="J86" s="49">
        <v>1E-3</v>
      </c>
      <c r="K86" s="49">
        <f t="shared" ref="K86:BV86" si="19">SUM(K10:K76)</f>
        <v>-7018</v>
      </c>
      <c r="L86" s="49">
        <v>1E-3</v>
      </c>
      <c r="M86" s="49">
        <f t="shared" si="19"/>
        <v>-11973.720612215999</v>
      </c>
      <c r="N86" s="49">
        <v>1E-3</v>
      </c>
      <c r="O86" s="49">
        <f t="shared" si="19"/>
        <v>-117867.71091634706</v>
      </c>
      <c r="P86" s="49">
        <f t="shared" si="19"/>
        <v>-968.87700000000007</v>
      </c>
      <c r="Q86" s="49">
        <v>1E-3</v>
      </c>
      <c r="R86" s="49">
        <f t="shared" si="19"/>
        <v>-186041.98526561857</v>
      </c>
      <c r="S86" s="49">
        <f t="shared" si="19"/>
        <v>-40987.491696000012</v>
      </c>
      <c r="T86" s="49">
        <f t="shared" si="19"/>
        <v>-5076.7206122159996</v>
      </c>
      <c r="U86" s="49">
        <v>1E-3</v>
      </c>
      <c r="V86" s="49">
        <f t="shared" si="19"/>
        <v>-163949.96678400005</v>
      </c>
      <c r="W86" s="49">
        <v>1E-3</v>
      </c>
      <c r="X86" s="49">
        <v>1E-3</v>
      </c>
      <c r="Y86" s="49">
        <f t="shared" si="19"/>
        <v>-30205.642323788736</v>
      </c>
      <c r="Z86" s="49">
        <f t="shared" si="19"/>
        <v>-84732.860113109462</v>
      </c>
      <c r="AA86" s="49">
        <f t="shared" si="19"/>
        <v>-109937.64660458887</v>
      </c>
      <c r="AB86" s="49">
        <f t="shared" si="19"/>
        <v>-63013.113121523304</v>
      </c>
      <c r="AC86" s="49">
        <f t="shared" si="19"/>
        <v>-79552.798518158612</v>
      </c>
      <c r="AD86" s="49">
        <f t="shared" si="19"/>
        <v>-120852.74177061324</v>
      </c>
      <c r="AE86" s="49">
        <f t="shared" si="19"/>
        <v>-115271.17691995308</v>
      </c>
      <c r="AF86" s="49">
        <f t="shared" si="19"/>
        <v>-127374.10192408184</v>
      </c>
      <c r="AG86" s="49">
        <f t="shared" si="19"/>
        <v>-295958.08325419447</v>
      </c>
      <c r="AH86" s="49">
        <f t="shared" si="19"/>
        <v>-362866.65437282925</v>
      </c>
      <c r="AI86" s="49">
        <f t="shared" si="19"/>
        <v>-440556.70843959833</v>
      </c>
      <c r="AJ86" s="49">
        <f t="shared" si="19"/>
        <v>-566002.82180523709</v>
      </c>
      <c r="AK86" s="49">
        <f t="shared" si="19"/>
        <v>-704430.77971045114</v>
      </c>
      <c r="AL86" s="49">
        <f t="shared" si="19"/>
        <v>-865008.48572076368</v>
      </c>
      <c r="AM86" s="49">
        <f t="shared" si="19"/>
        <v>-712825.23773063917</v>
      </c>
      <c r="AN86" s="49">
        <f t="shared" si="19"/>
        <v>-447791.46905656706</v>
      </c>
      <c r="AO86" s="49">
        <f t="shared" si="19"/>
        <v>-235032.70209942368</v>
      </c>
      <c r="AP86" s="49">
        <f>SUM(AP10:AP76)</f>
        <v>1193567.6687376914</v>
      </c>
      <c r="AQ86" s="49">
        <f t="shared" si="19"/>
        <v>8095.2395984561826</v>
      </c>
      <c r="AR86" s="49">
        <f t="shared" si="19"/>
        <v>8277.3337059998757</v>
      </c>
      <c r="AS86" s="49">
        <f t="shared" si="19"/>
        <v>8459.9589213572381</v>
      </c>
      <c r="AT86" s="49">
        <f t="shared" si="19"/>
        <v>8643.1167935927278</v>
      </c>
      <c r="AU86" s="49">
        <f t="shared" si="19"/>
        <v>8826.808876288902</v>
      </c>
      <c r="AV86" s="49">
        <f t="shared" si="19"/>
        <v>9011.0367275596091</v>
      </c>
      <c r="AW86" s="49">
        <f t="shared" si="19"/>
        <v>9195.80191006319</v>
      </c>
      <c r="AX86" s="49">
        <f t="shared" si="19"/>
        <v>9381.1059910157364</v>
      </c>
      <c r="AY86" s="49">
        <f t="shared" si="19"/>
        <v>9566.9505422043931</v>
      </c>
      <c r="AZ86" s="49">
        <f t="shared" si="19"/>
        <v>9753.337140000689</v>
      </c>
      <c r="BA86" s="49">
        <f t="shared" si="19"/>
        <v>9940.2673653738875</v>
      </c>
      <c r="BB86" s="49">
        <f t="shared" si="19"/>
        <v>10127.742803904424</v>
      </c>
      <c r="BC86" s="49">
        <f t="shared" si="19"/>
        <v>10315.765045797341</v>
      </c>
      <c r="BD86" s="49">
        <f t="shared" si="19"/>
        <v>10504.33568589578</v>
      </c>
      <c r="BE86" s="49">
        <f t="shared" si="19"/>
        <v>10693.456323694507</v>
      </c>
      <c r="BF86" s="49">
        <f t="shared" si="19"/>
        <v>10883.128563353481</v>
      </c>
      <c r="BG86" s="49">
        <f t="shared" si="19"/>
        <v>11073.354013711456</v>
      </c>
      <c r="BH86" s="49">
        <f t="shared" si="19"/>
        <v>11264.134288299645</v>
      </c>
      <c r="BI86" s="49">
        <f t="shared" si="19"/>
        <v>11455.471005355383</v>
      </c>
      <c r="BJ86" s="49">
        <f t="shared" si="19"/>
        <v>11647.365787835868</v>
      </c>
      <c r="BK86" s="49">
        <f t="shared" si="19"/>
        <v>11839.82026343192</v>
      </c>
      <c r="BL86" s="49">
        <f t="shared" si="19"/>
        <v>12032.836064581792</v>
      </c>
      <c r="BM86" s="49">
        <f t="shared" si="19"/>
        <v>12226.41482848502</v>
      </c>
      <c r="BN86" s="49">
        <f t="shared" si="19"/>
        <v>12420.558197116297</v>
      </c>
      <c r="BO86" s="49">
        <f t="shared" si="19"/>
        <v>12615.267817239415</v>
      </c>
      <c r="BP86" s="49">
        <f t="shared" si="19"/>
        <v>12810.545340421228</v>
      </c>
      <c r="BQ86" s="49">
        <f t="shared" si="19"/>
        <v>13006.392423045652</v>
      </c>
      <c r="BR86" s="49">
        <f t="shared" si="19"/>
        <v>13202.810726327731</v>
      </c>
      <c r="BS86" s="49">
        <f t="shared" si="19"/>
        <v>13399.801916327719</v>
      </c>
      <c r="BT86" s="49">
        <f t="shared" si="19"/>
        <v>13597.367663965204</v>
      </c>
      <c r="BU86" s="49">
        <f t="shared" si="19"/>
        <v>13795.5096450333</v>
      </c>
      <c r="BV86" s="49">
        <f t="shared" si="19"/>
        <v>13994.229540212844</v>
      </c>
      <c r="BW86" s="49">
        <f t="shared" ref="BW86:CW86" si="20">SUM(BW10:BW76)</f>
        <v>14193.52903508666</v>
      </c>
      <c r="BX86" s="49">
        <f t="shared" si="20"/>
        <v>14393.40982015386</v>
      </c>
      <c r="BY86" s="49">
        <f t="shared" si="20"/>
        <v>14593.873590844172</v>
      </c>
      <c r="BZ86" s="49">
        <f t="shared" si="20"/>
        <v>14794.922047532331</v>
      </c>
      <c r="CA86" s="49">
        <f t="shared" si="20"/>
        <v>14996.556895552498</v>
      </c>
      <c r="CB86" s="49">
        <f t="shared" si="20"/>
        <v>15198.779845212723</v>
      </c>
      <c r="CC86" s="49">
        <f t="shared" si="20"/>
        <v>15401.592611809458</v>
      </c>
      <c r="CD86" s="49">
        <f t="shared" si="20"/>
        <v>15604.996915642098</v>
      </c>
      <c r="CE86" s="49">
        <f t="shared" si="20"/>
        <v>15808.994482027583</v>
      </c>
      <c r="CF86" s="49">
        <f t="shared" si="20"/>
        <v>16013.587041315028</v>
      </c>
      <c r="CG86" s="49">
        <f t="shared" si="20"/>
        <v>16218.776328900392</v>
      </c>
      <c r="CH86" s="49">
        <f t="shared" si="20"/>
        <v>16424.564085241218</v>
      </c>
      <c r="CI86" s="49">
        <f t="shared" si="20"/>
        <v>16630.952055871367</v>
      </c>
      <c r="CJ86" s="49">
        <f t="shared" si="20"/>
        <v>16837.941991415853</v>
      </c>
      <c r="CK86" s="49">
        <f t="shared" si="20"/>
        <v>17045.53564760568</v>
      </c>
      <c r="CL86" s="49">
        <f t="shared" si="20"/>
        <v>17253.734785292727</v>
      </c>
      <c r="CM86" s="49">
        <f t="shared" si="20"/>
        <v>17462.541170464694</v>
      </c>
      <c r="CN86" s="49">
        <f t="shared" si="20"/>
        <v>17671.956574260079</v>
      </c>
      <c r="CO86" s="49">
        <f t="shared" si="20"/>
        <v>17881.982772983203</v>
      </c>
      <c r="CP86" s="49">
        <f t="shared" si="20"/>
        <v>18092.621548119267</v>
      </c>
      <c r="CQ86" s="49">
        <f t="shared" si="20"/>
        <v>18303.874686349478</v>
      </c>
      <c r="CR86" s="49">
        <f t="shared" si="20"/>
        <v>18515.743979566192</v>
      </c>
      <c r="CS86" s="49">
        <f t="shared" si="20"/>
        <v>18728.231224888124</v>
      </c>
      <c r="CT86" s="49">
        <f t="shared" si="20"/>
        <v>18941.338224675579</v>
      </c>
      <c r="CU86" s="49">
        <f t="shared" si="20"/>
        <v>19155.066786545747</v>
      </c>
      <c r="CV86" s="49">
        <f t="shared" si="20"/>
        <v>19369.418723388033</v>
      </c>
      <c r="CW86" s="49">
        <f t="shared" si="20"/>
        <v>6251638.9448851347</v>
      </c>
    </row>
    <row r="87" spans="5:101" x14ac:dyDescent="0.25">
      <c r="E87" s="131" t="s">
        <v>114</v>
      </c>
      <c r="F87" s="132"/>
      <c r="G87" s="116"/>
      <c r="H87" s="116"/>
      <c r="I87" s="109">
        <f>SUM(J86:CW86)</f>
        <v>2337500.9126375997</v>
      </c>
      <c r="J87" s="139">
        <f>SUM(J86:U86)</f>
        <v>-369934.50110239768</v>
      </c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39">
        <f>SUM(V86:AG86)</f>
        <v>-1190848.1293340116</v>
      </c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39">
        <f>SUM(AH86:AS86)</f>
        <v>-3116114.6579720052</v>
      </c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39">
        <f>SUM(AT86:BE86)</f>
        <v>115959.72520539119</v>
      </c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39">
        <f>SUM(BF86:BQ86)</f>
        <v>143275.28859287716</v>
      </c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39">
        <f>SUM(BR86:CC86)</f>
        <v>171562.38333805851</v>
      </c>
      <c r="BS87" s="140"/>
      <c r="BT87" s="140"/>
      <c r="BU87" s="140"/>
      <c r="BV87" s="140"/>
      <c r="BW87" s="140"/>
      <c r="BX87" s="140"/>
      <c r="BY87" s="140"/>
      <c r="BZ87" s="140"/>
      <c r="CA87" s="140"/>
      <c r="CB87" s="140"/>
      <c r="CC87" s="140"/>
      <c r="CD87" s="139">
        <f>SUM(CD86:CO86)</f>
        <v>200855.56385101992</v>
      </c>
      <c r="CE87" s="140"/>
      <c r="CF87" s="140"/>
      <c r="CG87" s="140"/>
      <c r="CH87" s="140"/>
      <c r="CI87" s="140"/>
      <c r="CJ87" s="140"/>
      <c r="CK87" s="140"/>
      <c r="CL87" s="140"/>
      <c r="CM87" s="140"/>
      <c r="CN87" s="140"/>
      <c r="CO87" s="140"/>
      <c r="CP87" s="140">
        <f>SUM(CP86:CW86)</f>
        <v>6382745.240058667</v>
      </c>
      <c r="CQ87" s="141"/>
      <c r="CR87" s="141"/>
      <c r="CS87" s="141"/>
      <c r="CT87" s="141"/>
      <c r="CU87" s="141"/>
      <c r="CV87" s="141"/>
      <c r="CW87" s="142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1" t="s">
        <v>115</v>
      </c>
      <c r="F90" s="132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1" t="s">
        <v>116</v>
      </c>
      <c r="F91" s="132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1" t="s">
        <v>117</v>
      </c>
      <c r="F92" s="132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1" t="s">
        <v>118</v>
      </c>
      <c r="F93" s="132"/>
      <c r="G93" s="121"/>
      <c r="H93" s="122"/>
      <c r="I93" s="106">
        <f>NPV(I91,S86:CW86)+SUM(J86:R86)</f>
        <v>395640.52375504683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2" t="s">
        <v>119</v>
      </c>
      <c r="F94" s="153"/>
      <c r="G94" s="121"/>
      <c r="H94" s="122"/>
      <c r="I94" s="105">
        <f>CW94</f>
        <v>4.4651255108991705E-3</v>
      </c>
      <c r="J94" s="125"/>
      <c r="K94" s="125">
        <f>MIRR(J86:K86,I92,I91)</f>
        <v>-0.99999985674408887</v>
      </c>
      <c r="L94" s="125">
        <f>MIRR($J$86:L86,$I$92,$I$91)</f>
        <v>-0.99946472885376048</v>
      </c>
      <c r="M94" s="125">
        <f>MIRR($J$86:M86,$I$92,$I$91)</f>
        <v>-0.99526056675821217</v>
      </c>
      <c r="N94" s="125">
        <f>MIRR($J$86:N86,$I$92,$I$91)</f>
        <v>-0.98000967956116403</v>
      </c>
      <c r="O94" s="125">
        <f>MIRR($J$86:O86,$I$92,$I$91)</f>
        <v>-0.97051250317270843</v>
      </c>
      <c r="P94" s="125">
        <f>MIRR($J$86:P86,$I$92,$I$91)</f>
        <v>-0.94696782226707721</v>
      </c>
      <c r="Q94" s="125">
        <f>MIRR($J$86:Q86,$I$92,$I$91)</f>
        <v>-0.91595263125743631</v>
      </c>
      <c r="R94" s="125">
        <f>MIRR($J$86:R86,$I$92,$I$91)</f>
        <v>-0.89698614337707672</v>
      </c>
      <c r="S94" s="125">
        <f>MIRR($J$86:S86,$I$92,$I$91)</f>
        <v>-0.86906235107512964</v>
      </c>
      <c r="T94" s="125">
        <f>MIRR($J$86:T86,$I$92,$I$91)</f>
        <v>-0.83968661448269022</v>
      </c>
      <c r="U94" s="125">
        <f>MIRR($J$86:U86,$I$92,$I$91)</f>
        <v>-0.80682378352909889</v>
      </c>
      <c r="V94" s="125">
        <f>MIRR($J$86:V86,$I$92,$I$91)</f>
        <v>-0.78502656670230786</v>
      </c>
      <c r="W94" s="125">
        <f>MIRR($J$86:W86,$I$92,$I$91)</f>
        <v>-0.7546568752653986</v>
      </c>
      <c r="X94" s="125">
        <f>MIRR($J$86:X86,$I$92,$I$91)</f>
        <v>-0.72576235237749176</v>
      </c>
      <c r="Y94" s="125">
        <f>MIRR($J$86:Y86,$I$92,$I$91)</f>
        <v>-0.70205403276144485</v>
      </c>
      <c r="Z94" s="125">
        <f>MIRR($J$86:Z86,$I$92,$I$91)</f>
        <v>-0.68132364240562282</v>
      </c>
      <c r="AA94" s="125">
        <f>MIRR($J$86:AA86,$I$92,$I$91)</f>
        <v>-0.66216605860031019</v>
      </c>
      <c r="AB94" s="125">
        <f>MIRR($J$86:AB86,$I$92,$I$91)</f>
        <v>-0.64265691344561726</v>
      </c>
      <c r="AC94" s="125">
        <f>MIRR($J$86:AC86,$I$92,$I$91)</f>
        <v>-0.62449665889236616</v>
      </c>
      <c r="AD94" s="125">
        <f>MIRR($J$86:AD86,$I$92,$I$91)</f>
        <v>-0.60801762755024691</v>
      </c>
      <c r="AE94" s="125">
        <f>MIRR($J$86:AE86,$I$92,$I$91)</f>
        <v>-0.59211865378962292</v>
      </c>
      <c r="AF94" s="125">
        <f>MIRR($J$86:AF86,$I$92,$I$91)</f>
        <v>-0.5770923778072069</v>
      </c>
      <c r="AG94" s="125">
        <f>MIRR($J$86:AG86,$I$92,$I$91)</f>
        <v>-0.5648566891687884</v>
      </c>
      <c r="AH94" s="125">
        <f>MIRR($J$86:AH86,$I$92,$I$91)</f>
        <v>-0.55330835765018738</v>
      </c>
      <c r="AI94" s="125">
        <f>MIRR($J$86:AI86,$I$92,$I$91)</f>
        <v>-0.5423627701669046</v>
      </c>
      <c r="AJ94" s="125">
        <f>MIRR($J$86:AJ86,$I$92,$I$91)</f>
        <v>-0.5321728372299428</v>
      </c>
      <c r="AK94" s="125">
        <f>MIRR($J$86:AK86,$I$92,$I$91)</f>
        <v>-0.52255030115133827</v>
      </c>
      <c r="AL94" s="125">
        <f>MIRR($J$86:AL86,$I$92,$I$91)</f>
        <v>-0.51340468097800795</v>
      </c>
      <c r="AM94" s="125">
        <f>MIRR($J$86:AM86,$I$92,$I$91)</f>
        <v>-0.50359977421019253</v>
      </c>
      <c r="AN94" s="125">
        <f>MIRR($J$86:AN86,$I$92,$I$91)</f>
        <v>-0.4931823884182237</v>
      </c>
      <c r="AO94" s="125">
        <f>MIRR($J$86:AO86,$I$92,$I$91)</f>
        <v>-0.4825450282906063</v>
      </c>
      <c r="AP94" s="125">
        <f>MIRR($J$86:AP86,$I$92,$I$91)</f>
        <v>-4.8323770755511641E-2</v>
      </c>
      <c r="AQ94" s="125">
        <f>MIRR($J$86:AQ86,$I$92,$I$91)</f>
        <v>-4.6559720017201212E-2</v>
      </c>
      <c r="AR94" s="125">
        <f>MIRR($J$86:AR86,$I$92,$I$91)</f>
        <v>-4.4894431362759168E-2</v>
      </c>
      <c r="AS94" s="125">
        <f>MIRR($J$86:AS86,$I$92,$I$91)</f>
        <v>-4.331974522649451E-2</v>
      </c>
      <c r="AT94" s="125">
        <f>MIRR($J$86:AT86,$I$92,$I$91)</f>
        <v>-4.1828383162159311E-2</v>
      </c>
      <c r="AU94" s="125">
        <f>MIRR($J$86:AU86,$I$92,$I$91)</f>
        <v>-4.0413831902946895E-2</v>
      </c>
      <c r="AV94" s="125">
        <f>MIRR($J$86:AV86,$I$92,$I$91)</f>
        <v>-3.9070245253567948E-2</v>
      </c>
      <c r="AW94" s="125">
        <f>MIRR($J$86:AW86,$I$92,$I$91)</f>
        <v>-3.7792360695693361E-2</v>
      </c>
      <c r="AX94" s="125">
        <f>MIRR($J$86:AX86,$I$92,$I$91)</f>
        <v>-3.6575428196065074E-2</v>
      </c>
      <c r="AY94" s="125">
        <f>MIRR($J$86:AY86,$I$92,$I$91)</f>
        <v>-3.5415149184429673E-2</v>
      </c>
      <c r="AZ94" s="125">
        <f>MIRR($J$86:AZ86,$I$92,$I$91)</f>
        <v>-3.4307624046392426E-2</v>
      </c>
      <c r="BA94" s="125">
        <f>MIRR($J$86:BA86,$I$92,$I$91)</f>
        <v>-3.3249306776991117E-2</v>
      </c>
      <c r="BB94" s="125">
        <f>MIRR($J$86:BB86,$I$92,$I$91)</f>
        <v>-3.223696568139589E-2</v>
      </c>
      <c r="BC94" s="125">
        <f>MIRR($J$86:BC86,$I$92,$I$91)</f>
        <v>-3.1267649202716297E-2</v>
      </c>
      <c r="BD94" s="125">
        <f>MIRR($J$86:BD86,$I$92,$I$91)</f>
        <v>-3.0338656113419238E-2</v>
      </c>
      <c r="BE94" s="125">
        <f>MIRR($J$86:BE86,$I$92,$I$91)</f>
        <v>-2.9447509434063934E-2</v>
      </c>
      <c r="BF94" s="125">
        <f>MIRR($J$86:BF86,$I$92,$I$91)</f>
        <v>-2.8591933546904702E-2</v>
      </c>
      <c r="BG94" s="125">
        <f>MIRR($J$86:BG86,$I$92,$I$91)</f>
        <v>-2.7769834057078335E-2</v>
      </c>
      <c r="BH94" s="125">
        <f>MIRR($J$86:BH86,$I$92,$I$91)</f>
        <v>-2.6979280024236663E-2</v>
      </c>
      <c r="BI94" s="125">
        <f>MIRR($J$86:BI86,$I$92,$I$91)</f>
        <v>-2.6218488245492E-2</v>
      </c>
      <c r="BJ94" s="125">
        <f>MIRR($J$86:BJ86,$I$92,$I$91)</f>
        <v>-2.5485809318705921E-2</v>
      </c>
      <c r="BK94" s="125">
        <f>MIRR($J$86:BK86,$I$92,$I$91)</f>
        <v>-2.4779715255287216E-2</v>
      </c>
      <c r="BL94" s="125">
        <f>MIRR($J$86:BL86,$I$92,$I$91)</f>
        <v>-2.4098788445240271E-2</v>
      </c>
      <c r="BM94" s="125">
        <f>MIRR($J$86:BM86,$I$92,$I$91)</f>
        <v>-2.3441711805378795E-2</v>
      </c>
      <c r="BN94" s="125">
        <f>MIRR($J$86:BN86,$I$92,$I$91)</f>
        <v>-2.2807259965352822E-2</v>
      </c>
      <c r="BO94" s="125">
        <f>MIRR($J$86:BO86,$I$92,$I$91)</f>
        <v>-2.2194291366184116E-2</v>
      </c>
      <c r="BP94" s="125">
        <f>MIRR($J$86:BP86,$I$92,$I$91)</f>
        <v>-2.1601741162995625E-2</v>
      </c>
      <c r="BQ94" s="125">
        <f>MIRR($J$86:BQ86,$I$92,$I$91)</f>
        <v>-2.1028614838065174E-2</v>
      </c>
      <c r="BR94" s="125">
        <f>MIRR($J$86:BR86,$I$92,$I$91)</f>
        <v>-2.0473982442642868E-2</v>
      </c>
      <c r="BS94" s="125">
        <f>MIRR($J$86:BS86,$I$92,$I$91)</f>
        <v>-1.9936973396500357E-2</v>
      </c>
      <c r="BT94" s="125">
        <f>MIRR($J$86:BT86,$I$92,$I$91)</f>
        <v>-1.9416771783197784E-2</v>
      </c>
      <c r="BU94" s="125">
        <f>MIRR($J$86:BU86,$I$92,$I$91)</f>
        <v>-1.8912612086812497E-2</v>
      </c>
      <c r="BV94" s="125">
        <f>MIRR($J$86:BV86,$I$92,$I$91)</f>
        <v>-1.8423775322547242E-2</v>
      </c>
      <c r="BW94" s="125">
        <f>MIRR($J$86:BW86,$I$92,$I$91)</f>
        <v>-1.7949585519409728E-2</v>
      </c>
      <c r="BX94" s="125">
        <f>MIRR($J$86:BX86,$I$92,$I$91)</f>
        <v>-1.7489406518146899E-2</v>
      </c>
      <c r="BY94" s="125">
        <f>MIRR($J$86:BY86,$I$92,$I$91)</f>
        <v>-1.7042639051949804E-2</v>
      </c>
      <c r="BZ94" s="125">
        <f>MIRR($J$86:BZ86,$I$92,$I$91)</f>
        <v>-1.6608718081214668E-2</v>
      </c>
      <c r="CA94" s="125">
        <f>MIRR($J$86:CA86,$I$92,$I$91)</f>
        <v>-1.6187110356927104E-2</v>
      </c>
      <c r="CB94" s="125">
        <f>MIRR($J$86:CB86,$I$92,$I$91)</f>
        <v>-1.5777312190104809E-2</v>
      </c>
      <c r="CC94" s="125">
        <f>MIRR($J$86:CC86,$I$92,$I$91)</f>
        <v>-1.5378847407242602E-2</v>
      </c>
      <c r="CD94" s="125">
        <f>MIRR($J$86:CD86,$I$92,$I$91)</f>
        <v>-1.4991265473901838E-2</v>
      </c>
      <c r="CE94" s="125">
        <f>MIRR($J$86:CE86,$I$92,$I$91)</f>
        <v>-1.4614139770520507E-2</v>
      </c>
      <c r="CF94" s="125">
        <f>MIRR($J$86:CF86,$I$92,$I$91)</f>
        <v>-1.4247066006216391E-2</v>
      </c>
      <c r="CG94" s="125">
        <f>MIRR($J$86:CG86,$I$92,$I$91)</f>
        <v>-1.3889660757859579E-2</v>
      </c>
      <c r="CH94" s="125">
        <f>MIRR($J$86:CH86,$I$92,$I$91)</f>
        <v>-1.3541560123007557E-2</v>
      </c>
      <c r="CI94" s="125">
        <f>MIRR($J$86:CI86,$I$92,$I$91)</f>
        <v>-1.3202418476473743E-2</v>
      </c>
      <c r="CJ94" s="125">
        <f>MIRR($J$86:CJ86,$I$92,$I$91)</f>
        <v>-1.2871907321330145E-2</v>
      </c>
      <c r="CK94" s="125">
        <f>MIRR($J$86:CK86,$I$92,$I$91)</f>
        <v>-1.2549714226073205E-2</v>
      </c>
      <c r="CL94" s="125">
        <f>MIRR($J$86:CL86,$I$92,$I$91)</f>
        <v>-1.2235541840491915E-2</v>
      </c>
      <c r="CM94" s="125">
        <f>MIRR($J$86:CM86,$I$92,$I$91)</f>
        <v>-1.1929106983513238E-2</v>
      </c>
      <c r="CN94" s="125">
        <f>MIRR($J$86:CN86,$I$92,$I$91)</f>
        <v>-1.1630139796943273E-2</v>
      </c>
      <c r="CO94" s="125">
        <f>MIRR($J$86:CO86,$I$92,$I$91)</f>
        <v>-1.1338382959605209E-2</v>
      </c>
      <c r="CP94" s="125">
        <f>MIRR($J$86:CP86,$I$92,$I$91)</f>
        <v>-1.1053590956893955E-2</v>
      </c>
      <c r="CQ94" s="125">
        <f>MIRR($J$86:CQ86,$I$92,$I$91)</f>
        <v>-1.0775529401228279E-2</v>
      </c>
      <c r="CR94" s="125">
        <f>MIRR($J$86:CR86,$I$92,$I$91)</f>
        <v>-1.0503974399301286E-2</v>
      </c>
      <c r="CS94" s="125">
        <f>MIRR($J$86:CS86,$I$92,$I$91)</f>
        <v>-1.0238711962399338E-2</v>
      </c>
      <c r="CT94" s="125">
        <f>MIRR($J$86:CT86,$I$92,$I$91)</f>
        <v>-9.9795374563987904E-3</v>
      </c>
      <c r="CU94" s="125">
        <f>MIRR($J$86:CU86,$I$92,$I$91)</f>
        <v>-9.7262550883498999E-3</v>
      </c>
      <c r="CV94" s="125">
        <f>MIRR($J$86:CV86,$I$92,$I$91)</f>
        <v>-9.478677426828952E-3</v>
      </c>
      <c r="CW94" s="125">
        <f>MIRR($J$86:CW86,$I$92,$I$91)</f>
        <v>4.4651255108991705E-3</v>
      </c>
    </row>
    <row r="95" spans="5:101" x14ac:dyDescent="0.25">
      <c r="E95" s="154"/>
      <c r="F95" s="155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yBi/5Ao+q26OEtW6E3Y2c9k2TF3LnLSStigtAg/n+R8EsjKkgfgE3uLHmLjNlfHOicfqkFHOeW8+dQEySaWpog==" saltValue="KuwRT6X4w0JOGnxLTPifvA==" spinCount="100000" sheet="1" objects="1" scenarios="1"/>
  <mergeCells count="18">
    <mergeCell ref="E94:F94"/>
    <mergeCell ref="E95:F95"/>
    <mergeCell ref="AH6:AS6"/>
    <mergeCell ref="AT6:BE6"/>
    <mergeCell ref="BF6:BQ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BR6:CC6"/>
    <mergeCell ref="CD6:CO6"/>
  </mergeCells>
  <conditionalFormatting sqref="AI34 AI38 AL34 AL38 AO34 AO38 AR34 AR38 AI54 AL54 AO54 AR54 AI63 AI67 AL63 AL67 AO63 AO67 AR63 AR67 AI76 AL76 AO76 AR76">
    <cfRule type="cellIs" dxfId="28" priority="1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3 J10:CW15">
    <cfRule type="cellIs" dxfId="27" priority="3" stopIfTrue="1" operator="equal">
      <formula>#REF!</formula>
    </cfRule>
  </conditionalFormatting>
  <conditionalFormatting sqref="Z17 Z30 U34:Z34 U38:Z38 U54:Z54 U63:Z63 U67:Z67 U76:Z76 Y59:CW59 U42:CW42">
    <cfRule type="cellIs" dxfId="26" priority="2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C175-D85F-4DAF-BA1B-114CB66CAC32}">
  <sheetPr codeName="Hoja2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P87" sqref="J87:CW87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209</v>
      </c>
    </row>
    <row r="4" spans="2:102" x14ac:dyDescent="0.25">
      <c r="B4" t="s">
        <v>182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3" t="s">
        <v>55</v>
      </c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5"/>
      <c r="V6" s="146" t="s">
        <v>56</v>
      </c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8"/>
      <c r="AH6" s="149" t="s">
        <v>57</v>
      </c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1"/>
      <c r="AT6" s="156" t="s">
        <v>58</v>
      </c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8"/>
      <c r="BF6" s="159" t="s">
        <v>59</v>
      </c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38" t="s">
        <v>166</v>
      </c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60" t="s">
        <v>167</v>
      </c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38" t="s">
        <v>168</v>
      </c>
      <c r="CQ6" s="138"/>
      <c r="CR6" s="138"/>
      <c r="CS6" s="138"/>
      <c r="CT6" s="138"/>
      <c r="CU6" s="138"/>
      <c r="CV6" s="138"/>
      <c r="CW6" s="138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4457839.8289593989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96887.7</v>
      </c>
      <c r="F16" s="1">
        <f>D16*C16</f>
        <v>5435.3999699999995</v>
      </c>
      <c r="G16" s="70">
        <v>6</v>
      </c>
      <c r="H16" s="70">
        <v>6</v>
      </c>
      <c r="I16" s="71">
        <f t="shared" ref="I16:I65" si="0">-F16</f>
        <v>-5435.3999699999995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-5435.3999699999995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96887.7</v>
      </c>
      <c r="F17" s="1">
        <f>D17*C17</f>
        <v>4621.5432899999996</v>
      </c>
      <c r="G17" s="55">
        <v>17</v>
      </c>
      <c r="H17" s="55">
        <v>18</v>
      </c>
      <c r="I17" s="57">
        <f t="shared" si="0"/>
        <v>-4621.5432899999996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-1386.4629869999999</v>
      </c>
      <c r="AA17" s="58">
        <f>0.7*I17</f>
        <v>-3235.0803029999997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96887.7</v>
      </c>
      <c r="F18" s="1">
        <f>C18*D18</f>
        <v>678.21389999999997</v>
      </c>
      <c r="G18" s="55">
        <v>17</v>
      </c>
      <c r="H18" s="55">
        <v>18</v>
      </c>
      <c r="I18" s="57">
        <f t="shared" si="0"/>
        <v>-678.21389999999997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-339.10694999999998</v>
      </c>
      <c r="AA18" s="58">
        <f>I18*0.5</f>
        <v>-339.10694999999998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2853434.5848000003</v>
      </c>
      <c r="F19" s="1">
        <f>C19*D19</f>
        <v>160077.68020728001</v>
      </c>
      <c r="G19" s="55">
        <v>6</v>
      </c>
      <c r="H19" s="55">
        <v>9</v>
      </c>
      <c r="I19" s="57">
        <f t="shared" si="0"/>
        <v>-160077.68020728001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-64031.072082912004</v>
      </c>
      <c r="P19" s="58">
        <v>0</v>
      </c>
      <c r="Q19" s="58">
        <v>0</v>
      </c>
      <c r="R19" s="58">
        <f>I19*0.6</f>
        <v>-96046.608124367995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2853434.5848000003</v>
      </c>
      <c r="F20" s="1">
        <f>C20*D20</f>
        <v>136108.82969496</v>
      </c>
      <c r="G20" s="55">
        <v>19</v>
      </c>
      <c r="H20" s="55">
        <v>32</v>
      </c>
      <c r="I20" s="57">
        <f t="shared" si="0"/>
        <v>-136108.82969496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-9722.0592639257138</v>
      </c>
      <c r="AC20" s="58">
        <f t="shared" ref="AC20:AO20" si="1">$I20/14</f>
        <v>-9722.0592639257138</v>
      </c>
      <c r="AD20" s="58">
        <f t="shared" si="1"/>
        <v>-9722.0592639257138</v>
      </c>
      <c r="AE20" s="58">
        <f t="shared" si="1"/>
        <v>-9722.0592639257138</v>
      </c>
      <c r="AF20" s="58">
        <f t="shared" si="1"/>
        <v>-9722.0592639257138</v>
      </c>
      <c r="AG20" s="58">
        <f t="shared" si="1"/>
        <v>-9722.0592639257138</v>
      </c>
      <c r="AH20" s="58">
        <f t="shared" si="1"/>
        <v>-9722.0592639257138</v>
      </c>
      <c r="AI20" s="58">
        <f t="shared" si="1"/>
        <v>-9722.0592639257138</v>
      </c>
      <c r="AJ20" s="58">
        <f t="shared" si="1"/>
        <v>-9722.0592639257138</v>
      </c>
      <c r="AK20" s="58">
        <f t="shared" si="1"/>
        <v>-9722.0592639257138</v>
      </c>
      <c r="AL20" s="58">
        <f t="shared" si="1"/>
        <v>-9722.0592639257138</v>
      </c>
      <c r="AM20" s="58">
        <f t="shared" si="1"/>
        <v>-9722.0592639257138</v>
      </c>
      <c r="AN20" s="58">
        <f t="shared" si="1"/>
        <v>-9722.0592639257138</v>
      </c>
      <c r="AO20" s="58">
        <f t="shared" si="1"/>
        <v>-9722.0592639257138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2853434.5848000003</v>
      </c>
      <c r="F21" s="1">
        <f>C21*D21</f>
        <v>19974.042093600001</v>
      </c>
      <c r="G21" s="55">
        <v>19</v>
      </c>
      <c r="H21" s="55">
        <v>32</v>
      </c>
      <c r="I21" s="57">
        <f t="shared" si="0"/>
        <v>-19974.042093600001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-1426.7172924000001</v>
      </c>
      <c r="AC21" s="58">
        <f t="shared" ref="AC21:AO21" si="2">$I$21/14</f>
        <v>-1426.7172924000001</v>
      </c>
      <c r="AD21" s="58">
        <f t="shared" si="2"/>
        <v>-1426.7172924000001</v>
      </c>
      <c r="AE21" s="58">
        <f t="shared" si="2"/>
        <v>-1426.7172924000001</v>
      </c>
      <c r="AF21" s="58">
        <f t="shared" si="2"/>
        <v>-1426.7172924000001</v>
      </c>
      <c r="AG21" s="58">
        <f t="shared" si="2"/>
        <v>-1426.7172924000001</v>
      </c>
      <c r="AH21" s="58">
        <f t="shared" si="2"/>
        <v>-1426.7172924000001</v>
      </c>
      <c r="AI21" s="58">
        <f t="shared" si="2"/>
        <v>-1426.7172924000001</v>
      </c>
      <c r="AJ21" s="58">
        <f t="shared" si="2"/>
        <v>-1426.7172924000001</v>
      </c>
      <c r="AK21" s="58">
        <f t="shared" si="2"/>
        <v>-1426.7172924000001</v>
      </c>
      <c r="AL21" s="58">
        <f t="shared" si="2"/>
        <v>-1426.7172924000001</v>
      </c>
      <c r="AM21" s="58">
        <f t="shared" si="2"/>
        <v>-1426.7172924000001</v>
      </c>
      <c r="AN21" s="58">
        <f t="shared" si="2"/>
        <v>-1426.7172924000001</v>
      </c>
      <c r="AO21" s="58">
        <f t="shared" si="2"/>
        <v>-1426.7172924000001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2950322.2848000005</v>
      </c>
      <c r="F22" s="1">
        <f>C22*D22</f>
        <v>59006.44569600001</v>
      </c>
      <c r="G22" s="55">
        <v>1</v>
      </c>
      <c r="H22" s="55">
        <v>33</v>
      </c>
      <c r="I22" s="57">
        <f>-F22</f>
        <v>-59006.44569600001</v>
      </c>
      <c r="J22" s="58">
        <v>0</v>
      </c>
      <c r="K22" s="58">
        <v>0</v>
      </c>
      <c r="L22" s="58">
        <v>0</v>
      </c>
      <c r="M22" s="58">
        <f>I22*0.05</f>
        <v>-2950.3222848000005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-8850.9668544000015</v>
      </c>
      <c r="S22" s="58">
        <v>0</v>
      </c>
      <c r="T22" s="58">
        <f>I22*0.05</f>
        <v>-2950.3222848000005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-2360.2578278400006</v>
      </c>
      <c r="AA22" s="58">
        <f t="shared" si="3"/>
        <v>-2360.2578278400006</v>
      </c>
      <c r="AB22" s="58">
        <f t="shared" si="3"/>
        <v>-2360.2578278400006</v>
      </c>
      <c r="AC22" s="58">
        <f t="shared" si="3"/>
        <v>-2360.2578278400006</v>
      </c>
      <c r="AD22" s="58">
        <f t="shared" si="3"/>
        <v>-2360.2578278400006</v>
      </c>
      <c r="AE22" s="58">
        <f t="shared" si="3"/>
        <v>-2360.2578278400006</v>
      </c>
      <c r="AF22" s="58">
        <f t="shared" si="3"/>
        <v>-2360.2578278400006</v>
      </c>
      <c r="AG22" s="58">
        <f t="shared" si="3"/>
        <v>-2360.2578278400006</v>
      </c>
      <c r="AH22" s="58">
        <f t="shared" si="3"/>
        <v>-2360.2578278400006</v>
      </c>
      <c r="AI22" s="58">
        <f t="shared" si="3"/>
        <v>-2360.2578278400006</v>
      </c>
      <c r="AJ22" s="58">
        <f t="shared" si="3"/>
        <v>-2360.2578278400006</v>
      </c>
      <c r="AK22" s="58">
        <f t="shared" si="3"/>
        <v>-2360.2578278400006</v>
      </c>
      <c r="AL22" s="58">
        <f t="shared" si="3"/>
        <v>-2360.2578278400006</v>
      </c>
      <c r="AM22" s="58">
        <f t="shared" si="3"/>
        <v>-2360.2578278400006</v>
      </c>
      <c r="AN22" s="58">
        <f t="shared" si="3"/>
        <v>-2360.2578278400006</v>
      </c>
      <c r="AO22" s="58">
        <f>$I$22*0.04</f>
        <v>-2360.2578278400006</v>
      </c>
      <c r="AP22" s="58">
        <f>I22*0.11</f>
        <v>-6490.7090265600009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10735.157160000001</v>
      </c>
      <c r="F24" s="1">
        <f>C24*D24</f>
        <v>2254.3830035999999</v>
      </c>
      <c r="G24" s="55">
        <v>6</v>
      </c>
      <c r="H24" s="55">
        <v>18</v>
      </c>
      <c r="I24" s="57">
        <f t="shared" si="0"/>
        <v>-2254.3830035999999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-1141.4339936999997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-362.36968676999993</v>
      </c>
      <c r="AA24" s="58">
        <f>(AA17+AA18)*0.21</f>
        <v>-750.57932312999992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375166.99769184005</v>
      </c>
      <c r="F25" s="1">
        <f>C25*D25</f>
        <v>78785.069515286406</v>
      </c>
      <c r="G25" s="55">
        <v>6</v>
      </c>
      <c r="H25" s="55">
        <v>32</v>
      </c>
      <c r="I25" s="57">
        <f t="shared" si="0"/>
        <v>-78785.069515286406</v>
      </c>
      <c r="J25" s="58">
        <v>0</v>
      </c>
      <c r="K25" s="58">
        <v>0</v>
      </c>
      <c r="L25" s="58">
        <v>0</v>
      </c>
      <c r="M25" s="58">
        <f>SUM(M19:M22)*0.21</f>
        <v>-619.56767980800009</v>
      </c>
      <c r="N25" s="58">
        <v>0</v>
      </c>
      <c r="O25" s="58">
        <f>SUM(O19:O22)*0.21</f>
        <v>-13446.52513741152</v>
      </c>
      <c r="P25" s="58">
        <v>0</v>
      </c>
      <c r="Q25" s="58">
        <v>0</v>
      </c>
      <c r="R25" s="58">
        <f>SUM(R19:R22)*0.21</f>
        <v>-22028.490745541279</v>
      </c>
      <c r="S25" s="58">
        <v>0</v>
      </c>
      <c r="T25" s="58">
        <f>SUM(T19:T22)*0.21</f>
        <v>-619.56767980800009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-495.65414384640007</v>
      </c>
      <c r="AA25" s="58">
        <f t="shared" si="4"/>
        <v>-495.65414384640007</v>
      </c>
      <c r="AB25" s="58">
        <f t="shared" si="4"/>
        <v>-2836.8972206748003</v>
      </c>
      <c r="AC25" s="58">
        <f t="shared" si="4"/>
        <v>-2836.8972206748003</v>
      </c>
      <c r="AD25" s="58">
        <f t="shared" si="4"/>
        <v>-2836.8972206748003</v>
      </c>
      <c r="AE25" s="58">
        <f t="shared" si="4"/>
        <v>-2836.8972206748003</v>
      </c>
      <c r="AF25" s="58">
        <f t="shared" si="4"/>
        <v>-2836.8972206748003</v>
      </c>
      <c r="AG25" s="58">
        <f t="shared" si="4"/>
        <v>-2836.8972206748003</v>
      </c>
      <c r="AH25" s="58">
        <f t="shared" si="4"/>
        <v>-2836.8972206748003</v>
      </c>
      <c r="AI25" s="58">
        <f t="shared" si="4"/>
        <v>-2836.8972206748003</v>
      </c>
      <c r="AJ25" s="58">
        <f t="shared" si="4"/>
        <v>-2836.8972206748003</v>
      </c>
      <c r="AK25" s="58">
        <f t="shared" si="4"/>
        <v>-2836.8972206748003</v>
      </c>
      <c r="AL25" s="58">
        <f t="shared" si="4"/>
        <v>-2836.8972206748003</v>
      </c>
      <c r="AM25" s="58">
        <f t="shared" si="4"/>
        <v>-2836.8972206748003</v>
      </c>
      <c r="AN25" s="58">
        <f t="shared" si="4"/>
        <v>-2836.8972206748003</v>
      </c>
      <c r="AO25" s="58">
        <f t="shared" si="4"/>
        <v>-2836.8972206748003</v>
      </c>
      <c r="AP25" s="58">
        <f t="shared" si="4"/>
        <v>-1363.0488955776002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2853434.5848000003</v>
      </c>
      <c r="F26" s="1">
        <f>C26*D26</f>
        <v>8560.3037544000017</v>
      </c>
      <c r="G26" s="55">
        <v>19</v>
      </c>
      <c r="H26" s="55">
        <v>32</v>
      </c>
      <c r="I26" s="57">
        <f t="shared" si="0"/>
        <v>-8560.3037544000017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-611.45026817142866</v>
      </c>
      <c r="AC26" s="58">
        <f t="shared" ref="AC26:AO26" si="5">$I$26/14</f>
        <v>-611.45026817142866</v>
      </c>
      <c r="AD26" s="58">
        <f t="shared" si="5"/>
        <v>-611.45026817142866</v>
      </c>
      <c r="AE26" s="58">
        <f t="shared" si="5"/>
        <v>-611.45026817142866</v>
      </c>
      <c r="AF26" s="58">
        <f t="shared" si="5"/>
        <v>-611.45026817142866</v>
      </c>
      <c r="AG26" s="58">
        <f t="shared" si="5"/>
        <v>-611.45026817142866</v>
      </c>
      <c r="AH26" s="58">
        <f t="shared" si="5"/>
        <v>-611.45026817142866</v>
      </c>
      <c r="AI26" s="58">
        <f t="shared" si="5"/>
        <v>-611.45026817142866</v>
      </c>
      <c r="AJ26" s="58">
        <f t="shared" si="5"/>
        <v>-611.45026817142866</v>
      </c>
      <c r="AK26" s="58">
        <f t="shared" si="5"/>
        <v>-611.45026817142866</v>
      </c>
      <c r="AL26" s="58">
        <f t="shared" si="5"/>
        <v>-611.45026817142866</v>
      </c>
      <c r="AM26" s="58">
        <f t="shared" si="5"/>
        <v>-611.45026817142866</v>
      </c>
      <c r="AN26" s="58">
        <f t="shared" si="5"/>
        <v>-611.45026817142866</v>
      </c>
      <c r="AO26" s="58">
        <f t="shared" si="5"/>
        <v>-611.45026817142866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200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(98.3*7*3)+(59.1*7*3)+(62.3*7*3)</f>
        <v>4613.7</v>
      </c>
      <c r="D30" s="1">
        <v>21</v>
      </c>
      <c r="F30" s="1">
        <f>C30*D30</f>
        <v>96887.7</v>
      </c>
      <c r="G30" s="55">
        <v>17</v>
      </c>
      <c r="H30" s="55">
        <v>18</v>
      </c>
      <c r="I30" s="57">
        <f t="shared" si="0"/>
        <v>-96887.7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-38755.08</v>
      </c>
      <c r="AA30" s="58">
        <f>I30*0.6</f>
        <v>-58132.619999999995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575</v>
      </c>
      <c r="D31" s="1">
        <v>5.75</v>
      </c>
      <c r="F31" s="1">
        <f>C31*D31</f>
        <v>3306.25</v>
      </c>
      <c r="G31" s="55">
        <v>17</v>
      </c>
      <c r="H31" s="55">
        <v>18</v>
      </c>
      <c r="I31" s="57">
        <f t="shared" si="0"/>
        <v>-3306.25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-1322.5</v>
      </c>
      <c r="AA31" s="58">
        <f>I31*0.6</f>
        <v>-1983.75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22*65*1.2</f>
        <v>1716</v>
      </c>
      <c r="D33" s="1">
        <f>684.63*1.06</f>
        <v>725.70780000000002</v>
      </c>
      <c r="F33" s="1">
        <f>C33*D33</f>
        <v>1245314.5848000001</v>
      </c>
      <c r="G33" s="55">
        <v>24</v>
      </c>
      <c r="H33" s="55">
        <v>32</v>
      </c>
      <c r="I33" s="57">
        <f t="shared" si="0"/>
        <v>-1245314.5848000001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>'evolucion certificaciones nuevo'!J26</f>
        <v>-37359.437544</v>
      </c>
      <c r="AH33" s="58">
        <f>'evolucion certificaciones nuevo'!K26</f>
        <v>-49812.583392</v>
      </c>
      <c r="AI33" s="58">
        <f>'evolucion certificaciones nuevo'!L26</f>
        <v>-115814.25638640001</v>
      </c>
      <c r="AJ33" s="58">
        <f>'evolucion certificaciones nuevo'!M26</f>
        <v>-130758.03140400001</v>
      </c>
      <c r="AK33" s="58">
        <f>'evolucion certificaciones nuevo'!N26</f>
        <v>-205476.90649200001</v>
      </c>
      <c r="AL33" s="58">
        <f>'evolucion certificaciones nuevo'!O26</f>
        <v>-255289.48988400001</v>
      </c>
      <c r="AM33" s="58">
        <f>'evolucion certificaciones nuevo'!P26</f>
        <v>-259025.43363839999</v>
      </c>
      <c r="AN33" s="58">
        <f>'evolucion certificaciones nuevo'!Q26</f>
        <v>-102115.79595360001</v>
      </c>
      <c r="AO33" s="58">
        <f>'evolucion certificaciones nuevo'!R26</f>
        <v>-89662.650105599998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54</v>
      </c>
      <c r="C34" s="1">
        <v>1</v>
      </c>
      <c r="D34" s="1">
        <v>1608120</v>
      </c>
      <c r="F34" s="1">
        <f>C34*D34</f>
        <v>1608120</v>
      </c>
      <c r="G34" s="55">
        <v>19</v>
      </c>
      <c r="H34" s="55">
        <v>31</v>
      </c>
      <c r="I34" s="57">
        <f>-F34</f>
        <v>-1608120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nuevo'!E28</f>
        <v>-9648.7199999999993</v>
      </c>
      <c r="AC34" s="58">
        <f>'evolucion certificaciones nuevo'!F28</f>
        <v>-25729.920000000002</v>
      </c>
      <c r="AD34" s="58">
        <f>'evolucion certificaciones nuevo'!G28</f>
        <v>-64324.800000000003</v>
      </c>
      <c r="AE34" s="58">
        <f>'evolucion certificaciones nuevo'!H28</f>
        <v>-60304.5</v>
      </c>
      <c r="AF34" s="58">
        <f>'evolucion certificaciones nuevo'!I28</f>
        <v>-72365.399999999994</v>
      </c>
      <c r="AG34" s="58">
        <f>'evolucion certificaciones nuevo'!J28</f>
        <v>-151967.34</v>
      </c>
      <c r="AH34" s="58">
        <f>'evolucion certificaciones nuevo'!K28</f>
        <v>-188954.09999999998</v>
      </c>
      <c r="AI34" s="58">
        <f>'evolucion certificaciones nuevo'!L28</f>
        <v>-128649.60000000001</v>
      </c>
      <c r="AJ34" s="58">
        <f>'evolucion certificaciones nuevo'!M28</f>
        <v>-213879.96000000002</v>
      </c>
      <c r="AK34" s="58">
        <f>'evolucion certificaciones nuevo'!N28</f>
        <v>-191366.28</v>
      </c>
      <c r="AL34" s="58">
        <f>'evolucion certificaciones nuevo'!O28</f>
        <v>-238805.81999999998</v>
      </c>
      <c r="AM34" s="58">
        <f>'evolucion certificaciones nuevo'!P28</f>
        <v>-94075.02</v>
      </c>
      <c r="AN34" s="58">
        <f>'evolucion certificaciones nuevo'!Q28</f>
        <v>-168048.53999999998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96887.7</v>
      </c>
      <c r="F36" s="1">
        <f>D36*C36</f>
        <v>20346.416999999998</v>
      </c>
      <c r="G36" s="55">
        <v>16</v>
      </c>
      <c r="H36" s="55">
        <v>18</v>
      </c>
      <c r="I36" s="57">
        <f t="shared" si="0"/>
        <v>-20346.416999999998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-8138.5668000000005</v>
      </c>
      <c r="AA36" s="58">
        <f>AA30*0.21</f>
        <v>-12207.850199999999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2853434.5848000003</v>
      </c>
      <c r="F37" s="1">
        <f>D37*C37</f>
        <v>285343.45848000003</v>
      </c>
      <c r="G37" s="55">
        <v>19</v>
      </c>
      <c r="H37" s="55">
        <v>32</v>
      </c>
      <c r="I37" s="57">
        <f t="shared" si="0"/>
        <v>-285343.45848000003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-964.87199999999996</v>
      </c>
      <c r="AC37" s="58">
        <f t="shared" si="12"/>
        <v>-2572.9920000000002</v>
      </c>
      <c r="AD37" s="58">
        <f t="shared" si="12"/>
        <v>-6432.4800000000005</v>
      </c>
      <c r="AE37" s="58">
        <f t="shared" si="12"/>
        <v>-6030.4500000000007</v>
      </c>
      <c r="AF37" s="58">
        <f t="shared" si="12"/>
        <v>-7236.54</v>
      </c>
      <c r="AG37" s="58">
        <f t="shared" si="12"/>
        <v>-18932.677754400003</v>
      </c>
      <c r="AH37" s="58">
        <f t="shared" si="12"/>
        <v>-23876.668339199998</v>
      </c>
      <c r="AI37" s="58">
        <f t="shared" si="12"/>
        <v>-24446.38563864</v>
      </c>
      <c r="AJ37" s="58">
        <f t="shared" si="12"/>
        <v>-34463.799140400006</v>
      </c>
      <c r="AK37" s="58">
        <f t="shared" si="12"/>
        <v>-39684.318649200002</v>
      </c>
      <c r="AL37" s="58">
        <f t="shared" si="12"/>
        <v>-49409.530988400002</v>
      </c>
      <c r="AM37" s="58">
        <f t="shared" si="12"/>
        <v>-35310.045363839999</v>
      </c>
      <c r="AN37" s="58">
        <f t="shared" si="12"/>
        <v>-27016.433595360002</v>
      </c>
      <c r="AO37" s="58">
        <f t="shared" si="12"/>
        <v>-8966.2650105600005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2853434.5848000003</v>
      </c>
      <c r="F41" s="1">
        <f>C41*D41</f>
        <v>142671.72924000002</v>
      </c>
      <c r="G41" s="70">
        <v>10</v>
      </c>
      <c r="H41" s="70">
        <v>14</v>
      </c>
      <c r="I41" s="71">
        <f t="shared" si="0"/>
        <v>-142671.72924000002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-28534.345848000004</v>
      </c>
      <c r="T41" s="72">
        <v>0</v>
      </c>
      <c r="U41" s="72">
        <v>0</v>
      </c>
      <c r="V41" s="72">
        <f>I41*0.8</f>
        <v>-114137.38339200002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96887.7</v>
      </c>
      <c r="F42" s="1">
        <f>C42*D42</f>
        <v>4844.3850000000002</v>
      </c>
      <c r="G42" s="55">
        <v>7</v>
      </c>
      <c r="H42" s="55">
        <v>9</v>
      </c>
      <c r="I42" s="57">
        <f t="shared" si="0"/>
        <v>-4844.3850000000002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-968.87700000000007</v>
      </c>
      <c r="Q42" s="58">
        <v>0</v>
      </c>
      <c r="R42" s="58">
        <f>I42*0.8</f>
        <v>-3875.5080000000003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</f>
        <v>1245314.5848000001</v>
      </c>
      <c r="F44" s="1">
        <f>C44*D44</f>
        <v>373.59437543999996</v>
      </c>
      <c r="G44" s="55">
        <v>33</v>
      </c>
      <c r="H44" s="55">
        <v>33</v>
      </c>
      <c r="I44" s="57">
        <f t="shared" si="0"/>
        <v>-373.59437543999996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-373.59437543999996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</f>
        <v>1245314.5848000001</v>
      </c>
      <c r="F45" s="1">
        <f>C45*D45</f>
        <v>249.06291696000002</v>
      </c>
      <c r="G45" s="55">
        <v>33</v>
      </c>
      <c r="H45" s="55">
        <v>33</v>
      </c>
      <c r="I45" s="57">
        <f t="shared" si="0"/>
        <v>-249.06291696000002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-249.06291696000002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</f>
        <v>1245314.5848000001</v>
      </c>
      <c r="F48" s="1">
        <f>C48*D48</f>
        <v>373.59437543999996</v>
      </c>
      <c r="G48" s="55">
        <v>33</v>
      </c>
      <c r="H48" s="55">
        <v>33</v>
      </c>
      <c r="I48" s="57">
        <f t="shared" si="0"/>
        <v>-373.59437543999996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-373.59437543999996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</f>
        <v>1245314.5848000001</v>
      </c>
      <c r="F49" s="1">
        <f>C49*D49</f>
        <v>249.06291696000002</v>
      </c>
      <c r="G49" s="55">
        <v>33</v>
      </c>
      <c r="H49" s="55">
        <v>33</v>
      </c>
      <c r="I49" s="57">
        <f t="shared" si="0"/>
        <v>-249.06291696000002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-249.06291696000002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</f>
        <v>1245314.5848000001</v>
      </c>
      <c r="F51" s="1">
        <f>C51*D51</f>
        <v>11207.8312632</v>
      </c>
      <c r="G51" s="55">
        <v>17</v>
      </c>
      <c r="H51" s="55">
        <v>32</v>
      </c>
      <c r="I51" s="57">
        <f t="shared" si="0"/>
        <v>-11207.8312632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-700.48945394999998</v>
      </c>
      <c r="AA51" s="58">
        <f t="shared" ref="AA51:AO51" si="15">$I$51/16</f>
        <v>-700.48945394999998</v>
      </c>
      <c r="AB51" s="58">
        <f t="shared" si="15"/>
        <v>-700.48945394999998</v>
      </c>
      <c r="AC51" s="58">
        <f t="shared" si="15"/>
        <v>-700.48945394999998</v>
      </c>
      <c r="AD51" s="58">
        <f t="shared" si="15"/>
        <v>-700.48945394999998</v>
      </c>
      <c r="AE51" s="58">
        <f t="shared" si="15"/>
        <v>-700.48945394999998</v>
      </c>
      <c r="AF51" s="58">
        <f t="shared" si="15"/>
        <v>-700.48945394999998</v>
      </c>
      <c r="AG51" s="58">
        <f t="shared" si="15"/>
        <v>-700.48945394999998</v>
      </c>
      <c r="AH51" s="58">
        <f t="shared" si="15"/>
        <v>-700.48945394999998</v>
      </c>
      <c r="AI51" s="58">
        <f t="shared" si="15"/>
        <v>-700.48945394999998</v>
      </c>
      <c r="AJ51" s="58">
        <f t="shared" si="15"/>
        <v>-700.48945394999998</v>
      </c>
      <c r="AK51" s="58">
        <f t="shared" si="15"/>
        <v>-700.48945394999998</v>
      </c>
      <c r="AL51" s="58">
        <f t="shared" si="15"/>
        <v>-700.48945394999998</v>
      </c>
      <c r="AM51" s="58">
        <f t="shared" si="15"/>
        <v>-700.48945394999998</v>
      </c>
      <c r="AN51" s="58">
        <f t="shared" si="15"/>
        <v>-700.48945394999998</v>
      </c>
      <c r="AO51" s="58">
        <f t="shared" si="15"/>
        <v>-700.48945394999998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201</v>
      </c>
      <c r="C52" s="6">
        <v>2.5000000000000001E-3</v>
      </c>
      <c r="D52" s="1">
        <f>22*65*1.2*725.71</f>
        <v>1245318.3600000001</v>
      </c>
      <c r="F52" s="1">
        <f>C52*D52</f>
        <v>3113.2959000000005</v>
      </c>
      <c r="G52" s="55">
        <v>33</v>
      </c>
      <c r="H52" s="55">
        <v>33</v>
      </c>
      <c r="I52" s="57">
        <f>-F52</f>
        <v>-3113.2959000000005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-3113.2959000000005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3257134.3019145005</v>
      </c>
      <c r="E56" s="19"/>
      <c r="F56" s="19">
        <f>C56*D56</f>
        <v>8142.8357547862515</v>
      </c>
      <c r="G56" s="55">
        <v>16</v>
      </c>
      <c r="H56" s="55">
        <v>16</v>
      </c>
      <c r="I56" s="57">
        <f t="shared" si="0"/>
        <v>-8142.8357547862515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-8142.8357547862515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3257134.3019145005</v>
      </c>
      <c r="E58" s="19"/>
      <c r="F58" s="19">
        <f>C58*D58</f>
        <v>8142.8357547862515</v>
      </c>
      <c r="G58" s="55">
        <v>16</v>
      </c>
      <c r="H58" s="55">
        <v>16</v>
      </c>
      <c r="I58" s="57">
        <f t="shared" si="0"/>
        <v>-8142.8357547862515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-8142.8357547862515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3257134.3019145005</v>
      </c>
      <c r="E59" s="19"/>
      <c r="F59" s="19">
        <f>C59*D59</f>
        <v>3257.1343019145006</v>
      </c>
      <c r="G59" s="55">
        <v>16</v>
      </c>
      <c r="H59" s="55">
        <v>16</v>
      </c>
      <c r="I59" s="57">
        <f t="shared" si="0"/>
        <v>-3257.1343019145006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-3257.1343019145006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0.8*(F8-F70-F71)</f>
        <v>2601439.8631675192</v>
      </c>
      <c r="E60" s="19"/>
      <c r="F60" s="19">
        <v>238043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-7587.5329249999995</v>
      </c>
      <c r="AQ60" s="58">
        <v>-7471.6327654395591</v>
      </c>
      <c r="AR60" s="58">
        <v>-7355.3945637470688</v>
      </c>
      <c r="AS60" s="58">
        <v>-7238.8173339663072</v>
      </c>
      <c r="AT60" s="58">
        <v>-7121.9000872653514</v>
      </c>
      <c r="AU60" s="58">
        <v>-7004.6418319281865</v>
      </c>
      <c r="AV60" s="58">
        <v>-6887.041573346286</v>
      </c>
      <c r="AW60" s="58">
        <v>-6769.098314010188</v>
      </c>
      <c r="AX60" s="58">
        <v>-6650.8110535010283</v>
      </c>
      <c r="AY60" s="58">
        <v>-6532.1787884820496</v>
      </c>
      <c r="AZ60" s="58">
        <v>-6413.2005126900976</v>
      </c>
      <c r="BA60" s="58">
        <v>-6293.8752169270883</v>
      </c>
      <c r="BB60" s="58">
        <v>-6174.2018890514346</v>
      </c>
      <c r="BC60" s="58">
        <v>-6054.1795139694786</v>
      </c>
      <c r="BD60" s="58">
        <v>-5933.8070736268655</v>
      </c>
      <c r="BE60" s="58">
        <v>-5813.0835469999201</v>
      </c>
      <c r="BF60" s="113">
        <v>-5692.0079100869789</v>
      </c>
      <c r="BG60" s="113">
        <v>-5570.5791358997103</v>
      </c>
      <c r="BH60" s="113">
        <v>-5448.7961944543931</v>
      </c>
      <c r="BI60" s="113">
        <v>-5326.658052763195</v>
      </c>
      <c r="BJ60" s="113">
        <v>-5204.1636748253968</v>
      </c>
      <c r="BK60" s="113">
        <v>-5081.3120216186144</v>
      </c>
      <c r="BL60" s="113">
        <v>-4958.1020510899789</v>
      </c>
      <c r="BM60" s="113">
        <v>-4834.5327181473003</v>
      </c>
      <c r="BN60" s="113">
        <v>-4710.6029746502063</v>
      </c>
      <c r="BO60" s="113">
        <v>-4586.3117694012462</v>
      </c>
      <c r="BP60" s="113">
        <v>-4461.6580481369765</v>
      </c>
      <c r="BQ60" s="113">
        <v>-4336.6407535190192</v>
      </c>
      <c r="BR60" s="113">
        <v>-4211.2588251250936</v>
      </c>
      <c r="BS60" s="113">
        <v>-4085.5111994400168</v>
      </c>
      <c r="BT60" s="113">
        <v>-3959.396809846693</v>
      </c>
      <c r="BU60" s="113">
        <v>-3832.9145866170561</v>
      </c>
      <c r="BV60" s="113">
        <v>-3706.0634569029994</v>
      </c>
      <c r="BW60" s="113">
        <v>-3578.8423447272762</v>
      </c>
      <c r="BX60" s="113">
        <v>-3451.2501709743733</v>
      </c>
      <c r="BY60" s="113">
        <v>-3323.2858533813592</v>
      </c>
      <c r="BZ60" s="113">
        <v>-3194.9483065286968</v>
      </c>
      <c r="CA60" s="113">
        <v>-3066.236441831049</v>
      </c>
      <c r="CB60" s="113">
        <v>-2937.1491675280326</v>
      </c>
      <c r="CC60" s="113">
        <v>-2807.6853886749655</v>
      </c>
      <c r="CD60" s="113">
        <v>-2677.8440071335776</v>
      </c>
      <c r="CE60" s="113">
        <v>-2547.6239215626938</v>
      </c>
      <c r="CF60" s="113">
        <v>-2417.0240274088947</v>
      </c>
      <c r="CG60" s="113">
        <v>-2286.043216897147</v>
      </c>
      <c r="CH60" s="113">
        <v>-2154.6803790214062</v>
      </c>
      <c r="CI60" s="113">
        <v>-2022.9343995351953</v>
      </c>
      <c r="CJ60" s="113">
        <v>-1890.8041609421496</v>
      </c>
      <c r="CK60" s="113">
        <v>-1758.2885424865403</v>
      </c>
      <c r="CL60" s="113">
        <v>-1625.3864201437691</v>
      </c>
      <c r="CM60" s="113">
        <v>-1492.0966666108316</v>
      </c>
      <c r="CN60" s="113">
        <v>-1358.4181512967564</v>
      </c>
      <c r="CO60" s="113">
        <v>-1224.349740313015</v>
      </c>
      <c r="CP60" s="113">
        <v>-1089.8902964639044</v>
      </c>
      <c r="CQ60" s="113">
        <v>-955.03867923690063</v>
      </c>
      <c r="CR60" s="113">
        <v>-819.79374479298463</v>
      </c>
      <c r="CS60" s="113">
        <v>-684.15434595694046</v>
      </c>
      <c r="CT60" s="113">
        <v>-548.11933220762467</v>
      </c>
      <c r="CU60" s="113">
        <v>-411.6875496682066</v>
      </c>
      <c r="CV60" s="113">
        <v>-274.857841096382</v>
      </c>
      <c r="CW60" s="113">
        <v>-137.62904587455611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3257134.3019145005</v>
      </c>
      <c r="E61" s="19"/>
      <c r="F61" s="19">
        <v>117943.31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-13571.392916666666</v>
      </c>
      <c r="AA61" s="58">
        <v>-12759.86487091351</v>
      </c>
      <c r="AB61" s="58">
        <v>-11944.955458303051</v>
      </c>
      <c r="AC61" s="58">
        <v>-11126.650589806715</v>
      </c>
      <c r="AD61" s="58">
        <v>-10304.936117691643</v>
      </c>
      <c r="AE61" s="58">
        <v>-9479.7978352760911</v>
      </c>
      <c r="AF61" s="58">
        <v>-8651.2214766838079</v>
      </c>
      <c r="AG61" s="58">
        <v>-7819.1927165973902</v>
      </c>
      <c r="AH61" s="58">
        <v>-6983.6971700106133</v>
      </c>
      <c r="AI61" s="58">
        <v>-6144.7203919797221</v>
      </c>
      <c r="AJ61" s="58">
        <v>-5302.2478773737057</v>
      </c>
      <c r="AK61" s="58">
        <v>-4456.2650606234965</v>
      </c>
      <c r="AL61" s="58">
        <v>-3606.7573154701608</v>
      </c>
      <c r="AM61" s="58">
        <v>-2753.7099547120188</v>
      </c>
      <c r="AN61" s="58">
        <v>-1897.1082299507191</v>
      </c>
      <c r="AO61" s="58">
        <v>-1036.9373313362471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3257134.3019145005</v>
      </c>
      <c r="E62" s="19"/>
      <c r="F62" s="19">
        <f>C62*D62</f>
        <v>8142.8357547862515</v>
      </c>
      <c r="G62" s="55">
        <v>32</v>
      </c>
      <c r="H62" s="55">
        <v>33</v>
      </c>
      <c r="I62" s="57">
        <f t="shared" si="0"/>
        <v>-8142.8357547862515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-8142.8357547862515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22</v>
      </c>
      <c r="D65" s="1">
        <v>8</v>
      </c>
      <c r="E65" s="1">
        <v>700</v>
      </c>
      <c r="F65" s="1">
        <f>C65*D65*E65</f>
        <v>123200</v>
      </c>
      <c r="G65" s="70">
        <v>17</v>
      </c>
      <c r="H65" s="70">
        <v>32</v>
      </c>
      <c r="I65" s="71">
        <f t="shared" si="0"/>
        <v>-123200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-7700</v>
      </c>
      <c r="AA65" s="72">
        <f t="shared" ref="AA65:AO65" si="16">$I$65/16</f>
        <v>-7700</v>
      </c>
      <c r="AB65" s="72">
        <f t="shared" si="16"/>
        <v>-7700</v>
      </c>
      <c r="AC65" s="72">
        <f t="shared" si="16"/>
        <v>-7700</v>
      </c>
      <c r="AD65" s="72">
        <f t="shared" si="16"/>
        <v>-7700</v>
      </c>
      <c r="AE65" s="72">
        <f t="shared" si="16"/>
        <v>-7700</v>
      </c>
      <c r="AF65" s="72">
        <f t="shared" si="16"/>
        <v>-7700</v>
      </c>
      <c r="AG65" s="72">
        <f t="shared" si="16"/>
        <v>-7700</v>
      </c>
      <c r="AH65" s="72">
        <f t="shared" si="16"/>
        <v>-7700</v>
      </c>
      <c r="AI65" s="72">
        <f t="shared" si="16"/>
        <v>-7700</v>
      </c>
      <c r="AJ65" s="72">
        <f t="shared" si="16"/>
        <v>-7700</v>
      </c>
      <c r="AK65" s="72">
        <f t="shared" si="16"/>
        <v>-7700</v>
      </c>
      <c r="AL65" s="72">
        <f t="shared" si="16"/>
        <v>-7700</v>
      </c>
      <c r="AM65" s="72">
        <f t="shared" si="16"/>
        <v>-7700</v>
      </c>
      <c r="AN65" s="72">
        <f t="shared" si="16"/>
        <v>-7700</v>
      </c>
      <c r="AO65" s="72">
        <f t="shared" si="16"/>
        <v>-7700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22</v>
      </c>
      <c r="D66" s="1">
        <v>8</v>
      </c>
      <c r="E66" s="1">
        <v>200</v>
      </c>
      <c r="F66" s="1">
        <f>C66*D66*E66</f>
        <v>35200</v>
      </c>
      <c r="G66" s="55">
        <v>17</v>
      </c>
      <c r="H66" s="55">
        <v>32</v>
      </c>
      <c r="I66" s="57">
        <f>-$F$66</f>
        <v>-35200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-2200</v>
      </c>
      <c r="AA66" s="58">
        <f t="shared" ref="AA66:AO66" si="17">$I$66/16</f>
        <v>-2200</v>
      </c>
      <c r="AB66" s="58">
        <f t="shared" si="17"/>
        <v>-2200</v>
      </c>
      <c r="AC66" s="58">
        <f t="shared" si="17"/>
        <v>-2200</v>
      </c>
      <c r="AD66" s="58">
        <f t="shared" si="17"/>
        <v>-2200</v>
      </c>
      <c r="AE66" s="58">
        <f t="shared" si="17"/>
        <v>-2200</v>
      </c>
      <c r="AF66" s="58">
        <f t="shared" si="17"/>
        <v>-2200</v>
      </c>
      <c r="AG66" s="58">
        <f t="shared" si="17"/>
        <v>-2200</v>
      </c>
      <c r="AH66" s="58">
        <f t="shared" si="17"/>
        <v>-2200</v>
      </c>
      <c r="AI66" s="58">
        <f t="shared" si="17"/>
        <v>-2200</v>
      </c>
      <c r="AJ66" s="58">
        <f t="shared" si="17"/>
        <v>-2200</v>
      </c>
      <c r="AK66" s="58">
        <f t="shared" si="17"/>
        <v>-2200</v>
      </c>
      <c r="AL66" s="58">
        <f t="shared" si="17"/>
        <v>-2200</v>
      </c>
      <c r="AM66" s="58">
        <f t="shared" si="17"/>
        <v>-2200</v>
      </c>
      <c r="AN66" s="58">
        <f t="shared" si="17"/>
        <v>-2200</v>
      </c>
      <c r="AO66" s="58">
        <f t="shared" si="17"/>
        <v>-2200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SUM(F69:F72)</f>
        <v>4921787.2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202</v>
      </c>
      <c r="C69">
        <v>22</v>
      </c>
      <c r="D69" s="1">
        <f>65*2183.04</f>
        <v>141897.60000000001</v>
      </c>
      <c r="F69" s="1">
        <f>C69*D69</f>
        <v>3121747.2</v>
      </c>
      <c r="G69" s="55">
        <v>92</v>
      </c>
      <c r="H69" s="55">
        <v>92</v>
      </c>
      <c r="I69" s="57">
        <f>F69</f>
        <v>3121747.2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3121747.2</v>
      </c>
      <c r="CX69" s="115"/>
    </row>
    <row r="70" spans="2:102" x14ac:dyDescent="0.25">
      <c r="B70" t="s">
        <v>222</v>
      </c>
      <c r="C70">
        <v>88</v>
      </c>
      <c r="D70" s="11">
        <v>2705</v>
      </c>
      <c r="F70" s="1">
        <f>C70*D70</f>
        <v>238040</v>
      </c>
      <c r="G70" s="55">
        <v>33</v>
      </c>
      <c r="H70" s="55">
        <v>33</v>
      </c>
      <c r="I70" s="57">
        <f>F70</f>
        <v>238040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238040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226</v>
      </c>
      <c r="C71">
        <v>88</v>
      </c>
      <c r="D71" s="1">
        <v>11000</v>
      </c>
      <c r="F71" s="1">
        <f>C71*D71</f>
        <v>968000</v>
      </c>
      <c r="G71" s="55">
        <v>33</v>
      </c>
      <c r="H71" s="55">
        <v>33</v>
      </c>
      <c r="I71" s="57">
        <f>F71</f>
        <v>968000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968000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210</v>
      </c>
      <c r="C72">
        <v>22</v>
      </c>
      <c r="D72" s="1">
        <f>5*12</f>
        <v>60</v>
      </c>
      <c r="E72" s="1">
        <v>450</v>
      </c>
      <c r="F72" s="1">
        <f>C72*D72*E72</f>
        <v>594000</v>
      </c>
      <c r="G72" s="55">
        <v>33</v>
      </c>
      <c r="H72" s="55">
        <v>92</v>
      </c>
      <c r="I72" s="57">
        <f>F72</f>
        <v>594000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9900</v>
      </c>
      <c r="AQ72" s="58">
        <f t="shared" ref="AQ72:CV72" si="18">$C$72*$E$72</f>
        <v>9900</v>
      </c>
      <c r="AR72" s="58">
        <f t="shared" si="18"/>
        <v>9900</v>
      </c>
      <c r="AS72" s="58">
        <f t="shared" si="18"/>
        <v>9900</v>
      </c>
      <c r="AT72" s="58">
        <f t="shared" si="18"/>
        <v>9900</v>
      </c>
      <c r="AU72" s="58">
        <f t="shared" si="18"/>
        <v>9900</v>
      </c>
      <c r="AV72" s="58">
        <f t="shared" si="18"/>
        <v>9900</v>
      </c>
      <c r="AW72" s="58">
        <f t="shared" si="18"/>
        <v>9900</v>
      </c>
      <c r="AX72" s="58">
        <f t="shared" si="18"/>
        <v>9900</v>
      </c>
      <c r="AY72" s="58">
        <f t="shared" si="18"/>
        <v>9900</v>
      </c>
      <c r="AZ72" s="58">
        <f t="shared" si="18"/>
        <v>9900</v>
      </c>
      <c r="BA72" s="58">
        <f t="shared" si="18"/>
        <v>9900</v>
      </c>
      <c r="BB72" s="58">
        <f t="shared" si="18"/>
        <v>9900</v>
      </c>
      <c r="BC72" s="58">
        <f t="shared" si="18"/>
        <v>9900</v>
      </c>
      <c r="BD72" s="58">
        <f t="shared" si="18"/>
        <v>9900</v>
      </c>
      <c r="BE72" s="58">
        <f t="shared" si="18"/>
        <v>9900</v>
      </c>
      <c r="BF72" s="58">
        <f t="shared" si="18"/>
        <v>9900</v>
      </c>
      <c r="BG72" s="58">
        <f t="shared" si="18"/>
        <v>9900</v>
      </c>
      <c r="BH72" s="58">
        <f t="shared" si="18"/>
        <v>9900</v>
      </c>
      <c r="BI72" s="58">
        <f t="shared" si="18"/>
        <v>9900</v>
      </c>
      <c r="BJ72" s="58">
        <f t="shared" si="18"/>
        <v>9900</v>
      </c>
      <c r="BK72" s="58">
        <f t="shared" si="18"/>
        <v>9900</v>
      </c>
      <c r="BL72" s="58">
        <f t="shared" si="18"/>
        <v>9900</v>
      </c>
      <c r="BM72" s="58">
        <f t="shared" si="18"/>
        <v>9900</v>
      </c>
      <c r="BN72" s="58">
        <f t="shared" si="18"/>
        <v>9900</v>
      </c>
      <c r="BO72" s="58">
        <f t="shared" si="18"/>
        <v>9900</v>
      </c>
      <c r="BP72" s="58">
        <f t="shared" si="18"/>
        <v>9900</v>
      </c>
      <c r="BQ72" s="58">
        <f t="shared" si="18"/>
        <v>9900</v>
      </c>
      <c r="BR72" s="58">
        <f t="shared" si="18"/>
        <v>9900</v>
      </c>
      <c r="BS72" s="58">
        <f t="shared" si="18"/>
        <v>9900</v>
      </c>
      <c r="BT72" s="58">
        <f t="shared" si="18"/>
        <v>9900</v>
      </c>
      <c r="BU72" s="58">
        <f t="shared" si="18"/>
        <v>9900</v>
      </c>
      <c r="BV72" s="58">
        <f t="shared" si="18"/>
        <v>9900</v>
      </c>
      <c r="BW72" s="58">
        <f t="shared" si="18"/>
        <v>9900</v>
      </c>
      <c r="BX72" s="58">
        <f t="shared" si="18"/>
        <v>9900</v>
      </c>
      <c r="BY72" s="58">
        <f t="shared" si="18"/>
        <v>9900</v>
      </c>
      <c r="BZ72" s="58">
        <f t="shared" si="18"/>
        <v>9900</v>
      </c>
      <c r="CA72" s="58">
        <f t="shared" si="18"/>
        <v>9900</v>
      </c>
      <c r="CB72" s="58">
        <f t="shared" si="18"/>
        <v>9900</v>
      </c>
      <c r="CC72" s="58">
        <f t="shared" si="18"/>
        <v>9900</v>
      </c>
      <c r="CD72" s="58">
        <f t="shared" si="18"/>
        <v>9900</v>
      </c>
      <c r="CE72" s="58">
        <f t="shared" si="18"/>
        <v>9900</v>
      </c>
      <c r="CF72" s="58">
        <f t="shared" si="18"/>
        <v>9900</v>
      </c>
      <c r="CG72" s="58">
        <f t="shared" si="18"/>
        <v>9900</v>
      </c>
      <c r="CH72" s="58">
        <f t="shared" si="18"/>
        <v>9900</v>
      </c>
      <c r="CI72" s="58">
        <f t="shared" si="18"/>
        <v>9900</v>
      </c>
      <c r="CJ72" s="58">
        <f t="shared" si="18"/>
        <v>9900</v>
      </c>
      <c r="CK72" s="58">
        <f t="shared" si="18"/>
        <v>9900</v>
      </c>
      <c r="CL72" s="58">
        <f t="shared" si="18"/>
        <v>9900</v>
      </c>
      <c r="CM72" s="58">
        <f t="shared" si="18"/>
        <v>9900</v>
      </c>
      <c r="CN72" s="58">
        <f t="shared" si="18"/>
        <v>9900</v>
      </c>
      <c r="CO72" s="58">
        <f t="shared" si="18"/>
        <v>9900</v>
      </c>
      <c r="CP72" s="58">
        <f t="shared" si="18"/>
        <v>9900</v>
      </c>
      <c r="CQ72" s="58">
        <f t="shared" si="18"/>
        <v>9900</v>
      </c>
      <c r="CR72" s="58">
        <f t="shared" si="18"/>
        <v>9900</v>
      </c>
      <c r="CS72" s="58">
        <f t="shared" si="18"/>
        <v>9900</v>
      </c>
      <c r="CT72" s="58">
        <f t="shared" si="18"/>
        <v>9900</v>
      </c>
      <c r="CU72" s="58">
        <f t="shared" si="18"/>
        <v>9900</v>
      </c>
      <c r="CV72" s="58">
        <f t="shared" si="18"/>
        <v>9900</v>
      </c>
      <c r="CW72" s="58">
        <f>$C$72*$E$72</f>
        <v>9900</v>
      </c>
      <c r="CX72" s="115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</row>
    <row r="74" spans="2:102" x14ac:dyDescent="0.25">
      <c r="B74" s="26" t="s">
        <v>10</v>
      </c>
      <c r="C74" s="2"/>
      <c r="D74" s="3"/>
      <c r="E74" s="3"/>
      <c r="F74" s="3">
        <f>F68-F8</f>
        <v>463947.37104060128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F74/88</f>
        <v>5272.1292163704693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(-F8+F69)/88</f>
        <v>-15182.870783629531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03" t="s">
        <v>9</v>
      </c>
      <c r="F81" s="104"/>
      <c r="G81" s="116"/>
      <c r="H81" s="117"/>
      <c r="I81" s="106">
        <f>F68</f>
        <v>4921787.2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03" t="s">
        <v>111</v>
      </c>
      <c r="F82" s="104"/>
      <c r="G82" s="116"/>
      <c r="H82" s="117"/>
      <c r="I82" s="106">
        <f>-F8</f>
        <v>-4457839.8289593989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03" t="s">
        <v>112</v>
      </c>
      <c r="F83" s="104"/>
      <c r="G83" s="116"/>
      <c r="H83" s="117"/>
      <c r="I83" s="106">
        <f>SUM(I81:I82)</f>
        <v>463947.37104060128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0.10407448200060192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113</v>
      </c>
      <c r="F86" s="108"/>
      <c r="G86" s="116"/>
      <c r="H86" s="116"/>
      <c r="I86" s="118"/>
      <c r="J86" s="49">
        <f>SUM(J10:J76)</f>
        <v>0</v>
      </c>
      <c r="K86" s="49">
        <f t="shared" ref="K86:BV86" si="19">SUM(K10:K76)</f>
        <v>-7018</v>
      </c>
      <c r="L86" s="49">
        <f t="shared" si="19"/>
        <v>0</v>
      </c>
      <c r="M86" s="49">
        <f t="shared" si="19"/>
        <v>-10466.889964608001</v>
      </c>
      <c r="N86" s="49">
        <f>SUM(N10:N76)</f>
        <v>0</v>
      </c>
      <c r="O86" s="49">
        <f t="shared" si="19"/>
        <v>-84054.431184023531</v>
      </c>
      <c r="P86" s="49">
        <f t="shared" si="19"/>
        <v>-968.87700000000007</v>
      </c>
      <c r="Q86" s="49">
        <f t="shared" si="19"/>
        <v>0</v>
      </c>
      <c r="R86" s="49">
        <f t="shared" si="19"/>
        <v>-130801.57372430927</v>
      </c>
      <c r="S86" s="49">
        <f t="shared" si="19"/>
        <v>-28534.345848000004</v>
      </c>
      <c r="T86" s="49">
        <f t="shared" si="19"/>
        <v>-3569.8899646080008</v>
      </c>
      <c r="U86" s="49">
        <f t="shared" si="19"/>
        <v>0</v>
      </c>
      <c r="V86" s="49">
        <f t="shared" si="19"/>
        <v>-114137.38339200002</v>
      </c>
      <c r="W86" s="49">
        <f t="shared" si="19"/>
        <v>0</v>
      </c>
      <c r="X86" s="49">
        <f t="shared" si="19"/>
        <v>0</v>
      </c>
      <c r="Y86" s="49">
        <f t="shared" si="19"/>
        <v>-22292.805811487</v>
      </c>
      <c r="Z86" s="49">
        <f t="shared" si="19"/>
        <v>-77331.880766073067</v>
      </c>
      <c r="AA86" s="49">
        <f t="shared" si="19"/>
        <v>-102865.25307267992</v>
      </c>
      <c r="AB86" s="49">
        <f t="shared" si="19"/>
        <v>-50116.418785264992</v>
      </c>
      <c r="AC86" s="49">
        <f t="shared" si="19"/>
        <v>-66987.43391676867</v>
      </c>
      <c r="AD86" s="49">
        <f t="shared" si="19"/>
        <v>-108620.08744465359</v>
      </c>
      <c r="AE86" s="49">
        <f t="shared" si="19"/>
        <v>-103372.61916223803</v>
      </c>
      <c r="AF86" s="49">
        <f t="shared" si="19"/>
        <v>-115811.03280364574</v>
      </c>
      <c r="AG86" s="49">
        <f t="shared" si="19"/>
        <v>-243636.51934195933</v>
      </c>
      <c r="AH86" s="49">
        <f t="shared" si="19"/>
        <v>-297184.92022817256</v>
      </c>
      <c r="AI86" s="49">
        <f t="shared" si="19"/>
        <v>-302612.83374398173</v>
      </c>
      <c r="AJ86" s="49">
        <f t="shared" si="19"/>
        <v>-411961.90974873572</v>
      </c>
      <c r="AK86" s="49">
        <f t="shared" si="19"/>
        <v>-468541.64152878546</v>
      </c>
      <c r="AL86" s="49">
        <f t="shared" si="19"/>
        <v>-574669.46951483202</v>
      </c>
      <c r="AM86" s="49">
        <f t="shared" si="19"/>
        <v>-418722.08028391399</v>
      </c>
      <c r="AN86" s="49">
        <f t="shared" si="19"/>
        <v>-326635.7491058727</v>
      </c>
      <c r="AO86" s="49">
        <f t="shared" si="19"/>
        <v>-127923.72377445819</v>
      </c>
      <c r="AP86" s="49">
        <f>SUM(AP10:AP76)</f>
        <v>1195640.0986680624</v>
      </c>
      <c r="AQ86" s="49">
        <f t="shared" si="19"/>
        <v>2428.3672345604409</v>
      </c>
      <c r="AR86" s="49">
        <f t="shared" si="19"/>
        <v>2544.6054362529312</v>
      </c>
      <c r="AS86" s="49">
        <f t="shared" si="19"/>
        <v>2661.1826660336928</v>
      </c>
      <c r="AT86" s="49">
        <f t="shared" si="19"/>
        <v>2778.0999127346486</v>
      </c>
      <c r="AU86" s="49">
        <f t="shared" si="19"/>
        <v>2895.3581680718135</v>
      </c>
      <c r="AV86" s="49">
        <f t="shared" si="19"/>
        <v>3012.958426653714</v>
      </c>
      <c r="AW86" s="49">
        <f t="shared" si="19"/>
        <v>3130.901685989812</v>
      </c>
      <c r="AX86" s="49">
        <f t="shared" si="19"/>
        <v>3249.1889464989717</v>
      </c>
      <c r="AY86" s="49">
        <f t="shared" si="19"/>
        <v>3367.8212115179504</v>
      </c>
      <c r="AZ86" s="49">
        <f t="shared" si="19"/>
        <v>3486.7994873099024</v>
      </c>
      <c r="BA86" s="49">
        <f t="shared" si="19"/>
        <v>3606.1247830729117</v>
      </c>
      <c r="BB86" s="49">
        <f t="shared" si="19"/>
        <v>3725.7981109485654</v>
      </c>
      <c r="BC86" s="49">
        <f t="shared" si="19"/>
        <v>3845.8204860305214</v>
      </c>
      <c r="BD86" s="49">
        <f t="shared" si="19"/>
        <v>3966.1929263731345</v>
      </c>
      <c r="BE86" s="49">
        <f t="shared" si="19"/>
        <v>4086.9164530000799</v>
      </c>
      <c r="BF86" s="49">
        <f t="shared" si="19"/>
        <v>4207.9920899130211</v>
      </c>
      <c r="BG86" s="49">
        <f t="shared" si="19"/>
        <v>4329.4208641002897</v>
      </c>
      <c r="BH86" s="49">
        <f t="shared" si="19"/>
        <v>4451.2038055456069</v>
      </c>
      <c r="BI86" s="49">
        <f t="shared" si="19"/>
        <v>4573.341947236805</v>
      </c>
      <c r="BJ86" s="49">
        <f t="shared" si="19"/>
        <v>4695.8363251746032</v>
      </c>
      <c r="BK86" s="49">
        <f t="shared" si="19"/>
        <v>4818.6879783813856</v>
      </c>
      <c r="BL86" s="49">
        <f t="shared" si="19"/>
        <v>4941.8979489100211</v>
      </c>
      <c r="BM86" s="49">
        <f t="shared" si="19"/>
        <v>5065.4672818526997</v>
      </c>
      <c r="BN86" s="49">
        <f t="shared" si="19"/>
        <v>5189.3970253497937</v>
      </c>
      <c r="BO86" s="49">
        <f t="shared" si="19"/>
        <v>5313.6882305987538</v>
      </c>
      <c r="BP86" s="49">
        <f t="shared" si="19"/>
        <v>5438.3419518630235</v>
      </c>
      <c r="BQ86" s="49">
        <f t="shared" si="19"/>
        <v>5563.3592464809808</v>
      </c>
      <c r="BR86" s="49">
        <f t="shared" si="19"/>
        <v>5688.7411748749064</v>
      </c>
      <c r="BS86" s="49">
        <f t="shared" si="19"/>
        <v>5814.4888005599832</v>
      </c>
      <c r="BT86" s="49">
        <f t="shared" si="19"/>
        <v>5940.603190153307</v>
      </c>
      <c r="BU86" s="49">
        <f t="shared" si="19"/>
        <v>6067.0854133829434</v>
      </c>
      <c r="BV86" s="49">
        <f t="shared" si="19"/>
        <v>6193.936543097001</v>
      </c>
      <c r="BW86" s="49">
        <f t="shared" ref="BW86:CW86" si="20">SUM(BW10:BW76)</f>
        <v>6321.1576552727238</v>
      </c>
      <c r="BX86" s="49">
        <f t="shared" si="20"/>
        <v>6448.7498290256262</v>
      </c>
      <c r="BY86" s="49">
        <f t="shared" si="20"/>
        <v>6576.7141466186404</v>
      </c>
      <c r="BZ86" s="49">
        <f t="shared" si="20"/>
        <v>6705.0516934713032</v>
      </c>
      <c r="CA86" s="49">
        <f t="shared" si="20"/>
        <v>6833.763558168951</v>
      </c>
      <c r="CB86" s="49">
        <f t="shared" si="20"/>
        <v>6962.8508324719678</v>
      </c>
      <c r="CC86" s="49">
        <f t="shared" si="20"/>
        <v>7092.314611325035</v>
      </c>
      <c r="CD86" s="49">
        <f t="shared" si="20"/>
        <v>7222.1559928664228</v>
      </c>
      <c r="CE86" s="49">
        <f t="shared" si="20"/>
        <v>7352.3760784373062</v>
      </c>
      <c r="CF86" s="49">
        <f t="shared" si="20"/>
        <v>7482.9759725911053</v>
      </c>
      <c r="CG86" s="49">
        <f t="shared" si="20"/>
        <v>7613.9567831028526</v>
      </c>
      <c r="CH86" s="49">
        <f t="shared" si="20"/>
        <v>7745.3196209785938</v>
      </c>
      <c r="CI86" s="49">
        <f t="shared" si="20"/>
        <v>7877.0656004648044</v>
      </c>
      <c r="CJ86" s="49">
        <f t="shared" si="20"/>
        <v>8009.1958390578502</v>
      </c>
      <c r="CK86" s="49">
        <f t="shared" si="20"/>
        <v>8141.7114575134601</v>
      </c>
      <c r="CL86" s="49">
        <f t="shared" si="20"/>
        <v>8274.6135798562318</v>
      </c>
      <c r="CM86" s="49">
        <f t="shared" si="20"/>
        <v>8407.9033333891675</v>
      </c>
      <c r="CN86" s="49">
        <f t="shared" si="20"/>
        <v>8541.5818487032429</v>
      </c>
      <c r="CO86" s="49">
        <f t="shared" si="20"/>
        <v>8675.650259686985</v>
      </c>
      <c r="CP86" s="49">
        <f t="shared" si="20"/>
        <v>8810.1097035360963</v>
      </c>
      <c r="CQ86" s="49">
        <f t="shared" si="20"/>
        <v>8944.9613207630991</v>
      </c>
      <c r="CR86" s="49">
        <f t="shared" si="20"/>
        <v>9080.2062552070147</v>
      </c>
      <c r="CS86" s="49">
        <f t="shared" si="20"/>
        <v>9215.8456540430598</v>
      </c>
      <c r="CT86" s="49">
        <f t="shared" si="20"/>
        <v>9351.8806677923749</v>
      </c>
      <c r="CU86" s="49">
        <f t="shared" si="20"/>
        <v>9488.312450331794</v>
      </c>
      <c r="CV86" s="49">
        <f t="shared" si="20"/>
        <v>9625.1421589036181</v>
      </c>
      <c r="CW86" s="49">
        <f t="shared" si="20"/>
        <v>3123366.7351993392</v>
      </c>
    </row>
    <row r="87" spans="5:101" x14ac:dyDescent="0.25">
      <c r="E87" s="103" t="s">
        <v>114</v>
      </c>
      <c r="F87" s="104"/>
      <c r="G87" s="116"/>
      <c r="H87" s="116"/>
      <c r="I87" s="109">
        <f>SUM(J86:CW86)</f>
        <v>464050.25641243346</v>
      </c>
      <c r="J87" s="139">
        <f>SUM(J86:U86)</f>
        <v>-265414.0076855488</v>
      </c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39">
        <f>SUM(V86:AG86)</f>
        <v>-1005171.4344967704</v>
      </c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39">
        <f>SUM(AH86:AS86)</f>
        <v>-1724978.0739238432</v>
      </c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39">
        <f>SUM(AT86:BE86)</f>
        <v>41151.980598202026</v>
      </c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39">
        <f>SUM(BF86:BQ86)</f>
        <v>58588.634695406974</v>
      </c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39">
        <f>SUM(BR86:CC86)</f>
        <v>76645.457448422385</v>
      </c>
      <c r="BS87" s="140"/>
      <c r="BT87" s="140"/>
      <c r="BU87" s="140"/>
      <c r="BV87" s="140"/>
      <c r="BW87" s="140"/>
      <c r="BX87" s="140"/>
      <c r="BY87" s="140"/>
      <c r="BZ87" s="140"/>
      <c r="CA87" s="140"/>
      <c r="CB87" s="140"/>
      <c r="CC87" s="140"/>
      <c r="CD87" s="139">
        <f>SUM(CD86:CO86)</f>
        <v>95344.506366648027</v>
      </c>
      <c r="CE87" s="140"/>
      <c r="CF87" s="140"/>
      <c r="CG87" s="140"/>
      <c r="CH87" s="140"/>
      <c r="CI87" s="140"/>
      <c r="CJ87" s="140"/>
      <c r="CK87" s="140"/>
      <c r="CL87" s="140"/>
      <c r="CM87" s="140"/>
      <c r="CN87" s="140"/>
      <c r="CO87" s="140"/>
      <c r="CP87" s="140">
        <f>SUM(CP86:CW86)</f>
        <v>3187883.1934099165</v>
      </c>
      <c r="CQ87" s="141"/>
      <c r="CR87" s="141"/>
      <c r="CS87" s="141"/>
      <c r="CT87" s="141"/>
      <c r="CU87" s="141"/>
      <c r="CV87" s="141"/>
      <c r="CW87" s="142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03" t="s">
        <v>115</v>
      </c>
      <c r="F90" s="104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03" t="s">
        <v>116</v>
      </c>
      <c r="F91" s="104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03" t="s">
        <v>117</v>
      </c>
      <c r="F92" s="104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03" t="s">
        <v>118</v>
      </c>
      <c r="F93" s="104"/>
      <c r="G93" s="121"/>
      <c r="H93" s="122"/>
      <c r="I93" s="106">
        <f>NPV(I91,S86:CW86)+SUM(J86:R86)</f>
        <v>-473132.76654049527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2" t="s">
        <v>119</v>
      </c>
      <c r="F94" s="153"/>
      <c r="G94" s="121"/>
      <c r="H94" s="122"/>
      <c r="I94" s="105">
        <f>CW94</f>
        <v>2.2765340355928032E-3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-3.8131480505400273E-2</v>
      </c>
      <c r="AQ94" s="125">
        <f>MIRR($J$86:AQ86,$I$92,$I$91)</f>
        <v>-3.6796986287064848E-2</v>
      </c>
      <c r="AR94" s="125">
        <f>MIRR($J$86:AR86,$I$92,$I$91)</f>
        <v>-3.5536972488509622E-2</v>
      </c>
      <c r="AS94" s="125">
        <f>MIRR($J$86:AS86,$I$92,$I$91)</f>
        <v>-3.4345216658513755E-2</v>
      </c>
      <c r="AT94" s="125">
        <f>MIRR($J$86:AT86,$I$92,$I$91)</f>
        <v>-3.3216174184895531E-2</v>
      </c>
      <c r="AU94" s="125">
        <f>MIRR($J$86:AU86,$I$92,$I$91)</f>
        <v>-3.2144888464159416E-2</v>
      </c>
      <c r="AV94" s="125">
        <f>MIRR($J$86:AV86,$I$92,$I$91)</f>
        <v>-3.1126914983108933E-2</v>
      </c>
      <c r="AW94" s="125">
        <f>MIRR($J$86:AW86,$I$92,$I$91)</f>
        <v>-3.0158256862420685E-2</v>
      </c>
      <c r="AX94" s="125">
        <f>MIRR($J$86:AX86,$I$92,$I$91)</f>
        <v>-2.9235309893119954E-2</v>
      </c>
      <c r="AY94" s="125">
        <f>MIRR($J$86:AY86,$I$92,$I$91)</f>
        <v>-2.8354815474189055E-2</v>
      </c>
      <c r="AZ94" s="125">
        <f>MIRR($J$86:AZ86,$I$92,$I$91)</f>
        <v>-2.7513820157409996E-2</v>
      </c>
      <c r="BA94" s="125">
        <f>MIRR($J$86:BA86,$I$92,$I$91)</f>
        <v>-2.6709640742145546E-2</v>
      </c>
      <c r="BB94" s="125">
        <f>MIRR($J$86:BB86,$I$92,$I$91)</f>
        <v>-2.5939834051784127E-2</v>
      </c>
      <c r="BC94" s="125">
        <f>MIRR($J$86:BC86,$I$92,$I$91)</f>
        <v>-2.5202170675411417E-2</v>
      </c>
      <c r="BD94" s="125">
        <f>MIRR($J$86:BD86,$I$92,$I$91)</f>
        <v>-2.4494612080882328E-2</v>
      </c>
      <c r="BE94" s="125">
        <f>MIRR($J$86:BE86,$I$92,$I$91)</f>
        <v>-2.3815290604962902E-2</v>
      </c>
      <c r="BF94" s="125">
        <f>MIRR($J$86:BF86,$I$92,$I$91)</f>
        <v>-2.3162491907343874E-2</v>
      </c>
      <c r="BG94" s="125">
        <f>MIRR($J$86:BG86,$I$92,$I$91)</f>
        <v>-2.25346395417787E-2</v>
      </c>
      <c r="BH94" s="125">
        <f>MIRR($J$86:BH86,$I$92,$I$91)</f>
        <v>-2.1930281352265046E-2</v>
      </c>
      <c r="BI94" s="125">
        <f>MIRR($J$86:BI86,$I$92,$I$91)</f>
        <v>-2.1348077447350233E-2</v>
      </c>
      <c r="BJ94" s="125">
        <f>MIRR($J$86:BJ86,$I$92,$I$91)</f>
        <v>-2.078678954309221E-2</v>
      </c>
      <c r="BK94" s="125">
        <f>MIRR($J$86:BK86,$I$92,$I$91)</f>
        <v>-2.0245271496388884E-2</v>
      </c>
      <c r="BL94" s="125">
        <f>MIRR($J$86:BL86,$I$92,$I$91)</f>
        <v>-1.9722460876447467E-2</v>
      </c>
      <c r="BM94" s="125">
        <f>MIRR($J$86:BM86,$I$92,$I$91)</f>
        <v>-1.9217371444008591E-2</v>
      </c>
      <c r="BN94" s="125">
        <f>MIRR($J$86:BN86,$I$92,$I$91)</f>
        <v>-1.8729086426327868E-2</v>
      </c>
      <c r="BO94" s="125">
        <f>MIRR($J$86:BO86,$I$92,$I$91)</f>
        <v>-1.8256752491432104E-2</v>
      </c>
      <c r="BP94" s="125">
        <f>MIRR($J$86:BP86,$I$92,$I$91)</f>
        <v>-1.7799574338310253E-2</v>
      </c>
      <c r="BQ94" s="125">
        <f>MIRR($J$86:BQ86,$I$92,$I$91)</f>
        <v>-1.7356809830855968E-2</v>
      </c>
      <c r="BR94" s="125">
        <f>MIRR($J$86:BR86,$I$92,$I$91)</f>
        <v>-1.6927765612890777E-2</v>
      </c>
      <c r="BS94" s="125">
        <f>MIRR($J$86:BS86,$I$92,$I$91)</f>
        <v>-1.6511793149713183E-2</v>
      </c>
      <c r="BT94" s="125">
        <f>MIRR($J$86:BT86,$I$92,$I$91)</f>
        <v>-1.6108285148578205E-2</v>
      </c>
      <c r="BU94" s="125">
        <f>MIRR($J$86:BU86,$I$92,$I$91)</f>
        <v>-1.5716672316483993E-2</v>
      </c>
      <c r="BV94" s="125">
        <f>MIRR($J$86:BV86,$I$92,$I$91)</f>
        <v>-1.5336420418787244E-2</v>
      </c>
      <c r="BW94" s="125">
        <f>MIRR($J$86:BW86,$I$92,$I$91)</f>
        <v>-1.4967027606606398E-2</v>
      </c>
      <c r="BX94" s="125">
        <f>MIRR($J$86:BX86,$I$92,$I$91)</f>
        <v>-1.4608021984814368E-2</v>
      </c>
      <c r="BY94" s="125">
        <f>MIRR($J$86:BY86,$I$92,$I$91)</f>
        <v>-1.4258959395751281E-2</v>
      </c>
      <c r="BZ94" s="125">
        <f>MIRR($J$86:BZ86,$I$92,$I$91)</f>
        <v>-1.3919421396682341E-2</v>
      </c>
      <c r="CA94" s="125">
        <f>MIRR($J$86:CA86,$I$92,$I$91)</f>
        <v>-1.3589013411547723E-2</v>
      </c>
      <c r="CB94" s="125">
        <f>MIRR($J$86:CB86,$I$92,$I$91)</f>
        <v>-1.3267363039749291E-2</v>
      </c>
      <c r="CC94" s="125">
        <f>MIRR($J$86:CC86,$I$92,$I$91)</f>
        <v>-1.2954118506646739E-2</v>
      </c>
      <c r="CD94" s="125">
        <f>MIRR($J$86:CD86,$I$92,$I$91)</f>
        <v>-1.2648947242116071E-2</v>
      </c>
      <c r="CE94" s="125">
        <f>MIRR($J$86:CE86,$I$92,$I$91)</f>
        <v>-1.2351534575010481E-2</v>
      </c>
      <c r="CF94" s="125">
        <f>MIRR($J$86:CF86,$I$92,$I$91)</f>
        <v>-1.2061582532659099E-2</v>
      </c>
      <c r="CG94" s="125">
        <f>MIRR($J$86:CG86,$I$92,$I$91)</f>
        <v>-1.1778808735690594E-2</v>
      </c>
      <c r="CH94" s="125">
        <f>MIRR($J$86:CH86,$I$92,$I$91)</f>
        <v>-1.1502945379480933E-2</v>
      </c>
      <c r="CI94" s="125">
        <f>MIRR($J$86:CI86,$I$92,$I$91)</f>
        <v>-1.1233738294417206E-2</v>
      </c>
      <c r="CJ94" s="125">
        <f>MIRR($J$86:CJ86,$I$92,$I$91)</f>
        <v>-1.0970946077965671E-2</v>
      </c>
      <c r="CK94" s="125">
        <f>MIRR($J$86:CK86,$I$92,$I$91)</f>
        <v>-1.0714339292235531E-2</v>
      </c>
      <c r="CL94" s="125">
        <f>MIRR($J$86:CL86,$I$92,$I$91)</f>
        <v>-1.0463699721351749E-2</v>
      </c>
      <c r="CM94" s="125">
        <f>MIRR($J$86:CM86,$I$92,$I$91)</f>
        <v>-1.0218819683512459E-2</v>
      </c>
      <c r="CN94" s="125">
        <f>MIRR($J$86:CN86,$I$92,$I$91)</f>
        <v>-9.9795013930958909E-3</v>
      </c>
      <c r="CO94" s="125">
        <f>MIRR($J$86:CO86,$I$92,$I$91)</f>
        <v>-9.7455563686291713E-3</v>
      </c>
      <c r="CP94" s="125">
        <f>MIRR($J$86:CP86,$I$92,$I$91)</f>
        <v>-9.5168048828254692E-3</v>
      </c>
      <c r="CQ94" s="125">
        <f>MIRR($J$86:CQ86,$I$92,$I$91)</f>
        <v>-9.2930754512479119E-3</v>
      </c>
      <c r="CR94" s="125">
        <f>MIRR($J$86:CR86,$I$92,$I$91)</f>
        <v>-9.0742043564794317E-3</v>
      </c>
      <c r="CS94" s="125">
        <f>MIRR($J$86:CS86,$I$92,$I$91)</f>
        <v>-8.8600352049608144E-3</v>
      </c>
      <c r="CT94" s="125">
        <f>MIRR($J$86:CT86,$I$92,$I$91)</f>
        <v>-8.6504185139134604E-3</v>
      </c>
      <c r="CU94" s="125">
        <f>MIRR($J$86:CU86,$I$92,$I$91)</f>
        <v>-8.4452113259976258E-3</v>
      </c>
      <c r="CV94" s="125">
        <f>MIRR($J$86:CV86,$I$92,$I$91)</f>
        <v>-8.2442768495600838E-3</v>
      </c>
      <c r="CW94" s="125">
        <f>MIRR($J$86:CW86,$I$92,$I$91)</f>
        <v>2.2765340355928032E-3</v>
      </c>
    </row>
    <row r="95" spans="5:101" x14ac:dyDescent="0.25">
      <c r="E95" s="154"/>
      <c r="F95" s="155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Px27wQF93KqohlQgvgrvENvDxV0IhKcANb1/A9Kvpi/aIrtvPsbBR8719TitQ0fN0jh34CCvC/ufhKvzAj75kw==" saltValue="J5D1VIIdX/QIhAaoupzBdg==" spinCount="100000" sheet="1" objects="1" scenarios="1"/>
  <mergeCells count="18">
    <mergeCell ref="E94:F94"/>
    <mergeCell ref="E95:F95"/>
    <mergeCell ref="J6:U6"/>
    <mergeCell ref="V6:AG6"/>
    <mergeCell ref="AH6:AS6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AT6:BE6"/>
    <mergeCell ref="BF6:BQ6"/>
    <mergeCell ref="BR6:CC6"/>
  </mergeCells>
  <conditionalFormatting sqref="AI34 AI38 AL34 AL38 AO34 AO38 AR34 AR38 AI54 AL54 AO54 AR54 AI63 AI67 AL63 AL67 AO63 AO67 AR63 AR67 AI76 AL76 AO76 AR76">
    <cfRule type="cellIs" dxfId="25" priority="1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3 J10:CW15">
    <cfRule type="cellIs" dxfId="24" priority="3" stopIfTrue="1" operator="equal">
      <formula>#REF!</formula>
    </cfRule>
  </conditionalFormatting>
  <conditionalFormatting sqref="Z17 Z30 U34:Z34 U38:Z38 U54:Z54 U63:Z63 U67:Z67 U76:Z76 Y59:CW59 U42:CW42">
    <cfRule type="cellIs" dxfId="23" priority="2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4E73-DEB8-4E80-8A5D-F5DB3146AAC2}">
  <sheetPr codeName="Hoja3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X1" sqref="CX1:CX1048576"/>
    </sheetView>
  </sheetViews>
  <sheetFormatPr baseColWidth="10" defaultColWidth="10.7109375" defaultRowHeight="15" x14ac:dyDescent="0.25"/>
  <cols>
    <col min="2" max="2" width="58.570312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7" width="10.7109375" style="8"/>
    <col min="18" max="18" width="11.42578125" style="8" bestFit="1" customWidth="1"/>
    <col min="19" max="21" width="10.7109375" style="8"/>
    <col min="22" max="22" width="11.42578125" style="8" bestFit="1" customWidth="1"/>
    <col min="23" max="25" width="10.7109375" style="8"/>
    <col min="26" max="27" width="11.42578125" style="8" bestFit="1" customWidth="1"/>
    <col min="28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2" max="102" width="17.5703125" customWidth="1"/>
  </cols>
  <sheetData>
    <row r="2" spans="2:102" ht="21" x14ac:dyDescent="0.35">
      <c r="B2" s="4" t="s">
        <v>197</v>
      </c>
    </row>
    <row r="4" spans="2:102" x14ac:dyDescent="0.25">
      <c r="B4" t="s">
        <v>120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3" t="s">
        <v>55</v>
      </c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5"/>
      <c r="V6" s="146" t="s">
        <v>56</v>
      </c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8"/>
      <c r="AH6" s="149" t="s">
        <v>57</v>
      </c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1"/>
      <c r="AT6" s="156" t="s">
        <v>58</v>
      </c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8"/>
      <c r="BF6" s="159" t="s">
        <v>59</v>
      </c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38" t="s">
        <v>166</v>
      </c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60" t="s">
        <v>167</v>
      </c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38" t="s">
        <v>168</v>
      </c>
      <c r="CQ6" s="138"/>
      <c r="CR6" s="138"/>
      <c r="CS6" s="138"/>
      <c r="CT6" s="138"/>
      <c r="CU6" s="138"/>
      <c r="CV6" s="138"/>
      <c r="CW6" s="138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9465236.740572039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435994.64999999997</v>
      </c>
      <c r="F16" s="1">
        <f>D16*C16</f>
        <v>24459.299864999997</v>
      </c>
      <c r="G16" s="70">
        <v>6</v>
      </c>
      <c r="H16" s="70">
        <v>6</v>
      </c>
      <c r="I16" s="71">
        <f t="shared" ref="I16:I65" si="0">-F16</f>
        <v>-24459.299864999997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-24459.299864999997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435994.64999999997</v>
      </c>
      <c r="F17" s="1">
        <f>D17*C17</f>
        <v>20796.944804999999</v>
      </c>
      <c r="G17" s="55">
        <v>17</v>
      </c>
      <c r="H17" s="55">
        <v>18</v>
      </c>
      <c r="I17" s="57">
        <f t="shared" si="0"/>
        <v>-20796.944804999999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-6239.0834414999999</v>
      </c>
      <c r="AA17" s="58">
        <f>0.7*I17</f>
        <v>-14557.861363499998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435994.64999999997</v>
      </c>
      <c r="F18" s="1">
        <f>C18*D18</f>
        <v>3051.9625499999997</v>
      </c>
      <c r="G18" s="55">
        <v>17</v>
      </c>
      <c r="H18" s="55">
        <v>18</v>
      </c>
      <c r="I18" s="57">
        <f t="shared" si="0"/>
        <v>-3051.9625499999997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-1525.9812749999999</v>
      </c>
      <c r="AA18" s="58">
        <f>I18*0.5</f>
        <v>-1525.9812749999999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4981258.3392000003</v>
      </c>
      <c r="F19" s="1">
        <f>C19*D19</f>
        <v>279448.59282912</v>
      </c>
      <c r="G19" s="55">
        <v>6</v>
      </c>
      <c r="H19" s="55">
        <v>9</v>
      </c>
      <c r="I19" s="57">
        <f t="shared" si="0"/>
        <v>-279448.59282912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-111779.43713164801</v>
      </c>
      <c r="P19" s="58">
        <v>0</v>
      </c>
      <c r="Q19" s="58">
        <v>0</v>
      </c>
      <c r="R19" s="58">
        <f>I19*0.6</f>
        <v>-167669.15569747199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4981258.3392000003</v>
      </c>
      <c r="F20" s="1">
        <f>C20*D20</f>
        <v>237606.02277984002</v>
      </c>
      <c r="G20" s="55">
        <v>19</v>
      </c>
      <c r="H20" s="55">
        <v>32</v>
      </c>
      <c r="I20" s="57">
        <f t="shared" si="0"/>
        <v>-237606.02277984002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-16971.858769988572</v>
      </c>
      <c r="AC20" s="58">
        <f t="shared" ref="AC20:AO20" si="1">$I20/14</f>
        <v>-16971.858769988572</v>
      </c>
      <c r="AD20" s="58">
        <f t="shared" si="1"/>
        <v>-16971.858769988572</v>
      </c>
      <c r="AE20" s="58">
        <f t="shared" si="1"/>
        <v>-16971.858769988572</v>
      </c>
      <c r="AF20" s="58">
        <f t="shared" si="1"/>
        <v>-16971.858769988572</v>
      </c>
      <c r="AG20" s="58">
        <f t="shared" si="1"/>
        <v>-16971.858769988572</v>
      </c>
      <c r="AH20" s="58">
        <f t="shared" si="1"/>
        <v>-16971.858769988572</v>
      </c>
      <c r="AI20" s="58">
        <f t="shared" si="1"/>
        <v>-16971.858769988572</v>
      </c>
      <c r="AJ20" s="58">
        <f t="shared" si="1"/>
        <v>-16971.858769988572</v>
      </c>
      <c r="AK20" s="58">
        <f t="shared" si="1"/>
        <v>-16971.858769988572</v>
      </c>
      <c r="AL20" s="58">
        <f t="shared" si="1"/>
        <v>-16971.858769988572</v>
      </c>
      <c r="AM20" s="58">
        <f t="shared" si="1"/>
        <v>-16971.858769988572</v>
      </c>
      <c r="AN20" s="58">
        <f t="shared" si="1"/>
        <v>-16971.858769988572</v>
      </c>
      <c r="AO20" s="58">
        <f t="shared" si="1"/>
        <v>-16971.858769988572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4981258.3392000003</v>
      </c>
      <c r="F21" s="1">
        <f>C21*D21</f>
        <v>34868.808374400003</v>
      </c>
      <c r="G21" s="55">
        <v>19</v>
      </c>
      <c r="H21" s="55">
        <v>32</v>
      </c>
      <c r="I21" s="57">
        <f t="shared" si="0"/>
        <v>-34868.808374400003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-2490.6291696000003</v>
      </c>
      <c r="AC21" s="58">
        <f t="shared" ref="AC21:AO21" si="2">$I$21/14</f>
        <v>-2490.6291696000003</v>
      </c>
      <c r="AD21" s="58">
        <f t="shared" si="2"/>
        <v>-2490.6291696000003</v>
      </c>
      <c r="AE21" s="58">
        <f t="shared" si="2"/>
        <v>-2490.6291696000003</v>
      </c>
      <c r="AF21" s="58">
        <f t="shared" si="2"/>
        <v>-2490.6291696000003</v>
      </c>
      <c r="AG21" s="58">
        <f t="shared" si="2"/>
        <v>-2490.6291696000003</v>
      </c>
      <c r="AH21" s="58">
        <f t="shared" si="2"/>
        <v>-2490.6291696000003</v>
      </c>
      <c r="AI21" s="58">
        <f t="shared" si="2"/>
        <v>-2490.6291696000003</v>
      </c>
      <c r="AJ21" s="58">
        <f t="shared" si="2"/>
        <v>-2490.6291696000003</v>
      </c>
      <c r="AK21" s="58">
        <f t="shared" si="2"/>
        <v>-2490.6291696000003</v>
      </c>
      <c r="AL21" s="58">
        <f t="shared" si="2"/>
        <v>-2490.6291696000003</v>
      </c>
      <c r="AM21" s="58">
        <f t="shared" si="2"/>
        <v>-2490.6291696000003</v>
      </c>
      <c r="AN21" s="58">
        <f t="shared" si="2"/>
        <v>-2490.6291696000003</v>
      </c>
      <c r="AO21" s="58">
        <f t="shared" si="2"/>
        <v>-2490.6291696000003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5417252.9892000007</v>
      </c>
      <c r="F22" s="1">
        <f>C22*D22</f>
        <v>108345.05978400001</v>
      </c>
      <c r="G22" s="55">
        <v>1</v>
      </c>
      <c r="H22" s="55">
        <v>33</v>
      </c>
      <c r="I22" s="57">
        <f>-F22</f>
        <v>-108345.05978400001</v>
      </c>
      <c r="J22" s="58">
        <v>0</v>
      </c>
      <c r="K22" s="58">
        <v>0</v>
      </c>
      <c r="L22" s="58">
        <v>0</v>
      </c>
      <c r="M22" s="58">
        <f>I22*0.05</f>
        <v>-5417.2529892000011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-16251.758967600001</v>
      </c>
      <c r="S22" s="58">
        <v>0</v>
      </c>
      <c r="T22" s="58">
        <f>I22*0.05</f>
        <v>-5417.2529892000011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-4333.8023913600009</v>
      </c>
      <c r="AA22" s="58">
        <f t="shared" si="3"/>
        <v>-4333.8023913600009</v>
      </c>
      <c r="AB22" s="58">
        <f t="shared" si="3"/>
        <v>-4333.8023913600009</v>
      </c>
      <c r="AC22" s="58">
        <f t="shared" si="3"/>
        <v>-4333.8023913600009</v>
      </c>
      <c r="AD22" s="58">
        <f t="shared" si="3"/>
        <v>-4333.8023913600009</v>
      </c>
      <c r="AE22" s="58">
        <f t="shared" si="3"/>
        <v>-4333.8023913600009</v>
      </c>
      <c r="AF22" s="58">
        <f t="shared" si="3"/>
        <v>-4333.8023913600009</v>
      </c>
      <c r="AG22" s="58">
        <f t="shared" si="3"/>
        <v>-4333.8023913600009</v>
      </c>
      <c r="AH22" s="58">
        <f t="shared" si="3"/>
        <v>-4333.8023913600009</v>
      </c>
      <c r="AI22" s="58">
        <f t="shared" si="3"/>
        <v>-4333.8023913600009</v>
      </c>
      <c r="AJ22" s="58">
        <f t="shared" si="3"/>
        <v>-4333.8023913600009</v>
      </c>
      <c r="AK22" s="58">
        <f t="shared" si="3"/>
        <v>-4333.8023913600009</v>
      </c>
      <c r="AL22" s="58">
        <f t="shared" si="3"/>
        <v>-4333.8023913600009</v>
      </c>
      <c r="AM22" s="58">
        <f t="shared" si="3"/>
        <v>-4333.8023913600009</v>
      </c>
      <c r="AN22" s="58">
        <f t="shared" si="3"/>
        <v>-4333.8023913600009</v>
      </c>
      <c r="AO22" s="58">
        <f>$I$22*0.04</f>
        <v>-4333.8023913600009</v>
      </c>
      <c r="AP22" s="58">
        <f>I22*0.11</f>
        <v>-11917.956576240002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48308.207219999997</v>
      </c>
      <c r="F24" s="1">
        <f>C24*D24</f>
        <v>10144.7235162</v>
      </c>
      <c r="G24" s="55">
        <v>6</v>
      </c>
      <c r="H24" s="55">
        <v>18</v>
      </c>
      <c r="I24" s="57">
        <f t="shared" si="0"/>
        <v>-10144.7235162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-5136.4529716499992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-1630.663590465</v>
      </c>
      <c r="AA24" s="58">
        <f>(AA17+AA18)*0.21</f>
        <v>-3377.6069540849994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660268.4837673601</v>
      </c>
      <c r="F25" s="1">
        <f>C25*D25</f>
        <v>138656.38159114562</v>
      </c>
      <c r="G25" s="55">
        <v>6</v>
      </c>
      <c r="H25" s="55">
        <v>32</v>
      </c>
      <c r="I25" s="57">
        <f t="shared" si="0"/>
        <v>-138656.38159114562</v>
      </c>
      <c r="J25" s="58">
        <v>0</v>
      </c>
      <c r="K25" s="58">
        <v>0</v>
      </c>
      <c r="L25" s="58">
        <v>0</v>
      </c>
      <c r="M25" s="58">
        <f>SUM(M19:M22)*0.21</f>
        <v>-1137.6231277320003</v>
      </c>
      <c r="N25" s="58">
        <v>0</v>
      </c>
      <c r="O25" s="58">
        <f>SUM(O19:O22)*0.21</f>
        <v>-23473.681797646081</v>
      </c>
      <c r="P25" s="58">
        <v>0</v>
      </c>
      <c r="Q25" s="58">
        <v>0</v>
      </c>
      <c r="R25" s="58">
        <f>SUM(R19:R22)*0.21</f>
        <v>-38623.392079665115</v>
      </c>
      <c r="S25" s="58">
        <v>0</v>
      </c>
      <c r="T25" s="58">
        <f>SUM(T19:T22)*0.21</f>
        <v>-1137.6231277320003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-910.09850218560018</v>
      </c>
      <c r="AA25" s="58">
        <f t="shared" si="4"/>
        <v>-910.09850218560018</v>
      </c>
      <c r="AB25" s="58">
        <f t="shared" si="4"/>
        <v>-4997.2209694992007</v>
      </c>
      <c r="AC25" s="58">
        <f t="shared" si="4"/>
        <v>-4997.2209694992007</v>
      </c>
      <c r="AD25" s="58">
        <f t="shared" si="4"/>
        <v>-4997.2209694992007</v>
      </c>
      <c r="AE25" s="58">
        <f t="shared" si="4"/>
        <v>-4997.2209694992007</v>
      </c>
      <c r="AF25" s="58">
        <f t="shared" si="4"/>
        <v>-4997.2209694992007</v>
      </c>
      <c r="AG25" s="58">
        <f t="shared" si="4"/>
        <v>-4997.2209694992007</v>
      </c>
      <c r="AH25" s="58">
        <f t="shared" si="4"/>
        <v>-4997.2209694992007</v>
      </c>
      <c r="AI25" s="58">
        <f t="shared" si="4"/>
        <v>-4997.2209694992007</v>
      </c>
      <c r="AJ25" s="58">
        <f t="shared" si="4"/>
        <v>-4997.2209694992007</v>
      </c>
      <c r="AK25" s="58">
        <f t="shared" si="4"/>
        <v>-4997.2209694992007</v>
      </c>
      <c r="AL25" s="58">
        <f t="shared" si="4"/>
        <v>-4997.2209694992007</v>
      </c>
      <c r="AM25" s="58">
        <f t="shared" si="4"/>
        <v>-4997.2209694992007</v>
      </c>
      <c r="AN25" s="58">
        <f t="shared" si="4"/>
        <v>-4997.2209694992007</v>
      </c>
      <c r="AO25" s="58">
        <f t="shared" si="4"/>
        <v>-4997.2209694992007</v>
      </c>
      <c r="AP25" s="58">
        <f t="shared" si="4"/>
        <v>-2502.7708810104004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4981258.3392000003</v>
      </c>
      <c r="F26" s="1">
        <f>C26*D26</f>
        <v>14943.775017600001</v>
      </c>
      <c r="G26" s="55">
        <v>19</v>
      </c>
      <c r="H26" s="55">
        <v>32</v>
      </c>
      <c r="I26" s="57">
        <f t="shared" si="0"/>
        <v>-14943.775017600001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-1067.4125012571428</v>
      </c>
      <c r="AC26" s="58">
        <f t="shared" ref="AC26:AO26" si="5">$I$26/14</f>
        <v>-1067.4125012571428</v>
      </c>
      <c r="AD26" s="58">
        <f t="shared" si="5"/>
        <v>-1067.4125012571428</v>
      </c>
      <c r="AE26" s="58">
        <f t="shared" si="5"/>
        <v>-1067.4125012571428</v>
      </c>
      <c r="AF26" s="58">
        <f t="shared" si="5"/>
        <v>-1067.4125012571428</v>
      </c>
      <c r="AG26" s="58">
        <f t="shared" si="5"/>
        <v>-1067.4125012571428</v>
      </c>
      <c r="AH26" s="58">
        <f t="shared" si="5"/>
        <v>-1067.4125012571428</v>
      </c>
      <c r="AI26" s="58">
        <f t="shared" si="5"/>
        <v>-1067.4125012571428</v>
      </c>
      <c r="AJ26" s="58">
        <f t="shared" si="5"/>
        <v>-1067.4125012571428</v>
      </c>
      <c r="AK26" s="58">
        <f t="shared" si="5"/>
        <v>-1067.4125012571428</v>
      </c>
      <c r="AL26" s="58">
        <f t="shared" si="5"/>
        <v>-1067.4125012571428</v>
      </c>
      <c r="AM26" s="58">
        <f t="shared" si="5"/>
        <v>-1067.4125012571428</v>
      </c>
      <c r="AN26" s="58">
        <f t="shared" si="5"/>
        <v>-1067.4125012571428</v>
      </c>
      <c r="AO26" s="58">
        <f t="shared" si="5"/>
        <v>-1067.4125012571428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196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(98.3*7*13.5)+(59.1*7*13.5)+(62.3*7*13.5)</f>
        <v>20761.649999999998</v>
      </c>
      <c r="D30" s="1">
        <v>21</v>
      </c>
      <c r="F30" s="1">
        <f>C30*D30</f>
        <v>435994.64999999997</v>
      </c>
      <c r="G30" s="55">
        <v>17</v>
      </c>
      <c r="H30" s="55">
        <v>18</v>
      </c>
      <c r="I30" s="57">
        <f t="shared" si="0"/>
        <v>-435994.64999999997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-174397.86</v>
      </c>
      <c r="AA30" s="58">
        <f>I30*0.6</f>
        <v>-261596.78999999998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11735</v>
      </c>
      <c r="D31" s="1">
        <v>5.75</v>
      </c>
      <c r="F31" s="1">
        <f>C31*D31</f>
        <v>67476.25</v>
      </c>
      <c r="G31" s="55">
        <v>17</v>
      </c>
      <c r="H31" s="55">
        <v>18</v>
      </c>
      <c r="I31" s="57">
        <f t="shared" si="0"/>
        <v>-67476.25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-26990.5</v>
      </c>
      <c r="AA31" s="58">
        <f>I31*0.6</f>
        <v>-40485.75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88*65*1.2</f>
        <v>6864</v>
      </c>
      <c r="D33" s="1">
        <f>684.63*1.06</f>
        <v>725.70780000000002</v>
      </c>
      <c r="F33" s="1">
        <f>C33*D33</f>
        <v>4981258.3392000003</v>
      </c>
      <c r="G33" s="55">
        <v>19</v>
      </c>
      <c r="H33" s="55">
        <v>32</v>
      </c>
      <c r="I33" s="57">
        <f t="shared" si="0"/>
        <v>-4981258.3392000003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nuevo'!E21</f>
        <v>-49812.583392</v>
      </c>
      <c r="AC33" s="58">
        <f>'evolucion certificaciones nuevo'!F21</f>
        <v>-124531.45848000002</v>
      </c>
      <c r="AD33" s="58">
        <f>'evolucion certificaciones nuevo'!G21</f>
        <v>-184306.55855039999</v>
      </c>
      <c r="AE33" s="58">
        <f>'evolucion certificaciones nuevo'!H21</f>
        <v>-288912.98367360001</v>
      </c>
      <c r="AF33" s="58">
        <f>'evolucion certificaciones nuevo'!I21</f>
        <v>-308838.01703039999</v>
      </c>
      <c r="AG33" s="58">
        <f>'evolucion certificaciones nuevo'!J21</f>
        <v>-308838.01703039999</v>
      </c>
      <c r="AH33" s="58">
        <f>'evolucion certificaciones nuevo'!K21</f>
        <v>-298875.500352</v>
      </c>
      <c r="AI33" s="58">
        <f>'evolucion certificaciones nuevo'!L21</f>
        <v>-303856.7586912</v>
      </c>
      <c r="AJ33" s="58">
        <f>'evolucion certificaciones nuevo'!M21</f>
        <v>-363631.85876159999</v>
      </c>
      <c r="AK33" s="58">
        <f>'evolucion certificaciones nuevo'!N21</f>
        <v>-622657.29240000003</v>
      </c>
      <c r="AL33" s="58">
        <f>'evolucion certificaciones nuevo'!O21</f>
        <v>-821907.62596800004</v>
      </c>
      <c r="AM33" s="58">
        <f>'evolucion certificaciones nuevo'!P21</f>
        <v>-602732.25904320006</v>
      </c>
      <c r="AN33" s="58">
        <f>'evolucion certificaciones nuevo'!Q21</f>
        <v>-408463.18381440005</v>
      </c>
      <c r="AO33" s="58">
        <f>'evolucion certificaciones nuevo'!R21</f>
        <v>-293894.24201280001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v>0</v>
      </c>
      <c r="D34" s="1">
        <f>359.43*1.06</f>
        <v>380.99580000000003</v>
      </c>
      <c r="F34" s="1">
        <f>C34*D34</f>
        <v>0</v>
      </c>
      <c r="G34" s="55">
        <v>19</v>
      </c>
      <c r="H34" s="55">
        <v>23</v>
      </c>
      <c r="I34" s="57">
        <f>-F34</f>
        <v>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v>0</v>
      </c>
      <c r="AC34" s="58">
        <v>0</v>
      </c>
      <c r="AD34" s="58">
        <v>0</v>
      </c>
      <c r="AE34" s="58">
        <v>0</v>
      </c>
      <c r="AF34" s="58">
        <v>0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435994.64999999997</v>
      </c>
      <c r="F36" s="1">
        <f>D36*C36</f>
        <v>91558.876499999984</v>
      </c>
      <c r="G36" s="55">
        <v>16</v>
      </c>
      <c r="H36" s="55">
        <v>18</v>
      </c>
      <c r="I36" s="57">
        <f t="shared" si="0"/>
        <v>-91558.876499999984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-36623.550599999995</v>
      </c>
      <c r="AA36" s="58">
        <f>AA30*0.21</f>
        <v>-54935.325899999996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4981258.3392000003</v>
      </c>
      <c r="F37" s="1">
        <f>D37*C37</f>
        <v>498125.83392000006</v>
      </c>
      <c r="G37" s="55">
        <v>19</v>
      </c>
      <c r="H37" s="55">
        <v>32</v>
      </c>
      <c r="I37" s="57">
        <f t="shared" si="0"/>
        <v>-498125.83392000006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-4981.2583392000006</v>
      </c>
      <c r="AC37" s="58">
        <f t="shared" si="12"/>
        <v>-12453.145848000002</v>
      </c>
      <c r="AD37" s="58">
        <f t="shared" si="12"/>
        <v>-18430.65585504</v>
      </c>
      <c r="AE37" s="58">
        <f t="shared" si="12"/>
        <v>-28891.298367360003</v>
      </c>
      <c r="AF37" s="58">
        <f t="shared" si="12"/>
        <v>-30883.801703040001</v>
      </c>
      <c r="AG37" s="58">
        <f t="shared" si="12"/>
        <v>-30883.801703040001</v>
      </c>
      <c r="AH37" s="58">
        <f t="shared" si="12"/>
        <v>-29887.550035200002</v>
      </c>
      <c r="AI37" s="58">
        <f t="shared" si="12"/>
        <v>-30385.675869120001</v>
      </c>
      <c r="AJ37" s="58">
        <f t="shared" si="12"/>
        <v>-36363.185876160001</v>
      </c>
      <c r="AK37" s="58">
        <f t="shared" si="12"/>
        <v>-62265.729240000008</v>
      </c>
      <c r="AL37" s="58">
        <f t="shared" si="12"/>
        <v>-82190.762596800007</v>
      </c>
      <c r="AM37" s="58">
        <f t="shared" si="12"/>
        <v>-60273.22590432001</v>
      </c>
      <c r="AN37" s="58">
        <f t="shared" si="12"/>
        <v>-40846.318381440011</v>
      </c>
      <c r="AO37" s="58">
        <f t="shared" si="12"/>
        <v>-29389.424201280002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4981258.3392000003</v>
      </c>
      <c r="F41" s="1">
        <f>C41*D41</f>
        <v>249062.91696000003</v>
      </c>
      <c r="G41" s="70">
        <v>10</v>
      </c>
      <c r="H41" s="70">
        <v>14</v>
      </c>
      <c r="I41" s="71">
        <f t="shared" si="0"/>
        <v>-249062.91696000003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-49812.583392000008</v>
      </c>
      <c r="T41" s="72">
        <v>0</v>
      </c>
      <c r="U41" s="72">
        <v>0</v>
      </c>
      <c r="V41" s="72">
        <f>I41*0.8</f>
        <v>-199250.33356800003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435994.64999999997</v>
      </c>
      <c r="F42" s="1">
        <f>C42*D42</f>
        <v>21799.732499999998</v>
      </c>
      <c r="G42" s="55">
        <v>7</v>
      </c>
      <c r="H42" s="55">
        <v>9</v>
      </c>
      <c r="I42" s="57">
        <f t="shared" si="0"/>
        <v>-21799.732499999998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-4359.9465</v>
      </c>
      <c r="Q42" s="58">
        <v>0</v>
      </c>
      <c r="R42" s="58">
        <f>I42*0.8</f>
        <v>-17439.786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4981258.3392000003</v>
      </c>
      <c r="F44" s="1">
        <f>C44*D44</f>
        <v>1494.3775017599999</v>
      </c>
      <c r="G44" s="55">
        <v>33</v>
      </c>
      <c r="H44" s="55">
        <v>33</v>
      </c>
      <c r="I44" s="57">
        <f t="shared" si="0"/>
        <v>-1494.3775017599999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-1494.3775017599999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4981258.3392000003</v>
      </c>
      <c r="F45" s="1">
        <f>C45*D45</f>
        <v>996.2516678400001</v>
      </c>
      <c r="G45" s="55">
        <v>33</v>
      </c>
      <c r="H45" s="55">
        <v>33</v>
      </c>
      <c r="I45" s="57">
        <f t="shared" si="0"/>
        <v>-996.2516678400001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-996.2516678400001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4981258.3392000003</v>
      </c>
      <c r="F48" s="1">
        <f>C48*D48</f>
        <v>1494.3775017599999</v>
      </c>
      <c r="G48" s="55">
        <v>33</v>
      </c>
      <c r="H48" s="55">
        <v>33</v>
      </c>
      <c r="I48" s="57">
        <f t="shared" si="0"/>
        <v>-1494.3775017599999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-1494.3775017599999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4981258.3392000003</v>
      </c>
      <c r="F49" s="1">
        <f>C49*D49</f>
        <v>996.2516678400001</v>
      </c>
      <c r="G49" s="55">
        <v>33</v>
      </c>
      <c r="H49" s="55">
        <v>33</v>
      </c>
      <c r="I49" s="57">
        <f t="shared" si="0"/>
        <v>-996.2516678400001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-996.2516678400001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4981258.3392000003</v>
      </c>
      <c r="F51" s="1">
        <f>C51*D51</f>
        <v>44831.325052799999</v>
      </c>
      <c r="G51" s="55">
        <v>17</v>
      </c>
      <c r="H51" s="55">
        <v>32</v>
      </c>
      <c r="I51" s="57">
        <f t="shared" si="0"/>
        <v>-44831.325052799999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-2801.9578157999999</v>
      </c>
      <c r="AA51" s="58">
        <f t="shared" ref="AA51:AO51" si="15">$I$51/16</f>
        <v>-2801.9578157999999</v>
      </c>
      <c r="AB51" s="58">
        <f t="shared" si="15"/>
        <v>-2801.9578157999999</v>
      </c>
      <c r="AC51" s="58">
        <f t="shared" si="15"/>
        <v>-2801.9578157999999</v>
      </c>
      <c r="AD51" s="58">
        <f t="shared" si="15"/>
        <v>-2801.9578157999999</v>
      </c>
      <c r="AE51" s="58">
        <f t="shared" si="15"/>
        <v>-2801.9578157999999</v>
      </c>
      <c r="AF51" s="58">
        <f t="shared" si="15"/>
        <v>-2801.9578157999999</v>
      </c>
      <c r="AG51" s="58">
        <f t="shared" si="15"/>
        <v>-2801.9578157999999</v>
      </c>
      <c r="AH51" s="58">
        <f t="shared" si="15"/>
        <v>-2801.9578157999999</v>
      </c>
      <c r="AI51" s="58">
        <f t="shared" si="15"/>
        <v>-2801.9578157999999</v>
      </c>
      <c r="AJ51" s="58">
        <f t="shared" si="15"/>
        <v>-2801.9578157999999</v>
      </c>
      <c r="AK51" s="58">
        <f t="shared" si="15"/>
        <v>-2801.9578157999999</v>
      </c>
      <c r="AL51" s="58">
        <f t="shared" si="15"/>
        <v>-2801.9578157999999</v>
      </c>
      <c r="AM51" s="58">
        <f t="shared" si="15"/>
        <v>-2801.9578157999999</v>
      </c>
      <c r="AN51" s="58">
        <f t="shared" si="15"/>
        <v>-2801.9578157999999</v>
      </c>
      <c r="AO51" s="58">
        <f t="shared" si="15"/>
        <v>-2801.9578157999999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175</v>
      </c>
      <c r="C52" s="6">
        <v>2.5000000000000001E-3</v>
      </c>
      <c r="D52" s="1">
        <f>16*65*1.2*725.71</f>
        <v>905686.08000000007</v>
      </c>
      <c r="F52" s="1">
        <f>C52*D52</f>
        <v>2264.2152000000001</v>
      </c>
      <c r="G52" s="55">
        <v>33</v>
      </c>
      <c r="H52" s="55">
        <v>33</v>
      </c>
      <c r="I52" s="57">
        <f>-F52</f>
        <v>-2264.2152000000001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-2264.2152000000001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6841591.9750274457</v>
      </c>
      <c r="E56" s="19"/>
      <c r="F56" s="19">
        <f>C56*D56</f>
        <v>17103.979937568616</v>
      </c>
      <c r="G56" s="55">
        <v>16</v>
      </c>
      <c r="H56" s="55">
        <v>16</v>
      </c>
      <c r="I56" s="57">
        <f t="shared" si="0"/>
        <v>-17103.979937568616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-17103.979937568616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6841591.9750274457</v>
      </c>
      <c r="E58" s="19"/>
      <c r="F58" s="19">
        <f>C58*D58</f>
        <v>17103.979937568616</v>
      </c>
      <c r="G58" s="55">
        <v>16</v>
      </c>
      <c r="H58" s="55">
        <v>16</v>
      </c>
      <c r="I58" s="57">
        <f t="shared" si="0"/>
        <v>-17103.979937568616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-17103.979937568616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6841591.9750274457</v>
      </c>
      <c r="E59" s="19"/>
      <c r="F59" s="19">
        <f>C59*D59</f>
        <v>6841.5919750274461</v>
      </c>
      <c r="G59" s="55">
        <v>16</v>
      </c>
      <c r="H59" s="55">
        <v>16</v>
      </c>
      <c r="I59" s="57">
        <f t="shared" si="0"/>
        <v>-6841.5919750274461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-6841.5919750274461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0.8*(F8-F68)</f>
        <v>6607357.3924576314</v>
      </c>
      <c r="E60" s="19"/>
      <c r="F60" s="19">
        <v>604604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1">
        <v>-19271.459054166698</v>
      </c>
      <c r="AQ60" s="1">
        <v>-18977.086008089798</v>
      </c>
      <c r="AR60" s="1">
        <v>-18681.854373962</v>
      </c>
      <c r="AS60" s="1">
        <v>-18385.761647567899</v>
      </c>
      <c r="AT60" s="1">
        <v>-18088.805317388498</v>
      </c>
      <c r="AU60" s="1">
        <v>-17790.9828645794</v>
      </c>
      <c r="AV60" s="1">
        <v>-17492.291762949601</v>
      </c>
      <c r="AW60" s="1">
        <v>-17192.729478940098</v>
      </c>
      <c r="AX60" s="1">
        <v>-16892.293471602199</v>
      </c>
      <c r="AY60" s="1">
        <v>-16590.981192576201</v>
      </c>
      <c r="AZ60" s="1">
        <v>-16288.790086069799</v>
      </c>
      <c r="BA60" s="1">
        <v>-15985.717588836</v>
      </c>
      <c r="BB60" s="1">
        <v>-15681.761130151999</v>
      </c>
      <c r="BC60" s="1">
        <v>-15376.9181317968</v>
      </c>
      <c r="BD60" s="1">
        <v>-15071.186008029699</v>
      </c>
      <c r="BE60" s="1">
        <v>-14764.562165568301</v>
      </c>
      <c r="BF60" s="1">
        <v>-14457.0440035664</v>
      </c>
      <c r="BG60" s="1">
        <v>-14148.628913592</v>
      </c>
      <c r="BH60" s="1">
        <v>-13839.3142796052</v>
      </c>
      <c r="BI60" s="1">
        <v>-13529.0974779359</v>
      </c>
      <c r="BJ60" s="1">
        <v>-13217.975877261701</v>
      </c>
      <c r="BK60" s="1">
        <v>-12905.9468385856</v>
      </c>
      <c r="BL60" s="1">
        <v>-12593.0077152133</v>
      </c>
      <c r="BM60" s="1">
        <v>-12279.155852731201</v>
      </c>
      <c r="BN60" s="1">
        <v>-11964.3885889836</v>
      </c>
      <c r="BO60" s="1">
        <v>-11648.70325405</v>
      </c>
      <c r="BP60" s="1">
        <v>-11332.0971702228</v>
      </c>
      <c r="BQ60" s="1">
        <v>-11014.5676519845</v>
      </c>
      <c r="BR60" s="1">
        <v>-10696.1120059846</v>
      </c>
      <c r="BS60" s="1">
        <v>-10376.727531017301</v>
      </c>
      <c r="BT60" s="1">
        <v>-10056.411517998</v>
      </c>
      <c r="BU60" s="1">
        <v>-9735.1612499406401</v>
      </c>
      <c r="BV60" s="1">
        <v>-9412.9740019348301</v>
      </c>
      <c r="BW60" s="1">
        <v>-9089.8470411223298</v>
      </c>
      <c r="BX60" s="1">
        <v>-8765.7776266741294</v>
      </c>
      <c r="BY60" s="1">
        <v>-8440.7630097671299</v>
      </c>
      <c r="BZ60" s="1">
        <v>-8114.8004335608102</v>
      </c>
      <c r="CA60" s="1">
        <v>-7787.8871331738901</v>
      </c>
      <c r="CB60" s="1">
        <v>-7460.0203356608399</v>
      </c>
      <c r="CC60" s="1">
        <v>-7131.1972599883802</v>
      </c>
      <c r="CD60" s="1">
        <v>-6801.4151170118703</v>
      </c>
      <c r="CE60" s="1">
        <v>-6470.6711094516904</v>
      </c>
      <c r="CF60" s="1">
        <v>-6138.9624318694496</v>
      </c>
      <c r="CG60" s="1">
        <v>-5806.2862706442602</v>
      </c>
      <c r="CH60" s="1">
        <v>-5472.6398039488404</v>
      </c>
      <c r="CI60" s="1">
        <v>-5138.0202017255497</v>
      </c>
      <c r="CJ60" s="1">
        <v>-4802.4246256624401</v>
      </c>
      <c r="CK60" s="1">
        <v>-4465.8502291691502</v>
      </c>
      <c r="CL60" s="1">
        <v>-4128.2941573527596</v>
      </c>
      <c r="CM60" s="1">
        <v>-3789.7535469935701</v>
      </c>
      <c r="CN60" s="1">
        <v>-3450.22552652083</v>
      </c>
      <c r="CO60" s="1">
        <v>-3109.7072159883701</v>
      </c>
      <c r="CP60" s="1">
        <v>-2768.1957270501998</v>
      </c>
      <c r="CQ60" s="1">
        <v>-2425.68816293596</v>
      </c>
      <c r="CR60" s="1">
        <v>-2082.1816184263798</v>
      </c>
      <c r="CS60" s="1">
        <v>-1737.6731798286501</v>
      </c>
      <c r="CT60" s="1">
        <v>-1392.1599249516801</v>
      </c>
      <c r="CU60" s="1">
        <v>-1045.6389230813199</v>
      </c>
      <c r="CV60" s="1">
        <v>-698.10723495550099</v>
      </c>
      <c r="CW60" s="1">
        <v>-349.56191273931603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6841591.9750274457</v>
      </c>
      <c r="E61" s="19"/>
      <c r="F61" s="19">
        <v>247739.24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1">
        <v>-28506.633249999999</v>
      </c>
      <c r="AA61" s="1">
        <v>-26779.989805960398</v>
      </c>
      <c r="AB61" s="1">
        <v>-25046.152014237301</v>
      </c>
      <c r="AC61" s="1">
        <v>-23305.089898382001</v>
      </c>
      <c r="AD61" s="1">
        <v>-21556.773357044</v>
      </c>
      <c r="AE61" s="1">
        <v>-19801.172163450501</v>
      </c>
      <c r="AF61" s="1">
        <v>-18038.2559648836</v>
      </c>
      <c r="AG61" s="1">
        <v>-16267.994282156</v>
      </c>
      <c r="AH61" s="1">
        <v>-14490.3565090837</v>
      </c>
      <c r="AI61" s="1">
        <v>-12705.311911957</v>
      </c>
      <c r="AJ61" s="1">
        <v>-10912.8296290089</v>
      </c>
      <c r="AK61" s="1">
        <v>-9112.8786698818094</v>
      </c>
      <c r="AL61" s="1">
        <v>-7305.42791509173</v>
      </c>
      <c r="AM61" s="1">
        <v>-6490.44611549001</v>
      </c>
      <c r="AN61" s="1">
        <v>-4667.9018917232997</v>
      </c>
      <c r="AO61" s="1">
        <v>-2837.7637336908801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6841591.9750274457</v>
      </c>
      <c r="E62" s="19"/>
      <c r="F62" s="19">
        <f>C62*D62</f>
        <v>17103.979937568616</v>
      </c>
      <c r="G62" s="55">
        <v>32</v>
      </c>
      <c r="H62" s="55">
        <v>33</v>
      </c>
      <c r="I62" s="57">
        <f t="shared" si="0"/>
        <v>-17103.979937568616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-17103.979937568616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88</v>
      </c>
      <c r="D65" s="1">
        <v>16</v>
      </c>
      <c r="E65" s="1">
        <v>700</v>
      </c>
      <c r="F65" s="1">
        <f>C65*D65*E65</f>
        <v>985600</v>
      </c>
      <c r="G65" s="70">
        <v>17</v>
      </c>
      <c r="H65" s="70">
        <v>32</v>
      </c>
      <c r="I65" s="71">
        <f t="shared" si="0"/>
        <v>-985600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-61600</v>
      </c>
      <c r="AA65" s="72">
        <f t="shared" ref="AA65:AO65" si="16">$I$65/16</f>
        <v>-61600</v>
      </c>
      <c r="AB65" s="72">
        <f t="shared" si="16"/>
        <v>-61600</v>
      </c>
      <c r="AC65" s="72">
        <f t="shared" si="16"/>
        <v>-61600</v>
      </c>
      <c r="AD65" s="72">
        <f t="shared" si="16"/>
        <v>-61600</v>
      </c>
      <c r="AE65" s="72">
        <f t="shared" si="16"/>
        <v>-61600</v>
      </c>
      <c r="AF65" s="72">
        <f t="shared" si="16"/>
        <v>-61600</v>
      </c>
      <c r="AG65" s="72">
        <f t="shared" si="16"/>
        <v>-61600</v>
      </c>
      <c r="AH65" s="72">
        <f t="shared" si="16"/>
        <v>-61600</v>
      </c>
      <c r="AI65" s="72">
        <f t="shared" si="16"/>
        <v>-61600</v>
      </c>
      <c r="AJ65" s="72">
        <f t="shared" si="16"/>
        <v>-61600</v>
      </c>
      <c r="AK65" s="72">
        <f t="shared" si="16"/>
        <v>-61600</v>
      </c>
      <c r="AL65" s="72">
        <f t="shared" si="16"/>
        <v>-61600</v>
      </c>
      <c r="AM65" s="72">
        <f t="shared" si="16"/>
        <v>-61600</v>
      </c>
      <c r="AN65" s="72">
        <f t="shared" si="16"/>
        <v>-61600</v>
      </c>
      <c r="AO65" s="72">
        <f t="shared" si="16"/>
        <v>-61600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88</v>
      </c>
      <c r="D66" s="1">
        <v>16</v>
      </c>
      <c r="E66" s="1">
        <v>200</v>
      </c>
      <c r="F66" s="1">
        <f>C66*D66*E66</f>
        <v>281600</v>
      </c>
      <c r="G66" s="55">
        <v>17</v>
      </c>
      <c r="H66" s="55">
        <v>32</v>
      </c>
      <c r="I66" s="57">
        <f>-$F$66</f>
        <v>-281600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-17600</v>
      </c>
      <c r="AA66" s="58">
        <f t="shared" ref="AA66:AO66" si="17">$I$66/16</f>
        <v>-17600</v>
      </c>
      <c r="AB66" s="58">
        <f t="shared" si="17"/>
        <v>-17600</v>
      </c>
      <c r="AC66" s="58">
        <f t="shared" si="17"/>
        <v>-17600</v>
      </c>
      <c r="AD66" s="58">
        <f t="shared" si="17"/>
        <v>-17600</v>
      </c>
      <c r="AE66" s="58">
        <f t="shared" si="17"/>
        <v>-17600</v>
      </c>
      <c r="AF66" s="58">
        <f t="shared" si="17"/>
        <v>-17600</v>
      </c>
      <c r="AG66" s="58">
        <f t="shared" si="17"/>
        <v>-17600</v>
      </c>
      <c r="AH66" s="58">
        <f t="shared" si="17"/>
        <v>-17600</v>
      </c>
      <c r="AI66" s="58">
        <f t="shared" si="17"/>
        <v>-17600</v>
      </c>
      <c r="AJ66" s="58">
        <f t="shared" si="17"/>
        <v>-17600</v>
      </c>
      <c r="AK66" s="58">
        <f t="shared" si="17"/>
        <v>-17600</v>
      </c>
      <c r="AL66" s="58">
        <f t="shared" si="17"/>
        <v>-17600</v>
      </c>
      <c r="AM66" s="58">
        <f t="shared" si="17"/>
        <v>-17600</v>
      </c>
      <c r="AN66" s="58">
        <f t="shared" si="17"/>
        <v>-17600</v>
      </c>
      <c r="AO66" s="58">
        <f t="shared" si="17"/>
        <v>-17600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SUM(F69:F71)</f>
        <v>1206040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176</v>
      </c>
      <c r="C69">
        <v>0</v>
      </c>
      <c r="D69" s="1">
        <f>65*2183.04</f>
        <v>141897.60000000001</v>
      </c>
      <c r="F69" s="1">
        <f>C69*D69</f>
        <v>0</v>
      </c>
      <c r="G69" s="55">
        <v>33</v>
      </c>
      <c r="H69" s="55">
        <v>33</v>
      </c>
      <c r="I69" s="57">
        <f>F69</f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f>I69</f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115"/>
    </row>
    <row r="70" spans="2:102" x14ac:dyDescent="0.25">
      <c r="B70" t="s">
        <v>222</v>
      </c>
      <c r="C70">
        <v>88</v>
      </c>
      <c r="D70" s="1">
        <v>2705</v>
      </c>
      <c r="F70" s="1">
        <f>C70*D70</f>
        <v>238040</v>
      </c>
      <c r="G70" s="55">
        <v>33</v>
      </c>
      <c r="H70" s="55">
        <v>33</v>
      </c>
      <c r="I70" s="57">
        <f>F70</f>
        <v>238040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238040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223</v>
      </c>
      <c r="C71">
        <v>88</v>
      </c>
      <c r="D71" s="1">
        <v>11000</v>
      </c>
      <c r="F71" s="1">
        <f>C71*D71</f>
        <v>968000</v>
      </c>
      <c r="G71" s="55">
        <v>33</v>
      </c>
      <c r="H71" s="55">
        <v>33</v>
      </c>
      <c r="I71" s="57">
        <f>F71</f>
        <v>968000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968000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G72" s="61"/>
      <c r="H72" s="61"/>
      <c r="I72" s="62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-8259196.740572039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F74/88</f>
        <v>-93854.50841559135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(-F8+F69)/88</f>
        <v>-107559.50841559135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03" t="s">
        <v>9</v>
      </c>
      <c r="F81" s="104"/>
      <c r="G81" s="116"/>
      <c r="H81" s="117"/>
      <c r="I81" s="106">
        <f>F68</f>
        <v>1206040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03" t="s">
        <v>111</v>
      </c>
      <c r="F82" s="104"/>
      <c r="G82" s="116"/>
      <c r="H82" s="117"/>
      <c r="I82" s="106">
        <f>-F8</f>
        <v>-9465236.740572039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03" t="s">
        <v>112</v>
      </c>
      <c r="F83" s="104"/>
      <c r="G83" s="116"/>
      <c r="H83" s="117"/>
      <c r="I83" s="106">
        <f>SUM(I81:I82)</f>
        <v>-8259196.740572039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-0.87258216217346174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113</v>
      </c>
      <c r="F86" s="108"/>
      <c r="G86" s="116"/>
      <c r="H86" s="116"/>
      <c r="I86" s="118"/>
      <c r="J86" s="49">
        <f>SUM(J10:J76)</f>
        <v>0</v>
      </c>
      <c r="K86" s="49">
        <f t="shared" ref="K86:BV86" si="18">SUM(K10:K76)</f>
        <v>-7018</v>
      </c>
      <c r="L86" s="49">
        <f t="shared" si="18"/>
        <v>0</v>
      </c>
      <c r="M86" s="49">
        <f t="shared" si="18"/>
        <v>-13451.876116932002</v>
      </c>
      <c r="N86" s="49">
        <f t="shared" si="18"/>
        <v>0</v>
      </c>
      <c r="O86" s="49">
        <f t="shared" si="18"/>
        <v>-164848.87176594409</v>
      </c>
      <c r="P86" s="49">
        <f t="shared" si="18"/>
        <v>-4359.9465</v>
      </c>
      <c r="Q86" s="49">
        <f t="shared" si="18"/>
        <v>0</v>
      </c>
      <c r="R86" s="49">
        <f t="shared" si="18"/>
        <v>-239984.09274473711</v>
      </c>
      <c r="S86" s="49">
        <f t="shared" si="18"/>
        <v>-49812.583392000008</v>
      </c>
      <c r="T86" s="49">
        <f t="shared" si="18"/>
        <v>-6554.8761169320014</v>
      </c>
      <c r="U86" s="49">
        <f t="shared" si="18"/>
        <v>0</v>
      </c>
      <c r="V86" s="49">
        <f t="shared" si="18"/>
        <v>-199250.33356800003</v>
      </c>
      <c r="W86" s="49">
        <f t="shared" si="18"/>
        <v>0</v>
      </c>
      <c r="X86" s="49">
        <f t="shared" si="18"/>
        <v>0</v>
      </c>
      <c r="Y86" s="49">
        <f t="shared" si="18"/>
        <v>-43799.55185016468</v>
      </c>
      <c r="Z86" s="49">
        <f t="shared" si="18"/>
        <v>-363160.13086631056</v>
      </c>
      <c r="AA86" s="49">
        <f t="shared" si="18"/>
        <v>-490505.16400789097</v>
      </c>
      <c r="AB86" s="49">
        <f t="shared" si="18"/>
        <v>-191702.87536294223</v>
      </c>
      <c r="AC86" s="49">
        <f t="shared" si="18"/>
        <v>-272152.57584388694</v>
      </c>
      <c r="AD86" s="49">
        <f t="shared" si="18"/>
        <v>-336156.86937998893</v>
      </c>
      <c r="AE86" s="49">
        <f t="shared" si="18"/>
        <v>-449468.33582191542</v>
      </c>
      <c r="AF86" s="49">
        <f t="shared" si="18"/>
        <v>-469622.95631582849</v>
      </c>
      <c r="AG86" s="49">
        <f t="shared" si="18"/>
        <v>-467852.69463310088</v>
      </c>
      <c r="AH86" s="49">
        <f t="shared" si="18"/>
        <v>-455116.2885137886</v>
      </c>
      <c r="AI86" s="49">
        <f t="shared" si="18"/>
        <v>-458810.62808978185</v>
      </c>
      <c r="AJ86" s="49">
        <f t="shared" si="18"/>
        <v>-522770.75588427373</v>
      </c>
      <c r="AK86" s="49">
        <f t="shared" si="18"/>
        <v>-805898.78192738676</v>
      </c>
      <c r="AL86" s="49">
        <f t="shared" si="18"/>
        <v>-1023266.6980973966</v>
      </c>
      <c r="AM86" s="49">
        <f t="shared" si="18"/>
        <v>-781358.812680515</v>
      </c>
      <c r="AN86" s="49">
        <f t="shared" si="18"/>
        <v>-565840.28570506815</v>
      </c>
      <c r="AO86" s="49">
        <f t="shared" si="18"/>
        <v>-438684.31156527577</v>
      </c>
      <c r="AP86" s="49">
        <f t="shared" si="18"/>
        <v>1164602.3399493829</v>
      </c>
      <c r="AQ86" s="49">
        <f t="shared" si="18"/>
        <v>-18977.086008089798</v>
      </c>
      <c r="AR86" s="49">
        <f t="shared" si="18"/>
        <v>-18681.854373962</v>
      </c>
      <c r="AS86" s="49">
        <f t="shared" si="18"/>
        <v>-18385.761647567899</v>
      </c>
      <c r="AT86" s="49">
        <f t="shared" si="18"/>
        <v>-18088.805317388498</v>
      </c>
      <c r="AU86" s="49">
        <f t="shared" si="18"/>
        <v>-17790.9828645794</v>
      </c>
      <c r="AV86" s="49">
        <f t="shared" si="18"/>
        <v>-17492.291762949601</v>
      </c>
      <c r="AW86" s="49">
        <f t="shared" si="18"/>
        <v>-17192.729478940098</v>
      </c>
      <c r="AX86" s="49">
        <f t="shared" si="18"/>
        <v>-16892.293471602199</v>
      </c>
      <c r="AY86" s="49">
        <f t="shared" si="18"/>
        <v>-16590.981192576201</v>
      </c>
      <c r="AZ86" s="49">
        <f t="shared" si="18"/>
        <v>-16288.790086069799</v>
      </c>
      <c r="BA86" s="49">
        <f t="shared" si="18"/>
        <v>-15985.717588836</v>
      </c>
      <c r="BB86" s="49">
        <f t="shared" si="18"/>
        <v>-15681.761130151999</v>
      </c>
      <c r="BC86" s="49">
        <f t="shared" si="18"/>
        <v>-15376.9181317968</v>
      </c>
      <c r="BD86" s="49">
        <f t="shared" si="18"/>
        <v>-15071.186008029699</v>
      </c>
      <c r="BE86" s="49">
        <f t="shared" si="18"/>
        <v>-14764.562165568301</v>
      </c>
      <c r="BF86" s="49">
        <f t="shared" si="18"/>
        <v>-14457.0440035664</v>
      </c>
      <c r="BG86" s="49">
        <f t="shared" si="18"/>
        <v>-14148.628913592</v>
      </c>
      <c r="BH86" s="49">
        <f t="shared" si="18"/>
        <v>-13839.3142796052</v>
      </c>
      <c r="BI86" s="49">
        <f t="shared" si="18"/>
        <v>-13529.0974779359</v>
      </c>
      <c r="BJ86" s="49">
        <f t="shared" si="18"/>
        <v>-13217.975877261701</v>
      </c>
      <c r="BK86" s="49">
        <f t="shared" si="18"/>
        <v>-12905.9468385856</v>
      </c>
      <c r="BL86" s="49">
        <f t="shared" si="18"/>
        <v>-12593.0077152133</v>
      </c>
      <c r="BM86" s="49">
        <f t="shared" si="18"/>
        <v>-12279.155852731201</v>
      </c>
      <c r="BN86" s="49">
        <f t="shared" si="18"/>
        <v>-11964.3885889836</v>
      </c>
      <c r="BO86" s="49">
        <f t="shared" si="18"/>
        <v>-11648.70325405</v>
      </c>
      <c r="BP86" s="49">
        <f t="shared" si="18"/>
        <v>-11332.0971702228</v>
      </c>
      <c r="BQ86" s="49">
        <f t="shared" si="18"/>
        <v>-11014.5676519845</v>
      </c>
      <c r="BR86" s="49">
        <f t="shared" si="18"/>
        <v>-10696.1120059846</v>
      </c>
      <c r="BS86" s="49">
        <f t="shared" si="18"/>
        <v>-10376.727531017301</v>
      </c>
      <c r="BT86" s="49">
        <f t="shared" si="18"/>
        <v>-10056.411517998</v>
      </c>
      <c r="BU86" s="49">
        <f t="shared" si="18"/>
        <v>-9735.1612499406401</v>
      </c>
      <c r="BV86" s="49">
        <f t="shared" si="18"/>
        <v>-9412.9740019348301</v>
      </c>
      <c r="BW86" s="49">
        <f t="shared" ref="BW86:CW86" si="19">SUM(BW10:BW76)</f>
        <v>-9089.8470411223298</v>
      </c>
      <c r="BX86" s="49">
        <f t="shared" si="19"/>
        <v>-8765.7776266741294</v>
      </c>
      <c r="BY86" s="49">
        <f t="shared" si="19"/>
        <v>-8440.7630097671299</v>
      </c>
      <c r="BZ86" s="49">
        <f t="shared" si="19"/>
        <v>-8114.8004335608102</v>
      </c>
      <c r="CA86" s="49">
        <f t="shared" si="19"/>
        <v>-7787.8871331738901</v>
      </c>
      <c r="CB86" s="49">
        <f t="shared" si="19"/>
        <v>-7460.0203356608399</v>
      </c>
      <c r="CC86" s="49">
        <f t="shared" si="19"/>
        <v>-7131.1972599883802</v>
      </c>
      <c r="CD86" s="49">
        <f t="shared" si="19"/>
        <v>-6801.4151170118703</v>
      </c>
      <c r="CE86" s="49">
        <f t="shared" si="19"/>
        <v>-6470.6711094516904</v>
      </c>
      <c r="CF86" s="49">
        <f t="shared" si="19"/>
        <v>-6138.9624318694496</v>
      </c>
      <c r="CG86" s="49">
        <f t="shared" si="19"/>
        <v>-5806.2862706442602</v>
      </c>
      <c r="CH86" s="49">
        <f t="shared" si="19"/>
        <v>-5472.6398039488404</v>
      </c>
      <c r="CI86" s="49">
        <f t="shared" si="19"/>
        <v>-5138.0202017255497</v>
      </c>
      <c r="CJ86" s="49">
        <f t="shared" si="19"/>
        <v>-4802.4246256624401</v>
      </c>
      <c r="CK86" s="49">
        <f t="shared" si="19"/>
        <v>-4465.8502291691502</v>
      </c>
      <c r="CL86" s="49">
        <f t="shared" si="19"/>
        <v>-4128.2941573527596</v>
      </c>
      <c r="CM86" s="49">
        <f t="shared" si="19"/>
        <v>-3789.7535469935701</v>
      </c>
      <c r="CN86" s="49">
        <f t="shared" si="19"/>
        <v>-3450.22552652083</v>
      </c>
      <c r="CO86" s="49">
        <f t="shared" si="19"/>
        <v>-3109.7072159883701</v>
      </c>
      <c r="CP86" s="49">
        <f t="shared" si="19"/>
        <v>-2768.1957270501998</v>
      </c>
      <c r="CQ86" s="49">
        <f t="shared" si="19"/>
        <v>-2425.68816293596</v>
      </c>
      <c r="CR86" s="49">
        <f t="shared" si="19"/>
        <v>-2082.1816184263798</v>
      </c>
      <c r="CS86" s="49">
        <f t="shared" si="19"/>
        <v>-1737.6731798286501</v>
      </c>
      <c r="CT86" s="49">
        <f t="shared" si="19"/>
        <v>-1392.1599249516801</v>
      </c>
      <c r="CU86" s="49">
        <f t="shared" si="19"/>
        <v>-1045.6389230813199</v>
      </c>
      <c r="CV86" s="49">
        <f t="shared" si="19"/>
        <v>-698.10723495550099</v>
      </c>
      <c r="CW86" s="49">
        <f t="shared" si="19"/>
        <v>-17453.541850307931</v>
      </c>
    </row>
    <row r="87" spans="5:101" x14ac:dyDescent="0.25">
      <c r="E87" s="103" t="s">
        <v>114</v>
      </c>
      <c r="F87" s="104"/>
      <c r="G87" s="116"/>
      <c r="H87" s="116"/>
      <c r="I87" s="109">
        <f>SUM(J86:CW86)</f>
        <v>-8259282.7216572184</v>
      </c>
      <c r="J87" s="139">
        <f>SUM(J86:U86)</f>
        <v>-486030.24663654523</v>
      </c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39">
        <f>SUM(V86:AG86)</f>
        <v>-3283671.4876500294</v>
      </c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39">
        <f>SUM(AH86:AS86)</f>
        <v>-3943188.9245437235</v>
      </c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39">
        <f>SUM(AT86:BE86)</f>
        <v>-197217.01919848859</v>
      </c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39">
        <f>SUM(BF86:BQ86)</f>
        <v>-152929.92762373219</v>
      </c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39">
        <f>SUM(BR86:CC86)</f>
        <v>-107067.67914682289</v>
      </c>
      <c r="BS87" s="140"/>
      <c r="BT87" s="140"/>
      <c r="BU87" s="140"/>
      <c r="BV87" s="140"/>
      <c r="BW87" s="140"/>
      <c r="BX87" s="140"/>
      <c r="BY87" s="140"/>
      <c r="BZ87" s="140"/>
      <c r="CA87" s="140"/>
      <c r="CB87" s="140"/>
      <c r="CC87" s="140"/>
      <c r="CD87" s="139">
        <f>SUM(CD86:CO86)</f>
        <v>-59574.250236338776</v>
      </c>
      <c r="CE87" s="140"/>
      <c r="CF87" s="140"/>
      <c r="CG87" s="140"/>
      <c r="CH87" s="140"/>
      <c r="CI87" s="140"/>
      <c r="CJ87" s="140"/>
      <c r="CK87" s="140"/>
      <c r="CL87" s="140"/>
      <c r="CM87" s="140"/>
      <c r="CN87" s="140"/>
      <c r="CO87" s="140"/>
      <c r="CP87" s="140">
        <f>SUM(CP86:CW86)</f>
        <v>-29603.186621537621</v>
      </c>
      <c r="CQ87" s="141"/>
      <c r="CR87" s="141"/>
      <c r="CS87" s="141"/>
      <c r="CT87" s="141"/>
      <c r="CU87" s="141"/>
      <c r="CV87" s="141"/>
      <c r="CW87" s="142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03" t="s">
        <v>115</v>
      </c>
      <c r="F90" s="104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03" t="s">
        <v>116</v>
      </c>
      <c r="F91" s="104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03" t="s">
        <v>117</v>
      </c>
      <c r="F92" s="104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03" t="s">
        <v>118</v>
      </c>
      <c r="F93" s="104"/>
      <c r="G93" s="121"/>
      <c r="H93" s="122"/>
      <c r="I93" s="106">
        <f>NPV(I91,S86:CW86)+SUM(J86:R86)</f>
        <v>-7635606.2468261831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2" t="s">
        <v>119</v>
      </c>
      <c r="F94" s="153"/>
      <c r="G94" s="121"/>
      <c r="H94" s="122"/>
      <c r="I94" s="105">
        <f>CW94</f>
        <v>-1.9496955979704356E-2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-6.0972486974409712E-2</v>
      </c>
      <c r="AQ94" s="125">
        <f>MIRR($J$86:AQ86,$I$92,$I$91)</f>
        <v>-5.9103169362767938E-2</v>
      </c>
      <c r="AR94" s="125">
        <f>MIRR($J$86:AR86,$I$92,$I$91)</f>
        <v>-5.7339337288420666E-2</v>
      </c>
      <c r="AS94" s="125">
        <f>MIRR($J$86:AS86,$I$92,$I$91)</f>
        <v>-5.5672225591325897E-2</v>
      </c>
      <c r="AT94" s="125">
        <f>MIRR($J$86:AT86,$I$92,$I$91)</f>
        <v>-5.4094014116436107E-2</v>
      </c>
      <c r="AU94" s="125">
        <f>MIRR($J$86:AU86,$I$92,$I$91)</f>
        <v>-5.2597703721973588E-2</v>
      </c>
      <c r="AV94" s="125">
        <f>MIRR($J$86:AV86,$I$92,$I$91)</f>
        <v>-5.1177011305508779E-2</v>
      </c>
      <c r="AW94" s="125">
        <f>MIRR($J$86:AW86,$I$92,$I$91)</f>
        <v>-4.9826280530510747E-2</v>
      </c>
      <c r="AX94" s="125">
        <f>MIRR($J$86:AX86,$I$92,$I$91)</f>
        <v>-4.8540405581093959E-2</v>
      </c>
      <c r="AY94" s="125">
        <f>MIRR($J$86:AY86,$I$92,$I$91)</f>
        <v>-4.7314765780018808E-2</v>
      </c>
      <c r="AZ94" s="125">
        <f>MIRR($J$86:AZ86,$I$92,$I$91)</f>
        <v>-4.6145169306519795E-2</v>
      </c>
      <c r="BA94" s="125">
        <f>MIRR($J$86:BA86,$I$92,$I$91)</f>
        <v>-4.5027804570191066E-2</v>
      </c>
      <c r="BB94" s="125">
        <f>MIRR($J$86:BB86,$I$92,$I$91)</f>
        <v>-4.3959198053094339E-2</v>
      </c>
      <c r="BC94" s="125">
        <f>MIRR($J$86:BC86,$I$92,$I$91)</f>
        <v>-4.2936177638258521E-2</v>
      </c>
      <c r="BD94" s="125">
        <f>MIRR($J$86:BD86,$I$92,$I$91)</f>
        <v>-4.1955840609419814E-2</v>
      </c>
      <c r="BE94" s="125">
        <f>MIRR($J$86:BE86,$I$92,$I$91)</f>
        <v>-4.1015525642361328E-2</v>
      </c>
      <c r="BF94" s="125">
        <f>MIRR($J$86:BF86,$I$92,$I$91)</f>
        <v>-4.0112788218898743E-2</v>
      </c>
      <c r="BG94" s="125">
        <f>MIRR($J$86:BG86,$I$92,$I$91)</f>
        <v>-3.9245378985378276E-2</v>
      </c>
      <c r="BH94" s="125">
        <f>MIRR($J$86:BH86,$I$92,$I$91)</f>
        <v>-3.8411224652380449E-2</v>
      </c>
      <c r="BI94" s="125">
        <f>MIRR($J$86:BI86,$I$92,$I$91)</f>
        <v>-3.7608411094233407E-2</v>
      </c>
      <c r="BJ94" s="125">
        <f>MIRR($J$86:BJ86,$I$92,$I$91)</f>
        <v>-3.683516835836409E-2</v>
      </c>
      <c r="BK94" s="125">
        <f>MIRR($J$86:BK86,$I$92,$I$91)</f>
        <v>-3.6089857337380793E-2</v>
      </c>
      <c r="BL94" s="125">
        <f>MIRR($J$86:BL86,$I$92,$I$91)</f>
        <v>-3.5370957892656429E-2</v>
      </c>
      <c r="BM94" s="125">
        <f>MIRR($J$86:BM86,$I$92,$I$91)</f>
        <v>-3.4677058248295145E-2</v>
      </c>
      <c r="BN94" s="125">
        <f>MIRR($J$86:BN86,$I$92,$I$91)</f>
        <v>-3.400684549974109E-2</v>
      </c>
      <c r="BO94" s="125">
        <f>MIRR($J$86:BO86,$I$92,$I$91)</f>
        <v>-3.335909710272722E-2</v>
      </c>
      <c r="BP94" s="125">
        <f>MIRR($J$86:BP86,$I$92,$I$91)</f>
        <v>-3.2732673226441356E-2</v>
      </c>
      <c r="BQ94" s="125">
        <f>MIRR($J$86:BQ86,$I$92,$I$91)</f>
        <v>-3.2126509870246012E-2</v>
      </c>
      <c r="BR94" s="125">
        <f>MIRR($J$86:BR86,$I$92,$I$91)</f>
        <v>-3.1539612656461991E-2</v>
      </c>
      <c r="BS94" s="125">
        <f>MIRR($J$86:BS86,$I$92,$I$91)</f>
        <v>-3.0971051223004142E-2</v>
      </c>
      <c r="BT94" s="125">
        <f>MIRR($J$86:BT86,$I$92,$I$91)</f>
        <v>-3.04199541493132E-2</v>
      </c>
      <c r="BU94" s="125">
        <f>MIRR($J$86:BU86,$I$92,$I$91)</f>
        <v>-2.9885504357339165E-2</v>
      </c>
      <c r="BV94" s="125">
        <f>MIRR($J$86:BV86,$I$92,$I$91)</f>
        <v>-2.936693493648701E-2</v>
      </c>
      <c r="BW94" s="125">
        <f>MIRR($J$86:BW86,$I$92,$I$91)</f>
        <v>-2.8863525347619268E-2</v>
      </c>
      <c r="BX94" s="125">
        <f>MIRR($J$86:BX86,$I$92,$I$91)</f>
        <v>-2.8374597966566051E-2</v>
      </c>
      <c r="BY94" s="125">
        <f>MIRR($J$86:BY86,$I$92,$I$91)</f>
        <v>-2.7899514932236968E-2</v>
      </c>
      <c r="BZ94" s="125">
        <f>MIRR($J$86:BZ86,$I$92,$I$91)</f>
        <v>-2.7437675268472739E-2</v>
      </c>
      <c r="CA94" s="125">
        <f>MIRR($J$86:CA86,$I$92,$I$91)</f>
        <v>-2.6988512252296148E-2</v>
      </c>
      <c r="CB94" s="125">
        <f>MIRR($J$86:CB86,$I$92,$I$91)</f>
        <v>-2.6551491004298433E-2</v>
      </c>
      <c r="CC94" s="125">
        <f>MIRR($J$86:CC86,$I$92,$I$91)</f>
        <v>-2.6126106279589778E-2</v>
      </c>
      <c r="CD94" s="125">
        <f>MIRR($J$86:CD86,$I$92,$I$91)</f>
        <v>-2.5711880440104973E-2</v>
      </c>
      <c r="CE94" s="125">
        <f>MIRR($J$86:CE86,$I$92,$I$91)</f>
        <v>-2.5308361591126038E-2</v>
      </c>
      <c r="CF94" s="125">
        <f>MIRR($J$86:CF86,$I$92,$I$91)</f>
        <v>-2.4915121866714074E-2</v>
      </c>
      <c r="CG94" s="125">
        <f>MIRR($J$86:CG86,$I$92,$I$91)</f>
        <v>-2.4531755850348613E-2</v>
      </c>
      <c r="CH94" s="125">
        <f>MIRR($J$86:CH86,$I$92,$I$91)</f>
        <v>-2.4157879118495873E-2</v>
      </c>
      <c r="CI94" s="125">
        <f>MIRR($J$86:CI86,$I$92,$I$91)</f>
        <v>-2.3793126896084926E-2</v>
      </c>
      <c r="CJ94" s="125">
        <f>MIRR($J$86:CJ86,$I$92,$I$91)</f>
        <v>-2.3437152813987061E-2</v>
      </c>
      <c r="CK94" s="125">
        <f>MIRR($J$86:CK86,$I$92,$I$91)</f>
        <v>-2.3089627759580456E-2</v>
      </c>
      <c r="CL94" s="125">
        <f>MIRR($J$86:CL86,$I$92,$I$91)</f>
        <v>-2.2750238812364154E-2</v>
      </c>
      <c r="CM94" s="125">
        <f>MIRR($J$86:CM86,$I$92,$I$91)</f>
        <v>-2.241868825736848E-2</v>
      </c>
      <c r="CN94" s="125">
        <f>MIRR($J$86:CN86,$I$92,$I$91)</f>
        <v>-2.2094692669805682E-2</v>
      </c>
      <c r="CO94" s="125">
        <f>MIRR($J$86:CO86,$I$92,$I$91)</f>
        <v>-2.177798206503001E-2</v>
      </c>
      <c r="CP94" s="125">
        <f>MIRR($J$86:CP86,$I$92,$I$91)</f>
        <v>-2.1468299108434508E-2</v>
      </c>
      <c r="CQ94" s="125">
        <f>MIRR($J$86:CQ86,$I$92,$I$91)</f>
        <v>-2.1165398380407541E-2</v>
      </c>
      <c r="CR94" s="125">
        <f>MIRR($J$86:CR86,$I$92,$I$91)</f>
        <v>-2.0869045691926713E-2</v>
      </c>
      <c r="CS94" s="125">
        <f>MIRR($J$86:CS86,$I$92,$I$91)</f>
        <v>-2.0579017446761161E-2</v>
      </c>
      <c r="CT94" s="125">
        <f>MIRR($J$86:CT86,$I$92,$I$91)</f>
        <v>-2.0295100046622827E-2</v>
      </c>
      <c r="CU94" s="125">
        <f>MIRR($J$86:CU86,$I$92,$I$91)</f>
        <v>-2.0017089335926719E-2</v>
      </c>
      <c r="CV94" s="125">
        <f>MIRR($J$86:CV86,$I$92,$I$91)</f>
        <v>-1.9744790083117025E-2</v>
      </c>
      <c r="CW94" s="125">
        <f>MIRR($J$86:CW86,$I$92,$I$91)</f>
        <v>-1.9496955979704356E-2</v>
      </c>
    </row>
    <row r="95" spans="5:101" x14ac:dyDescent="0.25">
      <c r="E95" s="154"/>
      <c r="F95" s="155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HYQgjCoWlfkq5tTsSpa+lUwsSYu9af65sVglpi0/uDHIzdQmCqgftIDQ9py0aGQieRQSjRSC9bRhRCnYTgAO9Q==" saltValue="SKZp7ta95ZUM2T/Zq4aGhA==" spinCount="100000" sheet="1" objects="1" scenarios="1"/>
  <mergeCells count="18">
    <mergeCell ref="E94:F94"/>
    <mergeCell ref="E95:F95"/>
    <mergeCell ref="J6:U6"/>
    <mergeCell ref="V6:AG6"/>
    <mergeCell ref="AH6:AS6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AT6:BE6"/>
    <mergeCell ref="BF6:BQ6"/>
    <mergeCell ref="BR6:CC6"/>
  </mergeCells>
  <conditionalFormatting sqref="AI34 AI38 AL34 AL38 AO34 AO38 AR34 AR38 AI54 AL54 AO54 AR54 AI63 AI67 AL63 AL67 AO63 AO67 AR63 AR67 AI76 AL76 AO76 AR76">
    <cfRule type="cellIs" dxfId="22" priority="2" stopIfTrue="1" operator="equal">
      <formula>#REF!</formula>
    </cfRule>
  </conditionalFormatting>
  <conditionalFormatting sqref="AA38:AH38 J39:AR40 AJ34:AK34 AJ38:AK38 AM34:AN34 AM38:AN38 AP34:AQ34 AP38:AQ38 J34:T34 J38:T38 AA54:AH54 J53:AR53 AJ54:AK54 AM54:AN54 AP54:AQ54 J54:T54 AA63:AH63 AA67:AH67 AJ63:AK63 AJ67:AK67 AM63:AN63 AM67:AN67 AP63:AQ63 AP67:AQ67 J63:T63 J67:T67 J68:AR68 AA76:AH76 J72:AR75 AJ76:AK76 AM76:AN76 AP76:AQ76 J76:T76 J35:AR37 BF36:CW38 BF29:CW29 BF68:CW68 AS72:BE76 J64:AR64 AS67:BE68 J65:CW66 J55:X61 Y55:CW58 Y60:AO60 AS63:BE64 Y61 J62:CW62 AS53:BE54 P42:T42 J41:O42 J43:CW52 P41:CW41 J30:Y31 BF32:CW34 AS32:BE40 AA30:CW30 Z31:CW31 J16:Y21 Z19:AA21 AA17:AO17 Z18:AO18 Z16:AO16 AB19:AO19 AB20:CW21 AP16:CW19 J27:BE29 J23:CW26 AA34:AH34 J32:AR33 J69:CW71 J10:CW15 AP61:CW61">
    <cfRule type="cellIs" dxfId="21" priority="4" stopIfTrue="1" operator="equal">
      <formula>#REF!</formula>
    </cfRule>
  </conditionalFormatting>
  <conditionalFormatting sqref="Z17 Z30 U34:Z34 U38:Z38 U54:Z54 U63:Z63 U67:Z67 U76:Z76 Y59:CW59 U42:CW42">
    <cfRule type="cellIs" dxfId="20" priority="3" stopIfTrue="1" operator="equal">
      <formula>#REF!</formula>
    </cfRule>
  </conditionalFormatting>
  <conditionalFormatting sqref="J22:CW22">
    <cfRule type="cellIs" dxfId="19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416F-0E4E-49CB-B707-A25622E7B0DC}">
  <sheetPr codeName="Hoja4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J87" sqref="J87:CW87"/>
    </sheetView>
  </sheetViews>
  <sheetFormatPr baseColWidth="10" defaultColWidth="10.7109375" defaultRowHeight="15" x14ac:dyDescent="0.25"/>
  <cols>
    <col min="2" max="2" width="58.570312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7" width="10.7109375" style="8"/>
    <col min="18" max="18" width="11.42578125" style="8" bestFit="1" customWidth="1"/>
    <col min="19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2" max="102" width="12.85546875" bestFit="1" customWidth="1"/>
  </cols>
  <sheetData>
    <row r="2" spans="2:102" ht="21" x14ac:dyDescent="0.35">
      <c r="B2" s="4" t="s">
        <v>204</v>
      </c>
    </row>
    <row r="4" spans="2:102" x14ac:dyDescent="0.25">
      <c r="B4" t="s">
        <v>221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3" t="s">
        <v>55</v>
      </c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5"/>
      <c r="V6" s="146" t="s">
        <v>56</v>
      </c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8"/>
      <c r="AH6" s="149" t="s">
        <v>57</v>
      </c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1"/>
      <c r="AT6" s="156" t="s">
        <v>58</v>
      </c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8"/>
      <c r="BF6" s="159" t="s">
        <v>59</v>
      </c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38" t="s">
        <v>166</v>
      </c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60" t="s">
        <v>167</v>
      </c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38" t="s">
        <v>168</v>
      </c>
      <c r="CQ6" s="138"/>
      <c r="CR6" s="138"/>
      <c r="CS6" s="138"/>
      <c r="CT6" s="138"/>
      <c r="CU6" s="138"/>
      <c r="CV6" s="138"/>
      <c r="CW6" s="138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13519437.671821915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435994.64999999997</v>
      </c>
      <c r="F16" s="1">
        <f>D16*C16</f>
        <v>24459.299864999997</v>
      </c>
      <c r="G16" s="70">
        <v>6</v>
      </c>
      <c r="H16" s="70">
        <v>6</v>
      </c>
      <c r="I16" s="71">
        <f t="shared" ref="I16:I65" si="0">-F16</f>
        <v>-24459.299864999997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-24459.299864999997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435994.64999999997</v>
      </c>
      <c r="F17" s="1">
        <f>D17*C17</f>
        <v>20796.944804999999</v>
      </c>
      <c r="G17" s="55">
        <v>17</v>
      </c>
      <c r="H17" s="55">
        <v>18</v>
      </c>
      <c r="I17" s="57">
        <f t="shared" si="0"/>
        <v>-20796.944804999999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-6239.0834414999999</v>
      </c>
      <c r="AA17" s="58">
        <f>0.7*I17</f>
        <v>-14557.861363499998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435994.64999999997</v>
      </c>
      <c r="F18" s="1">
        <f>C18*D18</f>
        <v>3051.9625499999997</v>
      </c>
      <c r="G18" s="55">
        <v>17</v>
      </c>
      <c r="H18" s="55">
        <v>18</v>
      </c>
      <c r="I18" s="57">
        <f t="shared" si="0"/>
        <v>-3051.9625499999997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-1525.9812749999999</v>
      </c>
      <c r="AA18" s="58">
        <f>I18*0.5</f>
        <v>-1525.9812749999999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8057820.9496200001</v>
      </c>
      <c r="F19" s="1">
        <f>C19*D19</f>
        <v>452043.75527368201</v>
      </c>
      <c r="G19" s="55">
        <v>6</v>
      </c>
      <c r="H19" s="55">
        <v>9</v>
      </c>
      <c r="I19" s="57">
        <f t="shared" si="0"/>
        <v>-452043.75527368201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-180817.50210947281</v>
      </c>
      <c r="P19" s="58">
        <v>0</v>
      </c>
      <c r="Q19" s="58">
        <v>0</v>
      </c>
      <c r="R19" s="58">
        <f>I19*0.6</f>
        <v>-271226.25316420919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8057820.9496200001</v>
      </c>
      <c r="F20" s="1">
        <f>C20*D20</f>
        <v>384358.05929687398</v>
      </c>
      <c r="G20" s="55">
        <v>19</v>
      </c>
      <c r="H20" s="55">
        <v>32</v>
      </c>
      <c r="I20" s="57">
        <f t="shared" si="0"/>
        <v>-384358.05929687398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-27454.147092633855</v>
      </c>
      <c r="AC20" s="58">
        <f t="shared" ref="AC20:AO20" si="1">$I20/14</f>
        <v>-27454.147092633855</v>
      </c>
      <c r="AD20" s="58">
        <f t="shared" si="1"/>
        <v>-27454.147092633855</v>
      </c>
      <c r="AE20" s="58">
        <f t="shared" si="1"/>
        <v>-27454.147092633855</v>
      </c>
      <c r="AF20" s="58">
        <f t="shared" si="1"/>
        <v>-27454.147092633855</v>
      </c>
      <c r="AG20" s="58">
        <f t="shared" si="1"/>
        <v>-27454.147092633855</v>
      </c>
      <c r="AH20" s="58">
        <f t="shared" si="1"/>
        <v>-27454.147092633855</v>
      </c>
      <c r="AI20" s="58">
        <f t="shared" si="1"/>
        <v>-27454.147092633855</v>
      </c>
      <c r="AJ20" s="58">
        <f t="shared" si="1"/>
        <v>-27454.147092633855</v>
      </c>
      <c r="AK20" s="58">
        <f t="shared" si="1"/>
        <v>-27454.147092633855</v>
      </c>
      <c r="AL20" s="58">
        <f t="shared" si="1"/>
        <v>-27454.147092633855</v>
      </c>
      <c r="AM20" s="58">
        <f t="shared" si="1"/>
        <v>-27454.147092633855</v>
      </c>
      <c r="AN20" s="58">
        <f t="shared" si="1"/>
        <v>-27454.147092633855</v>
      </c>
      <c r="AO20" s="58">
        <f t="shared" si="1"/>
        <v>-27454.147092633855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8057820.9496200001</v>
      </c>
      <c r="F21" s="1">
        <f>C21*D21</f>
        <v>56404.746647339998</v>
      </c>
      <c r="G21" s="55">
        <v>19</v>
      </c>
      <c r="H21" s="55">
        <v>32</v>
      </c>
      <c r="I21" s="57">
        <f t="shared" si="0"/>
        <v>-56404.746647339998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-4028.9104748099999</v>
      </c>
      <c r="AC21" s="58">
        <f t="shared" ref="AC21:AO21" si="2">$I$21/14</f>
        <v>-4028.9104748099999</v>
      </c>
      <c r="AD21" s="58">
        <f t="shared" si="2"/>
        <v>-4028.9104748099999</v>
      </c>
      <c r="AE21" s="58">
        <f t="shared" si="2"/>
        <v>-4028.9104748099999</v>
      </c>
      <c r="AF21" s="58">
        <f t="shared" si="2"/>
        <v>-4028.9104748099999</v>
      </c>
      <c r="AG21" s="58">
        <f t="shared" si="2"/>
        <v>-4028.9104748099999</v>
      </c>
      <c r="AH21" s="58">
        <f t="shared" si="2"/>
        <v>-4028.9104748099999</v>
      </c>
      <c r="AI21" s="58">
        <f t="shared" si="2"/>
        <v>-4028.9104748099999</v>
      </c>
      <c r="AJ21" s="58">
        <f t="shared" si="2"/>
        <v>-4028.9104748099999</v>
      </c>
      <c r="AK21" s="58">
        <f t="shared" si="2"/>
        <v>-4028.9104748099999</v>
      </c>
      <c r="AL21" s="58">
        <f t="shared" si="2"/>
        <v>-4028.9104748099999</v>
      </c>
      <c r="AM21" s="58">
        <f t="shared" si="2"/>
        <v>-4028.9104748099999</v>
      </c>
      <c r="AN21" s="58">
        <f t="shared" si="2"/>
        <v>-4028.9104748099999</v>
      </c>
      <c r="AO21" s="58">
        <f t="shared" si="2"/>
        <v>-4028.9104748099999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8493815.5996199995</v>
      </c>
      <c r="F22" s="1">
        <f>C22*D22</f>
        <v>169876.31199240001</v>
      </c>
      <c r="G22" s="55">
        <v>1</v>
      </c>
      <c r="H22" s="55">
        <v>33</v>
      </c>
      <c r="I22" s="57">
        <f>-F22</f>
        <v>-169876.31199240001</v>
      </c>
      <c r="J22" s="58">
        <v>0</v>
      </c>
      <c r="K22" s="58">
        <v>0</v>
      </c>
      <c r="L22" s="58">
        <v>0</v>
      </c>
      <c r="M22" s="58">
        <f>I22*0.05</f>
        <v>-8493.8155996200003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-25481.446798860001</v>
      </c>
      <c r="S22" s="58">
        <v>0</v>
      </c>
      <c r="T22" s="58">
        <f>I22*0.05</f>
        <v>-8493.8155996200003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-6795.0524796960008</v>
      </c>
      <c r="AA22" s="58">
        <f t="shared" si="3"/>
        <v>-6795.0524796960008</v>
      </c>
      <c r="AB22" s="58">
        <f t="shared" si="3"/>
        <v>-6795.0524796960008</v>
      </c>
      <c r="AC22" s="58">
        <f t="shared" si="3"/>
        <v>-6795.0524796960008</v>
      </c>
      <c r="AD22" s="58">
        <f t="shared" si="3"/>
        <v>-6795.0524796960008</v>
      </c>
      <c r="AE22" s="58">
        <f t="shared" si="3"/>
        <v>-6795.0524796960008</v>
      </c>
      <c r="AF22" s="58">
        <f t="shared" si="3"/>
        <v>-6795.0524796960008</v>
      </c>
      <c r="AG22" s="58">
        <f t="shared" si="3"/>
        <v>-6795.0524796960008</v>
      </c>
      <c r="AH22" s="58">
        <f t="shared" si="3"/>
        <v>-6795.0524796960008</v>
      </c>
      <c r="AI22" s="58">
        <f t="shared" si="3"/>
        <v>-6795.0524796960008</v>
      </c>
      <c r="AJ22" s="58">
        <f t="shared" si="3"/>
        <v>-6795.0524796960008</v>
      </c>
      <c r="AK22" s="58">
        <f t="shared" si="3"/>
        <v>-6795.0524796960008</v>
      </c>
      <c r="AL22" s="58">
        <f t="shared" si="3"/>
        <v>-6795.0524796960008</v>
      </c>
      <c r="AM22" s="58">
        <f t="shared" si="3"/>
        <v>-6795.0524796960008</v>
      </c>
      <c r="AN22" s="58">
        <f t="shared" si="3"/>
        <v>-6795.0524796960008</v>
      </c>
      <c r="AO22" s="58">
        <f>$I$22*0.04</f>
        <v>-6795.0524796960008</v>
      </c>
      <c r="AP22" s="58">
        <f>I22*0.11</f>
        <v>-18686.394319163999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48308.207219999997</v>
      </c>
      <c r="F24" s="1">
        <f>C24*D24</f>
        <v>10144.7235162</v>
      </c>
      <c r="G24" s="55">
        <v>6</v>
      </c>
      <c r="H24" s="55">
        <v>18</v>
      </c>
      <c r="I24" s="57">
        <f t="shared" si="0"/>
        <v>-10144.7235162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-5136.4529716499992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-1630.663590465</v>
      </c>
      <c r="AA24" s="58">
        <f>(AA17+AA18)*0.21</f>
        <v>-3377.6069540849994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1062682.873210296</v>
      </c>
      <c r="F25" s="1">
        <f>C25*D25</f>
        <v>223163.40337416215</v>
      </c>
      <c r="G25" s="55">
        <v>6</v>
      </c>
      <c r="H25" s="55">
        <v>32</v>
      </c>
      <c r="I25" s="57">
        <f t="shared" si="0"/>
        <v>-223163.40337416215</v>
      </c>
      <c r="J25" s="58">
        <v>0</v>
      </c>
      <c r="K25" s="58">
        <v>0</v>
      </c>
      <c r="L25" s="58">
        <v>0</v>
      </c>
      <c r="M25" s="58">
        <f>SUM(M19:M22)*0.21</f>
        <v>-1783.7012759202</v>
      </c>
      <c r="N25" s="58">
        <v>0</v>
      </c>
      <c r="O25" s="58">
        <f>SUM(O19:O22)*0.21</f>
        <v>-37971.67544298929</v>
      </c>
      <c r="P25" s="58">
        <v>0</v>
      </c>
      <c r="Q25" s="58">
        <v>0</v>
      </c>
      <c r="R25" s="58">
        <f>SUM(R19:R22)*0.21</f>
        <v>-62308.616992244526</v>
      </c>
      <c r="S25" s="58">
        <v>0</v>
      </c>
      <c r="T25" s="58">
        <f>SUM(T19:T22)*0.21</f>
        <v>-1783.7012759202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-1426.9610207361602</v>
      </c>
      <c r="AA25" s="58">
        <f t="shared" si="4"/>
        <v>-1426.9610207361602</v>
      </c>
      <c r="AB25" s="58">
        <f t="shared" si="4"/>
        <v>-8038.4031098993692</v>
      </c>
      <c r="AC25" s="58">
        <f t="shared" si="4"/>
        <v>-8038.4031098993692</v>
      </c>
      <c r="AD25" s="58">
        <f t="shared" si="4"/>
        <v>-8038.4031098993692</v>
      </c>
      <c r="AE25" s="58">
        <f t="shared" si="4"/>
        <v>-8038.4031098993692</v>
      </c>
      <c r="AF25" s="58">
        <f t="shared" si="4"/>
        <v>-8038.4031098993692</v>
      </c>
      <c r="AG25" s="58">
        <f t="shared" si="4"/>
        <v>-8038.4031098993692</v>
      </c>
      <c r="AH25" s="58">
        <f t="shared" si="4"/>
        <v>-8038.4031098993692</v>
      </c>
      <c r="AI25" s="58">
        <f t="shared" si="4"/>
        <v>-8038.4031098993692</v>
      </c>
      <c r="AJ25" s="58">
        <f t="shared" si="4"/>
        <v>-8038.4031098993692</v>
      </c>
      <c r="AK25" s="58">
        <f t="shared" si="4"/>
        <v>-8038.4031098993692</v>
      </c>
      <c r="AL25" s="58">
        <f t="shared" si="4"/>
        <v>-8038.4031098993692</v>
      </c>
      <c r="AM25" s="58">
        <f t="shared" si="4"/>
        <v>-8038.4031098993692</v>
      </c>
      <c r="AN25" s="58">
        <f t="shared" si="4"/>
        <v>-8038.4031098993692</v>
      </c>
      <c r="AO25" s="58">
        <f t="shared" si="4"/>
        <v>-8038.4031098993692</v>
      </c>
      <c r="AP25" s="58">
        <f t="shared" si="4"/>
        <v>-3924.1428070244397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8057820.9496200001</v>
      </c>
      <c r="F26" s="1">
        <f>C26*D26</f>
        <v>24173.462848859999</v>
      </c>
      <c r="G26" s="55">
        <v>19</v>
      </c>
      <c r="H26" s="55">
        <v>32</v>
      </c>
      <c r="I26" s="57">
        <f t="shared" si="0"/>
        <v>-24173.462848859999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-1726.6759177757142</v>
      </c>
      <c r="AC26" s="58">
        <f t="shared" ref="AC26:AO26" si="5">$I$26/14</f>
        <v>-1726.6759177757142</v>
      </c>
      <c r="AD26" s="58">
        <f t="shared" si="5"/>
        <v>-1726.6759177757142</v>
      </c>
      <c r="AE26" s="58">
        <f t="shared" si="5"/>
        <v>-1726.6759177757142</v>
      </c>
      <c r="AF26" s="58">
        <f t="shared" si="5"/>
        <v>-1726.6759177757142</v>
      </c>
      <c r="AG26" s="58">
        <f t="shared" si="5"/>
        <v>-1726.6759177757142</v>
      </c>
      <c r="AH26" s="58">
        <f t="shared" si="5"/>
        <v>-1726.6759177757142</v>
      </c>
      <c r="AI26" s="58">
        <f t="shared" si="5"/>
        <v>-1726.6759177757142</v>
      </c>
      <c r="AJ26" s="58">
        <f t="shared" si="5"/>
        <v>-1726.6759177757142</v>
      </c>
      <c r="AK26" s="58">
        <f t="shared" si="5"/>
        <v>-1726.6759177757142</v>
      </c>
      <c r="AL26" s="58">
        <f t="shared" si="5"/>
        <v>-1726.6759177757142</v>
      </c>
      <c r="AM26" s="58">
        <f t="shared" si="5"/>
        <v>-1726.6759177757142</v>
      </c>
      <c r="AN26" s="58">
        <f t="shared" si="5"/>
        <v>-1726.6759177757142</v>
      </c>
      <c r="AO26" s="58">
        <f t="shared" si="5"/>
        <v>-1726.6759177757142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205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(98.3*7*13.5)+(59.1*7*13.5)+(62.3*7*13.5)</f>
        <v>20761.649999999998</v>
      </c>
      <c r="D30" s="1">
        <v>21</v>
      </c>
      <c r="F30" s="1">
        <f>C30*D30</f>
        <v>435994.64999999997</v>
      </c>
      <c r="G30" s="55">
        <v>17</v>
      </c>
      <c r="H30" s="55">
        <v>18</v>
      </c>
      <c r="I30" s="57">
        <f t="shared" si="0"/>
        <v>-435994.64999999997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-174397.86</v>
      </c>
      <c r="AA30" s="58">
        <f>I30*0.6</f>
        <v>-261596.78999999998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11735</v>
      </c>
      <c r="D31" s="1">
        <v>5.75</v>
      </c>
      <c r="F31" s="1">
        <f>C31*D31</f>
        <v>67476.25</v>
      </c>
      <c r="G31" s="55">
        <v>17</v>
      </c>
      <c r="H31" s="55">
        <v>18</v>
      </c>
      <c r="I31" s="57">
        <f t="shared" si="0"/>
        <v>-67476.25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-26990.5</v>
      </c>
      <c r="AA31" s="58">
        <f>I31*0.6</f>
        <v>-40485.75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132*65*1.2</f>
        <v>10296</v>
      </c>
      <c r="D33" s="1">
        <f>684.63*1.06</f>
        <v>725.70780000000002</v>
      </c>
      <c r="F33" s="1">
        <f>C33*D33</f>
        <v>7471887.5088</v>
      </c>
      <c r="G33" s="55">
        <v>19</v>
      </c>
      <c r="H33" s="55">
        <v>32</v>
      </c>
      <c r="I33" s="57">
        <f t="shared" si="0"/>
        <v>-7471887.5088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nuevo'!E14</f>
        <v>-74718.875088000001</v>
      </c>
      <c r="AC33" s="58">
        <f>'evolucion certificaciones nuevo'!F14</f>
        <v>-186797.18772000002</v>
      </c>
      <c r="AD33" s="58">
        <f>'evolucion certificaciones nuevo'!G14</f>
        <v>-276459.8378256</v>
      </c>
      <c r="AE33" s="58">
        <f>'evolucion certificaciones nuevo'!H14</f>
        <v>-433369.47551040002</v>
      </c>
      <c r="AF33" s="58">
        <f>'evolucion certificaciones nuevo'!I14</f>
        <v>-463257.02554559999</v>
      </c>
      <c r="AG33" s="58">
        <f>'evolucion certificaciones nuevo'!J14</f>
        <v>-463257.02554559999</v>
      </c>
      <c r="AH33" s="58">
        <f>'evolucion certificaciones nuevo'!K14</f>
        <v>-448313.250528</v>
      </c>
      <c r="AI33" s="58">
        <f>'evolucion certificaciones nuevo'!L14</f>
        <v>-455785.13803679997</v>
      </c>
      <c r="AJ33" s="58">
        <f>'evolucion certificaciones nuevo'!M14</f>
        <v>-545447.78814239998</v>
      </c>
      <c r="AK33" s="58">
        <f>'evolucion certificaciones nuevo'!N14</f>
        <v>-933985.93859999999</v>
      </c>
      <c r="AL33" s="58">
        <f>'evolucion certificaciones nuevo'!O14</f>
        <v>-1232861.4389520001</v>
      </c>
      <c r="AM33" s="58">
        <f>'evolucion certificaciones nuevo'!P14</f>
        <v>-904098.38856479991</v>
      </c>
      <c r="AN33" s="58">
        <f>'evolucion certificaciones nuevo'!Q14</f>
        <v>-612694.77572160005</v>
      </c>
      <c r="AO33" s="58">
        <f>'evolucion certificaciones nuevo'!R14</f>
        <v>-440841.36301919998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f>(98.3*7)+(59.1*7)+(62.3*7)</f>
        <v>1537.8999999999999</v>
      </c>
      <c r="D34" s="1">
        <f>359.43*1.06</f>
        <v>380.99580000000003</v>
      </c>
      <c r="F34" s="1">
        <f>C34*D34</f>
        <v>585933.44082000002</v>
      </c>
      <c r="G34" s="55">
        <v>19</v>
      </c>
      <c r="H34" s="55">
        <v>23</v>
      </c>
      <c r="I34" s="57">
        <f>-F34</f>
        <v>-585933.44082000002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nuevo'!E16</f>
        <v>-11718.668816400001</v>
      </c>
      <c r="AC34" s="58">
        <f>'evolucion certificaciones nuevo'!F16</f>
        <v>-55663.676877900005</v>
      </c>
      <c r="AD34" s="58">
        <f>'evolucion certificaciones nuevo'!G16</f>
        <v>-178709.69945010002</v>
      </c>
      <c r="AE34" s="58">
        <f>'evolucion certificaciones nuevo'!H16</f>
        <v>-266599.71557310002</v>
      </c>
      <c r="AF34" s="58">
        <f>'evolucion certificaciones nuevo'!I16</f>
        <v>-73241.680102500002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435994.64999999997</v>
      </c>
      <c r="F36" s="1">
        <f>D36*C36</f>
        <v>91558.876499999984</v>
      </c>
      <c r="G36" s="55">
        <v>16</v>
      </c>
      <c r="H36" s="55">
        <v>18</v>
      </c>
      <c r="I36" s="57">
        <f t="shared" si="0"/>
        <v>-91558.876499999984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-36623.550599999995</v>
      </c>
      <c r="AA36" s="58">
        <f>AA30*0.21</f>
        <v>-54935.325899999996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8057820.9496200001</v>
      </c>
      <c r="F37" s="1">
        <f>D37*C37</f>
        <v>805782.09496200003</v>
      </c>
      <c r="G37" s="55">
        <v>19</v>
      </c>
      <c r="H37" s="55">
        <v>32</v>
      </c>
      <c r="I37" s="57">
        <f t="shared" si="0"/>
        <v>-805782.09496200003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-8643.754390439999</v>
      </c>
      <c r="AC37" s="58">
        <f t="shared" si="12"/>
        <v>-24246.086459790004</v>
      </c>
      <c r="AD37" s="58">
        <f t="shared" si="12"/>
        <v>-45516.953727570006</v>
      </c>
      <c r="AE37" s="58">
        <f t="shared" si="12"/>
        <v>-69996.919108350005</v>
      </c>
      <c r="AF37" s="58">
        <f t="shared" si="12"/>
        <v>-53649.87056481</v>
      </c>
      <c r="AG37" s="58">
        <f t="shared" si="12"/>
        <v>-46325.702554560005</v>
      </c>
      <c r="AH37" s="58">
        <f t="shared" si="12"/>
        <v>-44831.325052800006</v>
      </c>
      <c r="AI37" s="58">
        <f t="shared" si="12"/>
        <v>-45578.513803679998</v>
      </c>
      <c r="AJ37" s="58">
        <f t="shared" si="12"/>
        <v>-54544.778814240002</v>
      </c>
      <c r="AK37" s="58">
        <f t="shared" si="12"/>
        <v>-93398.593860000008</v>
      </c>
      <c r="AL37" s="58">
        <f t="shared" si="12"/>
        <v>-123286.14389520002</v>
      </c>
      <c r="AM37" s="58">
        <f t="shared" si="12"/>
        <v>-90409.838856479997</v>
      </c>
      <c r="AN37" s="58">
        <f t="shared" si="12"/>
        <v>-61269.477572160009</v>
      </c>
      <c r="AO37" s="58">
        <f t="shared" si="12"/>
        <v>-44084.13630192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8057820.9496200001</v>
      </c>
      <c r="F41" s="1">
        <f>C41*D41</f>
        <v>402891.04748100002</v>
      </c>
      <c r="G41" s="70">
        <v>10</v>
      </c>
      <c r="H41" s="70">
        <v>14</v>
      </c>
      <c r="I41" s="71">
        <f t="shared" si="0"/>
        <v>-402891.04748100002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-80578.209496200012</v>
      </c>
      <c r="T41" s="72">
        <v>0</v>
      </c>
      <c r="U41" s="72">
        <v>0</v>
      </c>
      <c r="V41" s="72">
        <f>I41*0.8</f>
        <v>-322312.83798480005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435994.64999999997</v>
      </c>
      <c r="F42" s="1">
        <f>C42*D42</f>
        <v>21799.732499999998</v>
      </c>
      <c r="G42" s="55">
        <v>7</v>
      </c>
      <c r="H42" s="55">
        <v>9</v>
      </c>
      <c r="I42" s="57">
        <f t="shared" si="0"/>
        <v>-21799.732499999998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-4359.9465</v>
      </c>
      <c r="Q42" s="58">
        <v>0</v>
      </c>
      <c r="R42" s="58">
        <f>I42*0.8</f>
        <v>-17439.786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8057820.9496200001</v>
      </c>
      <c r="F44" s="1">
        <f>C44*D44</f>
        <v>2417.3462848859999</v>
      </c>
      <c r="G44" s="55">
        <v>33</v>
      </c>
      <c r="H44" s="55">
        <v>33</v>
      </c>
      <c r="I44" s="57">
        <f t="shared" si="0"/>
        <v>-2417.3462848859999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-2417.3462848859999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8057820.9496200001</v>
      </c>
      <c r="F45" s="1">
        <f>C45*D45</f>
        <v>1611.5641899240002</v>
      </c>
      <c r="G45" s="55">
        <v>33</v>
      </c>
      <c r="H45" s="55">
        <v>33</v>
      </c>
      <c r="I45" s="57">
        <f t="shared" si="0"/>
        <v>-1611.5641899240002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-1611.5641899240002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8057820.9496200001</v>
      </c>
      <c r="F48" s="1">
        <f>C48*D48</f>
        <v>2417.3462848859999</v>
      </c>
      <c r="G48" s="55">
        <v>33</v>
      </c>
      <c r="H48" s="55">
        <v>33</v>
      </c>
      <c r="I48" s="57">
        <f t="shared" si="0"/>
        <v>-2417.3462848859999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-2417.3462848859999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8057820.9496200001</v>
      </c>
      <c r="F49" s="1">
        <f>C49*D49</f>
        <v>1611.5641899240002</v>
      </c>
      <c r="G49" s="55">
        <v>33</v>
      </c>
      <c r="H49" s="55">
        <v>33</v>
      </c>
      <c r="I49" s="57">
        <f t="shared" si="0"/>
        <v>-1611.5641899240002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-1611.5641899240002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8057820.9496200001</v>
      </c>
      <c r="F51" s="1">
        <f>C51*D51</f>
        <v>72520.388546579998</v>
      </c>
      <c r="G51" s="55">
        <v>17</v>
      </c>
      <c r="H51" s="55">
        <v>32</v>
      </c>
      <c r="I51" s="57">
        <f t="shared" si="0"/>
        <v>-72520.388546579998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-4532.5242841612499</v>
      </c>
      <c r="AA51" s="58">
        <f t="shared" ref="AA51:AO51" si="15">$I$51/16</f>
        <v>-4532.5242841612499</v>
      </c>
      <c r="AB51" s="58">
        <f t="shared" si="15"/>
        <v>-4532.5242841612499</v>
      </c>
      <c r="AC51" s="58">
        <f t="shared" si="15"/>
        <v>-4532.5242841612499</v>
      </c>
      <c r="AD51" s="58">
        <f t="shared" si="15"/>
        <v>-4532.5242841612499</v>
      </c>
      <c r="AE51" s="58">
        <f t="shared" si="15"/>
        <v>-4532.5242841612499</v>
      </c>
      <c r="AF51" s="58">
        <f t="shared" si="15"/>
        <v>-4532.5242841612499</v>
      </c>
      <c r="AG51" s="58">
        <f t="shared" si="15"/>
        <v>-4532.5242841612499</v>
      </c>
      <c r="AH51" s="58">
        <f t="shared" si="15"/>
        <v>-4532.5242841612499</v>
      </c>
      <c r="AI51" s="58">
        <f t="shared" si="15"/>
        <v>-4532.5242841612499</v>
      </c>
      <c r="AJ51" s="58">
        <f t="shared" si="15"/>
        <v>-4532.5242841612499</v>
      </c>
      <c r="AK51" s="58">
        <f t="shared" si="15"/>
        <v>-4532.5242841612499</v>
      </c>
      <c r="AL51" s="58">
        <f t="shared" si="15"/>
        <v>-4532.5242841612499</v>
      </c>
      <c r="AM51" s="58">
        <f t="shared" si="15"/>
        <v>-4532.5242841612499</v>
      </c>
      <c r="AN51" s="58">
        <f t="shared" si="15"/>
        <v>-4532.5242841612499</v>
      </c>
      <c r="AO51" s="58">
        <f t="shared" si="15"/>
        <v>-4532.5242841612499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206</v>
      </c>
      <c r="C52" s="6">
        <v>2.5000000000000001E-3</v>
      </c>
      <c r="D52" s="1">
        <f>44*65*1.2*725.71</f>
        <v>2490636.7200000002</v>
      </c>
      <c r="F52" s="1">
        <f>C52*D52</f>
        <v>6226.5918000000011</v>
      </c>
      <c r="G52" s="55">
        <v>33</v>
      </c>
      <c r="H52" s="55">
        <v>33</v>
      </c>
      <c r="I52" s="57">
        <f>-F52</f>
        <v>-6226.5918000000011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-6226.5918000000011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10096732.858022977</v>
      </c>
      <c r="E56" s="19"/>
      <c r="F56" s="19">
        <f>C56*D56</f>
        <v>25241.832145057444</v>
      </c>
      <c r="G56" s="55">
        <v>16</v>
      </c>
      <c r="H56" s="55">
        <v>16</v>
      </c>
      <c r="I56" s="57">
        <f t="shared" si="0"/>
        <v>-25241.832145057444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-25241.832145057444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10096732.858022977</v>
      </c>
      <c r="E58" s="19"/>
      <c r="F58" s="19">
        <f>C58*D58</f>
        <v>25241.832145057444</v>
      </c>
      <c r="G58" s="55">
        <v>16</v>
      </c>
      <c r="H58" s="55">
        <v>16</v>
      </c>
      <c r="I58" s="57">
        <f t="shared" si="0"/>
        <v>-25241.832145057444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-25241.832145057444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10096732.858022977</v>
      </c>
      <c r="E59" s="19"/>
      <c r="F59" s="19">
        <f>C59*D59</f>
        <v>10096.732858022977</v>
      </c>
      <c r="G59" s="55">
        <v>16</v>
      </c>
      <c r="H59" s="55">
        <v>16</v>
      </c>
      <c r="I59" s="57">
        <f t="shared" si="0"/>
        <v>-10096.732858022977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-10096.732858022977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0.8*(F8-F68)</f>
        <v>4855922.6174575314</v>
      </c>
      <c r="E60" s="19"/>
      <c r="F60" s="19">
        <v>444339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1">
        <v>-14163.1076416667</v>
      </c>
      <c r="AQ60" s="1">
        <v>-13946.765063418001</v>
      </c>
      <c r="AR60" s="1">
        <v>-13729.7914859829</v>
      </c>
      <c r="AS60" s="1">
        <v>-13512.185068946799</v>
      </c>
      <c r="AT60" s="1">
        <v>-13293.9439665277</v>
      </c>
      <c r="AU60" s="1">
        <v>-13075.06632756</v>
      </c>
      <c r="AV60" s="1">
        <v>-12855.550295478501</v>
      </c>
      <c r="AW60" s="1">
        <v>-12635.3940083035</v>
      </c>
      <c r="AX60" s="1">
        <v>-12414.595598624201</v>
      </c>
      <c r="AY60" s="1">
        <v>-12193.153193583399</v>
      </c>
      <c r="AZ60" s="1">
        <v>-11971.064914861199</v>
      </c>
      <c r="BA60" s="1">
        <v>-11748.3288786594</v>
      </c>
      <c r="BB60" s="1">
        <v>-11524.9431956853</v>
      </c>
      <c r="BC60" s="1">
        <v>-11300.9059711359</v>
      </c>
      <c r="BD60" s="1">
        <v>-11076.2153046816</v>
      </c>
      <c r="BE60" s="1">
        <v>-10850.8692904501</v>
      </c>
      <c r="BF60" s="1">
        <v>-10624.866017010399</v>
      </c>
      <c r="BG60" s="1">
        <v>-10398.203567356501</v>
      </c>
      <c r="BH60" s="1">
        <v>-10170.880018891199</v>
      </c>
      <c r="BI60" s="1">
        <v>-9942.8934434094299</v>
      </c>
      <c r="BJ60" s="1">
        <v>-9714.2419070825508</v>
      </c>
      <c r="BK60" s="1">
        <v>-9484.9234704413902</v>
      </c>
      <c r="BL60" s="1">
        <v>-9254.9361883600195</v>
      </c>
      <c r="BM60" s="1">
        <v>-9024.2781100392494</v>
      </c>
      <c r="BN60" s="1">
        <v>-8792.9472789900392</v>
      </c>
      <c r="BO60" s="1">
        <v>-8560.9417330169399</v>
      </c>
      <c r="BP60" s="1">
        <v>-8328.2595042014109</v>
      </c>
      <c r="BQ60" s="1">
        <v>-8094.8986188851804</v>
      </c>
      <c r="BR60" s="1">
        <v>-7860.8570976534402</v>
      </c>
      <c r="BS60" s="1">
        <v>-7626.1329553181004</v>
      </c>
      <c r="BT60" s="1">
        <v>-7390.7242009009597</v>
      </c>
      <c r="BU60" s="1">
        <v>-7154.6288376167604</v>
      </c>
      <c r="BV60" s="1">
        <v>-6917.8448628563201</v>
      </c>
      <c r="BW60" s="1">
        <v>-6680.3702681695004</v>
      </c>
      <c r="BX60" s="1">
        <v>-6442.2030392481702</v>
      </c>
      <c r="BY60" s="1">
        <v>-6203.3411559091501</v>
      </c>
      <c r="BZ60" s="1">
        <v>-5963.7825920770601</v>
      </c>
      <c r="CA60" s="1">
        <v>-5723.5253157671305</v>
      </c>
      <c r="CB60" s="1">
        <v>-5482.5672890679598</v>
      </c>
      <c r="CC60" s="1">
        <v>-5240.9064681242598</v>
      </c>
      <c r="CD60" s="1">
        <v>-4998.5408031194602</v>
      </c>
      <c r="CE60" s="1">
        <v>-4755.4682382584097</v>
      </c>
      <c r="CF60" s="1">
        <v>-4511.6867117498396</v>
      </c>
      <c r="CG60" s="1">
        <v>-4267.1941557889504</v>
      </c>
      <c r="CH60" s="1">
        <v>-4021.9884965398401</v>
      </c>
      <c r="CI60" s="1">
        <v>-3776.06765411793</v>
      </c>
      <c r="CJ60" s="1">
        <v>-3529.4295425722798</v>
      </c>
      <c r="CK60" s="1">
        <v>-3282.0720698679602</v>
      </c>
      <c r="CL60" s="1">
        <v>-3033.99313786825</v>
      </c>
      <c r="CM60" s="1">
        <v>-2785.1906423168798</v>
      </c>
      <c r="CN60" s="1">
        <v>-2535.66247282015</v>
      </c>
      <c r="CO60" s="1">
        <v>-2285.4065128290499</v>
      </c>
      <c r="CP60" s="1">
        <v>-2034.4206396213101</v>
      </c>
      <c r="CQ60" s="1">
        <v>-1782.7027242833899</v>
      </c>
      <c r="CR60" s="1">
        <v>-1530.25063169239</v>
      </c>
      <c r="CS60" s="1">
        <v>-1277.062220498</v>
      </c>
      <c r="CT60" s="1">
        <v>-1023.1353431043</v>
      </c>
      <c r="CU60" s="1">
        <v>-768.46784565152996</v>
      </c>
      <c r="CV60" s="1">
        <v>-513.05756799785797</v>
      </c>
      <c r="CW60" s="1">
        <v>-256.90234370102797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10096732.858022977</v>
      </c>
      <c r="E61" s="19"/>
      <c r="F61" s="19">
        <v>365610.37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1">
        <v>-42069.720249999998</v>
      </c>
      <c r="AA61" s="1">
        <v>-39521.562211651399</v>
      </c>
      <c r="AB61" s="1">
        <v>-36962.7868481431</v>
      </c>
      <c r="AC61" s="1">
        <v>-34393.349920620101</v>
      </c>
      <c r="AD61" s="1">
        <v>-31813.207005899101</v>
      </c>
      <c r="AE61" s="1">
        <v>-29222.313495700098</v>
      </c>
      <c r="AF61" s="1">
        <v>-26620.624595875299</v>
      </c>
      <c r="AG61" s="1">
        <v>-24008.095325634498</v>
      </c>
      <c r="AH61" s="1">
        <v>-21384.680516767701</v>
      </c>
      <c r="AI61" s="1">
        <v>-18750.334812863999</v>
      </c>
      <c r="AJ61" s="1">
        <v>-16105.012668527401</v>
      </c>
      <c r="AK61" s="1">
        <v>-13448.668348589399</v>
      </c>
      <c r="AL61" s="1">
        <v>-11781.2559273182</v>
      </c>
      <c r="AM61" s="1">
        <v>-9102.7292876251595</v>
      </c>
      <c r="AN61" s="1">
        <v>-6413.0421202666903</v>
      </c>
      <c r="AO61" s="1">
        <v>-3712.1479230442201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10096732.858022977</v>
      </c>
      <c r="E62" s="19"/>
      <c r="F62" s="19">
        <f>C62*D62</f>
        <v>25241.832145057444</v>
      </c>
      <c r="G62" s="55">
        <v>32</v>
      </c>
      <c r="H62" s="55">
        <v>33</v>
      </c>
      <c r="I62" s="57">
        <f t="shared" si="0"/>
        <v>-25241.832145057444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-25241.832145057444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88</v>
      </c>
      <c r="D65" s="1">
        <v>16</v>
      </c>
      <c r="E65" s="1">
        <v>700</v>
      </c>
      <c r="F65" s="1">
        <f>C65*D65*E65</f>
        <v>985600</v>
      </c>
      <c r="G65" s="70">
        <v>17</v>
      </c>
      <c r="H65" s="70">
        <v>32</v>
      </c>
      <c r="I65" s="71">
        <f t="shared" si="0"/>
        <v>-985600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-61600</v>
      </c>
      <c r="AA65" s="72">
        <f t="shared" ref="AA65:AO65" si="16">$I$65/16</f>
        <v>-61600</v>
      </c>
      <c r="AB65" s="72">
        <f t="shared" si="16"/>
        <v>-61600</v>
      </c>
      <c r="AC65" s="72">
        <f t="shared" si="16"/>
        <v>-61600</v>
      </c>
      <c r="AD65" s="72">
        <f t="shared" si="16"/>
        <v>-61600</v>
      </c>
      <c r="AE65" s="72">
        <f t="shared" si="16"/>
        <v>-61600</v>
      </c>
      <c r="AF65" s="72">
        <f t="shared" si="16"/>
        <v>-61600</v>
      </c>
      <c r="AG65" s="72">
        <f t="shared" si="16"/>
        <v>-61600</v>
      </c>
      <c r="AH65" s="72">
        <f t="shared" si="16"/>
        <v>-61600</v>
      </c>
      <c r="AI65" s="72">
        <f t="shared" si="16"/>
        <v>-61600</v>
      </c>
      <c r="AJ65" s="72">
        <f t="shared" si="16"/>
        <v>-61600</v>
      </c>
      <c r="AK65" s="72">
        <f t="shared" si="16"/>
        <v>-61600</v>
      </c>
      <c r="AL65" s="72">
        <f t="shared" si="16"/>
        <v>-61600</v>
      </c>
      <c r="AM65" s="72">
        <f t="shared" si="16"/>
        <v>-61600</v>
      </c>
      <c r="AN65" s="72">
        <f t="shared" si="16"/>
        <v>-61600</v>
      </c>
      <c r="AO65" s="72">
        <f t="shared" si="16"/>
        <v>-61600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88</v>
      </c>
      <c r="D66" s="1">
        <v>16</v>
      </c>
      <c r="E66" s="1">
        <v>200</v>
      </c>
      <c r="F66" s="1">
        <f>C66*D66*E66</f>
        <v>281600</v>
      </c>
      <c r="G66" s="55">
        <v>17</v>
      </c>
      <c r="H66" s="55">
        <v>32</v>
      </c>
      <c r="I66" s="57">
        <f>-$F$66</f>
        <v>-281600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-17600</v>
      </c>
      <c r="AA66" s="58">
        <f t="shared" ref="AA66:AO66" si="17">$I$66/16</f>
        <v>-17600</v>
      </c>
      <c r="AB66" s="58">
        <f t="shared" si="17"/>
        <v>-17600</v>
      </c>
      <c r="AC66" s="58">
        <f t="shared" si="17"/>
        <v>-17600</v>
      </c>
      <c r="AD66" s="58">
        <f t="shared" si="17"/>
        <v>-17600</v>
      </c>
      <c r="AE66" s="58">
        <f t="shared" si="17"/>
        <v>-17600</v>
      </c>
      <c r="AF66" s="58">
        <f t="shared" si="17"/>
        <v>-17600</v>
      </c>
      <c r="AG66" s="58">
        <f t="shared" si="17"/>
        <v>-17600</v>
      </c>
      <c r="AH66" s="58">
        <f t="shared" si="17"/>
        <v>-17600</v>
      </c>
      <c r="AI66" s="58">
        <f t="shared" si="17"/>
        <v>-17600</v>
      </c>
      <c r="AJ66" s="58">
        <f t="shared" si="17"/>
        <v>-17600</v>
      </c>
      <c r="AK66" s="58">
        <f t="shared" si="17"/>
        <v>-17600</v>
      </c>
      <c r="AL66" s="58">
        <f t="shared" si="17"/>
        <v>-17600</v>
      </c>
      <c r="AM66" s="58">
        <f t="shared" si="17"/>
        <v>-17600</v>
      </c>
      <c r="AN66" s="58">
        <f t="shared" si="17"/>
        <v>-17600</v>
      </c>
      <c r="AO66" s="58">
        <f t="shared" si="17"/>
        <v>-17600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SUM(F69:F71)</f>
        <v>7449534.4000000004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207</v>
      </c>
      <c r="C69">
        <v>44</v>
      </c>
      <c r="D69" s="1">
        <f>65*2183.04</f>
        <v>141897.60000000001</v>
      </c>
      <c r="F69" s="1">
        <f>C69*D69</f>
        <v>6243494.4000000004</v>
      </c>
      <c r="G69" s="55">
        <v>33</v>
      </c>
      <c r="H69" s="55">
        <v>33</v>
      </c>
      <c r="I69" s="57">
        <f>F69</f>
        <v>6243494.4000000004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f>I69</f>
        <v>6243494.4000000004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115"/>
    </row>
    <row r="70" spans="2:102" x14ac:dyDescent="0.25">
      <c r="B70" t="s">
        <v>224</v>
      </c>
      <c r="C70">
        <v>88</v>
      </c>
      <c r="D70" s="1">
        <v>2705</v>
      </c>
      <c r="F70" s="1">
        <f>C70*D70</f>
        <v>238040</v>
      </c>
      <c r="G70" s="55">
        <v>33</v>
      </c>
      <c r="H70" s="55">
        <v>33</v>
      </c>
      <c r="I70" s="57">
        <f>F70</f>
        <v>238040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238040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225</v>
      </c>
      <c r="C71">
        <v>88</v>
      </c>
      <c r="D71" s="1">
        <v>11000</v>
      </c>
      <c r="F71" s="1">
        <f>C71*D71</f>
        <v>968000</v>
      </c>
      <c r="G71" s="55">
        <v>33</v>
      </c>
      <c r="H71" s="55">
        <v>33</v>
      </c>
      <c r="I71" s="57">
        <f>F71</f>
        <v>968000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968000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G72" s="61"/>
      <c r="H72" s="61"/>
      <c r="I72" s="62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-6069903.2718219142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F74/88</f>
        <v>-68976.17354343085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(-F8+F69)/88</f>
        <v>-82681.17354343085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93" t="s">
        <v>9</v>
      </c>
      <c r="F81" s="94"/>
      <c r="G81" s="116"/>
      <c r="H81" s="117"/>
      <c r="I81" s="99">
        <f>F68</f>
        <v>7449534.4000000004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93" t="s">
        <v>111</v>
      </c>
      <c r="F82" s="94"/>
      <c r="G82" s="116"/>
      <c r="H82" s="117"/>
      <c r="I82" s="99">
        <f>-F8</f>
        <v>-13519437.671821915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93" t="s">
        <v>112</v>
      </c>
      <c r="F83" s="94"/>
      <c r="G83" s="116"/>
      <c r="H83" s="117"/>
      <c r="I83" s="99">
        <f>SUM(I81:I82)</f>
        <v>-6069903.2718219142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95"/>
      <c r="F84" s="96"/>
      <c r="G84"/>
      <c r="H84"/>
      <c r="I84" s="100">
        <f>I83/-I82</f>
        <v>-0.44897601654491881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97" t="s">
        <v>113</v>
      </c>
      <c r="F86" s="98"/>
      <c r="G86" s="116"/>
      <c r="H86" s="116"/>
      <c r="I86" s="118"/>
      <c r="J86" s="49">
        <f>SUM(J10:J76)</f>
        <v>0</v>
      </c>
      <c r="K86" s="49">
        <f t="shared" ref="K86:BV86" si="18">SUM(K10:K76)</f>
        <v>-7018</v>
      </c>
      <c r="L86" s="49">
        <f t="shared" si="18"/>
        <v>0</v>
      </c>
      <c r="M86" s="49">
        <f t="shared" si="18"/>
        <v>-17174.516875540201</v>
      </c>
      <c r="N86" s="49">
        <f t="shared" si="18"/>
        <v>0</v>
      </c>
      <c r="O86" s="49">
        <f t="shared" si="18"/>
        <v>-248384.93038911209</v>
      </c>
      <c r="P86" s="49">
        <f t="shared" si="18"/>
        <v>-4359.9465</v>
      </c>
      <c r="Q86" s="49">
        <f t="shared" si="18"/>
        <v>0</v>
      </c>
      <c r="R86" s="49">
        <f t="shared" si="18"/>
        <v>-376456.10295531369</v>
      </c>
      <c r="S86" s="49">
        <f t="shared" si="18"/>
        <v>-80578.209496200012</v>
      </c>
      <c r="T86" s="49">
        <f t="shared" si="18"/>
        <v>-10277.516875540201</v>
      </c>
      <c r="U86" s="49">
        <f t="shared" si="18"/>
        <v>0</v>
      </c>
      <c r="V86" s="49">
        <f t="shared" si="18"/>
        <v>-322312.83798480005</v>
      </c>
      <c r="W86" s="49">
        <f t="shared" si="18"/>
        <v>0</v>
      </c>
      <c r="X86" s="49">
        <f t="shared" si="18"/>
        <v>0</v>
      </c>
      <c r="Y86" s="49">
        <f t="shared" si="18"/>
        <v>-63330.397148137868</v>
      </c>
      <c r="Z86" s="49">
        <f t="shared" si="18"/>
        <v>-381431.8969415584</v>
      </c>
      <c r="AA86" s="49">
        <f t="shared" si="18"/>
        <v>-507955.41548882984</v>
      </c>
      <c r="AB86" s="49">
        <f t="shared" si="18"/>
        <v>-263819.7985019593</v>
      </c>
      <c r="AC86" s="49">
        <f t="shared" si="18"/>
        <v>-432876.01433728635</v>
      </c>
      <c r="AD86" s="49">
        <f t="shared" si="18"/>
        <v>-664275.41136814526</v>
      </c>
      <c r="AE86" s="49">
        <f t="shared" si="18"/>
        <v>-930964.13704652642</v>
      </c>
      <c r="AF86" s="49">
        <f t="shared" si="18"/>
        <v>-748544.91416776145</v>
      </c>
      <c r="AG86" s="49">
        <f t="shared" si="18"/>
        <v>-665366.53678477067</v>
      </c>
      <c r="AH86" s="49">
        <f t="shared" si="18"/>
        <v>-646304.96945654391</v>
      </c>
      <c r="AI86" s="49">
        <f t="shared" si="18"/>
        <v>-651889.70001232019</v>
      </c>
      <c r="AJ86" s="49">
        <f t="shared" si="18"/>
        <v>-747873.2929841436</v>
      </c>
      <c r="AK86" s="49">
        <f t="shared" si="18"/>
        <v>-1172608.9141675655</v>
      </c>
      <c r="AL86" s="49">
        <f t="shared" si="18"/>
        <v>-1499704.5521334945</v>
      </c>
      <c r="AM86" s="49">
        <f t="shared" si="18"/>
        <v>-1135386.6700678812</v>
      </c>
      <c r="AN86" s="49">
        <f t="shared" si="18"/>
        <v>-812153.00877300289</v>
      </c>
      <c r="AO86" s="49">
        <f t="shared" si="18"/>
        <v>-621113.36060314043</v>
      </c>
      <c r="AP86" s="49">
        <f t="shared" si="18"/>
        <v>7397976.3424825249</v>
      </c>
      <c r="AQ86" s="49">
        <f t="shared" si="18"/>
        <v>-13946.765063418001</v>
      </c>
      <c r="AR86" s="49">
        <f t="shared" si="18"/>
        <v>-13729.7914859829</v>
      </c>
      <c r="AS86" s="49">
        <f t="shared" si="18"/>
        <v>-13512.185068946799</v>
      </c>
      <c r="AT86" s="49">
        <f t="shared" si="18"/>
        <v>-13293.9439665277</v>
      </c>
      <c r="AU86" s="49">
        <f t="shared" si="18"/>
        <v>-13075.06632756</v>
      </c>
      <c r="AV86" s="49">
        <f t="shared" si="18"/>
        <v>-12855.550295478501</v>
      </c>
      <c r="AW86" s="49">
        <f t="shared" si="18"/>
        <v>-12635.3940083035</v>
      </c>
      <c r="AX86" s="49">
        <f t="shared" si="18"/>
        <v>-12414.595598624201</v>
      </c>
      <c r="AY86" s="49">
        <f t="shared" si="18"/>
        <v>-12193.153193583399</v>
      </c>
      <c r="AZ86" s="49">
        <f t="shared" si="18"/>
        <v>-11971.064914861199</v>
      </c>
      <c r="BA86" s="49">
        <f t="shared" si="18"/>
        <v>-11748.3288786594</v>
      </c>
      <c r="BB86" s="49">
        <f t="shared" si="18"/>
        <v>-11524.9431956853</v>
      </c>
      <c r="BC86" s="49">
        <f t="shared" si="18"/>
        <v>-11300.9059711359</v>
      </c>
      <c r="BD86" s="49">
        <f t="shared" si="18"/>
        <v>-11076.2153046816</v>
      </c>
      <c r="BE86" s="49">
        <f t="shared" si="18"/>
        <v>-10850.8692904501</v>
      </c>
      <c r="BF86" s="49">
        <f t="shared" si="18"/>
        <v>-10624.866017010399</v>
      </c>
      <c r="BG86" s="49">
        <f t="shared" si="18"/>
        <v>-10398.203567356501</v>
      </c>
      <c r="BH86" s="49">
        <f t="shared" si="18"/>
        <v>-10170.880018891199</v>
      </c>
      <c r="BI86" s="49">
        <f t="shared" si="18"/>
        <v>-9942.8934434094299</v>
      </c>
      <c r="BJ86" s="49">
        <f t="shared" si="18"/>
        <v>-9714.2419070825508</v>
      </c>
      <c r="BK86" s="49">
        <f t="shared" si="18"/>
        <v>-9484.9234704413902</v>
      </c>
      <c r="BL86" s="49">
        <f t="shared" si="18"/>
        <v>-9254.9361883600195</v>
      </c>
      <c r="BM86" s="49">
        <f t="shared" si="18"/>
        <v>-9024.2781100392494</v>
      </c>
      <c r="BN86" s="49">
        <f t="shared" si="18"/>
        <v>-8792.9472789900392</v>
      </c>
      <c r="BO86" s="49">
        <f t="shared" si="18"/>
        <v>-8560.9417330169399</v>
      </c>
      <c r="BP86" s="49">
        <f t="shared" si="18"/>
        <v>-8328.2595042014109</v>
      </c>
      <c r="BQ86" s="49">
        <f t="shared" si="18"/>
        <v>-8094.8986188851804</v>
      </c>
      <c r="BR86" s="49">
        <f t="shared" si="18"/>
        <v>-7860.8570976534402</v>
      </c>
      <c r="BS86" s="49">
        <f t="shared" si="18"/>
        <v>-7626.1329553181004</v>
      </c>
      <c r="BT86" s="49">
        <f t="shared" si="18"/>
        <v>-7390.7242009009597</v>
      </c>
      <c r="BU86" s="49">
        <f t="shared" si="18"/>
        <v>-7154.6288376167604</v>
      </c>
      <c r="BV86" s="49">
        <f t="shared" si="18"/>
        <v>-6917.8448628563201</v>
      </c>
      <c r="BW86" s="49">
        <f t="shared" ref="BW86:CW86" si="19">SUM(BW10:BW76)</f>
        <v>-6680.3702681695004</v>
      </c>
      <c r="BX86" s="49">
        <f t="shared" si="19"/>
        <v>-6442.2030392481702</v>
      </c>
      <c r="BY86" s="49">
        <f t="shared" si="19"/>
        <v>-6203.3411559091501</v>
      </c>
      <c r="BZ86" s="49">
        <f t="shared" si="19"/>
        <v>-5963.7825920770601</v>
      </c>
      <c r="CA86" s="49">
        <f t="shared" si="19"/>
        <v>-5723.5253157671305</v>
      </c>
      <c r="CB86" s="49">
        <f t="shared" si="19"/>
        <v>-5482.5672890679598</v>
      </c>
      <c r="CC86" s="49">
        <f t="shared" si="19"/>
        <v>-5240.9064681242598</v>
      </c>
      <c r="CD86" s="49">
        <f t="shared" si="19"/>
        <v>-4998.5408031194602</v>
      </c>
      <c r="CE86" s="49">
        <f t="shared" si="19"/>
        <v>-4755.4682382584097</v>
      </c>
      <c r="CF86" s="49">
        <f t="shared" si="19"/>
        <v>-4511.6867117498396</v>
      </c>
      <c r="CG86" s="49">
        <f t="shared" si="19"/>
        <v>-4267.1941557889504</v>
      </c>
      <c r="CH86" s="49">
        <f t="shared" si="19"/>
        <v>-4021.9884965398401</v>
      </c>
      <c r="CI86" s="49">
        <f t="shared" si="19"/>
        <v>-3776.06765411793</v>
      </c>
      <c r="CJ86" s="49">
        <f t="shared" si="19"/>
        <v>-3529.4295425722798</v>
      </c>
      <c r="CK86" s="49">
        <f t="shared" si="19"/>
        <v>-3282.0720698679602</v>
      </c>
      <c r="CL86" s="49">
        <f t="shared" si="19"/>
        <v>-3033.99313786825</v>
      </c>
      <c r="CM86" s="49">
        <f t="shared" si="19"/>
        <v>-2785.1906423168798</v>
      </c>
      <c r="CN86" s="49">
        <f t="shared" si="19"/>
        <v>-2535.66247282015</v>
      </c>
      <c r="CO86" s="49">
        <f t="shared" si="19"/>
        <v>-2285.4065128290499</v>
      </c>
      <c r="CP86" s="49">
        <f t="shared" si="19"/>
        <v>-2034.4206396213101</v>
      </c>
      <c r="CQ86" s="49">
        <f t="shared" si="19"/>
        <v>-1782.7027242833899</v>
      </c>
      <c r="CR86" s="49">
        <f t="shared" si="19"/>
        <v>-1530.25063169239</v>
      </c>
      <c r="CS86" s="49">
        <f t="shared" si="19"/>
        <v>-1277.062220498</v>
      </c>
      <c r="CT86" s="49">
        <f t="shared" si="19"/>
        <v>-1023.1353431043</v>
      </c>
      <c r="CU86" s="49">
        <f t="shared" si="19"/>
        <v>-768.46784565152996</v>
      </c>
      <c r="CV86" s="49">
        <f t="shared" si="19"/>
        <v>-513.05756799785797</v>
      </c>
      <c r="CW86" s="49">
        <f t="shared" si="19"/>
        <v>-25498.734488758473</v>
      </c>
    </row>
    <row r="87" spans="5:101" x14ac:dyDescent="0.25">
      <c r="E87" s="93" t="s">
        <v>114</v>
      </c>
      <c r="F87" s="94"/>
      <c r="G87" s="116"/>
      <c r="H87" s="116"/>
      <c r="I87" s="102">
        <f>SUM(J86:CW86)</f>
        <v>-6069603.1669808002</v>
      </c>
      <c r="J87" s="139">
        <f>SUM(J86:U86)</f>
        <v>-744249.22309170617</v>
      </c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39">
        <f>SUM(V86:AG86)</f>
        <v>-4980877.3597697765</v>
      </c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39">
        <f>SUM(AH86:AS86)</f>
        <v>69753.132666085497</v>
      </c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39">
        <f>SUM(AT86:BE86)</f>
        <v>-144940.03094555082</v>
      </c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39">
        <f>SUM(BF86:BQ86)</f>
        <v>-112392.26985768432</v>
      </c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39">
        <f>SUM(BR86:CC86)</f>
        <v>-78686.884082708813</v>
      </c>
      <c r="BS87" s="140"/>
      <c r="BT87" s="140"/>
      <c r="BU87" s="140"/>
      <c r="BV87" s="140"/>
      <c r="BW87" s="140"/>
      <c r="BX87" s="140"/>
      <c r="BY87" s="140"/>
      <c r="BZ87" s="140"/>
      <c r="CA87" s="140"/>
      <c r="CB87" s="140"/>
      <c r="CC87" s="140"/>
      <c r="CD87" s="139">
        <f>SUM(CD86:CO86)</f>
        <v>-43782.700437849009</v>
      </c>
      <c r="CE87" s="140"/>
      <c r="CF87" s="140"/>
      <c r="CG87" s="140"/>
      <c r="CH87" s="140"/>
      <c r="CI87" s="140"/>
      <c r="CJ87" s="140"/>
      <c r="CK87" s="140"/>
      <c r="CL87" s="140"/>
      <c r="CM87" s="140"/>
      <c r="CN87" s="140"/>
      <c r="CO87" s="140"/>
      <c r="CP87" s="139">
        <f>SUM(CP86:CW86)</f>
        <v>-34427.831461607253</v>
      </c>
      <c r="CQ87" s="140"/>
      <c r="CR87" s="140"/>
      <c r="CS87" s="140"/>
      <c r="CT87" s="140"/>
      <c r="CU87" s="140"/>
      <c r="CV87" s="140"/>
      <c r="CW87" s="140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CP88" s="137"/>
      <c r="CQ88" s="137"/>
      <c r="CR88" s="137"/>
      <c r="CS88" s="137"/>
      <c r="CT88" s="137"/>
      <c r="CU88" s="137"/>
      <c r="CV88" s="137"/>
      <c r="CW88" s="137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93" t="s">
        <v>115</v>
      </c>
      <c r="F90" s="94"/>
      <c r="G90" s="121"/>
      <c r="H90" s="122"/>
      <c r="I90" s="101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93" t="s">
        <v>116</v>
      </c>
      <c r="F91" s="94"/>
      <c r="G91" s="121"/>
      <c r="H91" s="122"/>
      <c r="I91" s="101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93" t="s">
        <v>117</v>
      </c>
      <c r="F92" s="94"/>
      <c r="G92" s="121"/>
      <c r="H92" s="122"/>
      <c r="I92" s="101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93" t="s">
        <v>118</v>
      </c>
      <c r="F93" s="94"/>
      <c r="G93" s="121"/>
      <c r="H93" s="122"/>
      <c r="I93" s="99">
        <f>NPV(I91,S86:CW86)+SUM(J86:R86)</f>
        <v>-5858799.5240938384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2" t="s">
        <v>119</v>
      </c>
      <c r="F94" s="153"/>
      <c r="G94" s="121"/>
      <c r="H94" s="122"/>
      <c r="I94" s="101">
        <f>CW94</f>
        <v>-3.2956542829183366E-3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-1.7133201748079974E-2</v>
      </c>
      <c r="AQ94" s="125">
        <f>MIRR($J$86:AQ86,$I$92,$I$91)</f>
        <v>-1.6505416324060773E-2</v>
      </c>
      <c r="AR94" s="125">
        <f>MIRR($J$86:AR86,$I$92,$I$91)</f>
        <v>-1.5913665861618909E-2</v>
      </c>
      <c r="AS94" s="125">
        <f>MIRR($J$86:AS86,$I$92,$I$91)</f>
        <v>-1.5354891774300605E-2</v>
      </c>
      <c r="AT94" s="125">
        <f>MIRR($J$86:AT86,$I$92,$I$91)</f>
        <v>-1.4826372130579468E-2</v>
      </c>
      <c r="AU94" s="125">
        <f>MIRR($J$86:AU86,$I$92,$I$91)</f>
        <v>-1.4325676572864765E-2</v>
      </c>
      <c r="AV94" s="125">
        <f>MIRR($J$86:AV86,$I$92,$I$91)</f>
        <v>-1.3850628291462108E-2</v>
      </c>
      <c r="AW94" s="125">
        <f>MIRR($J$86:AW86,$I$92,$I$91)</f>
        <v>-1.3399271798187118E-2</v>
      </c>
      <c r="AX94" s="125">
        <f>MIRR($J$86:AX86,$I$92,$I$91)</f>
        <v>-1.296984549326019E-2</v>
      </c>
      <c r="AY94" s="125">
        <f>MIRR($J$86:AY86,$I$92,$I$91)</f>
        <v>-1.2560758213854495E-2</v>
      </c>
      <c r="AZ94" s="125">
        <f>MIRR($J$86:AZ86,$I$92,$I$91)</f>
        <v>-1.2170569106021434E-2</v>
      </c>
      <c r="BA94" s="125">
        <f>MIRR($J$86:BA86,$I$92,$I$91)</f>
        <v>-1.1797970283220272E-2</v>
      </c>
      <c r="BB94" s="125">
        <f>MIRR($J$86:BB86,$I$92,$I$91)</f>
        <v>-1.1441771831526837E-2</v>
      </c>
      <c r="BC94" s="125">
        <f>MIRR($J$86:BC86,$I$92,$I$91)</f>
        <v>-1.1100888799214226E-2</v>
      </c>
      <c r="BD94" s="125">
        <f>MIRR($J$86:BD86,$I$92,$I$91)</f>
        <v>-1.0774329870949839E-2</v>
      </c>
      <c r="BE94" s="125">
        <f>MIRR($J$86:BE86,$I$92,$I$91)</f>
        <v>-1.046118747750413E-2</v>
      </c>
      <c r="BF94" s="125">
        <f>MIRR($J$86:BF86,$I$92,$I$91)</f>
        <v>-1.0160629133095456E-2</v>
      </c>
      <c r="BG94" s="125">
        <f>MIRR($J$86:BG86,$I$92,$I$91)</f>
        <v>-9.8718898261973553E-3</v>
      </c>
      <c r="BH94" s="125">
        <f>MIRR($J$86:BH86,$I$92,$I$91)</f>
        <v>-9.59426531731844E-3</v>
      </c>
      <c r="BI94" s="125">
        <f>MIRR($J$86:BI86,$I$92,$I$91)</f>
        <v>-9.3271062200864785E-3</v>
      </c>
      <c r="BJ94" s="125">
        <f>MIRR($J$86:BJ86,$I$92,$I$91)</f>
        <v>-9.0698127608767054E-3</v>
      </c>
      <c r="BK94" s="125">
        <f>MIRR($J$86:BK86,$I$92,$I$91)</f>
        <v>-8.8218301279320288E-3</v>
      </c>
      <c r="BL94" s="125">
        <f>MIRR($J$86:BL86,$I$92,$I$91)</f>
        <v>-8.5826443340346614E-3</v>
      </c>
      <c r="BM94" s="125">
        <f>MIRR($J$86:BM86,$I$92,$I$91)</f>
        <v>-8.3517785277700263E-3</v>
      </c>
      <c r="BN94" s="125">
        <f>MIRR($J$86:BN86,$I$92,$I$91)</f>
        <v>-8.1287896976421914E-3</v>
      </c>
      <c r="BO94" s="125">
        <f>MIRR($J$86:BO86,$I$92,$I$91)</f>
        <v>-7.9132657210820856E-3</v>
      </c>
      <c r="BP94" s="125">
        <f>MIRR($J$86:BP86,$I$92,$I$91)</f>
        <v>-7.7048227169642658E-3</v>
      </c>
      <c r="BQ94" s="125">
        <f>MIRR($J$86:BQ86,$I$92,$I$91)</f>
        <v>-7.5031026658268773E-3</v>
      </c>
      <c r="BR94" s="125">
        <f>MIRR($J$86:BR86,$I$92,$I$91)</f>
        <v>-7.3077712667385386E-3</v>
      </c>
      <c r="BS94" s="125">
        <f>MIRR($J$86:BS86,$I$92,$I$91)</f>
        <v>-7.1185160038046424E-3</v>
      </c>
      <c r="BT94" s="125">
        <f>MIRR($J$86:BT86,$I$92,$I$91)</f>
        <v>-6.9350443987724608E-3</v>
      </c>
      <c r="BU94" s="125">
        <f>MIRR($J$86:BU86,$I$92,$I$91)</f>
        <v>-6.7570824291669496E-3</v>
      </c>
      <c r="BV94" s="125">
        <f>MIRR($J$86:BV86,$I$92,$I$91)</f>
        <v>-6.5843730939486589E-3</v>
      </c>
      <c r="BW94" s="125">
        <f>MIRR($J$86:BW86,$I$92,$I$91)</f>
        <v>-6.4166751108875042E-3</v>
      </c>
      <c r="BX94" s="125">
        <f>MIRR($J$86:BX86,$I$92,$I$91)</f>
        <v>-6.2537617317527383E-3</v>
      </c>
      <c r="BY94" s="125">
        <f>MIRR($J$86:BY86,$I$92,$I$91)</f>
        <v>-6.095419663074475E-3</v>
      </c>
      <c r="BZ94" s="125">
        <f>MIRR($J$86:BZ86,$I$92,$I$91)</f>
        <v>-5.9414480816591952E-3</v>
      </c>
      <c r="CA94" s="125">
        <f>MIRR($J$86:CA86,$I$92,$I$91)</f>
        <v>-5.7916577352955523E-3</v>
      </c>
      <c r="CB94" s="125">
        <f>MIRR($J$86:CB86,$I$92,$I$91)</f>
        <v>-5.6458701201714812E-3</v>
      </c>
      <c r="CC94" s="125">
        <f>MIRR($J$86:CC86,$I$92,$I$91)</f>
        <v>-5.5039167274751888E-3</v>
      </c>
      <c r="CD94" s="125">
        <f>MIRR($J$86:CD86,$I$92,$I$91)</f>
        <v>-5.365638352484714E-3</v>
      </c>
      <c r="CE94" s="125">
        <f>MIRR($J$86:CE86,$I$92,$I$91)</f>
        <v>-5.2308844601822724E-3</v>
      </c>
      <c r="CF94" s="125">
        <f>MIRR($J$86:CF86,$I$92,$I$91)</f>
        <v>-5.0995126020707549E-3</v>
      </c>
      <c r="CG94" s="125">
        <f>MIRR($J$86:CG86,$I$92,$I$91)</f>
        <v>-4.9713878794329647E-3</v>
      </c>
      <c r="CH94" s="125">
        <f>MIRR($J$86:CH86,$I$92,$I$91)</f>
        <v>-4.8463824487774421E-3</v>
      </c>
      <c r="CI94" s="125">
        <f>MIRR($J$86:CI86,$I$92,$I$91)</f>
        <v>-4.724375065651043E-3</v>
      </c>
      <c r="CJ94" s="125">
        <f>MIRR($J$86:CJ86,$I$92,$I$91)</f>
        <v>-4.6052506633889045E-3</v>
      </c>
      <c r="CK94" s="125">
        <f>MIRR($J$86:CK86,$I$92,$I$91)</f>
        <v>-4.4888999637215932E-3</v>
      </c>
      <c r="CL94" s="125">
        <f>MIRR($J$86:CL86,$I$92,$I$91)</f>
        <v>-4.3752191164614374E-3</v>
      </c>
      <c r="CM94" s="125">
        <f>MIRR($J$86:CM86,$I$92,$I$91)</f>
        <v>-4.2641093657659335E-3</v>
      </c>
      <c r="CN94" s="125">
        <f>MIRR($J$86:CN86,$I$92,$I$91)</f>
        <v>-4.1554767407201432E-3</v>
      </c>
      <c r="CO94" s="125">
        <f>MIRR($J$86:CO86,$I$92,$I$91)</f>
        <v>-4.0492317681927181E-3</v>
      </c>
      <c r="CP94" s="125">
        <f>MIRR($J$86:CP86,$I$92,$I$91)</f>
        <v>-3.9452892061188072E-3</v>
      </c>
      <c r="CQ94" s="125">
        <f>MIRR($J$86:CQ86,$I$92,$I$91)</f>
        <v>-3.8435677955341863E-3</v>
      </c>
      <c r="CR94" s="125">
        <f>MIRR($J$86:CR86,$I$92,$I$91)</f>
        <v>-3.7439900298382733E-3</v>
      </c>
      <c r="CS94" s="125">
        <f>MIRR($J$86:CS86,$I$92,$I$91)</f>
        <v>-3.6464819399084636E-3</v>
      </c>
      <c r="CT94" s="125">
        <f>MIRR($J$86:CT86,$I$92,$I$91)</f>
        <v>-3.5509728938055707E-3</v>
      </c>
      <c r="CU94" s="125">
        <f>MIRR($J$86:CU86,$I$92,$I$91)</f>
        <v>-3.4573954099309523E-3</v>
      </c>
      <c r="CV94" s="125">
        <f>MIRR($J$86:CV86,$I$92,$I$91)</f>
        <v>-3.3656849825904889E-3</v>
      </c>
      <c r="CW94" s="125">
        <f>MIRR($J$86:CW86,$I$92,$I$91)</f>
        <v>-3.2956542829183366E-3</v>
      </c>
    </row>
    <row r="95" spans="5:101" x14ac:dyDescent="0.25">
      <c r="E95" s="154"/>
      <c r="F95" s="155"/>
      <c r="G95" s="121"/>
      <c r="H95" s="122"/>
      <c r="I95" s="101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YuHsNmcfnRjGUaYhe4EcbTy7VdW/A2P9fto/Sd/ob0iw7uTwfk0SkGOlADlvfNgE6fYbLoEH0EcHSPhKwjY1pQ==" saltValue="hmyKjmwuAmsjUscqUIqF7g==" spinCount="100000" sheet="1" objects="1" scenarios="1"/>
  <mergeCells count="18">
    <mergeCell ref="E94:F94"/>
    <mergeCell ref="E95:F95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AT6:BE6"/>
    <mergeCell ref="BF6:BQ6"/>
    <mergeCell ref="BR6:CC6"/>
  </mergeCells>
  <conditionalFormatting sqref="AI34 AI38 AL34 AL38 AO34 AO38 AR34 AR38 AI54 AL54 AO54 AR54 AI63 AI67 AL63 AL67 AO63 AO67 AR63 AR67 AI76 AL76 AO76 AR76">
    <cfRule type="cellIs" dxfId="18" priority="2" stopIfTrue="1" operator="equal">
      <formula>#REF!</formula>
    </cfRule>
  </conditionalFormatting>
  <conditionalFormatting sqref="AA38:AH38 J39:AR40 AJ34:AK34 AJ38:AK38 AM34:AN34 AM38:AN38 AP34:AQ34 AP38:AQ38 J34:T34 J38:T38 AA54:AH54 J53:AR53 AJ54:AK54 AM54:AN54 AP54:AQ54 J54:T54 AA63:AH63 AA67:AH67 AJ63:AK63 AJ67:AK67 AM63:AN63 AM67:AN67 AP63:AQ63 AP67:AQ67 J63:T63 J67:T67 J68:AR68 AA76:AH76 J72:AR75 AJ76:AK76 AM76:AN76 AP76:AQ76 J76:T76 J35:AR37 BF36:CW38 BF29:CW29 BF68:CW68 AS72:BE76 J64:AR64 AS67:BE68 J65:CW66 J55:X61 Y55:CW58 Y60:AO60 AS63:BE64 Y61 J62:CW62 AS53:BE54 P42:T42 J41:O42 J43:CW52 P41:CW41 J30:Y31 BF32:CW34 AS32:BE40 AA30:CW30 Z31:CW31 J16:Y21 Z19:AA21 AA17:AO17 Z18:AO18 Z16:AO16 AB19:AO19 AB20:CW21 AP16:CW19 J27:BE29 J23:CW26 J32:AR33 AA34:AH34 J69:CW71 J10:CW15 AP61:CW61">
    <cfRule type="cellIs" dxfId="17" priority="4" stopIfTrue="1" operator="equal">
      <formula>#REF!</formula>
    </cfRule>
  </conditionalFormatting>
  <conditionalFormatting sqref="Z17 Z30 U34:Z34 U38:Z38 U54:Z54 U63:Z63 U67:Z67 U76:Z76 Y59:CW59 U42:CW42">
    <cfRule type="cellIs" dxfId="16" priority="3" stopIfTrue="1" operator="equal">
      <formula>#REF!</formula>
    </cfRule>
  </conditionalFormatting>
  <conditionalFormatting sqref="J22:CW22">
    <cfRule type="cellIs" dxfId="15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0CB5-A561-4303-A3EF-5E34B1F7802D}">
  <sheetPr codeName="Hoja5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J87" sqref="J87:CW87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1.570312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5" width="10.7109375" style="8"/>
    <col min="26" max="29" width="11.28515625" style="8" bestFit="1" customWidth="1"/>
    <col min="30" max="41" width="11.42578125" style="8" bestFit="1" customWidth="1"/>
    <col min="42" max="42" width="12.28515625" style="8" bestFit="1" customWidth="1"/>
    <col min="43" max="57" width="10.7109375" style="8"/>
    <col min="102" max="102" width="12.85546875" bestFit="1" customWidth="1"/>
  </cols>
  <sheetData>
    <row r="2" spans="2:102" ht="21" x14ac:dyDescent="0.35">
      <c r="B2" s="4" t="s">
        <v>199</v>
      </c>
    </row>
    <row r="4" spans="2:102" x14ac:dyDescent="0.25">
      <c r="B4" t="s">
        <v>220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3" t="s">
        <v>55</v>
      </c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5"/>
      <c r="V6" s="164" t="s">
        <v>56</v>
      </c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6"/>
      <c r="AH6" s="149" t="s">
        <v>57</v>
      </c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1"/>
      <c r="AT6" s="156" t="s">
        <v>58</v>
      </c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8"/>
      <c r="BF6" s="159" t="s">
        <v>59</v>
      </c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38" t="s">
        <v>166</v>
      </c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60" t="s">
        <v>167</v>
      </c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38" t="s">
        <v>168</v>
      </c>
      <c r="CQ6" s="138"/>
      <c r="CR6" s="138"/>
      <c r="CS6" s="138"/>
      <c r="CT6" s="138"/>
      <c r="CU6" s="138"/>
      <c r="CV6" s="138"/>
      <c r="CW6" s="138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11923673.243366623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435994.64999999997</v>
      </c>
      <c r="F16" s="1">
        <f>D16*C16</f>
        <v>24459.299864999997</v>
      </c>
      <c r="G16" s="70">
        <v>6</v>
      </c>
      <c r="H16" s="70">
        <v>6</v>
      </c>
      <c r="I16" s="71">
        <f t="shared" ref="I16:I65" si="0">-F16</f>
        <v>-24459.299864999997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-24459.299864999997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435994.64999999997</v>
      </c>
      <c r="F17" s="1">
        <f>D17*C17</f>
        <v>20796.944804999999</v>
      </c>
      <c r="G17" s="55">
        <v>17</v>
      </c>
      <c r="H17" s="55">
        <v>18</v>
      </c>
      <c r="I17" s="57">
        <f t="shared" si="0"/>
        <v>-20796.944804999999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-6239.0834414999999</v>
      </c>
      <c r="AA17" s="58">
        <f>0.7*I17</f>
        <v>-14557.861363499998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435994.64999999997</v>
      </c>
      <c r="F18" s="1">
        <f>C18*D18</f>
        <v>3051.9625499999997</v>
      </c>
      <c r="G18" s="55">
        <v>17</v>
      </c>
      <c r="H18" s="55">
        <v>18</v>
      </c>
      <c r="I18" s="57">
        <f t="shared" si="0"/>
        <v>-3051.9625499999997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-1525.9812749999999</v>
      </c>
      <c r="AA18" s="58">
        <f>I18*0.5</f>
        <v>-1525.9812749999999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6812506.3648200007</v>
      </c>
      <c r="F19" s="1">
        <f>C19*D19</f>
        <v>382181.60706640204</v>
      </c>
      <c r="G19" s="55">
        <v>6</v>
      </c>
      <c r="H19" s="55">
        <v>9</v>
      </c>
      <c r="I19" s="57">
        <f t="shared" si="0"/>
        <v>-382181.60706640204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-152872.64282656083</v>
      </c>
      <c r="P19" s="58">
        <v>0</v>
      </c>
      <c r="Q19" s="58">
        <v>0</v>
      </c>
      <c r="R19" s="58">
        <f>I19*0.6</f>
        <v>-229308.96423984121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6812506.3648200007</v>
      </c>
      <c r="F20" s="1">
        <f>C20*D20</f>
        <v>324956.55360191403</v>
      </c>
      <c r="G20" s="55">
        <v>19</v>
      </c>
      <c r="H20" s="55">
        <v>32</v>
      </c>
      <c r="I20" s="57">
        <f t="shared" si="0"/>
        <v>-324956.55360191403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-23211.182400136717</v>
      </c>
      <c r="AC20" s="58">
        <f t="shared" ref="AC20:AO20" si="1">$I20/14</f>
        <v>-23211.182400136717</v>
      </c>
      <c r="AD20" s="58">
        <f t="shared" si="1"/>
        <v>-23211.182400136717</v>
      </c>
      <c r="AE20" s="58">
        <f t="shared" si="1"/>
        <v>-23211.182400136717</v>
      </c>
      <c r="AF20" s="58">
        <f t="shared" si="1"/>
        <v>-23211.182400136717</v>
      </c>
      <c r="AG20" s="58">
        <f t="shared" si="1"/>
        <v>-23211.182400136717</v>
      </c>
      <c r="AH20" s="58">
        <f t="shared" si="1"/>
        <v>-23211.182400136717</v>
      </c>
      <c r="AI20" s="58">
        <f t="shared" si="1"/>
        <v>-23211.182400136717</v>
      </c>
      <c r="AJ20" s="58">
        <f t="shared" si="1"/>
        <v>-23211.182400136717</v>
      </c>
      <c r="AK20" s="58">
        <f t="shared" si="1"/>
        <v>-23211.182400136717</v>
      </c>
      <c r="AL20" s="58">
        <f t="shared" si="1"/>
        <v>-23211.182400136717</v>
      </c>
      <c r="AM20" s="58">
        <f t="shared" si="1"/>
        <v>-23211.182400136717</v>
      </c>
      <c r="AN20" s="58">
        <f t="shared" si="1"/>
        <v>-23211.182400136717</v>
      </c>
      <c r="AO20" s="58">
        <f t="shared" si="1"/>
        <v>-23211.182400136717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6812506.3648200007</v>
      </c>
      <c r="F21" s="1">
        <f>C21*D21</f>
        <v>47687.544553740008</v>
      </c>
      <c r="G21" s="55">
        <v>19</v>
      </c>
      <c r="H21" s="55">
        <v>32</v>
      </c>
      <c r="I21" s="57">
        <f t="shared" si="0"/>
        <v>-47687.544553740008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-3406.2531824100006</v>
      </c>
      <c r="AC21" s="58">
        <f t="shared" ref="AC21:AO21" si="2">$I$21/14</f>
        <v>-3406.2531824100006</v>
      </c>
      <c r="AD21" s="58">
        <f t="shared" si="2"/>
        <v>-3406.2531824100006</v>
      </c>
      <c r="AE21" s="58">
        <f t="shared" si="2"/>
        <v>-3406.2531824100006</v>
      </c>
      <c r="AF21" s="58">
        <f t="shared" si="2"/>
        <v>-3406.2531824100006</v>
      </c>
      <c r="AG21" s="58">
        <f t="shared" si="2"/>
        <v>-3406.2531824100006</v>
      </c>
      <c r="AH21" s="58">
        <f t="shared" si="2"/>
        <v>-3406.2531824100006</v>
      </c>
      <c r="AI21" s="58">
        <f t="shared" si="2"/>
        <v>-3406.2531824100006</v>
      </c>
      <c r="AJ21" s="58">
        <f t="shared" si="2"/>
        <v>-3406.2531824100006</v>
      </c>
      <c r="AK21" s="58">
        <f t="shared" si="2"/>
        <v>-3406.2531824100006</v>
      </c>
      <c r="AL21" s="58">
        <f t="shared" si="2"/>
        <v>-3406.2531824100006</v>
      </c>
      <c r="AM21" s="58">
        <f t="shared" si="2"/>
        <v>-3406.2531824100006</v>
      </c>
      <c r="AN21" s="58">
        <f t="shared" si="2"/>
        <v>-3406.2531824100006</v>
      </c>
      <c r="AO21" s="58">
        <f t="shared" si="2"/>
        <v>-3406.2531824100006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7248501.0148200011</v>
      </c>
      <c r="F22" s="1">
        <f>C22*D22</f>
        <v>144970.02029640003</v>
      </c>
      <c r="G22" s="55">
        <v>1</v>
      </c>
      <c r="H22" s="55">
        <v>33</v>
      </c>
      <c r="I22" s="57">
        <f>-F22</f>
        <v>-144970.02029640003</v>
      </c>
      <c r="J22" s="58">
        <v>0</v>
      </c>
      <c r="K22" s="58">
        <v>0</v>
      </c>
      <c r="L22" s="58">
        <v>0</v>
      </c>
      <c r="M22" s="58">
        <f>I22*0.05</f>
        <v>-7248.5010148200017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-21745.503044460005</v>
      </c>
      <c r="S22" s="58">
        <v>0</v>
      </c>
      <c r="T22" s="58">
        <f>I22*0.05</f>
        <v>-7248.5010148200017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-5798.8008118560019</v>
      </c>
      <c r="AA22" s="58">
        <f t="shared" si="3"/>
        <v>-5798.8008118560019</v>
      </c>
      <c r="AB22" s="58">
        <f t="shared" si="3"/>
        <v>-5798.8008118560019</v>
      </c>
      <c r="AC22" s="58">
        <f t="shared" si="3"/>
        <v>-5798.8008118560019</v>
      </c>
      <c r="AD22" s="58">
        <f t="shared" si="3"/>
        <v>-5798.8008118560019</v>
      </c>
      <c r="AE22" s="58">
        <f t="shared" si="3"/>
        <v>-5798.8008118560019</v>
      </c>
      <c r="AF22" s="58">
        <f t="shared" si="3"/>
        <v>-5798.8008118560019</v>
      </c>
      <c r="AG22" s="58">
        <f t="shared" si="3"/>
        <v>-5798.8008118560019</v>
      </c>
      <c r="AH22" s="58">
        <f t="shared" si="3"/>
        <v>-5798.8008118560019</v>
      </c>
      <c r="AI22" s="58">
        <f t="shared" si="3"/>
        <v>-5798.8008118560019</v>
      </c>
      <c r="AJ22" s="58">
        <f t="shared" si="3"/>
        <v>-5798.8008118560019</v>
      </c>
      <c r="AK22" s="58">
        <f t="shared" si="3"/>
        <v>-5798.8008118560019</v>
      </c>
      <c r="AL22" s="58">
        <f t="shared" si="3"/>
        <v>-5798.8008118560019</v>
      </c>
      <c r="AM22" s="58">
        <f t="shared" si="3"/>
        <v>-5798.8008118560019</v>
      </c>
      <c r="AN22" s="58">
        <f t="shared" si="3"/>
        <v>-5798.8008118560019</v>
      </c>
      <c r="AO22" s="58">
        <f>$I$22*0.04</f>
        <v>-5798.8008118560019</v>
      </c>
      <c r="AP22" s="58">
        <f>I22*0.11</f>
        <v>-15946.702232604004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48308.207219999997</v>
      </c>
      <c r="F24" s="1">
        <f>C24*D24</f>
        <v>10144.7235162</v>
      </c>
      <c r="G24" s="55">
        <v>6</v>
      </c>
      <c r="H24" s="55">
        <v>18</v>
      </c>
      <c r="I24" s="57">
        <f t="shared" si="0"/>
        <v>-10144.7235162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-5136.4529716499992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-1630.663590465</v>
      </c>
      <c r="AA24" s="58">
        <f>(AA17+AA18)*0.21</f>
        <v>-3377.6069540849994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899795.72551845608</v>
      </c>
      <c r="F25" s="1">
        <f>C25*D25</f>
        <v>188957.10235887577</v>
      </c>
      <c r="G25" s="55">
        <v>6</v>
      </c>
      <c r="H25" s="55">
        <v>32</v>
      </c>
      <c r="I25" s="57">
        <f t="shared" si="0"/>
        <v>-188957.10235887577</v>
      </c>
      <c r="J25" s="58">
        <v>0</v>
      </c>
      <c r="K25" s="58">
        <v>0</v>
      </c>
      <c r="L25" s="58">
        <v>0</v>
      </c>
      <c r="M25" s="58">
        <f>SUM(M19:M22)*0.21</f>
        <v>-1522.1852131122002</v>
      </c>
      <c r="N25" s="58">
        <v>0</v>
      </c>
      <c r="O25" s="58">
        <f>SUM(O19:O22)*0.21</f>
        <v>-32103.254993577772</v>
      </c>
      <c r="P25" s="58">
        <v>0</v>
      </c>
      <c r="Q25" s="58">
        <v>0</v>
      </c>
      <c r="R25" s="58">
        <f>SUM(R19:R22)*0.21</f>
        <v>-52721.438129703252</v>
      </c>
      <c r="S25" s="58">
        <v>0</v>
      </c>
      <c r="T25" s="58">
        <f>SUM(T19:T22)*0.21</f>
        <v>-1522.1852131122002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-1217.7481704897605</v>
      </c>
      <c r="AA25" s="58">
        <f t="shared" si="4"/>
        <v>-1217.7481704897605</v>
      </c>
      <c r="AB25" s="58">
        <f t="shared" si="4"/>
        <v>-6807.4096428245712</v>
      </c>
      <c r="AC25" s="58">
        <f t="shared" si="4"/>
        <v>-6807.4096428245712</v>
      </c>
      <c r="AD25" s="58">
        <f t="shared" si="4"/>
        <v>-6807.4096428245712</v>
      </c>
      <c r="AE25" s="58">
        <f t="shared" si="4"/>
        <v>-6807.4096428245712</v>
      </c>
      <c r="AF25" s="58">
        <f t="shared" si="4"/>
        <v>-6807.4096428245712</v>
      </c>
      <c r="AG25" s="58">
        <f t="shared" si="4"/>
        <v>-6807.4096428245712</v>
      </c>
      <c r="AH25" s="58">
        <f t="shared" si="4"/>
        <v>-6807.4096428245712</v>
      </c>
      <c r="AI25" s="58">
        <f t="shared" si="4"/>
        <v>-6807.4096428245712</v>
      </c>
      <c r="AJ25" s="58">
        <f t="shared" si="4"/>
        <v>-6807.4096428245712</v>
      </c>
      <c r="AK25" s="58">
        <f t="shared" si="4"/>
        <v>-6807.4096428245712</v>
      </c>
      <c r="AL25" s="58">
        <f t="shared" si="4"/>
        <v>-6807.4096428245712</v>
      </c>
      <c r="AM25" s="58">
        <f t="shared" si="4"/>
        <v>-6807.4096428245712</v>
      </c>
      <c r="AN25" s="58">
        <f t="shared" si="4"/>
        <v>-6807.4096428245712</v>
      </c>
      <c r="AO25" s="58">
        <f t="shared" si="4"/>
        <v>-6807.4096428245712</v>
      </c>
      <c r="AP25" s="58">
        <f t="shared" si="4"/>
        <v>-3348.8074688468409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6812506.3648200007</v>
      </c>
      <c r="F26" s="1">
        <f>C26*D26</f>
        <v>20437.519094460004</v>
      </c>
      <c r="G26" s="55">
        <v>19</v>
      </c>
      <c r="H26" s="55">
        <v>32</v>
      </c>
      <c r="I26" s="57">
        <f t="shared" si="0"/>
        <v>-20437.519094460004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-1459.8227924614289</v>
      </c>
      <c r="AC26" s="58">
        <f t="shared" ref="AC26:AO26" si="5">$I$26/14</f>
        <v>-1459.8227924614289</v>
      </c>
      <c r="AD26" s="58">
        <f t="shared" si="5"/>
        <v>-1459.8227924614289</v>
      </c>
      <c r="AE26" s="58">
        <f t="shared" si="5"/>
        <v>-1459.8227924614289</v>
      </c>
      <c r="AF26" s="58">
        <f t="shared" si="5"/>
        <v>-1459.8227924614289</v>
      </c>
      <c r="AG26" s="58">
        <f t="shared" si="5"/>
        <v>-1459.8227924614289</v>
      </c>
      <c r="AH26" s="58">
        <f t="shared" si="5"/>
        <v>-1459.8227924614289</v>
      </c>
      <c r="AI26" s="58">
        <f t="shared" si="5"/>
        <v>-1459.8227924614289</v>
      </c>
      <c r="AJ26" s="58">
        <f t="shared" si="5"/>
        <v>-1459.8227924614289</v>
      </c>
      <c r="AK26" s="58">
        <f t="shared" si="5"/>
        <v>-1459.8227924614289</v>
      </c>
      <c r="AL26" s="58">
        <f t="shared" si="5"/>
        <v>-1459.8227924614289</v>
      </c>
      <c r="AM26" s="58">
        <f t="shared" si="5"/>
        <v>-1459.8227924614289</v>
      </c>
      <c r="AN26" s="58">
        <f t="shared" si="5"/>
        <v>-1459.8227924614289</v>
      </c>
      <c r="AO26" s="58">
        <f t="shared" si="5"/>
        <v>-1459.8227924614289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200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(98.3*7*13.5)+(59.1*7*13.5)+(62.3*7*13.5)</f>
        <v>20761.649999999998</v>
      </c>
      <c r="D30" s="1">
        <v>21</v>
      </c>
      <c r="F30" s="1">
        <f>C30*D30</f>
        <v>435994.64999999997</v>
      </c>
      <c r="G30" s="55">
        <v>17</v>
      </c>
      <c r="H30" s="55">
        <v>18</v>
      </c>
      <c r="I30" s="57">
        <f t="shared" si="0"/>
        <v>-435994.64999999997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-174397.86</v>
      </c>
      <c r="AA30" s="58">
        <f>I30*0.6</f>
        <v>-261596.78999999998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11735</v>
      </c>
      <c r="D31" s="1">
        <v>5.75</v>
      </c>
      <c r="F31" s="1">
        <f>C31*D31</f>
        <v>67476.25</v>
      </c>
      <c r="G31" s="55">
        <v>17</v>
      </c>
      <c r="H31" s="55">
        <v>18</v>
      </c>
      <c r="I31" s="57">
        <f t="shared" si="0"/>
        <v>-67476.25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-26990.5</v>
      </c>
      <c r="AA31" s="58">
        <f>I31*0.6</f>
        <v>-40485.75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110*65*1.2</f>
        <v>8580</v>
      </c>
      <c r="D33" s="1">
        <f>684.63*1.06</f>
        <v>725.70780000000002</v>
      </c>
      <c r="F33" s="1">
        <f>C33*D33</f>
        <v>6226572.9240000006</v>
      </c>
      <c r="G33" s="55">
        <v>19</v>
      </c>
      <c r="H33" s="55">
        <v>32</v>
      </c>
      <c r="I33" s="57">
        <f t="shared" si="0"/>
        <v>-6226572.9240000006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nuevo'!E7</f>
        <v>-62265.729240000008</v>
      </c>
      <c r="AC33" s="58">
        <f>'evolucion certificaciones nuevo'!F7</f>
        <v>-155664.32310000001</v>
      </c>
      <c r="AD33" s="58">
        <f>'evolucion certificaciones nuevo'!G7</f>
        <v>-230383.19818800001</v>
      </c>
      <c r="AE33" s="58">
        <f>'evolucion certificaciones nuevo'!H7</f>
        <v>-361141.22959200008</v>
      </c>
      <c r="AF33" s="58">
        <f>'evolucion certificaciones nuevo'!I7</f>
        <v>-386047.52128800005</v>
      </c>
      <c r="AG33" s="58">
        <f>'evolucion certificaciones nuevo'!J7</f>
        <v>-386047.52128800005</v>
      </c>
      <c r="AH33" s="58">
        <f>'evolucion certificaciones nuevo'!K7</f>
        <v>-373594.37544000003</v>
      </c>
      <c r="AI33" s="58">
        <f>'evolucion certificaciones nuevo'!L7</f>
        <v>-379820.94836400001</v>
      </c>
      <c r="AJ33" s="58">
        <f>'evolucion certificaciones nuevo'!M7</f>
        <v>-454539.82345200004</v>
      </c>
      <c r="AK33" s="58">
        <f>'evolucion certificaciones nuevo'!N7</f>
        <v>-778321.61550000007</v>
      </c>
      <c r="AL33" s="58">
        <f>'evolucion certificaciones nuevo'!O7</f>
        <v>-1027384.5324600001</v>
      </c>
      <c r="AM33" s="58">
        <f>'evolucion certificaciones nuevo'!P7</f>
        <v>-753415.32380400004</v>
      </c>
      <c r="AN33" s="58">
        <f>'evolucion certificaciones nuevo'!Q7</f>
        <v>-510578.97976800008</v>
      </c>
      <c r="AO33" s="58">
        <f>'evolucion certificaciones nuevo'!R7</f>
        <v>-367367.802516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f>(98.3*7)+(59.1*7)+(62.3*7)</f>
        <v>1537.8999999999999</v>
      </c>
      <c r="D34" s="1">
        <f>359.43*1.06</f>
        <v>380.99580000000003</v>
      </c>
      <c r="F34" s="1">
        <f>C34*D34</f>
        <v>585933.44082000002</v>
      </c>
      <c r="G34" s="55">
        <v>19</v>
      </c>
      <c r="H34" s="55">
        <v>23</v>
      </c>
      <c r="I34" s="57">
        <f>-F34</f>
        <v>-585933.44082000002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nuevo'!E9</f>
        <v>-11718.668816400001</v>
      </c>
      <c r="AC34" s="58">
        <f>'evolucion certificaciones nuevo'!F9</f>
        <v>-55663.676877900005</v>
      </c>
      <c r="AD34" s="58">
        <f>'evolucion certificaciones nuevo'!G9</f>
        <v>-178709.69945010002</v>
      </c>
      <c r="AE34" s="58">
        <f>'evolucion certificaciones nuevo'!H9</f>
        <v>-266599.71557310002</v>
      </c>
      <c r="AF34" s="58">
        <f>'evolucion certificaciones nuevo'!I9</f>
        <v>-73241.680102500002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435994.64999999997</v>
      </c>
      <c r="F36" s="1">
        <f>D36*C36</f>
        <v>91558.876499999984</v>
      </c>
      <c r="G36" s="55">
        <v>16</v>
      </c>
      <c r="H36" s="55">
        <v>18</v>
      </c>
      <c r="I36" s="57">
        <f t="shared" si="0"/>
        <v>-91558.876499999984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-36623.550599999995</v>
      </c>
      <c r="AA36" s="58">
        <f>AA30*0.21</f>
        <v>-54935.325899999996</v>
      </c>
      <c r="AB36" s="58">
        <f t="shared" ref="AB36:BD36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6812506.3648200007</v>
      </c>
      <c r="F37" s="1">
        <f>D37*C37</f>
        <v>681250.63648200012</v>
      </c>
      <c r="G37" s="55">
        <v>19</v>
      </c>
      <c r="H37" s="55">
        <v>32</v>
      </c>
      <c r="I37" s="57">
        <f t="shared" si="0"/>
        <v>-681250.63648200012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-7398.4398056400014</v>
      </c>
      <c r="AC37" s="58">
        <f t="shared" si="12"/>
        <v>-21132.799997790004</v>
      </c>
      <c r="AD37" s="58">
        <f t="shared" si="12"/>
        <v>-40909.289763810004</v>
      </c>
      <c r="AE37" s="58">
        <f t="shared" si="12"/>
        <v>-62774.094516510006</v>
      </c>
      <c r="AF37" s="58">
        <f t="shared" si="12"/>
        <v>-45928.920139050009</v>
      </c>
      <c r="AG37" s="58">
        <f t="shared" si="12"/>
        <v>-38604.752128800006</v>
      </c>
      <c r="AH37" s="58">
        <f t="shared" si="12"/>
        <v>-37359.437544000008</v>
      </c>
      <c r="AI37" s="58">
        <f t="shared" si="12"/>
        <v>-37982.0948364</v>
      </c>
      <c r="AJ37" s="58">
        <f t="shared" si="12"/>
        <v>-45453.982345200006</v>
      </c>
      <c r="AK37" s="58">
        <f t="shared" si="12"/>
        <v>-77832.161550000004</v>
      </c>
      <c r="AL37" s="58">
        <f t="shared" si="12"/>
        <v>-102738.45324600002</v>
      </c>
      <c r="AM37" s="58">
        <f t="shared" si="12"/>
        <v>-75341.532380400007</v>
      </c>
      <c r="AN37" s="58">
        <f t="shared" si="12"/>
        <v>-51057.897976800014</v>
      </c>
      <c r="AO37" s="58">
        <f t="shared" si="12"/>
        <v>-36736.780251600001</v>
      </c>
      <c r="AP37" s="58">
        <f t="shared" ref="AP37:BD37" si="13">IF(AP$1&lt;$C37,0,IF(AP$1&lt;=$D37,$F37,0))</f>
        <v>0</v>
      </c>
      <c r="AQ37" s="58">
        <f t="shared" si="13"/>
        <v>0</v>
      </c>
      <c r="AR37" s="58">
        <f t="shared" si="13"/>
        <v>0</v>
      </c>
      <c r="AS37" s="58">
        <f t="shared" si="13"/>
        <v>0</v>
      </c>
      <c r="AT37" s="58">
        <f t="shared" si="13"/>
        <v>0</v>
      </c>
      <c r="AU37" s="58">
        <f t="shared" si="13"/>
        <v>0</v>
      </c>
      <c r="AV37" s="58">
        <f t="shared" si="13"/>
        <v>0</v>
      </c>
      <c r="AW37" s="58">
        <f t="shared" si="13"/>
        <v>0</v>
      </c>
      <c r="AX37" s="58">
        <f t="shared" si="13"/>
        <v>0</v>
      </c>
      <c r="AY37" s="58">
        <f t="shared" si="13"/>
        <v>0</v>
      </c>
      <c r="AZ37" s="58">
        <f t="shared" si="13"/>
        <v>0</v>
      </c>
      <c r="BA37" s="58">
        <f t="shared" si="13"/>
        <v>0</v>
      </c>
      <c r="BB37" s="58">
        <f t="shared" si="13"/>
        <v>0</v>
      </c>
      <c r="BC37" s="58">
        <f t="shared" si="13"/>
        <v>0</v>
      </c>
      <c r="BD37" s="58">
        <f t="shared" si="13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4">(K35+K36+K37)*0.16</f>
        <v>0</v>
      </c>
      <c r="L38" s="58">
        <f t="shared" si="14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6812506.3648200007</v>
      </c>
      <c r="F41" s="1">
        <f>C41*D41</f>
        <v>340625.31824100006</v>
      </c>
      <c r="G41" s="70">
        <v>10</v>
      </c>
      <c r="H41" s="70">
        <v>14</v>
      </c>
      <c r="I41" s="71">
        <f t="shared" si="0"/>
        <v>-340625.31824100006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-68125.063648200012</v>
      </c>
      <c r="T41" s="72">
        <v>0</v>
      </c>
      <c r="U41" s="72">
        <v>0</v>
      </c>
      <c r="V41" s="72">
        <f>I41*0.8</f>
        <v>-272500.25459280005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435994.64999999997</v>
      </c>
      <c r="F42" s="1">
        <f>C42*D42</f>
        <v>21799.732499999998</v>
      </c>
      <c r="G42" s="55">
        <v>7</v>
      </c>
      <c r="H42" s="55">
        <v>9</v>
      </c>
      <c r="I42" s="57">
        <f t="shared" si="0"/>
        <v>-21799.732499999998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-4359.9465</v>
      </c>
      <c r="Q42" s="58">
        <v>0</v>
      </c>
      <c r="R42" s="58">
        <f>I42*0.8</f>
        <v>-17439.786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6812506.3648200007</v>
      </c>
      <c r="F44" s="1">
        <f>C44*D44</f>
        <v>2043.7519094460001</v>
      </c>
      <c r="G44" s="55">
        <v>33</v>
      </c>
      <c r="H44" s="55">
        <v>33</v>
      </c>
      <c r="I44" s="57">
        <f t="shared" si="0"/>
        <v>-2043.7519094460001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-2043.7519094460001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6812506.3648200007</v>
      </c>
      <c r="F45" s="1">
        <f>C45*D45</f>
        <v>1362.5012729640002</v>
      </c>
      <c r="G45" s="55">
        <v>33</v>
      </c>
      <c r="H45" s="55">
        <v>33</v>
      </c>
      <c r="I45" s="57">
        <f t="shared" si="0"/>
        <v>-1362.5012729640002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-1362.5012729640002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6812506.3648200007</v>
      </c>
      <c r="F48" s="1">
        <f>C48*D48</f>
        <v>2043.7519094460001</v>
      </c>
      <c r="G48" s="55">
        <v>33</v>
      </c>
      <c r="H48" s="55">
        <v>33</v>
      </c>
      <c r="I48" s="57">
        <f t="shared" si="0"/>
        <v>-2043.7519094460001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-2043.7519094460001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6812506.3648200007</v>
      </c>
      <c r="F49" s="1">
        <f>C49*D49</f>
        <v>1362.5012729640002</v>
      </c>
      <c r="G49" s="55">
        <v>33</v>
      </c>
      <c r="H49" s="55">
        <v>33</v>
      </c>
      <c r="I49" s="57">
        <f t="shared" si="0"/>
        <v>-1362.5012729640002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5">I49</f>
        <v>-1362.5012729640002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5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6812506.3648200007</v>
      </c>
      <c r="F51" s="1">
        <f>C51*D51</f>
        <v>61312.557283380003</v>
      </c>
      <c r="G51" s="55">
        <v>17</v>
      </c>
      <c r="H51" s="55">
        <v>32</v>
      </c>
      <c r="I51" s="57">
        <f t="shared" si="0"/>
        <v>-61312.557283380003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-3832.0348302112502</v>
      </c>
      <c r="AA51" s="58">
        <f t="shared" ref="AA51:AO51" si="16">$I$51/16</f>
        <v>-3832.0348302112502</v>
      </c>
      <c r="AB51" s="58">
        <f t="shared" si="16"/>
        <v>-3832.0348302112502</v>
      </c>
      <c r="AC51" s="58">
        <f t="shared" si="16"/>
        <v>-3832.0348302112502</v>
      </c>
      <c r="AD51" s="58">
        <f t="shared" si="16"/>
        <v>-3832.0348302112502</v>
      </c>
      <c r="AE51" s="58">
        <f t="shared" si="16"/>
        <v>-3832.0348302112502</v>
      </c>
      <c r="AF51" s="58">
        <f t="shared" si="16"/>
        <v>-3832.0348302112502</v>
      </c>
      <c r="AG51" s="58">
        <f t="shared" si="16"/>
        <v>-3832.0348302112502</v>
      </c>
      <c r="AH51" s="58">
        <f t="shared" si="16"/>
        <v>-3832.0348302112502</v>
      </c>
      <c r="AI51" s="58">
        <f t="shared" si="16"/>
        <v>-3832.0348302112502</v>
      </c>
      <c r="AJ51" s="58">
        <f t="shared" si="16"/>
        <v>-3832.0348302112502</v>
      </c>
      <c r="AK51" s="58">
        <f t="shared" si="16"/>
        <v>-3832.0348302112502</v>
      </c>
      <c r="AL51" s="58">
        <f t="shared" si="16"/>
        <v>-3832.0348302112502</v>
      </c>
      <c r="AM51" s="58">
        <f t="shared" si="16"/>
        <v>-3832.0348302112502</v>
      </c>
      <c r="AN51" s="58">
        <f t="shared" si="16"/>
        <v>-3832.0348302112502</v>
      </c>
      <c r="AO51" s="58">
        <f t="shared" si="16"/>
        <v>-3832.0348302112502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201</v>
      </c>
      <c r="C52" s="6">
        <v>2.5000000000000001E-3</v>
      </c>
      <c r="D52" s="1">
        <f>22*65*1.2*725.71</f>
        <v>1245318.3600000001</v>
      </c>
      <c r="F52" s="1">
        <f>C52*D52</f>
        <v>3113.2959000000005</v>
      </c>
      <c r="G52" s="55">
        <v>33</v>
      </c>
      <c r="H52" s="55">
        <v>33</v>
      </c>
      <c r="I52" s="57">
        <f>-F52</f>
        <v>-3113.2959000000005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5"/>
        <v>-3113.2959000000005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8777926.7726393528</v>
      </c>
      <c r="E56" s="19"/>
      <c r="F56" s="19">
        <f>C56*D56</f>
        <v>21944.816931598383</v>
      </c>
      <c r="G56" s="55">
        <v>16</v>
      </c>
      <c r="H56" s="55">
        <v>16</v>
      </c>
      <c r="I56" s="57">
        <f t="shared" si="0"/>
        <v>-21944.816931598383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-21944.816931598383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8777926.7726393528</v>
      </c>
      <c r="E58" s="19"/>
      <c r="F58" s="19">
        <f>C58*D58</f>
        <v>21944.816931598383</v>
      </c>
      <c r="G58" s="55">
        <v>16</v>
      </c>
      <c r="H58" s="55">
        <v>16</v>
      </c>
      <c r="I58" s="57">
        <f t="shared" si="0"/>
        <v>-21944.816931598383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-21944.816931598383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8777926.7726393528</v>
      </c>
      <c r="E59" s="19"/>
      <c r="F59" s="19">
        <f>C59*D59</f>
        <v>8777.9267726393537</v>
      </c>
      <c r="G59" s="55">
        <v>16</v>
      </c>
      <c r="H59" s="55">
        <v>16</v>
      </c>
      <c r="I59" s="57">
        <f t="shared" si="0"/>
        <v>-8777.9267726393537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-8777.9267726393537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0.8*(F8-F68)</f>
        <v>6076708.8346932987</v>
      </c>
      <c r="E60" s="19"/>
      <c r="F60" s="19">
        <v>556047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1">
        <v>-17723.734087500001</v>
      </c>
      <c r="AQ60" s="1">
        <v>-17453.002661481401</v>
      </c>
      <c r="AR60" s="1">
        <v>-17181.481602136999</v>
      </c>
      <c r="AS60" s="1">
        <v>-16909.1686063694</v>
      </c>
      <c r="AT60" s="1">
        <v>-16636.061364364199</v>
      </c>
      <c r="AU60" s="1">
        <v>-16362.1575595699</v>
      </c>
      <c r="AV60" s="1">
        <v>-16087.4548686782</v>
      </c>
      <c r="AW60" s="1">
        <v>-15811.9509616047</v>
      </c>
      <c r="AX60" s="1">
        <v>-15535.643501469</v>
      </c>
      <c r="AY60" s="1">
        <v>-15258.530144574501</v>
      </c>
      <c r="AZ60" s="1">
        <v>-14980.608540388999</v>
      </c>
      <c r="BA60" s="1">
        <v>-14701.8763315247</v>
      </c>
      <c r="BB60" s="1">
        <v>-14422.3311537179</v>
      </c>
      <c r="BC60" s="1">
        <v>-14141.970635809101</v>
      </c>
      <c r="BD60" s="1">
        <v>-13860.792399723099</v>
      </c>
      <c r="BE60" s="1">
        <v>-13578.794060448599</v>
      </c>
      <c r="BF60" s="1">
        <v>-13295.973226017801</v>
      </c>
      <c r="BG60" s="1">
        <v>-13012.3274974865</v>
      </c>
      <c r="BH60" s="1">
        <v>-12727.8544689138</v>
      </c>
      <c r="BI60" s="1">
        <v>-12442.551727341001</v>
      </c>
      <c r="BJ60" s="1">
        <v>-12156.416852771999</v>
      </c>
      <c r="BK60" s="1">
        <v>-11869.4474181521</v>
      </c>
      <c r="BL60" s="1">
        <v>-11581.640989347899</v>
      </c>
      <c r="BM60" s="1">
        <v>-11292.995125126399</v>
      </c>
      <c r="BN60" s="1">
        <v>-11003.5073771343</v>
      </c>
      <c r="BO60" s="1">
        <v>-10713.175289877199</v>
      </c>
      <c r="BP60" s="1">
        <v>-10421.996400698899</v>
      </c>
      <c r="BQ60" s="1">
        <v>-10129.968239760499</v>
      </c>
      <c r="BR60" s="1">
        <v>-9837.0883300193109</v>
      </c>
      <c r="BS60" s="1">
        <v>-9543.3541872081005</v>
      </c>
      <c r="BT60" s="1">
        <v>-9248.7633198136791</v>
      </c>
      <c r="BU60" s="1">
        <v>-8953.3132290560297</v>
      </c>
      <c r="BV60" s="1">
        <v>-8657.0014088669996</v>
      </c>
      <c r="BW60" s="1">
        <v>-8359.8253458690906</v>
      </c>
      <c r="BX60" s="1">
        <v>-8061.7825193541003</v>
      </c>
      <c r="BY60" s="1">
        <v>-7762.87040126178</v>
      </c>
      <c r="BZ60" s="1">
        <v>-7463.0864561583503</v>
      </c>
      <c r="CA60" s="1">
        <v>-7162.4281412150403</v>
      </c>
      <c r="CB60" s="1">
        <v>-6860.8929061864801</v>
      </c>
      <c r="CC60" s="1">
        <v>-6558.4781933890799</v>
      </c>
      <c r="CD60" s="1">
        <v>-6255.18143767936</v>
      </c>
      <c r="CE60" s="1">
        <v>-5951.0000664321497</v>
      </c>
      <c r="CF60" s="1">
        <v>-5645.9314995188097</v>
      </c>
      <c r="CG60" s="1">
        <v>-5339.9731492852998</v>
      </c>
      <c r="CH60" s="1">
        <v>-5033.1224205302697</v>
      </c>
      <c r="CI60" s="1">
        <v>-4725.3767104830404</v>
      </c>
      <c r="CJ60" s="1">
        <v>-4416.7334087815098</v>
      </c>
      <c r="CK60" s="1">
        <v>-4107.18989745002</v>
      </c>
      <c r="CL60" s="1">
        <v>-3796.74355087714</v>
      </c>
      <c r="CM60" s="1">
        <v>-3485.3917357934301</v>
      </c>
      <c r="CN60" s="1">
        <v>-3173.1318112490499</v>
      </c>
      <c r="CO60" s="1">
        <v>-2859.9611285914202</v>
      </c>
      <c r="CP60" s="1">
        <v>-2545.8770314427002</v>
      </c>
      <c r="CQ60" s="1">
        <v>-2230.8768556773098</v>
      </c>
      <c r="CR60" s="1">
        <v>-1914.9579293992599</v>
      </c>
      <c r="CS60" s="1">
        <v>-1598.11757291957</v>
      </c>
      <c r="CT60" s="1">
        <v>-1280.35309873347</v>
      </c>
      <c r="CU60" s="1">
        <v>-961.66181149767397</v>
      </c>
      <c r="CV60" s="1">
        <v>-642.04100800743504</v>
      </c>
      <c r="CW60" s="1">
        <v>-321.48797717368302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8777926.7726393528</v>
      </c>
      <c r="E61" s="19"/>
      <c r="F61" s="19">
        <v>317855.40000000002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1">
        <v>-36574.694875000001</v>
      </c>
      <c r="AA61" s="1">
        <v>-34359.369881345498</v>
      </c>
      <c r="AB61" s="1">
        <v>-32134.8143668841</v>
      </c>
      <c r="AC61" s="1">
        <v>-29900.989871112499</v>
      </c>
      <c r="AD61" s="1">
        <v>-27657.8577732751</v>
      </c>
      <c r="AE61" s="1">
        <v>-25405.379291696801</v>
      </c>
      <c r="AF61" s="1">
        <v>-23143.515483111802</v>
      </c>
      <c r="AG61" s="1">
        <v>-20872.227241991099</v>
      </c>
      <c r="AH61" s="1">
        <v>-18591.4752998658</v>
      </c>
      <c r="AI61" s="1">
        <v>-16301.220224648199</v>
      </c>
      <c r="AJ61" s="1">
        <v>-14001.422419950601</v>
      </c>
      <c r="AK61" s="1">
        <v>-11692.042124400001</v>
      </c>
      <c r="AL61" s="1">
        <v>-9373.0394109513909</v>
      </c>
      <c r="AM61" s="1">
        <v>-8044.3741861966901</v>
      </c>
      <c r="AN61" s="1">
        <v>-5706.00618967218</v>
      </c>
      <c r="AO61" s="1">
        <v>-3357.8949931621501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8777926.7726393528</v>
      </c>
      <c r="E62" s="19"/>
      <c r="F62" s="19">
        <f>C62*D62</f>
        <v>21944.816931598383</v>
      </c>
      <c r="G62" s="55">
        <v>32</v>
      </c>
      <c r="H62" s="55">
        <v>33</v>
      </c>
      <c r="I62" s="57">
        <f t="shared" si="0"/>
        <v>-21944.816931598383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-21944.816931598383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88</v>
      </c>
      <c r="D65" s="1">
        <v>16</v>
      </c>
      <c r="E65" s="1">
        <v>700</v>
      </c>
      <c r="F65" s="1">
        <f>C65*D65*E65</f>
        <v>985600</v>
      </c>
      <c r="G65" s="70">
        <v>17</v>
      </c>
      <c r="H65" s="70">
        <v>32</v>
      </c>
      <c r="I65" s="71">
        <f t="shared" si="0"/>
        <v>-985600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-61600</v>
      </c>
      <c r="AA65" s="72">
        <f t="shared" ref="AA65:AO65" si="17">$I$65/16</f>
        <v>-61600</v>
      </c>
      <c r="AB65" s="72">
        <f t="shared" si="17"/>
        <v>-61600</v>
      </c>
      <c r="AC65" s="72">
        <f t="shared" si="17"/>
        <v>-61600</v>
      </c>
      <c r="AD65" s="72">
        <f t="shared" si="17"/>
        <v>-61600</v>
      </c>
      <c r="AE65" s="72">
        <f t="shared" si="17"/>
        <v>-61600</v>
      </c>
      <c r="AF65" s="72">
        <f t="shared" si="17"/>
        <v>-61600</v>
      </c>
      <c r="AG65" s="72">
        <f t="shared" si="17"/>
        <v>-61600</v>
      </c>
      <c r="AH65" s="72">
        <f t="shared" si="17"/>
        <v>-61600</v>
      </c>
      <c r="AI65" s="72">
        <f t="shared" si="17"/>
        <v>-61600</v>
      </c>
      <c r="AJ65" s="72">
        <f t="shared" si="17"/>
        <v>-61600</v>
      </c>
      <c r="AK65" s="72">
        <f t="shared" si="17"/>
        <v>-61600</v>
      </c>
      <c r="AL65" s="72">
        <f t="shared" si="17"/>
        <v>-61600</v>
      </c>
      <c r="AM65" s="72">
        <f t="shared" si="17"/>
        <v>-61600</v>
      </c>
      <c r="AN65" s="72">
        <f t="shared" si="17"/>
        <v>-61600</v>
      </c>
      <c r="AO65" s="72">
        <f t="shared" si="17"/>
        <v>-61600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88</v>
      </c>
      <c r="D66" s="1">
        <v>16</v>
      </c>
      <c r="E66" s="1">
        <v>200</v>
      </c>
      <c r="F66" s="1">
        <f>C66*D66*E66</f>
        <v>281600</v>
      </c>
      <c r="G66" s="55">
        <v>17</v>
      </c>
      <c r="H66" s="55">
        <v>32</v>
      </c>
      <c r="I66" s="57">
        <f>-$F$66</f>
        <v>-281600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-17600</v>
      </c>
      <c r="AA66" s="58">
        <f t="shared" ref="AA66:AO66" si="18">$I$66/16</f>
        <v>-17600</v>
      </c>
      <c r="AB66" s="58">
        <f t="shared" si="18"/>
        <v>-17600</v>
      </c>
      <c r="AC66" s="58">
        <f t="shared" si="18"/>
        <v>-17600</v>
      </c>
      <c r="AD66" s="58">
        <f t="shared" si="18"/>
        <v>-17600</v>
      </c>
      <c r="AE66" s="58">
        <f t="shared" si="18"/>
        <v>-17600</v>
      </c>
      <c r="AF66" s="58">
        <f t="shared" si="18"/>
        <v>-17600</v>
      </c>
      <c r="AG66" s="58">
        <f t="shared" si="18"/>
        <v>-17600</v>
      </c>
      <c r="AH66" s="58">
        <f t="shared" si="18"/>
        <v>-17600</v>
      </c>
      <c r="AI66" s="58">
        <f t="shared" si="18"/>
        <v>-17600</v>
      </c>
      <c r="AJ66" s="58">
        <f t="shared" si="18"/>
        <v>-17600</v>
      </c>
      <c r="AK66" s="58">
        <f t="shared" si="18"/>
        <v>-17600</v>
      </c>
      <c r="AL66" s="58">
        <f t="shared" si="18"/>
        <v>-17600</v>
      </c>
      <c r="AM66" s="58">
        <f t="shared" si="18"/>
        <v>-17600</v>
      </c>
      <c r="AN66" s="58">
        <f t="shared" si="18"/>
        <v>-17600</v>
      </c>
      <c r="AO66" s="58">
        <f t="shared" si="18"/>
        <v>-17600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SUM(F69:F71)</f>
        <v>4327787.2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202</v>
      </c>
      <c r="C69">
        <v>22</v>
      </c>
      <c r="D69" s="1">
        <f>65*2183.04</f>
        <v>141897.60000000001</v>
      </c>
      <c r="F69" s="1">
        <f>C69*D69</f>
        <v>3121747.2</v>
      </c>
      <c r="G69" s="55">
        <v>33</v>
      </c>
      <c r="H69" s="55">
        <v>33</v>
      </c>
      <c r="I69" s="57">
        <f>F69</f>
        <v>3121747.2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f>I69</f>
        <v>3121747.2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115"/>
    </row>
    <row r="70" spans="2:102" x14ac:dyDescent="0.25">
      <c r="B70" t="s">
        <v>222</v>
      </c>
      <c r="C70">
        <v>88</v>
      </c>
      <c r="D70" s="1">
        <v>2705</v>
      </c>
      <c r="F70" s="1">
        <f>C70*D70</f>
        <v>238040</v>
      </c>
      <c r="G70" s="55">
        <v>33</v>
      </c>
      <c r="H70" s="55">
        <v>33</v>
      </c>
      <c r="I70" s="57">
        <f>F70</f>
        <v>238040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238040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223</v>
      </c>
      <c r="C71">
        <v>88</v>
      </c>
      <c r="D71" s="1">
        <v>11000</v>
      </c>
      <c r="F71" s="1">
        <f>C71*D71</f>
        <v>968000</v>
      </c>
      <c r="G71" s="55">
        <v>33</v>
      </c>
      <c r="H71" s="55">
        <v>33</v>
      </c>
      <c r="I71" s="57">
        <f>F71</f>
        <v>968000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968000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G72" s="61"/>
      <c r="H72" s="61"/>
      <c r="I72" s="62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-7595886.0433666231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F74/88</f>
        <v>-86316.886856438898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(-F8+F69)/88</f>
        <v>-100021.88685643888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83" t="s">
        <v>9</v>
      </c>
      <c r="F81" s="84"/>
      <c r="G81" s="116"/>
      <c r="H81" s="117"/>
      <c r="I81" s="42">
        <f>F68</f>
        <v>4327787.2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83" t="s">
        <v>111</v>
      </c>
      <c r="F82" s="84"/>
      <c r="G82" s="116"/>
      <c r="H82" s="117"/>
      <c r="I82" s="42">
        <f>-F8</f>
        <v>-11923673.243366623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83" t="s">
        <v>112</v>
      </c>
      <c r="F83" s="84"/>
      <c r="G83" s="116"/>
      <c r="H83" s="117"/>
      <c r="I83" s="42">
        <f>SUM(I81:I82)</f>
        <v>-7595886.0433666231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87"/>
      <c r="F84" s="88"/>
      <c r="G84"/>
      <c r="H84"/>
      <c r="I84" s="44">
        <f>I83/-I82</f>
        <v>-0.63704245229903178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85" t="s">
        <v>113</v>
      </c>
      <c r="F86" s="86"/>
      <c r="G86" s="116"/>
      <c r="H86" s="116"/>
      <c r="I86" s="118"/>
      <c r="J86" s="49">
        <f>SUM(J10:J76)</f>
        <v>0</v>
      </c>
      <c r="K86" s="49">
        <f t="shared" ref="K86:BV86" si="19">SUM(K10:K76)</f>
        <v>-7018</v>
      </c>
      <c r="L86" s="49">
        <f t="shared" si="19"/>
        <v>0</v>
      </c>
      <c r="M86" s="49">
        <f t="shared" si="19"/>
        <v>-15667.686227932201</v>
      </c>
      <c r="N86" s="49">
        <f>SUM(N10:N76)</f>
        <v>0</v>
      </c>
      <c r="O86" s="49">
        <f t="shared" si="19"/>
        <v>-214571.65065678861</v>
      </c>
      <c r="P86" s="49">
        <f t="shared" si="19"/>
        <v>-4359.9465</v>
      </c>
      <c r="Q86" s="49">
        <f t="shared" si="19"/>
        <v>0</v>
      </c>
      <c r="R86" s="49">
        <f t="shared" si="19"/>
        <v>-321215.69141400448</v>
      </c>
      <c r="S86" s="49">
        <f t="shared" si="19"/>
        <v>-68125.063648200012</v>
      </c>
      <c r="T86" s="49">
        <f t="shared" si="19"/>
        <v>-8770.6862279322013</v>
      </c>
      <c r="U86" s="49">
        <f t="shared" si="19"/>
        <v>0</v>
      </c>
      <c r="V86" s="49">
        <f t="shared" si="19"/>
        <v>-272500.25459280005</v>
      </c>
      <c r="W86" s="49">
        <f t="shared" si="19"/>
        <v>0</v>
      </c>
      <c r="X86" s="49">
        <f t="shared" si="19"/>
        <v>0</v>
      </c>
      <c r="Y86" s="49">
        <f t="shared" si="19"/>
        <v>-55417.560635836118</v>
      </c>
      <c r="Z86" s="49">
        <f t="shared" si="19"/>
        <v>-374030.917594522</v>
      </c>
      <c r="AA86" s="49">
        <f t="shared" si="19"/>
        <v>-500887.26918648748</v>
      </c>
      <c r="AB86" s="49">
        <f t="shared" si="19"/>
        <v>-237233.15588882405</v>
      </c>
      <c r="AC86" s="49">
        <f t="shared" si="19"/>
        <v>-386077.29350670247</v>
      </c>
      <c r="AD86" s="49">
        <f t="shared" si="19"/>
        <v>-601375.54883508512</v>
      </c>
      <c r="AE86" s="49">
        <f t="shared" si="19"/>
        <v>-839635.92263320694</v>
      </c>
      <c r="AF86" s="49">
        <f t="shared" si="19"/>
        <v>-652077.14067256183</v>
      </c>
      <c r="AG86" s="49">
        <f t="shared" si="19"/>
        <v>-569240.00431869109</v>
      </c>
      <c r="AH86" s="49">
        <f t="shared" si="19"/>
        <v>-553260.79194376583</v>
      </c>
      <c r="AI86" s="49">
        <f t="shared" si="19"/>
        <v>-557819.76708494825</v>
      </c>
      <c r="AJ86" s="49">
        <f t="shared" si="19"/>
        <v>-637710.7318770506</v>
      </c>
      <c r="AK86" s="49">
        <f t="shared" si="19"/>
        <v>-991561.32283429999</v>
      </c>
      <c r="AL86" s="49">
        <f t="shared" si="19"/>
        <v>-1263211.5287768512</v>
      </c>
      <c r="AM86" s="49">
        <f t="shared" si="19"/>
        <v>-960516.73403049668</v>
      </c>
      <c r="AN86" s="49">
        <f t="shared" si="19"/>
        <v>-691058.38759437215</v>
      </c>
      <c r="AO86" s="49">
        <f t="shared" si="19"/>
        <v>-531877.98142066214</v>
      </c>
      <c r="AP86" s="49">
        <f t="shared" si="19"/>
        <v>4280342.1539462293</v>
      </c>
      <c r="AQ86" s="49">
        <f t="shared" si="19"/>
        <v>-17453.002661481401</v>
      </c>
      <c r="AR86" s="49">
        <f t="shared" si="19"/>
        <v>-17181.481602136999</v>
      </c>
      <c r="AS86" s="49">
        <f t="shared" si="19"/>
        <v>-16909.1686063694</v>
      </c>
      <c r="AT86" s="49">
        <f t="shared" si="19"/>
        <v>-16636.061364364199</v>
      </c>
      <c r="AU86" s="49">
        <f t="shared" si="19"/>
        <v>-16362.1575595699</v>
      </c>
      <c r="AV86" s="49">
        <f t="shared" si="19"/>
        <v>-16087.4548686782</v>
      </c>
      <c r="AW86" s="49">
        <f t="shared" si="19"/>
        <v>-15811.9509616047</v>
      </c>
      <c r="AX86" s="49">
        <f t="shared" si="19"/>
        <v>-15535.643501469</v>
      </c>
      <c r="AY86" s="49">
        <f t="shared" si="19"/>
        <v>-15258.530144574501</v>
      </c>
      <c r="AZ86" s="49">
        <f t="shared" si="19"/>
        <v>-14980.608540388999</v>
      </c>
      <c r="BA86" s="49">
        <f t="shared" si="19"/>
        <v>-14701.8763315247</v>
      </c>
      <c r="BB86" s="49">
        <f t="shared" si="19"/>
        <v>-14422.3311537179</v>
      </c>
      <c r="BC86" s="49">
        <f t="shared" si="19"/>
        <v>-14141.970635809101</v>
      </c>
      <c r="BD86" s="49">
        <f t="shared" si="19"/>
        <v>-13860.792399723099</v>
      </c>
      <c r="BE86" s="49">
        <f t="shared" si="19"/>
        <v>-13578.794060448599</v>
      </c>
      <c r="BF86" s="49">
        <f t="shared" si="19"/>
        <v>-13295.973226017801</v>
      </c>
      <c r="BG86" s="49">
        <f t="shared" si="19"/>
        <v>-13012.3274974865</v>
      </c>
      <c r="BH86" s="49">
        <f t="shared" si="19"/>
        <v>-12727.8544689138</v>
      </c>
      <c r="BI86" s="49">
        <f t="shared" si="19"/>
        <v>-12442.551727341001</v>
      </c>
      <c r="BJ86" s="49">
        <f t="shared" si="19"/>
        <v>-12156.416852771999</v>
      </c>
      <c r="BK86" s="49">
        <f t="shared" si="19"/>
        <v>-11869.4474181521</v>
      </c>
      <c r="BL86" s="49">
        <f t="shared" si="19"/>
        <v>-11581.640989347899</v>
      </c>
      <c r="BM86" s="49">
        <f t="shared" si="19"/>
        <v>-11292.995125126399</v>
      </c>
      <c r="BN86" s="49">
        <f t="shared" si="19"/>
        <v>-11003.5073771343</v>
      </c>
      <c r="BO86" s="49">
        <f t="shared" si="19"/>
        <v>-10713.175289877199</v>
      </c>
      <c r="BP86" s="49">
        <f t="shared" si="19"/>
        <v>-10421.996400698899</v>
      </c>
      <c r="BQ86" s="49">
        <f t="shared" si="19"/>
        <v>-10129.968239760499</v>
      </c>
      <c r="BR86" s="49">
        <f t="shared" si="19"/>
        <v>-9837.0883300193109</v>
      </c>
      <c r="BS86" s="49">
        <f t="shared" si="19"/>
        <v>-9543.3541872081005</v>
      </c>
      <c r="BT86" s="49">
        <f t="shared" si="19"/>
        <v>-9248.7633198136791</v>
      </c>
      <c r="BU86" s="49">
        <f t="shared" si="19"/>
        <v>-8953.3132290560297</v>
      </c>
      <c r="BV86" s="49">
        <f t="shared" si="19"/>
        <v>-8657.0014088669996</v>
      </c>
      <c r="BW86" s="49">
        <f t="shared" ref="BW86:CW86" si="20">SUM(BW10:BW76)</f>
        <v>-8359.8253458690906</v>
      </c>
      <c r="BX86" s="49">
        <f t="shared" si="20"/>
        <v>-8061.7825193541003</v>
      </c>
      <c r="BY86" s="49">
        <f t="shared" si="20"/>
        <v>-7762.87040126178</v>
      </c>
      <c r="BZ86" s="49">
        <f t="shared" si="20"/>
        <v>-7463.0864561583503</v>
      </c>
      <c r="CA86" s="49">
        <f t="shared" si="20"/>
        <v>-7162.4281412150403</v>
      </c>
      <c r="CB86" s="49">
        <f t="shared" si="20"/>
        <v>-6860.8929061864801</v>
      </c>
      <c r="CC86" s="49">
        <f t="shared" si="20"/>
        <v>-6558.4781933890799</v>
      </c>
      <c r="CD86" s="49">
        <f t="shared" si="20"/>
        <v>-6255.18143767936</v>
      </c>
      <c r="CE86" s="49">
        <f t="shared" si="20"/>
        <v>-5951.0000664321497</v>
      </c>
      <c r="CF86" s="49">
        <f t="shared" si="20"/>
        <v>-5645.9314995188097</v>
      </c>
      <c r="CG86" s="49">
        <f t="shared" si="20"/>
        <v>-5339.9731492852998</v>
      </c>
      <c r="CH86" s="49">
        <f t="shared" si="20"/>
        <v>-5033.1224205302697</v>
      </c>
      <c r="CI86" s="49">
        <f t="shared" si="20"/>
        <v>-4725.3767104830404</v>
      </c>
      <c r="CJ86" s="49">
        <f t="shared" si="20"/>
        <v>-4416.7334087815098</v>
      </c>
      <c r="CK86" s="49">
        <f t="shared" si="20"/>
        <v>-4107.18989745002</v>
      </c>
      <c r="CL86" s="49">
        <f t="shared" si="20"/>
        <v>-3796.74355087714</v>
      </c>
      <c r="CM86" s="49">
        <f t="shared" si="20"/>
        <v>-3485.3917357934301</v>
      </c>
      <c r="CN86" s="49">
        <f t="shared" si="20"/>
        <v>-3173.1318112490499</v>
      </c>
      <c r="CO86" s="49">
        <f t="shared" si="20"/>
        <v>-2859.9611285914202</v>
      </c>
      <c r="CP86" s="49">
        <f t="shared" si="20"/>
        <v>-2545.8770314427002</v>
      </c>
      <c r="CQ86" s="49">
        <f t="shared" si="20"/>
        <v>-2230.8768556773098</v>
      </c>
      <c r="CR86" s="49">
        <f t="shared" si="20"/>
        <v>-1914.9579293992599</v>
      </c>
      <c r="CS86" s="49">
        <f t="shared" si="20"/>
        <v>-1598.11757291957</v>
      </c>
      <c r="CT86" s="49">
        <f t="shared" si="20"/>
        <v>-1280.35309873347</v>
      </c>
      <c r="CU86" s="49">
        <f t="shared" si="20"/>
        <v>-961.66181149767397</v>
      </c>
      <c r="CV86" s="49">
        <f t="shared" si="20"/>
        <v>-642.04100800743504</v>
      </c>
      <c r="CW86" s="49">
        <f t="shared" si="20"/>
        <v>-22266.304908772065</v>
      </c>
    </row>
    <row r="87" spans="5:101" x14ac:dyDescent="0.25">
      <c r="E87" s="83" t="s">
        <v>114</v>
      </c>
      <c r="F87" s="84"/>
      <c r="G87" s="116"/>
      <c r="H87" s="116"/>
      <c r="I87" s="50">
        <f>SUM(J86:CW86)</f>
        <v>-7595147.3746317988</v>
      </c>
      <c r="J87" s="139">
        <f>SUM(J86:U86)</f>
        <v>-639728.72467485745</v>
      </c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39">
        <f>SUM(V86:AG86)</f>
        <v>-4488475.067864717</v>
      </c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39">
        <f>SUM(AH86:AS86)</f>
        <v>-1958218.7444862048</v>
      </c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39">
        <f>SUM(AT86:BE86)</f>
        <v>-181378.17152187289</v>
      </c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39">
        <f>SUM(BF86:BQ86)</f>
        <v>-140647.85461262841</v>
      </c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39">
        <f>SUM(BR86:CC86)</f>
        <v>-98468.884438398032</v>
      </c>
      <c r="BS87" s="140"/>
      <c r="BT87" s="140"/>
      <c r="BU87" s="140"/>
      <c r="BV87" s="140"/>
      <c r="BW87" s="140"/>
      <c r="BX87" s="140"/>
      <c r="BY87" s="140"/>
      <c r="BZ87" s="140"/>
      <c r="CA87" s="140"/>
      <c r="CB87" s="140"/>
      <c r="CC87" s="140"/>
      <c r="CD87" s="139">
        <f>SUM(CD86:CO86)</f>
        <v>-54789.736816671502</v>
      </c>
      <c r="CE87" s="140"/>
      <c r="CF87" s="140"/>
      <c r="CG87" s="140"/>
      <c r="CH87" s="140"/>
      <c r="CI87" s="140"/>
      <c r="CJ87" s="140"/>
      <c r="CK87" s="140"/>
      <c r="CL87" s="140"/>
      <c r="CM87" s="140"/>
      <c r="CN87" s="140"/>
      <c r="CO87" s="140"/>
      <c r="CP87" s="140">
        <f>SUM(CP86:CW86)</f>
        <v>-33440.190216449482</v>
      </c>
      <c r="CQ87" s="141"/>
      <c r="CR87" s="141"/>
      <c r="CS87" s="141"/>
      <c r="CT87" s="141"/>
      <c r="CU87" s="141"/>
      <c r="CV87" s="141"/>
      <c r="CW87" s="142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83" t="s">
        <v>115</v>
      </c>
      <c r="F90" s="84"/>
      <c r="G90" s="121"/>
      <c r="H90" s="122"/>
      <c r="I90" s="52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83" t="s">
        <v>116</v>
      </c>
      <c r="F91" s="84"/>
      <c r="G91" s="121"/>
      <c r="H91" s="122"/>
      <c r="I91" s="52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83" t="s">
        <v>117</v>
      </c>
      <c r="F92" s="84"/>
      <c r="G92" s="121"/>
      <c r="H92" s="122"/>
      <c r="I92" s="52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83" t="s">
        <v>118</v>
      </c>
      <c r="F93" s="84"/>
      <c r="G93" s="121"/>
      <c r="H93" s="122"/>
      <c r="I93" s="42">
        <f>NPV(I91,S86:CW86)+SUM(J86:R86)</f>
        <v>-7149561.1727550998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2" t="s">
        <v>119</v>
      </c>
      <c r="F94" s="153"/>
      <c r="G94" s="121"/>
      <c r="H94" s="122"/>
      <c r="I94" s="52">
        <f>CW94</f>
        <v>-7.898638081045517E-3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-2.9570022713427346E-2</v>
      </c>
      <c r="AQ94" s="125">
        <f>MIRR($J$86:AQ86,$I$92,$I$91)</f>
        <v>-2.8589156569973961E-2</v>
      </c>
      <c r="AR94" s="125">
        <f>MIRR($J$86:AR86,$I$92,$I$91)</f>
        <v>-2.7664313290737264E-2</v>
      </c>
      <c r="AS94" s="125">
        <f>MIRR($J$86:AS86,$I$92,$I$91)</f>
        <v>-2.6790765568959984E-2</v>
      </c>
      <c r="AT94" s="125">
        <f>MIRR($J$86:AT86,$I$92,$I$91)</f>
        <v>-2.5964303526674004E-2</v>
      </c>
      <c r="AU94" s="125">
        <f>MIRR($J$86:AU86,$I$92,$I$91)</f>
        <v>-2.5181165803254246E-2</v>
      </c>
      <c r="AV94" s="125">
        <f>MIRR($J$86:AV86,$I$92,$I$91)</f>
        <v>-2.4437981370748152E-2</v>
      </c>
      <c r="AW94" s="125">
        <f>MIRR($J$86:AW86,$I$92,$I$91)</f>
        <v>-2.3731720177344817E-2</v>
      </c>
      <c r="AX94" s="125">
        <f>MIRR($J$86:AX86,$I$92,$I$91)</f>
        <v>-2.3059651094913813E-2</v>
      </c>
      <c r="AY94" s="125">
        <f>MIRR($J$86:AY86,$I$92,$I$91)</f>
        <v>-2.2419305939993084E-2</v>
      </c>
      <c r="AZ94" s="125">
        <f>MIRR($J$86:AZ86,$I$92,$I$91)</f>
        <v>-2.1808448568977457E-2</v>
      </c>
      <c r="BA94" s="125">
        <f>MIRR($J$86:BA86,$I$92,$I$91)</f>
        <v>-2.1225048231828691E-2</v>
      </c>
      <c r="BB94" s="125">
        <f>MIRR($J$86:BB86,$I$92,$I$91)</f>
        <v>-2.066725651510537E-2</v>
      </c>
      <c r="BC94" s="125">
        <f>MIRR($J$86:BC86,$I$92,$I$91)</f>
        <v>-2.0133387322653129E-2</v>
      </c>
      <c r="BD94" s="125">
        <f>MIRR($J$86:BD86,$I$92,$I$91)</f>
        <v>-1.9621899437105572E-2</v>
      </c>
      <c r="BE94" s="125">
        <f>MIRR($J$86:BE86,$I$92,$I$91)</f>
        <v>-1.9131381282219029E-2</v>
      </c>
      <c r="BF94" s="125">
        <f>MIRR($J$86:BF86,$I$92,$I$91)</f>
        <v>-1.8660537568676583E-2</v>
      </c>
      <c r="BG94" s="125">
        <f>MIRR($J$86:BG86,$I$92,$I$91)</f>
        <v>-1.8208177557244354E-2</v>
      </c>
      <c r="BH94" s="125">
        <f>MIRR($J$86:BH86,$I$92,$I$91)</f>
        <v>-1.7773204715281765E-2</v>
      </c>
      <c r="BI94" s="125">
        <f>MIRR($J$86:BI86,$I$92,$I$91)</f>
        <v>-1.735460757737306E-2</v>
      </c>
      <c r="BJ94" s="125">
        <f>MIRR($J$86:BJ86,$I$92,$I$91)</f>
        <v>-1.6951451649658389E-2</v>
      </c>
      <c r="BK94" s="125">
        <f>MIRR($J$86:BK86,$I$92,$I$91)</f>
        <v>-1.6562872221411062E-2</v>
      </c>
      <c r="BL94" s="125">
        <f>MIRR($J$86:BL86,$I$92,$I$91)</f>
        <v>-1.6188067967424558E-2</v>
      </c>
      <c r="BM94" s="125">
        <f>MIRR($J$86:BM86,$I$92,$I$91)</f>
        <v>-1.5826295241537447E-2</v>
      </c>
      <c r="BN94" s="125">
        <f>MIRR($J$86:BN86,$I$92,$I$91)</f>
        <v>-1.547686297573303E-2</v>
      </c>
      <c r="BO94" s="125">
        <f>MIRR($J$86:BO86,$I$92,$I$91)</f>
        <v>-1.5139128111142708E-2</v>
      </c>
      <c r="BP94" s="125">
        <f>MIRR($J$86:BP86,$I$92,$I$91)</f>
        <v>-1.4812491497348201E-2</v>
      </c>
      <c r="BQ94" s="125">
        <f>MIRR($J$86:BQ86,$I$92,$I$91)</f>
        <v>-1.4496394204928986E-2</v>
      </c>
      <c r="BR94" s="125">
        <f>MIRR($J$86:BR86,$I$92,$I$91)</f>
        <v>-1.4190314203468835E-2</v>
      </c>
      <c r="BS94" s="125">
        <f>MIRR($J$86:BS86,$I$92,$I$91)</f>
        <v>-1.3893763363454603E-2</v>
      </c>
      <c r="BT94" s="125">
        <f>MIRR($J$86:BT86,$I$92,$I$91)</f>
        <v>-1.360628474581127E-2</v>
      </c>
      <c r="BU94" s="125">
        <f>MIRR($J$86:BU86,$I$92,$I$91)</f>
        <v>-1.3327450147386788E-2</v>
      </c>
      <c r="BV94" s="125">
        <f>MIRR($J$86:BV86,$I$92,$I$91)</f>
        <v>-1.3056857874624517E-2</v>
      </c>
      <c r="BW94" s="125">
        <f>MIRR($J$86:BW86,$I$92,$I$91)</f>
        <v>-1.2794130721051622E-2</v>
      </c>
      <c r="BX94" s="125">
        <f>MIRR($J$86:BX86,$I$92,$I$91)</f>
        <v>-1.2538914127141809E-2</v>
      </c>
      <c r="BY94" s="125">
        <f>MIRR($J$86:BY86,$I$92,$I$91)</f>
        <v>-1.2290874503649407E-2</v>
      </c>
      <c r="BZ94" s="125">
        <f>MIRR($J$86:BZ86,$I$92,$I$91)</f>
        <v>-1.2049697701719486E-2</v>
      </c>
      <c r="CA94" s="125">
        <f>MIRR($J$86:CA86,$I$92,$I$91)</f>
        <v>-1.1815087614998609E-2</v>
      </c>
      <c r="CB94" s="125">
        <f>MIRR($J$86:CB86,$I$92,$I$91)</f>
        <v>-1.1586764900646807E-2</v>
      </c>
      <c r="CC94" s="125">
        <f>MIRR($J$86:CC86,$I$92,$I$91)</f>
        <v>-1.1364465807616186E-2</v>
      </c>
      <c r="CD94" s="125">
        <f>MIRR($J$86:CD86,$I$92,$I$91)</f>
        <v>-1.114794110184425E-2</v>
      </c>
      <c r="CE94" s="125">
        <f>MIRR($J$86:CE86,$I$92,$I$91)</f>
        <v>-1.0936955079137611E-2</v>
      </c>
      <c r="CF94" s="125">
        <f>MIRR($J$86:CF86,$I$92,$I$91)</f>
        <v>-1.073128465750961E-2</v>
      </c>
      <c r="CG94" s="125">
        <f>MIRR($J$86:CG86,$I$92,$I$91)</f>
        <v>-1.0530718541609252E-2</v>
      </c>
      <c r="CH94" s="125">
        <f>MIRR($J$86:CH86,$I$92,$I$91)</f>
        <v>-1.0335056452649094E-2</v>
      </c>
      <c r="CI94" s="125">
        <f>MIRR($J$86:CI86,$I$92,$I$91)</f>
        <v>-1.0144108417915909E-2</v>
      </c>
      <c r="CJ94" s="125">
        <f>MIRR($J$86:CJ86,$I$92,$I$91)</f>
        <v>-9.9576941145573805E-3</v>
      </c>
      <c r="CK94" s="125">
        <f>MIRR($J$86:CK86,$I$92,$I$91)</f>
        <v>-9.7756422628643147E-3</v>
      </c>
      <c r="CL94" s="125">
        <f>MIRR($J$86:CL86,$I$92,$I$91)</f>
        <v>-9.5977900647485903E-3</v>
      </c>
      <c r="CM94" s="125">
        <f>MIRR($J$86:CM86,$I$92,$I$91)</f>
        <v>-9.4239826835357254E-3</v>
      </c>
      <c r="CN94" s="125">
        <f>MIRR($J$86:CN86,$I$92,$I$91)</f>
        <v>-9.2540727615681995E-3</v>
      </c>
      <c r="CO94" s="125">
        <f>MIRR($J$86:CO86,$I$92,$I$91)</f>
        <v>-9.087919972451397E-3</v>
      </c>
      <c r="CP94" s="125">
        <f>MIRR($J$86:CP86,$I$92,$I$91)</f>
        <v>-8.9253906050729137E-3</v>
      </c>
      <c r="CQ94" s="125">
        <f>MIRR($J$86:CQ86,$I$92,$I$91)</f>
        <v>-8.766357176795192E-3</v>
      </c>
      <c r="CR94" s="125">
        <f>MIRR($J$86:CR86,$I$92,$I$91)</f>
        <v>-8.610698073462375E-3</v>
      </c>
      <c r="CS94" s="125">
        <f>MIRR($J$86:CS86,$I$92,$I$91)</f>
        <v>-8.4582972140752055E-3</v>
      </c>
      <c r="CT94" s="125">
        <f>MIRR($J$86:CT86,$I$92,$I$91)</f>
        <v>-8.3090437381851956E-3</v>
      </c>
      <c r="CU94" s="125">
        <f>MIRR($J$86:CU86,$I$92,$I$91)</f>
        <v>-8.1628317142313778E-3</v>
      </c>
      <c r="CV94" s="125">
        <f>MIRR($J$86:CV86,$I$92,$I$91)</f>
        <v>-8.0195598671998214E-3</v>
      </c>
      <c r="CW94" s="125">
        <f>MIRR($J$86:CW86,$I$92,$I$91)</f>
        <v>-7.898638081045517E-3</v>
      </c>
    </row>
    <row r="95" spans="5:101" x14ac:dyDescent="0.25">
      <c r="E95" s="154"/>
      <c r="F95" s="155"/>
      <c r="G95" s="121"/>
      <c r="H95" s="122"/>
      <c r="I95" s="52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x62mo2RFXYB/xVrp0rX2oiWDEQIdkpofvqEIpxjQCjsHZJKevtshqZngEHGPWP+RYifE6H6/rRIURg1KuGb2lg==" saltValue="VrDyuc7VRbyAv8r9p9FV0g==" spinCount="100000" sheet="1" objects="1" scenarios="1"/>
  <mergeCells count="18">
    <mergeCell ref="BR6:CC6"/>
    <mergeCell ref="CD6:CO6"/>
    <mergeCell ref="CP6:CW6"/>
    <mergeCell ref="J6:U6"/>
    <mergeCell ref="V6:AG6"/>
    <mergeCell ref="AH6:AS6"/>
    <mergeCell ref="AT6:BE6"/>
    <mergeCell ref="BF6:BQ6"/>
    <mergeCell ref="BR87:CC87"/>
    <mergeCell ref="CD87:CO87"/>
    <mergeCell ref="CP87:CW87"/>
    <mergeCell ref="E94:F94"/>
    <mergeCell ref="E95:F95"/>
    <mergeCell ref="J87:U87"/>
    <mergeCell ref="V87:AG87"/>
    <mergeCell ref="AH87:AS87"/>
    <mergeCell ref="AT87:BE87"/>
    <mergeCell ref="BF87:BQ87"/>
  </mergeCells>
  <phoneticPr fontId="13" type="noConversion"/>
  <conditionalFormatting sqref="AI34 AI38 AL34 AL38 AO34 AO38 AR34 AR38 AI54 AL54 AO54 AR54 AI63 AI67 AL63 AL67 AO63 AO67 AR63 AR67 AI76 AL76 AO76 AR76">
    <cfRule type="cellIs" dxfId="14" priority="1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2:AR75 AJ76:AK76 AM76:AN76 AP76:AQ76 J76:T76 J35:AR37 BF36:CW38 BF29:CW29 BF68:CW68 AS72:BE76 J69:CW71 J64:AR64 AS67:BE68 J65:CW66 J55:X61 Y55:CW58 Y60:AO60 AS63:BE64 Y61 J62:CW62 AS53:BE54 P42:T42 J41:O42 J43:CW52 P41:CW41 J30:Y31 BF32:CW34 AS32:BE40 AA30:CW30 Z31:CW31 J16:Y22 AA17:AO17 Z18:AO18 Z16:AO16 AB19:AO19 AP16:CW19 J27:BE29 Z19:AA22 AB20:CW22 J23:CW26 J10:CW15 AP61:CW61">
    <cfRule type="cellIs" dxfId="13" priority="3" stopIfTrue="1" operator="equal">
      <formula>#REF!</formula>
    </cfRule>
  </conditionalFormatting>
  <conditionalFormatting sqref="Z17 Z30 U34:Z34 U38:Z38 U54:Z54 U63:Z63 U67:Z67 U76:Z76 Y59:CW59 U42:CW42">
    <cfRule type="cellIs" dxfId="12" priority="2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 O19 O16 P42 R42 Y36:Z36 AB37 S41 V41 AP44:AP49 AP52 AP69 M11:M12 Y55:Y58 R19" formula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9E05-21D7-4AEF-A196-3BE3390055A2}">
  <dimension ref="A2:CX95"/>
  <sheetViews>
    <sheetView showGridLines="0" zoomScaleNormal="10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W70" sqref="CW70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5" width="10.7109375" style="8"/>
    <col min="26" max="29" width="11.28515625" style="8" bestFit="1" customWidth="1"/>
    <col min="30" max="41" width="11.42578125" style="8" bestFit="1" customWidth="1"/>
    <col min="42" max="42" width="12.28515625" style="8" bestFit="1" customWidth="1"/>
    <col min="43" max="57" width="10.7109375" style="8"/>
    <col min="101" max="101" width="13.85546875" bestFit="1" customWidth="1"/>
    <col min="102" max="102" width="12.85546875" bestFit="1" customWidth="1"/>
  </cols>
  <sheetData>
    <row r="2" spans="2:102" ht="21" x14ac:dyDescent="0.35">
      <c r="B2" s="4" t="s">
        <v>199</v>
      </c>
    </row>
    <row r="4" spans="2:102" x14ac:dyDescent="0.25">
      <c r="B4" t="s">
        <v>220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3" t="s">
        <v>55</v>
      </c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5"/>
      <c r="V6" s="164" t="s">
        <v>56</v>
      </c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6"/>
      <c r="AH6" s="149" t="s">
        <v>57</v>
      </c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1"/>
      <c r="AT6" s="156" t="s">
        <v>58</v>
      </c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8"/>
      <c r="BF6" s="159" t="s">
        <v>59</v>
      </c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38" t="s">
        <v>166</v>
      </c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60" t="s">
        <v>167</v>
      </c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38" t="s">
        <v>168</v>
      </c>
      <c r="CQ6" s="138"/>
      <c r="CR6" s="138"/>
      <c r="CS6" s="138"/>
      <c r="CT6" s="138"/>
      <c r="CU6" s="138"/>
      <c r="CV6" s="138"/>
      <c r="CW6" s="138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11923673.243366623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435994.64999999997</v>
      </c>
      <c r="F16" s="1">
        <f>D16*C16</f>
        <v>24459.299864999997</v>
      </c>
      <c r="G16" s="70">
        <v>6</v>
      </c>
      <c r="H16" s="70">
        <v>6</v>
      </c>
      <c r="I16" s="71">
        <f t="shared" ref="I16:I65" si="0">-F16</f>
        <v>-24459.299864999997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-24459.299864999997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435994.64999999997</v>
      </c>
      <c r="F17" s="1">
        <f>D17*C17</f>
        <v>20796.944804999999</v>
      </c>
      <c r="G17" s="55">
        <v>17</v>
      </c>
      <c r="H17" s="55">
        <v>18</v>
      </c>
      <c r="I17" s="57">
        <f t="shared" si="0"/>
        <v>-20796.944804999999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-6239.0834414999999</v>
      </c>
      <c r="AA17" s="58">
        <f>0.7*I17</f>
        <v>-14557.861363499998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435994.64999999997</v>
      </c>
      <c r="F18" s="1">
        <f>C18*D18</f>
        <v>3051.9625499999997</v>
      </c>
      <c r="G18" s="55">
        <v>17</v>
      </c>
      <c r="H18" s="55">
        <v>18</v>
      </c>
      <c r="I18" s="57">
        <f t="shared" si="0"/>
        <v>-3051.9625499999997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-1525.9812749999999</v>
      </c>
      <c r="AA18" s="58">
        <f>I18*0.5</f>
        <v>-1525.9812749999999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6812506.3648200007</v>
      </c>
      <c r="F19" s="1">
        <f>C19*D19</f>
        <v>382181.60706640204</v>
      </c>
      <c r="G19" s="55">
        <v>6</v>
      </c>
      <c r="H19" s="55">
        <v>9</v>
      </c>
      <c r="I19" s="57">
        <f t="shared" si="0"/>
        <v>-382181.60706640204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-152872.64282656083</v>
      </c>
      <c r="P19" s="58">
        <v>0</v>
      </c>
      <c r="Q19" s="58">
        <v>0</v>
      </c>
      <c r="R19" s="58">
        <f>I19*0.6</f>
        <v>-229308.96423984121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6812506.3648200007</v>
      </c>
      <c r="F20" s="1">
        <f>C20*D20</f>
        <v>324956.55360191403</v>
      </c>
      <c r="G20" s="55">
        <v>19</v>
      </c>
      <c r="H20" s="55">
        <v>32</v>
      </c>
      <c r="I20" s="57">
        <f t="shared" si="0"/>
        <v>-324956.55360191403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-23211.182400136717</v>
      </c>
      <c r="AC20" s="58">
        <f t="shared" ref="AC20:AO20" si="1">$I20/14</f>
        <v>-23211.182400136717</v>
      </c>
      <c r="AD20" s="58">
        <f t="shared" si="1"/>
        <v>-23211.182400136717</v>
      </c>
      <c r="AE20" s="58">
        <f t="shared" si="1"/>
        <v>-23211.182400136717</v>
      </c>
      <c r="AF20" s="58">
        <f t="shared" si="1"/>
        <v>-23211.182400136717</v>
      </c>
      <c r="AG20" s="58">
        <f t="shared" si="1"/>
        <v>-23211.182400136717</v>
      </c>
      <c r="AH20" s="58">
        <f t="shared" si="1"/>
        <v>-23211.182400136717</v>
      </c>
      <c r="AI20" s="58">
        <f t="shared" si="1"/>
        <v>-23211.182400136717</v>
      </c>
      <c r="AJ20" s="58">
        <f t="shared" si="1"/>
        <v>-23211.182400136717</v>
      </c>
      <c r="AK20" s="58">
        <f t="shared" si="1"/>
        <v>-23211.182400136717</v>
      </c>
      <c r="AL20" s="58">
        <f t="shared" si="1"/>
        <v>-23211.182400136717</v>
      </c>
      <c r="AM20" s="58">
        <f t="shared" si="1"/>
        <v>-23211.182400136717</v>
      </c>
      <c r="AN20" s="58">
        <f t="shared" si="1"/>
        <v>-23211.182400136717</v>
      </c>
      <c r="AO20" s="58">
        <f t="shared" si="1"/>
        <v>-23211.182400136717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6812506.3648200007</v>
      </c>
      <c r="F21" s="1">
        <f>C21*D21</f>
        <v>47687.544553740008</v>
      </c>
      <c r="G21" s="55">
        <v>19</v>
      </c>
      <c r="H21" s="55">
        <v>32</v>
      </c>
      <c r="I21" s="57">
        <f t="shared" si="0"/>
        <v>-47687.544553740008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-3406.2531824100006</v>
      </c>
      <c r="AC21" s="58">
        <f t="shared" ref="AC21:AO21" si="2">$I$21/14</f>
        <v>-3406.2531824100006</v>
      </c>
      <c r="AD21" s="58">
        <f t="shared" si="2"/>
        <v>-3406.2531824100006</v>
      </c>
      <c r="AE21" s="58">
        <f t="shared" si="2"/>
        <v>-3406.2531824100006</v>
      </c>
      <c r="AF21" s="58">
        <f t="shared" si="2"/>
        <v>-3406.2531824100006</v>
      </c>
      <c r="AG21" s="58">
        <f t="shared" si="2"/>
        <v>-3406.2531824100006</v>
      </c>
      <c r="AH21" s="58">
        <f t="shared" si="2"/>
        <v>-3406.2531824100006</v>
      </c>
      <c r="AI21" s="58">
        <f t="shared" si="2"/>
        <v>-3406.2531824100006</v>
      </c>
      <c r="AJ21" s="58">
        <f t="shared" si="2"/>
        <v>-3406.2531824100006</v>
      </c>
      <c r="AK21" s="58">
        <f t="shared" si="2"/>
        <v>-3406.2531824100006</v>
      </c>
      <c r="AL21" s="58">
        <f t="shared" si="2"/>
        <v>-3406.2531824100006</v>
      </c>
      <c r="AM21" s="58">
        <f t="shared" si="2"/>
        <v>-3406.2531824100006</v>
      </c>
      <c r="AN21" s="58">
        <f t="shared" si="2"/>
        <v>-3406.2531824100006</v>
      </c>
      <c r="AO21" s="58">
        <f t="shared" si="2"/>
        <v>-3406.2531824100006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7248501.0148200011</v>
      </c>
      <c r="F22" s="1">
        <f>C22*D22</f>
        <v>144970.02029640003</v>
      </c>
      <c r="G22" s="55">
        <v>1</v>
      </c>
      <c r="H22" s="55">
        <v>33</v>
      </c>
      <c r="I22" s="57">
        <f>-F22</f>
        <v>-144970.02029640003</v>
      </c>
      <c r="J22" s="58">
        <v>0</v>
      </c>
      <c r="K22" s="58">
        <v>0</v>
      </c>
      <c r="L22" s="58">
        <v>0</v>
      </c>
      <c r="M22" s="58">
        <f>I22*0.05</f>
        <v>-7248.5010148200017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-21745.503044460005</v>
      </c>
      <c r="S22" s="58">
        <v>0</v>
      </c>
      <c r="T22" s="58">
        <f>I22*0.05</f>
        <v>-7248.5010148200017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-5798.8008118560019</v>
      </c>
      <c r="AA22" s="58">
        <f t="shared" si="3"/>
        <v>-5798.8008118560019</v>
      </c>
      <c r="AB22" s="58">
        <f t="shared" si="3"/>
        <v>-5798.8008118560019</v>
      </c>
      <c r="AC22" s="58">
        <f t="shared" si="3"/>
        <v>-5798.8008118560019</v>
      </c>
      <c r="AD22" s="58">
        <f t="shared" si="3"/>
        <v>-5798.8008118560019</v>
      </c>
      <c r="AE22" s="58">
        <f t="shared" si="3"/>
        <v>-5798.8008118560019</v>
      </c>
      <c r="AF22" s="58">
        <f t="shared" si="3"/>
        <v>-5798.8008118560019</v>
      </c>
      <c r="AG22" s="58">
        <f t="shared" si="3"/>
        <v>-5798.8008118560019</v>
      </c>
      <c r="AH22" s="58">
        <f t="shared" si="3"/>
        <v>-5798.8008118560019</v>
      </c>
      <c r="AI22" s="58">
        <f t="shared" si="3"/>
        <v>-5798.8008118560019</v>
      </c>
      <c r="AJ22" s="58">
        <f t="shared" si="3"/>
        <v>-5798.8008118560019</v>
      </c>
      <c r="AK22" s="58">
        <f t="shared" si="3"/>
        <v>-5798.8008118560019</v>
      </c>
      <c r="AL22" s="58">
        <f t="shared" si="3"/>
        <v>-5798.8008118560019</v>
      </c>
      <c r="AM22" s="58">
        <f t="shared" si="3"/>
        <v>-5798.8008118560019</v>
      </c>
      <c r="AN22" s="58">
        <f t="shared" si="3"/>
        <v>-5798.8008118560019</v>
      </c>
      <c r="AO22" s="58">
        <f>$I$22*0.04</f>
        <v>-5798.8008118560019</v>
      </c>
      <c r="AP22" s="58">
        <f>I22*0.11</f>
        <v>-15946.702232604004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48308.207219999997</v>
      </c>
      <c r="F24" s="1">
        <f>C24*D24</f>
        <v>10144.7235162</v>
      </c>
      <c r="G24" s="55">
        <v>6</v>
      </c>
      <c r="H24" s="55">
        <v>18</v>
      </c>
      <c r="I24" s="57">
        <f t="shared" si="0"/>
        <v>-10144.7235162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-5136.4529716499992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-1630.663590465</v>
      </c>
      <c r="AA24" s="58">
        <f>(AA17+AA18)*0.21</f>
        <v>-3377.6069540849994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899795.72551845608</v>
      </c>
      <c r="F25" s="1">
        <f>C25*D25</f>
        <v>188957.10235887577</v>
      </c>
      <c r="G25" s="55">
        <v>6</v>
      </c>
      <c r="H25" s="55">
        <v>32</v>
      </c>
      <c r="I25" s="57">
        <f t="shared" si="0"/>
        <v>-188957.10235887577</v>
      </c>
      <c r="J25" s="58">
        <v>0</v>
      </c>
      <c r="K25" s="58">
        <v>0</v>
      </c>
      <c r="L25" s="58">
        <v>0</v>
      </c>
      <c r="M25" s="58">
        <f>SUM(M19:M22)*0.21</f>
        <v>-1522.1852131122002</v>
      </c>
      <c r="N25" s="58">
        <v>0</v>
      </c>
      <c r="O25" s="58">
        <f>SUM(O19:O22)*0.21</f>
        <v>-32103.254993577772</v>
      </c>
      <c r="P25" s="58">
        <v>0</v>
      </c>
      <c r="Q25" s="58">
        <v>0</v>
      </c>
      <c r="R25" s="58">
        <f>SUM(R19:R22)*0.21</f>
        <v>-52721.438129703252</v>
      </c>
      <c r="S25" s="58">
        <v>0</v>
      </c>
      <c r="T25" s="58">
        <f>SUM(T19:T22)*0.21</f>
        <v>-1522.1852131122002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-1217.7481704897605</v>
      </c>
      <c r="AA25" s="58">
        <f t="shared" si="4"/>
        <v>-1217.7481704897605</v>
      </c>
      <c r="AB25" s="58">
        <f t="shared" si="4"/>
        <v>-6807.4096428245712</v>
      </c>
      <c r="AC25" s="58">
        <f t="shared" si="4"/>
        <v>-6807.4096428245712</v>
      </c>
      <c r="AD25" s="58">
        <f t="shared" si="4"/>
        <v>-6807.4096428245712</v>
      </c>
      <c r="AE25" s="58">
        <f t="shared" si="4"/>
        <v>-6807.4096428245712</v>
      </c>
      <c r="AF25" s="58">
        <f t="shared" si="4"/>
        <v>-6807.4096428245712</v>
      </c>
      <c r="AG25" s="58">
        <f t="shared" si="4"/>
        <v>-6807.4096428245712</v>
      </c>
      <c r="AH25" s="58">
        <f t="shared" si="4"/>
        <v>-6807.4096428245712</v>
      </c>
      <c r="AI25" s="58">
        <f t="shared" si="4"/>
        <v>-6807.4096428245712</v>
      </c>
      <c r="AJ25" s="58">
        <f t="shared" si="4"/>
        <v>-6807.4096428245712</v>
      </c>
      <c r="AK25" s="58">
        <f t="shared" si="4"/>
        <v>-6807.4096428245712</v>
      </c>
      <c r="AL25" s="58">
        <f t="shared" si="4"/>
        <v>-6807.4096428245712</v>
      </c>
      <c r="AM25" s="58">
        <f t="shared" si="4"/>
        <v>-6807.4096428245712</v>
      </c>
      <c r="AN25" s="58">
        <f t="shared" si="4"/>
        <v>-6807.4096428245712</v>
      </c>
      <c r="AO25" s="58">
        <f t="shared" si="4"/>
        <v>-6807.4096428245712</v>
      </c>
      <c r="AP25" s="58">
        <f t="shared" si="4"/>
        <v>-3348.8074688468409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6812506.3648200007</v>
      </c>
      <c r="F26" s="1">
        <f>C26*D26</f>
        <v>20437.519094460004</v>
      </c>
      <c r="G26" s="55">
        <v>19</v>
      </c>
      <c r="H26" s="55">
        <v>32</v>
      </c>
      <c r="I26" s="57">
        <f t="shared" si="0"/>
        <v>-20437.519094460004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-1459.8227924614289</v>
      </c>
      <c r="AC26" s="58">
        <f t="shared" ref="AC26:AO26" si="5">$I$26/14</f>
        <v>-1459.8227924614289</v>
      </c>
      <c r="AD26" s="58">
        <f t="shared" si="5"/>
        <v>-1459.8227924614289</v>
      </c>
      <c r="AE26" s="58">
        <f t="shared" si="5"/>
        <v>-1459.8227924614289</v>
      </c>
      <c r="AF26" s="58">
        <f t="shared" si="5"/>
        <v>-1459.8227924614289</v>
      </c>
      <c r="AG26" s="58">
        <f t="shared" si="5"/>
        <v>-1459.8227924614289</v>
      </c>
      <c r="AH26" s="58">
        <f t="shared" si="5"/>
        <v>-1459.8227924614289</v>
      </c>
      <c r="AI26" s="58">
        <f t="shared" si="5"/>
        <v>-1459.8227924614289</v>
      </c>
      <c r="AJ26" s="58">
        <f t="shared" si="5"/>
        <v>-1459.8227924614289</v>
      </c>
      <c r="AK26" s="58">
        <f t="shared" si="5"/>
        <v>-1459.8227924614289</v>
      </c>
      <c r="AL26" s="58">
        <f t="shared" si="5"/>
        <v>-1459.8227924614289</v>
      </c>
      <c r="AM26" s="58">
        <f t="shared" si="5"/>
        <v>-1459.8227924614289</v>
      </c>
      <c r="AN26" s="58">
        <f t="shared" si="5"/>
        <v>-1459.8227924614289</v>
      </c>
      <c r="AO26" s="58">
        <f t="shared" si="5"/>
        <v>-1459.8227924614289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200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(98.3*7*13.5)+(59.1*7*13.5)+(62.3*7*13.5)</f>
        <v>20761.649999999998</v>
      </c>
      <c r="D30" s="1">
        <v>21</v>
      </c>
      <c r="F30" s="1">
        <f>C30*D30</f>
        <v>435994.64999999997</v>
      </c>
      <c r="G30" s="55">
        <v>17</v>
      </c>
      <c r="H30" s="55">
        <v>18</v>
      </c>
      <c r="I30" s="57">
        <f t="shared" si="0"/>
        <v>-435994.64999999997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-174397.86</v>
      </c>
      <c r="AA30" s="58">
        <f>I30*0.6</f>
        <v>-261596.78999999998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11735</v>
      </c>
      <c r="D31" s="1">
        <v>5.75</v>
      </c>
      <c r="F31" s="1">
        <f>C31*D31</f>
        <v>67476.25</v>
      </c>
      <c r="G31" s="55">
        <v>17</v>
      </c>
      <c r="H31" s="55">
        <v>18</v>
      </c>
      <c r="I31" s="57">
        <f t="shared" si="0"/>
        <v>-67476.25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-26990.5</v>
      </c>
      <c r="AA31" s="58">
        <f>I31*0.6</f>
        <v>-40485.75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110*65*1.2</f>
        <v>8580</v>
      </c>
      <c r="D33" s="1">
        <f>684.63*1.06</f>
        <v>725.70780000000002</v>
      </c>
      <c r="F33" s="1">
        <f>C33*D33</f>
        <v>6226572.9240000006</v>
      </c>
      <c r="G33" s="55">
        <v>19</v>
      </c>
      <c r="H33" s="55">
        <v>32</v>
      </c>
      <c r="I33" s="57">
        <f t="shared" si="0"/>
        <v>-6226572.9240000006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nuevo'!E7</f>
        <v>-62265.729240000008</v>
      </c>
      <c r="AC33" s="58">
        <f>'evolucion certificaciones nuevo'!F7</f>
        <v>-155664.32310000001</v>
      </c>
      <c r="AD33" s="58">
        <f>'evolucion certificaciones nuevo'!G7</f>
        <v>-230383.19818800001</v>
      </c>
      <c r="AE33" s="58">
        <f>'evolucion certificaciones nuevo'!H7</f>
        <v>-361141.22959200008</v>
      </c>
      <c r="AF33" s="58">
        <f>'evolucion certificaciones nuevo'!I7</f>
        <v>-386047.52128800005</v>
      </c>
      <c r="AG33" s="58">
        <f>'evolucion certificaciones nuevo'!J7</f>
        <v>-386047.52128800005</v>
      </c>
      <c r="AH33" s="58">
        <f>'evolucion certificaciones nuevo'!K7</f>
        <v>-373594.37544000003</v>
      </c>
      <c r="AI33" s="58">
        <f>'evolucion certificaciones nuevo'!L7</f>
        <v>-379820.94836400001</v>
      </c>
      <c r="AJ33" s="58">
        <f>'evolucion certificaciones nuevo'!M7</f>
        <v>-454539.82345200004</v>
      </c>
      <c r="AK33" s="58">
        <f>'evolucion certificaciones nuevo'!N7</f>
        <v>-778321.61550000007</v>
      </c>
      <c r="AL33" s="58">
        <f>'evolucion certificaciones nuevo'!O7</f>
        <v>-1027384.5324600001</v>
      </c>
      <c r="AM33" s="58">
        <f>'evolucion certificaciones nuevo'!P7</f>
        <v>-753415.32380400004</v>
      </c>
      <c r="AN33" s="58">
        <f>'evolucion certificaciones nuevo'!Q7</f>
        <v>-510578.97976800008</v>
      </c>
      <c r="AO33" s="58">
        <f>'evolucion certificaciones nuevo'!R7</f>
        <v>-367367.802516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f>(98.3*7)+(59.1*7)+(62.3*7)</f>
        <v>1537.8999999999999</v>
      </c>
      <c r="D34" s="1">
        <f>359.43*1.06</f>
        <v>380.99580000000003</v>
      </c>
      <c r="F34" s="1">
        <f>C34*D34</f>
        <v>585933.44082000002</v>
      </c>
      <c r="G34" s="55">
        <v>19</v>
      </c>
      <c r="H34" s="55">
        <v>23</v>
      </c>
      <c r="I34" s="57">
        <f>-F34</f>
        <v>-585933.44082000002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nuevo'!E9</f>
        <v>-11718.668816400001</v>
      </c>
      <c r="AC34" s="58">
        <f>'evolucion certificaciones nuevo'!F9</f>
        <v>-55663.676877900005</v>
      </c>
      <c r="AD34" s="58">
        <f>'evolucion certificaciones nuevo'!G9</f>
        <v>-178709.69945010002</v>
      </c>
      <c r="AE34" s="58">
        <f>'evolucion certificaciones nuevo'!H9</f>
        <v>-266599.71557310002</v>
      </c>
      <c r="AF34" s="58">
        <f>'evolucion certificaciones nuevo'!I9</f>
        <v>-73241.680102500002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435994.64999999997</v>
      </c>
      <c r="F36" s="1">
        <f>D36*C36</f>
        <v>91558.876499999984</v>
      </c>
      <c r="G36" s="55">
        <v>16</v>
      </c>
      <c r="H36" s="55">
        <v>18</v>
      </c>
      <c r="I36" s="57">
        <f t="shared" si="0"/>
        <v>-91558.876499999984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-36623.550599999995</v>
      </c>
      <c r="AA36" s="58">
        <f>AA30*0.21</f>
        <v>-54935.325899999996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6812506.3648200007</v>
      </c>
      <c r="F37" s="1">
        <f>D37*C37</f>
        <v>681250.63648200012</v>
      </c>
      <c r="G37" s="55">
        <v>19</v>
      </c>
      <c r="H37" s="55">
        <v>32</v>
      </c>
      <c r="I37" s="57">
        <f t="shared" si="0"/>
        <v>-681250.63648200012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-7398.4398056400014</v>
      </c>
      <c r="AC37" s="58">
        <f t="shared" si="12"/>
        <v>-21132.799997790004</v>
      </c>
      <c r="AD37" s="58">
        <f t="shared" si="12"/>
        <v>-40909.289763810004</v>
      </c>
      <c r="AE37" s="58">
        <f t="shared" si="12"/>
        <v>-62774.094516510006</v>
      </c>
      <c r="AF37" s="58">
        <f t="shared" si="12"/>
        <v>-45928.920139050009</v>
      </c>
      <c r="AG37" s="58">
        <f t="shared" si="12"/>
        <v>-38604.752128800006</v>
      </c>
      <c r="AH37" s="58">
        <f t="shared" si="12"/>
        <v>-37359.437544000008</v>
      </c>
      <c r="AI37" s="58">
        <f t="shared" si="12"/>
        <v>-37982.0948364</v>
      </c>
      <c r="AJ37" s="58">
        <f t="shared" si="12"/>
        <v>-45453.982345200006</v>
      </c>
      <c r="AK37" s="58">
        <f t="shared" si="12"/>
        <v>-77832.161550000004</v>
      </c>
      <c r="AL37" s="58">
        <f t="shared" si="12"/>
        <v>-102738.45324600002</v>
      </c>
      <c r="AM37" s="58">
        <f t="shared" si="12"/>
        <v>-75341.532380400007</v>
      </c>
      <c r="AN37" s="58">
        <f t="shared" si="12"/>
        <v>-51057.897976800014</v>
      </c>
      <c r="AO37" s="58">
        <f t="shared" si="12"/>
        <v>-36736.780251600001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6812506.3648200007</v>
      </c>
      <c r="F41" s="1">
        <f>C41*D41</f>
        <v>340625.31824100006</v>
      </c>
      <c r="G41" s="70">
        <v>10</v>
      </c>
      <c r="H41" s="70">
        <v>14</v>
      </c>
      <c r="I41" s="71">
        <f t="shared" si="0"/>
        <v>-340625.31824100006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-68125.063648200012</v>
      </c>
      <c r="T41" s="72">
        <v>0</v>
      </c>
      <c r="U41" s="72">
        <v>0</v>
      </c>
      <c r="V41" s="72">
        <f>I41*0.8</f>
        <v>-272500.25459280005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435994.64999999997</v>
      </c>
      <c r="F42" s="1">
        <f>C42*D42</f>
        <v>21799.732499999998</v>
      </c>
      <c r="G42" s="55">
        <v>7</v>
      </c>
      <c r="H42" s="55">
        <v>9</v>
      </c>
      <c r="I42" s="57">
        <f t="shared" si="0"/>
        <v>-21799.732499999998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-4359.9465</v>
      </c>
      <c r="Q42" s="58">
        <v>0</v>
      </c>
      <c r="R42" s="58">
        <f>I42*0.8</f>
        <v>-17439.786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6812506.3648200007</v>
      </c>
      <c r="F44" s="1">
        <f>C44*D44</f>
        <v>2043.7519094460001</v>
      </c>
      <c r="G44" s="55">
        <v>33</v>
      </c>
      <c r="H44" s="55">
        <v>33</v>
      </c>
      <c r="I44" s="57">
        <f t="shared" si="0"/>
        <v>-2043.7519094460001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-2043.7519094460001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6812506.3648200007</v>
      </c>
      <c r="F45" s="1">
        <f>C45*D45</f>
        <v>1362.5012729640002</v>
      </c>
      <c r="G45" s="55">
        <v>33</v>
      </c>
      <c r="H45" s="55">
        <v>33</v>
      </c>
      <c r="I45" s="57">
        <f t="shared" si="0"/>
        <v>-1362.5012729640002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-1362.5012729640002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6812506.3648200007</v>
      </c>
      <c r="F48" s="1">
        <f>C48*D48</f>
        <v>2043.7519094460001</v>
      </c>
      <c r="G48" s="55">
        <v>33</v>
      </c>
      <c r="H48" s="55">
        <v>33</v>
      </c>
      <c r="I48" s="57">
        <f t="shared" si="0"/>
        <v>-2043.7519094460001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-2043.7519094460001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6812506.3648200007</v>
      </c>
      <c r="F49" s="1">
        <f>C49*D49</f>
        <v>1362.5012729640002</v>
      </c>
      <c r="G49" s="55">
        <v>33</v>
      </c>
      <c r="H49" s="55">
        <v>33</v>
      </c>
      <c r="I49" s="57">
        <f t="shared" si="0"/>
        <v>-1362.5012729640002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-1362.5012729640002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6812506.3648200007</v>
      </c>
      <c r="F51" s="1">
        <f>C51*D51</f>
        <v>61312.557283380003</v>
      </c>
      <c r="G51" s="55">
        <v>17</v>
      </c>
      <c r="H51" s="55">
        <v>32</v>
      </c>
      <c r="I51" s="57">
        <f t="shared" si="0"/>
        <v>-61312.557283380003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-3832.0348302112502</v>
      </c>
      <c r="AA51" s="58">
        <f t="shared" ref="AA51:AO51" si="15">$I$51/16</f>
        <v>-3832.0348302112502</v>
      </c>
      <c r="AB51" s="58">
        <f t="shared" si="15"/>
        <v>-3832.0348302112502</v>
      </c>
      <c r="AC51" s="58">
        <f t="shared" si="15"/>
        <v>-3832.0348302112502</v>
      </c>
      <c r="AD51" s="58">
        <f t="shared" si="15"/>
        <v>-3832.0348302112502</v>
      </c>
      <c r="AE51" s="58">
        <f t="shared" si="15"/>
        <v>-3832.0348302112502</v>
      </c>
      <c r="AF51" s="58">
        <f t="shared" si="15"/>
        <v>-3832.0348302112502</v>
      </c>
      <c r="AG51" s="58">
        <f t="shared" si="15"/>
        <v>-3832.0348302112502</v>
      </c>
      <c r="AH51" s="58">
        <f t="shared" si="15"/>
        <v>-3832.0348302112502</v>
      </c>
      <c r="AI51" s="58">
        <f t="shared" si="15"/>
        <v>-3832.0348302112502</v>
      </c>
      <c r="AJ51" s="58">
        <f t="shared" si="15"/>
        <v>-3832.0348302112502</v>
      </c>
      <c r="AK51" s="58">
        <f t="shared" si="15"/>
        <v>-3832.0348302112502</v>
      </c>
      <c r="AL51" s="58">
        <f t="shared" si="15"/>
        <v>-3832.0348302112502</v>
      </c>
      <c r="AM51" s="58">
        <f t="shared" si="15"/>
        <v>-3832.0348302112502</v>
      </c>
      <c r="AN51" s="58">
        <f t="shared" si="15"/>
        <v>-3832.0348302112502</v>
      </c>
      <c r="AO51" s="58">
        <f t="shared" si="15"/>
        <v>-3832.0348302112502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201</v>
      </c>
      <c r="C52" s="6">
        <v>2.5000000000000001E-3</v>
      </c>
      <c r="D52" s="1">
        <f>22*65*1.2*725.71</f>
        <v>1245318.3600000001</v>
      </c>
      <c r="F52" s="1">
        <f>C52*D52</f>
        <v>3113.2959000000005</v>
      </c>
      <c r="G52" s="55">
        <v>33</v>
      </c>
      <c r="H52" s="55">
        <v>33</v>
      </c>
      <c r="I52" s="57">
        <f>-F52</f>
        <v>-3113.2959000000005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-3113.2959000000005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8777926.7726393528</v>
      </c>
      <c r="E56" s="19"/>
      <c r="F56" s="19">
        <f>C56*D56</f>
        <v>21944.816931598383</v>
      </c>
      <c r="G56" s="55">
        <v>16</v>
      </c>
      <c r="H56" s="55">
        <v>16</v>
      </c>
      <c r="I56" s="57">
        <f t="shared" si="0"/>
        <v>-21944.816931598383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-21944.816931598383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8777926.7726393528</v>
      </c>
      <c r="E58" s="19"/>
      <c r="F58" s="19">
        <f>C58*D58</f>
        <v>21944.816931598383</v>
      </c>
      <c r="G58" s="55">
        <v>16</v>
      </c>
      <c r="H58" s="55">
        <v>16</v>
      </c>
      <c r="I58" s="57">
        <f t="shared" si="0"/>
        <v>-21944.816931598383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-21944.816931598383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8777926.7726393528</v>
      </c>
      <c r="E59" s="19"/>
      <c r="F59" s="19">
        <f>C59*D59</f>
        <v>8777.9267726393537</v>
      </c>
      <c r="G59" s="55">
        <v>16</v>
      </c>
      <c r="H59" s="55">
        <v>16</v>
      </c>
      <c r="I59" s="57">
        <f t="shared" si="0"/>
        <v>-8777.9267726393537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-8777.9267726393537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0.8*(F8-F68)</f>
        <v>5601508.8346932987</v>
      </c>
      <c r="E60" s="19"/>
      <c r="F60" s="19">
        <v>556047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1">
        <v>-17723.734087500001</v>
      </c>
      <c r="AQ60" s="1">
        <v>-17453.002661481401</v>
      </c>
      <c r="AR60" s="1">
        <v>-17181.481602136999</v>
      </c>
      <c r="AS60" s="1">
        <v>-16909.1686063694</v>
      </c>
      <c r="AT60" s="1">
        <v>-16636.061364364199</v>
      </c>
      <c r="AU60" s="1">
        <v>-16362.1575595699</v>
      </c>
      <c r="AV60" s="1">
        <v>-16087.4548686782</v>
      </c>
      <c r="AW60" s="1">
        <v>-15811.9509616047</v>
      </c>
      <c r="AX60" s="1">
        <v>-15535.643501469</v>
      </c>
      <c r="AY60" s="1">
        <v>-15258.530144574501</v>
      </c>
      <c r="AZ60" s="1">
        <v>-14980.608540388999</v>
      </c>
      <c r="BA60" s="1">
        <v>-14701.8763315247</v>
      </c>
      <c r="BB60" s="1">
        <v>-14422.3311537179</v>
      </c>
      <c r="BC60" s="1">
        <v>-14141.970635809101</v>
      </c>
      <c r="BD60" s="1">
        <v>-13860.792399723099</v>
      </c>
      <c r="BE60" s="1">
        <v>-13578.794060448599</v>
      </c>
      <c r="BF60" s="1">
        <v>-13295.973226017801</v>
      </c>
      <c r="BG60" s="1">
        <v>-13012.3274974865</v>
      </c>
      <c r="BH60" s="1">
        <v>-12727.8544689138</v>
      </c>
      <c r="BI60" s="1">
        <v>-12442.551727341001</v>
      </c>
      <c r="BJ60" s="1">
        <v>-12156.416852771999</v>
      </c>
      <c r="BK60" s="1">
        <v>-11869.4474181521</v>
      </c>
      <c r="BL60" s="1">
        <v>-11581.640989347899</v>
      </c>
      <c r="BM60" s="1">
        <v>-11292.995125126399</v>
      </c>
      <c r="BN60" s="1">
        <v>-11003.5073771343</v>
      </c>
      <c r="BO60" s="1">
        <v>-10713.175289877199</v>
      </c>
      <c r="BP60" s="1">
        <v>-10421.996400698899</v>
      </c>
      <c r="BQ60" s="1">
        <v>-10129.968239760499</v>
      </c>
      <c r="BR60" s="1">
        <v>-9837.0883300193109</v>
      </c>
      <c r="BS60" s="1">
        <v>-9543.3541872081005</v>
      </c>
      <c r="BT60" s="1">
        <v>-9248.7633198136791</v>
      </c>
      <c r="BU60" s="1">
        <v>-8953.3132290560297</v>
      </c>
      <c r="BV60" s="1">
        <v>-8657.0014088669996</v>
      </c>
      <c r="BW60" s="1">
        <v>-8359.8253458690906</v>
      </c>
      <c r="BX60" s="1">
        <v>-8061.7825193541003</v>
      </c>
      <c r="BY60" s="1">
        <v>-7762.87040126178</v>
      </c>
      <c r="BZ60" s="1">
        <v>-7463.0864561583503</v>
      </c>
      <c r="CA60" s="1">
        <v>-7162.4281412150403</v>
      </c>
      <c r="CB60" s="1">
        <v>-6860.8929061864801</v>
      </c>
      <c r="CC60" s="1">
        <v>-6558.4781933890799</v>
      </c>
      <c r="CD60" s="1">
        <v>-6255.18143767936</v>
      </c>
      <c r="CE60" s="1">
        <v>-5951.0000664321497</v>
      </c>
      <c r="CF60" s="1">
        <v>-5645.9314995188097</v>
      </c>
      <c r="CG60" s="1">
        <v>-5339.9731492852998</v>
      </c>
      <c r="CH60" s="1">
        <v>-5033.1224205302697</v>
      </c>
      <c r="CI60" s="1">
        <v>-4725.3767104830404</v>
      </c>
      <c r="CJ60" s="1">
        <v>-4416.7334087815098</v>
      </c>
      <c r="CK60" s="1">
        <v>-4107.18989745002</v>
      </c>
      <c r="CL60" s="1">
        <v>-3796.74355087714</v>
      </c>
      <c r="CM60" s="1">
        <v>-3485.3917357934301</v>
      </c>
      <c r="CN60" s="1">
        <v>-3173.1318112490499</v>
      </c>
      <c r="CO60" s="1">
        <v>-2859.9611285914202</v>
      </c>
      <c r="CP60" s="1">
        <v>-2545.8770314427002</v>
      </c>
      <c r="CQ60" s="1">
        <v>-2230.8768556773098</v>
      </c>
      <c r="CR60" s="1">
        <v>-1914.9579293992599</v>
      </c>
      <c r="CS60" s="1">
        <v>-1598.11757291957</v>
      </c>
      <c r="CT60" s="1">
        <v>-1280.35309873347</v>
      </c>
      <c r="CU60" s="1">
        <v>-961.66181149767397</v>
      </c>
      <c r="CV60" s="1">
        <v>-642.04100800743504</v>
      </c>
      <c r="CW60" s="1">
        <v>-321.48797717368302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8777926.7726393528</v>
      </c>
      <c r="E61" s="19"/>
      <c r="F61" s="19">
        <v>317855.40000000002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1">
        <v>-36574.694875000001</v>
      </c>
      <c r="AA61" s="1">
        <v>-34359.369881345498</v>
      </c>
      <c r="AB61" s="1">
        <v>-32134.8143668841</v>
      </c>
      <c r="AC61" s="1">
        <v>-29900.989871112499</v>
      </c>
      <c r="AD61" s="1">
        <v>-27657.8577732751</v>
      </c>
      <c r="AE61" s="1">
        <v>-25405.379291696801</v>
      </c>
      <c r="AF61" s="1">
        <v>-23143.515483111802</v>
      </c>
      <c r="AG61" s="1">
        <v>-20872.227241991099</v>
      </c>
      <c r="AH61" s="1">
        <v>-18591.4752998658</v>
      </c>
      <c r="AI61" s="1">
        <v>-16301.220224648199</v>
      </c>
      <c r="AJ61" s="1">
        <v>-14001.422419950601</v>
      </c>
      <c r="AK61" s="1">
        <v>-11692.042124400001</v>
      </c>
      <c r="AL61" s="1">
        <v>-9373.0394109513909</v>
      </c>
      <c r="AM61" s="1">
        <v>-8044.3741861966901</v>
      </c>
      <c r="AN61" s="1">
        <v>-5706.00618967218</v>
      </c>
      <c r="AO61" s="1">
        <v>-3357.8949931621501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8777926.7726393528</v>
      </c>
      <c r="E62" s="19"/>
      <c r="F62" s="19">
        <f>C62*D62</f>
        <v>21944.816931598383</v>
      </c>
      <c r="G62" s="55">
        <v>32</v>
      </c>
      <c r="H62" s="55">
        <v>33</v>
      </c>
      <c r="I62" s="57">
        <f t="shared" si="0"/>
        <v>-21944.816931598383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-21944.816931598383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88</v>
      </c>
      <c r="D65" s="1">
        <v>16</v>
      </c>
      <c r="E65" s="1">
        <v>700</v>
      </c>
      <c r="F65" s="1">
        <f>C65*D65*E65</f>
        <v>985600</v>
      </c>
      <c r="G65" s="70">
        <v>17</v>
      </c>
      <c r="H65" s="70">
        <v>32</v>
      </c>
      <c r="I65" s="71">
        <f t="shared" si="0"/>
        <v>-985600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-61600</v>
      </c>
      <c r="AA65" s="72">
        <f t="shared" ref="AA65:AO65" si="16">$I$65/16</f>
        <v>-61600</v>
      </c>
      <c r="AB65" s="72">
        <f t="shared" si="16"/>
        <v>-61600</v>
      </c>
      <c r="AC65" s="72">
        <f t="shared" si="16"/>
        <v>-61600</v>
      </c>
      <c r="AD65" s="72">
        <f t="shared" si="16"/>
        <v>-61600</v>
      </c>
      <c r="AE65" s="72">
        <f t="shared" si="16"/>
        <v>-61600</v>
      </c>
      <c r="AF65" s="72">
        <f t="shared" si="16"/>
        <v>-61600</v>
      </c>
      <c r="AG65" s="72">
        <f t="shared" si="16"/>
        <v>-61600</v>
      </c>
      <c r="AH65" s="72">
        <f t="shared" si="16"/>
        <v>-61600</v>
      </c>
      <c r="AI65" s="72">
        <f t="shared" si="16"/>
        <v>-61600</v>
      </c>
      <c r="AJ65" s="72">
        <f t="shared" si="16"/>
        <v>-61600</v>
      </c>
      <c r="AK65" s="72">
        <f t="shared" si="16"/>
        <v>-61600</v>
      </c>
      <c r="AL65" s="72">
        <f t="shared" si="16"/>
        <v>-61600</v>
      </c>
      <c r="AM65" s="72">
        <f t="shared" si="16"/>
        <v>-61600</v>
      </c>
      <c r="AN65" s="72">
        <f t="shared" si="16"/>
        <v>-61600</v>
      </c>
      <c r="AO65" s="72">
        <f t="shared" si="16"/>
        <v>-61600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88</v>
      </c>
      <c r="D66" s="1">
        <v>16</v>
      </c>
      <c r="E66" s="1">
        <v>200</v>
      </c>
      <c r="F66" s="1">
        <f>C66*D66*E66</f>
        <v>281600</v>
      </c>
      <c r="G66" s="55">
        <v>17</v>
      </c>
      <c r="H66" s="55">
        <v>32</v>
      </c>
      <c r="I66" s="57">
        <f>-$F$66</f>
        <v>-281600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-17600</v>
      </c>
      <c r="AA66" s="58">
        <f t="shared" ref="AA66:AO66" si="17">$I$66/16</f>
        <v>-17600</v>
      </c>
      <c r="AB66" s="58">
        <f t="shared" si="17"/>
        <v>-17600</v>
      </c>
      <c r="AC66" s="58">
        <f t="shared" si="17"/>
        <v>-17600</v>
      </c>
      <c r="AD66" s="58">
        <f t="shared" si="17"/>
        <v>-17600</v>
      </c>
      <c r="AE66" s="58">
        <f t="shared" si="17"/>
        <v>-17600</v>
      </c>
      <c r="AF66" s="58">
        <f t="shared" si="17"/>
        <v>-17600</v>
      </c>
      <c r="AG66" s="58">
        <f t="shared" si="17"/>
        <v>-17600</v>
      </c>
      <c r="AH66" s="58">
        <f t="shared" si="17"/>
        <v>-17600</v>
      </c>
      <c r="AI66" s="58">
        <f t="shared" si="17"/>
        <v>-17600</v>
      </c>
      <c r="AJ66" s="58">
        <f t="shared" si="17"/>
        <v>-17600</v>
      </c>
      <c r="AK66" s="58">
        <f t="shared" si="17"/>
        <v>-17600</v>
      </c>
      <c r="AL66" s="58">
        <f t="shared" si="17"/>
        <v>-17600</v>
      </c>
      <c r="AM66" s="58">
        <f t="shared" si="17"/>
        <v>-17600</v>
      </c>
      <c r="AN66" s="58">
        <f t="shared" si="17"/>
        <v>-17600</v>
      </c>
      <c r="AO66" s="58">
        <f t="shared" si="17"/>
        <v>-17600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SUM(F69:F72)</f>
        <v>4921787.2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202</v>
      </c>
      <c r="C69">
        <v>22</v>
      </c>
      <c r="D69" s="1">
        <f>65*2183.04</f>
        <v>141897.60000000001</v>
      </c>
      <c r="F69" s="1">
        <f>C69*D69</f>
        <v>3121747.2</v>
      </c>
      <c r="G69" s="55">
        <v>33</v>
      </c>
      <c r="H69" s="55">
        <v>33</v>
      </c>
      <c r="I69" s="57">
        <f>F69</f>
        <v>3121747.2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3121747.2</v>
      </c>
      <c r="CX69" s="115"/>
    </row>
    <row r="70" spans="2:102" x14ac:dyDescent="0.25">
      <c r="B70" t="s">
        <v>222</v>
      </c>
      <c r="C70">
        <v>88</v>
      </c>
      <c r="D70" s="1">
        <v>2705</v>
      </c>
      <c r="F70" s="1">
        <f>C70*D70</f>
        <v>238040</v>
      </c>
      <c r="G70" s="55">
        <v>33</v>
      </c>
      <c r="H70" s="55">
        <v>33</v>
      </c>
      <c r="I70" s="57">
        <f>F70</f>
        <v>238040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238040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223</v>
      </c>
      <c r="C71">
        <v>88</v>
      </c>
      <c r="D71" s="1">
        <v>11000</v>
      </c>
      <c r="F71" s="1">
        <f>C71*D71</f>
        <v>968000</v>
      </c>
      <c r="G71" s="55">
        <v>33</v>
      </c>
      <c r="H71" s="55">
        <v>33</v>
      </c>
      <c r="I71" s="57">
        <f>F71</f>
        <v>968000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968000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210</v>
      </c>
      <c r="C72">
        <v>22</v>
      </c>
      <c r="D72" s="1">
        <f>5*12</f>
        <v>60</v>
      </c>
      <c r="E72" s="1">
        <v>450</v>
      </c>
      <c r="F72" s="1">
        <f>C72*D72*E72</f>
        <v>594000</v>
      </c>
      <c r="G72" s="55">
        <v>33</v>
      </c>
      <c r="H72" s="55">
        <v>92</v>
      </c>
      <c r="I72" s="57">
        <f>F72</f>
        <v>594000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9900</v>
      </c>
      <c r="AQ72" s="58">
        <f t="shared" ref="AQ72:CV72" si="18">$C$72*$E$72</f>
        <v>9900</v>
      </c>
      <c r="AR72" s="58">
        <f t="shared" si="18"/>
        <v>9900</v>
      </c>
      <c r="AS72" s="58">
        <f t="shared" si="18"/>
        <v>9900</v>
      </c>
      <c r="AT72" s="58">
        <f t="shared" si="18"/>
        <v>9900</v>
      </c>
      <c r="AU72" s="58">
        <f t="shared" si="18"/>
        <v>9900</v>
      </c>
      <c r="AV72" s="58">
        <f t="shared" si="18"/>
        <v>9900</v>
      </c>
      <c r="AW72" s="58">
        <f t="shared" si="18"/>
        <v>9900</v>
      </c>
      <c r="AX72" s="58">
        <f t="shared" si="18"/>
        <v>9900</v>
      </c>
      <c r="AY72" s="58">
        <f t="shared" si="18"/>
        <v>9900</v>
      </c>
      <c r="AZ72" s="58">
        <f t="shared" si="18"/>
        <v>9900</v>
      </c>
      <c r="BA72" s="58">
        <f t="shared" si="18"/>
        <v>9900</v>
      </c>
      <c r="BB72" s="58">
        <f t="shared" si="18"/>
        <v>9900</v>
      </c>
      <c r="BC72" s="58">
        <f t="shared" si="18"/>
        <v>9900</v>
      </c>
      <c r="BD72" s="58">
        <f t="shared" si="18"/>
        <v>9900</v>
      </c>
      <c r="BE72" s="58">
        <f t="shared" si="18"/>
        <v>9900</v>
      </c>
      <c r="BF72" s="58">
        <f t="shared" si="18"/>
        <v>9900</v>
      </c>
      <c r="BG72" s="58">
        <f t="shared" si="18"/>
        <v>9900</v>
      </c>
      <c r="BH72" s="58">
        <f t="shared" si="18"/>
        <v>9900</v>
      </c>
      <c r="BI72" s="58">
        <f t="shared" si="18"/>
        <v>9900</v>
      </c>
      <c r="BJ72" s="58">
        <f t="shared" si="18"/>
        <v>9900</v>
      </c>
      <c r="BK72" s="58">
        <f t="shared" si="18"/>
        <v>9900</v>
      </c>
      <c r="BL72" s="58">
        <f t="shared" si="18"/>
        <v>9900</v>
      </c>
      <c r="BM72" s="58">
        <f t="shared" si="18"/>
        <v>9900</v>
      </c>
      <c r="BN72" s="58">
        <f t="shared" si="18"/>
        <v>9900</v>
      </c>
      <c r="BO72" s="58">
        <f t="shared" si="18"/>
        <v>9900</v>
      </c>
      <c r="BP72" s="58">
        <f t="shared" si="18"/>
        <v>9900</v>
      </c>
      <c r="BQ72" s="58">
        <f t="shared" si="18"/>
        <v>9900</v>
      </c>
      <c r="BR72" s="58">
        <f t="shared" si="18"/>
        <v>9900</v>
      </c>
      <c r="BS72" s="58">
        <f t="shared" si="18"/>
        <v>9900</v>
      </c>
      <c r="BT72" s="58">
        <f t="shared" si="18"/>
        <v>9900</v>
      </c>
      <c r="BU72" s="58">
        <f t="shared" si="18"/>
        <v>9900</v>
      </c>
      <c r="BV72" s="58">
        <f t="shared" si="18"/>
        <v>9900</v>
      </c>
      <c r="BW72" s="58">
        <f t="shared" si="18"/>
        <v>9900</v>
      </c>
      <c r="BX72" s="58">
        <f t="shared" si="18"/>
        <v>9900</v>
      </c>
      <c r="BY72" s="58">
        <f t="shared" si="18"/>
        <v>9900</v>
      </c>
      <c r="BZ72" s="58">
        <f t="shared" si="18"/>
        <v>9900</v>
      </c>
      <c r="CA72" s="58">
        <f t="shared" si="18"/>
        <v>9900</v>
      </c>
      <c r="CB72" s="58">
        <f t="shared" si="18"/>
        <v>9900</v>
      </c>
      <c r="CC72" s="58">
        <f t="shared" si="18"/>
        <v>9900</v>
      </c>
      <c r="CD72" s="58">
        <f t="shared" si="18"/>
        <v>9900</v>
      </c>
      <c r="CE72" s="58">
        <f t="shared" si="18"/>
        <v>9900</v>
      </c>
      <c r="CF72" s="58">
        <f t="shared" si="18"/>
        <v>9900</v>
      </c>
      <c r="CG72" s="58">
        <f t="shared" si="18"/>
        <v>9900</v>
      </c>
      <c r="CH72" s="58">
        <f t="shared" si="18"/>
        <v>9900</v>
      </c>
      <c r="CI72" s="58">
        <f t="shared" si="18"/>
        <v>9900</v>
      </c>
      <c r="CJ72" s="58">
        <f t="shared" si="18"/>
        <v>9900</v>
      </c>
      <c r="CK72" s="58">
        <f t="shared" si="18"/>
        <v>9900</v>
      </c>
      <c r="CL72" s="58">
        <f t="shared" si="18"/>
        <v>9900</v>
      </c>
      <c r="CM72" s="58">
        <f t="shared" si="18"/>
        <v>9900</v>
      </c>
      <c r="CN72" s="58">
        <f t="shared" si="18"/>
        <v>9900</v>
      </c>
      <c r="CO72" s="58">
        <f t="shared" si="18"/>
        <v>9900</v>
      </c>
      <c r="CP72" s="58">
        <f t="shared" si="18"/>
        <v>9900</v>
      </c>
      <c r="CQ72" s="58">
        <f t="shared" si="18"/>
        <v>9900</v>
      </c>
      <c r="CR72" s="58">
        <f t="shared" si="18"/>
        <v>9900</v>
      </c>
      <c r="CS72" s="58">
        <f t="shared" si="18"/>
        <v>9900</v>
      </c>
      <c r="CT72" s="58">
        <f t="shared" si="18"/>
        <v>9900</v>
      </c>
      <c r="CU72" s="58">
        <f t="shared" si="18"/>
        <v>9900</v>
      </c>
      <c r="CV72" s="58">
        <f t="shared" si="18"/>
        <v>9900</v>
      </c>
      <c r="CW72" s="58">
        <f>$C$72*$E$72</f>
        <v>9900</v>
      </c>
      <c r="CX72" s="115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-7001886.0433666231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F74/88</f>
        <v>-79566.886856438898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(-F8+F69)/88</f>
        <v>-100021.88685643888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3" t="s">
        <v>9</v>
      </c>
      <c r="F81" s="134"/>
      <c r="G81" s="116"/>
      <c r="H81" s="117"/>
      <c r="I81" s="106">
        <f>F68</f>
        <v>4921787.2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3" t="s">
        <v>111</v>
      </c>
      <c r="F82" s="134"/>
      <c r="G82" s="116"/>
      <c r="H82" s="117"/>
      <c r="I82" s="106">
        <f>-F8</f>
        <v>-11923673.243366623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3" t="s">
        <v>112</v>
      </c>
      <c r="F83" s="134"/>
      <c r="G83" s="116"/>
      <c r="H83" s="117"/>
      <c r="I83" s="106">
        <f>SUM(I81:I82)</f>
        <v>-7001886.0433666231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-0.58722558899891952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113</v>
      </c>
      <c r="F86" s="108"/>
      <c r="G86" s="116"/>
      <c r="H86" s="116"/>
      <c r="I86" s="118"/>
      <c r="J86" s="49">
        <f>SUM(J10:J76)</f>
        <v>0</v>
      </c>
      <c r="K86" s="49">
        <f t="shared" ref="K86:BV86" si="19">SUM(K10:K76)</f>
        <v>-7018</v>
      </c>
      <c r="L86" s="49">
        <f t="shared" si="19"/>
        <v>0</v>
      </c>
      <c r="M86" s="49">
        <f t="shared" si="19"/>
        <v>-15667.686227932201</v>
      </c>
      <c r="N86" s="49">
        <f>SUM(N10:N76)</f>
        <v>0</v>
      </c>
      <c r="O86" s="49">
        <f t="shared" si="19"/>
        <v>-214571.65065678861</v>
      </c>
      <c r="P86" s="49">
        <f t="shared" si="19"/>
        <v>-4359.9465</v>
      </c>
      <c r="Q86" s="49">
        <f t="shared" si="19"/>
        <v>0</v>
      </c>
      <c r="R86" s="49">
        <f t="shared" si="19"/>
        <v>-321215.69141400448</v>
      </c>
      <c r="S86" s="49">
        <f t="shared" si="19"/>
        <v>-68125.063648200012</v>
      </c>
      <c r="T86" s="49">
        <f t="shared" si="19"/>
        <v>-8770.6862279322013</v>
      </c>
      <c r="U86" s="49">
        <f t="shared" si="19"/>
        <v>0</v>
      </c>
      <c r="V86" s="49">
        <f t="shared" si="19"/>
        <v>-272500.25459280005</v>
      </c>
      <c r="W86" s="49">
        <f t="shared" si="19"/>
        <v>0</v>
      </c>
      <c r="X86" s="49">
        <f t="shared" si="19"/>
        <v>0</v>
      </c>
      <c r="Y86" s="49">
        <f t="shared" si="19"/>
        <v>-55417.560635836118</v>
      </c>
      <c r="Z86" s="49">
        <f t="shared" si="19"/>
        <v>-374030.917594522</v>
      </c>
      <c r="AA86" s="49">
        <f t="shared" si="19"/>
        <v>-500887.26918648748</v>
      </c>
      <c r="AB86" s="49">
        <f t="shared" si="19"/>
        <v>-237233.15588882405</v>
      </c>
      <c r="AC86" s="49">
        <f t="shared" si="19"/>
        <v>-386077.29350670247</v>
      </c>
      <c r="AD86" s="49">
        <f t="shared" si="19"/>
        <v>-601375.54883508512</v>
      </c>
      <c r="AE86" s="49">
        <f t="shared" si="19"/>
        <v>-839635.92263320694</v>
      </c>
      <c r="AF86" s="49">
        <f t="shared" si="19"/>
        <v>-652077.14067256183</v>
      </c>
      <c r="AG86" s="49">
        <f t="shared" si="19"/>
        <v>-569240.00431869109</v>
      </c>
      <c r="AH86" s="49">
        <f t="shared" si="19"/>
        <v>-553260.79194376583</v>
      </c>
      <c r="AI86" s="49">
        <f t="shared" si="19"/>
        <v>-557819.76708494825</v>
      </c>
      <c r="AJ86" s="49">
        <f t="shared" si="19"/>
        <v>-637710.7318770506</v>
      </c>
      <c r="AK86" s="49">
        <f t="shared" si="19"/>
        <v>-991561.32283429999</v>
      </c>
      <c r="AL86" s="49">
        <f t="shared" si="19"/>
        <v>-1263211.5287768512</v>
      </c>
      <c r="AM86" s="49">
        <f t="shared" si="19"/>
        <v>-960516.73403049668</v>
      </c>
      <c r="AN86" s="49">
        <f t="shared" si="19"/>
        <v>-691058.38759437215</v>
      </c>
      <c r="AO86" s="49">
        <f t="shared" si="19"/>
        <v>-531877.98142066214</v>
      </c>
      <c r="AP86" s="49">
        <f t="shared" si="19"/>
        <v>1168494.9539462291</v>
      </c>
      <c r="AQ86" s="49">
        <f t="shared" si="19"/>
        <v>-7553.0026614814014</v>
      </c>
      <c r="AR86" s="49">
        <f t="shared" si="19"/>
        <v>-7281.4816021369988</v>
      </c>
      <c r="AS86" s="49">
        <f t="shared" si="19"/>
        <v>-7009.1686063693996</v>
      </c>
      <c r="AT86" s="49">
        <f t="shared" si="19"/>
        <v>-6736.0613643641991</v>
      </c>
      <c r="AU86" s="49">
        <f t="shared" si="19"/>
        <v>-6462.1575595698996</v>
      </c>
      <c r="AV86" s="49">
        <f t="shared" si="19"/>
        <v>-6187.4548686782</v>
      </c>
      <c r="AW86" s="49">
        <f t="shared" si="19"/>
        <v>-5911.9509616046998</v>
      </c>
      <c r="AX86" s="49">
        <f t="shared" si="19"/>
        <v>-5635.6435014689996</v>
      </c>
      <c r="AY86" s="49">
        <f t="shared" si="19"/>
        <v>-5358.5301445745008</v>
      </c>
      <c r="AZ86" s="49">
        <f t="shared" si="19"/>
        <v>-5080.6085403889992</v>
      </c>
      <c r="BA86" s="49">
        <f t="shared" si="19"/>
        <v>-4801.8763315246997</v>
      </c>
      <c r="BB86" s="49">
        <f t="shared" si="19"/>
        <v>-4522.3311537178997</v>
      </c>
      <c r="BC86" s="49">
        <f t="shared" si="19"/>
        <v>-4241.9706358091007</v>
      </c>
      <c r="BD86" s="49">
        <f t="shared" si="19"/>
        <v>-3960.7923997230992</v>
      </c>
      <c r="BE86" s="49">
        <f t="shared" si="19"/>
        <v>-3678.7940604485993</v>
      </c>
      <c r="BF86" s="49">
        <f t="shared" si="19"/>
        <v>-3395.9732260178007</v>
      </c>
      <c r="BG86" s="49">
        <f t="shared" si="19"/>
        <v>-3112.3274974864999</v>
      </c>
      <c r="BH86" s="49">
        <f t="shared" si="19"/>
        <v>-2827.8544689137998</v>
      </c>
      <c r="BI86" s="49">
        <f t="shared" si="19"/>
        <v>-2542.5517273410005</v>
      </c>
      <c r="BJ86" s="49">
        <f t="shared" si="19"/>
        <v>-2256.4168527719994</v>
      </c>
      <c r="BK86" s="49">
        <f t="shared" si="19"/>
        <v>-1969.4474181521</v>
      </c>
      <c r="BL86" s="49">
        <f t="shared" si="19"/>
        <v>-1681.6409893478994</v>
      </c>
      <c r="BM86" s="49">
        <f t="shared" si="19"/>
        <v>-1392.9951251263992</v>
      </c>
      <c r="BN86" s="49">
        <f t="shared" si="19"/>
        <v>-1103.5073771342995</v>
      </c>
      <c r="BO86" s="49">
        <f t="shared" si="19"/>
        <v>-813.17528987719925</v>
      </c>
      <c r="BP86" s="49">
        <f t="shared" si="19"/>
        <v>-521.99640069889938</v>
      </c>
      <c r="BQ86" s="49">
        <f t="shared" si="19"/>
        <v>-229.96823976049927</v>
      </c>
      <c r="BR86" s="49">
        <f t="shared" si="19"/>
        <v>62.911669980689112</v>
      </c>
      <c r="BS86" s="49">
        <f t="shared" si="19"/>
        <v>356.64581279189952</v>
      </c>
      <c r="BT86" s="49">
        <f t="shared" si="19"/>
        <v>651.23668018632088</v>
      </c>
      <c r="BU86" s="49">
        <f t="shared" si="19"/>
        <v>946.68677094397026</v>
      </c>
      <c r="BV86" s="49">
        <f t="shared" si="19"/>
        <v>1242.9985911330004</v>
      </c>
      <c r="BW86" s="49">
        <f t="shared" ref="BW86:CW86" si="20">SUM(BW10:BW76)</f>
        <v>1540.1746541309094</v>
      </c>
      <c r="BX86" s="49">
        <f t="shared" si="20"/>
        <v>1838.2174806458997</v>
      </c>
      <c r="BY86" s="49">
        <f t="shared" si="20"/>
        <v>2137.12959873822</v>
      </c>
      <c r="BZ86" s="49">
        <f t="shared" si="20"/>
        <v>2436.9135438416497</v>
      </c>
      <c r="CA86" s="49">
        <f t="shared" si="20"/>
        <v>2737.5718587849597</v>
      </c>
      <c r="CB86" s="49">
        <f t="shared" si="20"/>
        <v>3039.1070938135199</v>
      </c>
      <c r="CC86" s="49">
        <f t="shared" si="20"/>
        <v>3341.5218066109201</v>
      </c>
      <c r="CD86" s="49">
        <f t="shared" si="20"/>
        <v>3644.81856232064</v>
      </c>
      <c r="CE86" s="49">
        <f t="shared" si="20"/>
        <v>3948.9999335678503</v>
      </c>
      <c r="CF86" s="49">
        <f t="shared" si="20"/>
        <v>4254.0685004811903</v>
      </c>
      <c r="CG86" s="49">
        <f t="shared" si="20"/>
        <v>4560.0268507147002</v>
      </c>
      <c r="CH86" s="49">
        <f t="shared" si="20"/>
        <v>4866.8775794697303</v>
      </c>
      <c r="CI86" s="49">
        <f t="shared" si="20"/>
        <v>5174.6232895169596</v>
      </c>
      <c r="CJ86" s="49">
        <f t="shared" si="20"/>
        <v>5483.2665912184902</v>
      </c>
      <c r="CK86" s="49">
        <f t="shared" si="20"/>
        <v>5792.81010254998</v>
      </c>
      <c r="CL86" s="49">
        <f t="shared" si="20"/>
        <v>6103.2564491228604</v>
      </c>
      <c r="CM86" s="49">
        <f t="shared" si="20"/>
        <v>6414.6082642065703</v>
      </c>
      <c r="CN86" s="49">
        <f t="shared" si="20"/>
        <v>6726.8681887509501</v>
      </c>
      <c r="CO86" s="49">
        <f t="shared" si="20"/>
        <v>7040.0388714085802</v>
      </c>
      <c r="CP86" s="49">
        <f t="shared" si="20"/>
        <v>7354.1229685572998</v>
      </c>
      <c r="CQ86" s="49">
        <f t="shared" si="20"/>
        <v>7669.1231443226898</v>
      </c>
      <c r="CR86" s="49">
        <f t="shared" si="20"/>
        <v>7985.0420706007399</v>
      </c>
      <c r="CS86" s="49">
        <f t="shared" si="20"/>
        <v>8301.8824270804307</v>
      </c>
      <c r="CT86" s="49">
        <f t="shared" si="20"/>
        <v>8619.6469012665293</v>
      </c>
      <c r="CU86" s="49">
        <f t="shared" si="20"/>
        <v>8938.3381885023264</v>
      </c>
      <c r="CV86" s="49">
        <f t="shared" si="20"/>
        <v>9257.9589919925656</v>
      </c>
      <c r="CW86" s="49">
        <f t="shared" si="20"/>
        <v>3109380.8950912282</v>
      </c>
    </row>
    <row r="87" spans="5:101" x14ac:dyDescent="0.25">
      <c r="E87" s="133" t="s">
        <v>114</v>
      </c>
      <c r="F87" s="134"/>
      <c r="G87" s="116"/>
      <c r="H87" s="116"/>
      <c r="I87" s="109">
        <f>SUM(J86:CW86)</f>
        <v>-7001147.3746317979</v>
      </c>
      <c r="J87" s="139">
        <f>SUM(J86:U86)</f>
        <v>-639728.72467485745</v>
      </c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39">
        <f>SUM(V86:AG86)</f>
        <v>-4488475.067864717</v>
      </c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39">
        <f>SUM(AH86:AS86)</f>
        <v>-5040365.9444862055</v>
      </c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39">
        <f>SUM(AT86:BE86)</f>
        <v>-62578.171521872893</v>
      </c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39">
        <f>SUM(BF86:BQ86)</f>
        <v>-21847.854612628398</v>
      </c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39">
        <f>SUM(BR86:CC86)</f>
        <v>20331.115561601957</v>
      </c>
      <c r="BS87" s="140"/>
      <c r="BT87" s="140"/>
      <c r="BU87" s="140"/>
      <c r="BV87" s="140"/>
      <c r="BW87" s="140"/>
      <c r="BX87" s="140"/>
      <c r="BY87" s="140"/>
      <c r="BZ87" s="140"/>
      <c r="CA87" s="140"/>
      <c r="CB87" s="140"/>
      <c r="CC87" s="140"/>
      <c r="CD87" s="139">
        <f>SUM(CD86:CO86)</f>
        <v>64010.263183328498</v>
      </c>
      <c r="CE87" s="140"/>
      <c r="CF87" s="140"/>
      <c r="CG87" s="140"/>
      <c r="CH87" s="140"/>
      <c r="CI87" s="140"/>
      <c r="CJ87" s="140"/>
      <c r="CK87" s="140"/>
      <c r="CL87" s="140"/>
      <c r="CM87" s="140"/>
      <c r="CN87" s="140"/>
      <c r="CO87" s="140"/>
      <c r="CP87" s="140">
        <f>SUM(CP86:CW86)</f>
        <v>3167507.0097835506</v>
      </c>
      <c r="CQ87" s="141"/>
      <c r="CR87" s="141"/>
      <c r="CS87" s="141"/>
      <c r="CT87" s="141"/>
      <c r="CU87" s="141"/>
      <c r="CV87" s="141"/>
      <c r="CW87" s="142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3" t="s">
        <v>115</v>
      </c>
      <c r="F90" s="134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3" t="s">
        <v>116</v>
      </c>
      <c r="F91" s="134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3" t="s">
        <v>117</v>
      </c>
      <c r="F92" s="134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3" t="s">
        <v>118</v>
      </c>
      <c r="F93" s="134"/>
      <c r="G93" s="121"/>
      <c r="H93" s="122"/>
      <c r="I93" s="106">
        <f>NPV(I91,S86:CW86)+SUM(J86:R86)</f>
        <v>-7381933.3064081883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2" t="s">
        <v>119</v>
      </c>
      <c r="F94" s="153"/>
      <c r="G94" s="121"/>
      <c r="H94" s="122"/>
      <c r="I94" s="105">
        <f>CW94</f>
        <v>-9.3182660837179965E-3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-6.8154655467927761E-2</v>
      </c>
      <c r="AQ94" s="125">
        <f>MIRR($J$86:AQ86,$I$92,$I$91)</f>
        <v>-6.6040639421174552E-2</v>
      </c>
      <c r="AR94" s="125">
        <f>MIRR($J$86:AR86,$I$92,$I$91)</f>
        <v>-6.4045918993006601E-2</v>
      </c>
      <c r="AS94" s="125">
        <f>MIRR($J$86:AS86,$I$92,$I$91)</f>
        <v>-6.2160621359610091E-2</v>
      </c>
      <c r="AT94" s="125">
        <f>MIRR($J$86:AT86,$I$92,$I$91)</f>
        <v>-6.037593339659042E-2</v>
      </c>
      <c r="AU94" s="125">
        <f>MIRR($J$86:AU86,$I$92,$I$91)</f>
        <v>-5.8683963264903105E-2</v>
      </c>
      <c r="AV94" s="125">
        <f>MIRR($J$86:AV86,$I$92,$I$91)</f>
        <v>-5.7077623131106092E-2</v>
      </c>
      <c r="AW94" s="125">
        <f>MIRR($J$86:AW86,$I$92,$I$91)</f>
        <v>-5.5550529351973021E-2</v>
      </c>
      <c r="AX94" s="125">
        <f>MIRR($J$86:AX86,$I$92,$I$91)</f>
        <v>-5.4096917163931391E-2</v>
      </c>
      <c r="AY94" s="125">
        <f>MIRR($J$86:AY86,$I$92,$I$91)</f>
        <v>-5.2711567477213506E-2</v>
      </c>
      <c r="AZ94" s="125">
        <f>MIRR($J$86:AZ86,$I$92,$I$91)</f>
        <v>-5.1389743817860767E-2</v>
      </c>
      <c r="BA94" s="125">
        <f>MIRR($J$86:BA86,$I$92,$I$91)</f>
        <v>-5.0127137813980704E-2</v>
      </c>
      <c r="BB94" s="125">
        <f>MIRR($J$86:BB86,$I$92,$I$91)</f>
        <v>-4.8919821905789918E-2</v>
      </c>
      <c r="BC94" s="125">
        <f>MIRR($J$86:BC86,$I$92,$I$91)</f>
        <v>-4.7764208187091373E-2</v>
      </c>
      <c r="BD94" s="125">
        <f>MIRR($J$86:BD86,$I$92,$I$91)</f>
        <v>-4.6657012470571302E-2</v>
      </c>
      <c r="BE94" s="125">
        <f>MIRR($J$86:BE86,$I$92,$I$91)</f>
        <v>-4.5595222819624914E-2</v>
      </c>
      <c r="BF94" s="125">
        <f>MIRR($J$86:BF86,$I$92,$I$91)</f>
        <v>-4.4576071912311277E-2</v>
      </c>
      <c r="BG94" s="125">
        <f>MIRR($J$86:BG86,$I$92,$I$91)</f>
        <v>-4.3597012703944005E-2</v>
      </c>
      <c r="BH94" s="125">
        <f>MIRR($J$86:BH86,$I$92,$I$91)</f>
        <v>-4.2655696938029508E-2</v>
      </c>
      <c r="BI94" s="125">
        <f>MIRR($J$86:BI86,$I$92,$I$91)</f>
        <v>-4.1749956124156884E-2</v>
      </c>
      <c r="BJ94" s="125">
        <f>MIRR($J$86:BJ86,$I$92,$I$91)</f>
        <v>-4.0877784658698846E-2</v>
      </c>
      <c r="BK94" s="125">
        <f>MIRR($J$86:BK86,$I$92,$I$91)</f>
        <v>-4.0037324811951103E-2</v>
      </c>
      <c r="BL94" s="125">
        <f>MIRR($J$86:BL86,$I$92,$I$91)</f>
        <v>-3.9226853345332269E-2</v>
      </c>
      <c r="BM94" s="125">
        <f>MIRR($J$86:BM86,$I$92,$I$91)</f>
        <v>-3.8444769555862068E-2</v>
      </c>
      <c r="BN94" s="125">
        <f>MIRR($J$86:BN86,$I$92,$I$91)</f>
        <v>-3.76895845734605E-2</v>
      </c>
      <c r="BO94" s="125">
        <f>MIRR($J$86:BO86,$I$92,$I$91)</f>
        <v>-3.6959911760557129E-2</v>
      </c>
      <c r="BP94" s="125">
        <f>MIRR($J$86:BP86,$I$92,$I$91)</f>
        <v>-3.6254458083811891E-2</v>
      </c>
      <c r="BQ94" s="125">
        <f>MIRR($J$86:BQ86,$I$92,$I$91)</f>
        <v>-3.5572016345032154E-2</v>
      </c>
      <c r="BR94" s="125">
        <f>MIRR($J$86:BR86,$I$92,$I$91)</f>
        <v>-3.4910789266469733E-2</v>
      </c>
      <c r="BS94" s="125">
        <f>MIRR($J$86:BS86,$I$92,$I$91)</f>
        <v>-3.426735782250756E-2</v>
      </c>
      <c r="BT94" s="125">
        <f>MIRR($J$86:BT86,$I$92,$I$91)</f>
        <v>-3.3640900383454575E-2</v>
      </c>
      <c r="BU94" s="125">
        <f>MIRR($J$86:BU86,$I$92,$I$91)</f>
        <v>-3.3030648666101392E-2</v>
      </c>
      <c r="BV94" s="125">
        <f>MIRR($J$86:BV86,$I$92,$I$91)</f>
        <v>-3.2435883578050828E-2</v>
      </c>
      <c r="BW94" s="125">
        <f>MIRR($J$86:BW86,$I$92,$I$91)</f>
        <v>-3.1855931435974982E-2</v>
      </c>
      <c r="BX94" s="125">
        <f>MIRR($J$86:BX86,$I$92,$I$91)</f>
        <v>-3.1290160519024446E-2</v>
      </c>
      <c r="BY94" s="125">
        <f>MIRR($J$86:BY86,$I$92,$I$91)</f>
        <v>-3.0737977923181892E-2</v>
      </c>
      <c r="BZ94" s="125">
        <f>MIRR($J$86:BZ86,$I$92,$I$91)</f>
        <v>-3.0198826686321789E-2</v>
      </c>
      <c r="CA94" s="125">
        <f>MIRR($J$86:CA86,$I$92,$I$91)</f>
        <v>-2.9672183157192777E-2</v>
      </c>
      <c r="CB94" s="125">
        <f>MIRR($J$86:CB86,$I$92,$I$91)</f>
        <v>-2.9157554584561041E-2</v>
      </c>
      <c r="CC94" s="125">
        <f>MIRR($J$86:CC86,$I$92,$I$91)</f>
        <v>-2.8654476905386694E-2</v>
      </c>
      <c r="CD94" s="125">
        <f>MIRR($J$86:CD86,$I$92,$I$91)</f>
        <v>-2.8162512713225563E-2</v>
      </c>
      <c r="CE94" s="125">
        <f>MIRR($J$86:CE86,$I$92,$I$91)</f>
        <v>-2.7681249390071216E-2</v>
      </c>
      <c r="CF94" s="125">
        <f>MIRR($J$86:CF86,$I$92,$I$91)</f>
        <v>-2.7210297386644489E-2</v>
      </c>
      <c r="CG94" s="125">
        <f>MIRR($J$86:CG86,$I$92,$I$91)</f>
        <v>-2.6749288637705426E-2</v>
      </c>
      <c r="CH94" s="125">
        <f>MIRR($J$86:CH86,$I$92,$I$91)</f>
        <v>-2.6297875100354862E-2</v>
      </c>
      <c r="CI94" s="125">
        <f>MIRR($J$86:CI86,$I$92,$I$91)</f>
        <v>-2.5855727404516582E-2</v>
      </c>
      <c r="CJ94" s="125">
        <f>MIRR($J$86:CJ86,$I$92,$I$91)</f>
        <v>-2.5422533605880426E-2</v>
      </c>
      <c r="CK94" s="125">
        <f>MIRR($J$86:CK86,$I$92,$I$91)</f>
        <v>-2.4997998032546209E-2</v>
      </c>
      <c r="CL94" s="125">
        <f>MIRR($J$86:CL86,$I$92,$I$91)</f>
        <v>-2.4581840217468565E-2</v>
      </c>
      <c r="CM94" s="125">
        <f>MIRR($J$86:CM86,$I$92,$I$91)</f>
        <v>-2.4173793909559427E-2</v>
      </c>
      <c r="CN94" s="125">
        <f>MIRR($J$86:CN86,$I$92,$I$91)</f>
        <v>-2.3773606156987315E-2</v>
      </c>
      <c r="CO94" s="125">
        <f>MIRR($J$86:CO86,$I$92,$I$91)</f>
        <v>-2.3381036456812332E-2</v>
      </c>
      <c r="CP94" s="125">
        <f>MIRR($J$86:CP86,$I$92,$I$91)</f>
        <v>-2.2995855965643131E-2</v>
      </c>
      <c r="CQ94" s="125">
        <f>MIRR($J$86:CQ86,$I$92,$I$91)</f>
        <v>-2.2617846766478378E-2</v>
      </c>
      <c r="CR94" s="125">
        <f>MIRR($J$86:CR86,$I$92,$I$91)</f>
        <v>-2.2246801187336906E-2</v>
      </c>
      <c r="CS94" s="125">
        <f>MIRR($J$86:CS86,$I$92,$I$91)</f>
        <v>-2.188252116766165E-2</v>
      </c>
      <c r="CT94" s="125">
        <f>MIRR($J$86:CT86,$I$92,$I$91)</f>
        <v>-2.1524817668840734E-2</v>
      </c>
      <c r="CU94" s="125">
        <f>MIRR($J$86:CU86,$I$92,$I$91)</f>
        <v>-2.1173510125495842E-2</v>
      </c>
      <c r="CV94" s="125">
        <f>MIRR($J$86:CV86,$I$92,$I$91)</f>
        <v>-2.082842593448031E-2</v>
      </c>
      <c r="CW94" s="125">
        <f>MIRR($J$86:CW86,$I$92,$I$91)</f>
        <v>-9.3182660837179965E-3</v>
      </c>
    </row>
    <row r="95" spans="5:101" x14ac:dyDescent="0.25">
      <c r="E95" s="154"/>
      <c r="F95" s="155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IfTGU8lLy5Zz5B1RtpkTrDCsnANCWDTIvnM84WSnVx31FAQm5g+4o5X30Fehuqn4GuCgsYtCB4uFwr979ZvAEA==" saltValue="iHslFHUyPmfOa9CYe3ngEw==" spinCount="100000" sheet="1" objects="1" scenarios="1"/>
  <mergeCells count="18">
    <mergeCell ref="BF6:BQ6"/>
    <mergeCell ref="BR6:CC6"/>
    <mergeCell ref="E94:F94"/>
    <mergeCell ref="E95:F95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AT6:BE6"/>
  </mergeCells>
  <conditionalFormatting sqref="AI34 AI38 AL34 AL38 AO34 AO38 AR34 AR38 AI54 AL54 AO54 AR54 AI63 AI67 AL63 AL67 AO63 AO67 AR63 AR67 AI76 AL76 AO76 AR76">
    <cfRule type="cellIs" dxfId="11" priority="2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3:AR75 AJ76:AK76 AM76:AN76 AP76:AQ76 J76:T76 J35:AR37 BF36:CW38 BF29:CW29 BF68:CW68 AS73:BE76 J69:CW71 J64:AR64 AS67:BE68 J65:CW66 J55:X61 Y55:CW58 Y60:AO60 AS63:BE64 Y61 J62:CW62 AS53:BE54 P42:T42 J41:O42 J43:CW52 P41:CW41 J30:Y31 BF32:CW34 AS32:BE40 AA30:CW30 Z31:CW31 J16:Y22 AA17:AO17 Z18:AO18 Z16:AO16 AB19:AO19 AP16:CW19 J27:BE29 Z19:AA22 AB20:CW22 J23:CW26 J10:CW15 AP61:CW61">
    <cfRule type="cellIs" dxfId="10" priority="4" stopIfTrue="1" operator="equal">
      <formula>#REF!</formula>
    </cfRule>
  </conditionalFormatting>
  <conditionalFormatting sqref="Z17 Z30 U34:Z34 U38:Z38 U54:Z54 U63:Z63 U67:Z67 U76:Z76 Y59:CW59 U42:CW42">
    <cfRule type="cellIs" dxfId="9" priority="3" stopIfTrue="1" operator="equal">
      <formula>#REF!</formula>
    </cfRule>
  </conditionalFormatting>
  <conditionalFormatting sqref="J72:CW72">
    <cfRule type="cellIs" dxfId="8" priority="1" stopIfTrue="1" operator="equal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</vt:i4>
      </vt:variant>
    </vt:vector>
  </HeadingPairs>
  <TitlesOfParts>
    <vt:vector size="17" baseType="lpstr">
      <vt:lpstr> Viabilidad 88 manteniendo+ ESE</vt:lpstr>
      <vt:lpstr> Viabilidad88manteniendo+2plESE</vt:lpstr>
      <vt:lpstr> Viabilidad88manteniendo+1plESE</vt:lpstr>
      <vt:lpstr> Viabilidad 88 manteniendo+2pl</vt:lpstr>
      <vt:lpstr> Viabilidad 88 manteniendo+1pl</vt:lpstr>
      <vt:lpstr> Viabilidad 88 NE</vt:lpstr>
      <vt:lpstr> Viabilidad 88 NE ampliando 2pl</vt:lpstr>
      <vt:lpstr> Viabilidad 88 NE ampliando 1pl</vt:lpstr>
      <vt:lpstr> Viabilidad 88 NE ampli1+alquil</vt:lpstr>
      <vt:lpstr> Viabilidad 88 NE ampli2+alquil</vt:lpstr>
      <vt:lpstr>intereses</vt:lpstr>
      <vt:lpstr>evolucion certificaciones nuevo</vt:lpstr>
      <vt:lpstr>AñosPréstamo</vt:lpstr>
      <vt:lpstr>CantidadPréstamo</vt:lpstr>
      <vt:lpstr>FechaInicioPréstamo</vt:lpstr>
      <vt:lpstr>NúmeroDePagos</vt:lpstr>
      <vt:lpstr>TasaInterés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Mingarro Montori</dc:creator>
  <cp:lastModifiedBy>luism</cp:lastModifiedBy>
  <dcterms:created xsi:type="dcterms:W3CDTF">2019-05-21T15:51:49Z</dcterms:created>
  <dcterms:modified xsi:type="dcterms:W3CDTF">2023-07-25T16:50:45Z</dcterms:modified>
</cp:coreProperties>
</file>