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m\Dropbox\TESIS\10 ANEXOS INVESTIGACION\OBJETIVO 4\Analisis sensilibidad multivariable\"/>
    </mc:Choice>
  </mc:AlternateContent>
  <xr:revisionPtr revIDLastSave="0" documentId="13_ncr:1_{4EB5A904-19B3-4143-8E54-EAE0EFC93D22}" xr6:coauthVersionLast="47" xr6:coauthVersionMax="47" xr10:uidLastSave="{00000000-0000-0000-0000-000000000000}"/>
  <bookViews>
    <workbookView xWindow="-120" yWindow="-120" windowWidth="20730" windowHeight="11160" tabRatio="806" xr2:uid="{1AFEFC8C-CA45-47C9-A24E-8D73836C6B96}"/>
  </bookViews>
  <sheets>
    <sheet name=" Viabilidad 22 manteniendo+ ESE" sheetId="20" r:id="rId1"/>
    <sheet name=" Viabilidad22manteniendo+2plESE" sheetId="18" r:id="rId2"/>
    <sheet name=" Viabilidad22manteniendo+1plESE" sheetId="16" r:id="rId3"/>
    <sheet name=" Viabilidad 22 manteniendo+2pl" sheetId="14" r:id="rId4"/>
    <sheet name=" Viabilidad 22 manteniendo+1pl" sheetId="13" r:id="rId5"/>
    <sheet name=" Viabilidad 22 NE" sheetId="12" r:id="rId6"/>
    <sheet name=" Viabilidad 22 NE ampliando 2pl" sheetId="11" r:id="rId7"/>
    <sheet name=" Viabilidad 22 NE ampliando 1pl" sheetId="3" r:id="rId8"/>
    <sheet name="intereses" sheetId="6" state="hidden" r:id="rId9"/>
    <sheet name="evolucion certificaciones nuevo" sheetId="10" state="hidden" r:id="rId10"/>
  </sheets>
  <externalReferences>
    <externalReference r:id="rId11"/>
  </externalReferences>
  <definedNames>
    <definedName name="AmortizaciónInterés">-IPMT(TasaInterés/12,NúmeroDePago,NúmeroDePagos,CantidadPréstamo)</definedName>
    <definedName name="AñosPréstamo">intereses!$D$6</definedName>
    <definedName name="CantidadPréstamo">intereses!$D$4</definedName>
    <definedName name="FechaInicioPréstamo">intereses!$D$7</definedName>
    <definedName name="FilaEncabezados">ROW(intereses!$9:$9)</definedName>
    <definedName name="NúmeroDePago">ROW()-FilaEncabezados</definedName>
    <definedName name="NúmeroDePagos">intereses!$H$5</definedName>
    <definedName name="PréstamoNoPagado">IF(NúmeroDePago&lt;=NúmeroDePagos,1,0)</definedName>
    <definedName name="PréstamoPagado">IF(CantidadPréstamo*TasaInterés*AñosPréstamo*FechaInicioPréstamo&gt;0,1,0)</definedName>
    <definedName name="TasaInterés">intereses!$D$5</definedName>
    <definedName name="ÚltimaFila">MATCH(9.99E+307,'[1]Calculadora de préstamos'!$B:$B)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46" i="3" l="1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AN46" i="3"/>
  <c r="B10" i="10"/>
  <c r="C10" i="10"/>
  <c r="D18" i="3"/>
  <c r="D10" i="10"/>
  <c r="G48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F47" i="3"/>
  <c r="G47" i="3" s="1"/>
  <c r="F46" i="3"/>
  <c r="D46" i="3"/>
  <c r="D42" i="3"/>
  <c r="F42" i="3" s="1"/>
  <c r="D41" i="3"/>
  <c r="F41" i="3" s="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U46" i="11"/>
  <c r="BV46" i="11"/>
  <c r="BW46" i="1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CN46" i="11"/>
  <c r="CO46" i="11"/>
  <c r="CP46" i="11"/>
  <c r="CQ46" i="11"/>
  <c r="CR46" i="11"/>
  <c r="CS46" i="11"/>
  <c r="CT46" i="11"/>
  <c r="CU46" i="11"/>
  <c r="AN46" i="11"/>
  <c r="B17" i="10"/>
  <c r="C17" i="10"/>
  <c r="D18" i="11"/>
  <c r="D17" i="10"/>
  <c r="G48" i="11"/>
  <c r="CU47" i="11"/>
  <c r="CT47" i="11"/>
  <c r="CS47" i="11"/>
  <c r="CR47" i="11"/>
  <c r="CQ47" i="11"/>
  <c r="CP47" i="11"/>
  <c r="CO47" i="11"/>
  <c r="CN47" i="11"/>
  <c r="CM47" i="11"/>
  <c r="CL47" i="11"/>
  <c r="CK47" i="11"/>
  <c r="CJ47" i="11"/>
  <c r="CI47" i="11"/>
  <c r="CH47" i="11"/>
  <c r="CG47" i="11"/>
  <c r="CF47" i="11"/>
  <c r="CE47" i="11"/>
  <c r="CD47" i="11"/>
  <c r="CC47" i="11"/>
  <c r="CB47" i="11"/>
  <c r="CA47" i="11"/>
  <c r="BZ47" i="11"/>
  <c r="BY47" i="11"/>
  <c r="BX47" i="11"/>
  <c r="BW47" i="11"/>
  <c r="BV47" i="11"/>
  <c r="BU47" i="11"/>
  <c r="BT47" i="11"/>
  <c r="BS47" i="11"/>
  <c r="BR47" i="11"/>
  <c r="BQ47" i="11"/>
  <c r="BP47" i="11"/>
  <c r="BO47" i="11"/>
  <c r="BN47" i="11"/>
  <c r="BM47" i="11"/>
  <c r="BL47" i="11"/>
  <c r="BK47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G47" i="11"/>
  <c r="F47" i="11"/>
  <c r="F41" i="11"/>
  <c r="D46" i="11"/>
  <c r="F46" i="11" s="1"/>
  <c r="D42" i="11"/>
  <c r="F42" i="11" s="1"/>
  <c r="D41" i="11"/>
  <c r="G48" i="12"/>
  <c r="CU47" i="12"/>
  <c r="CT47" i="12"/>
  <c r="CS47" i="12"/>
  <c r="CR47" i="12"/>
  <c r="CQ47" i="12"/>
  <c r="CP47" i="12"/>
  <c r="CO47" i="12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W47" i="12"/>
  <c r="BV47" i="12"/>
  <c r="BU47" i="12"/>
  <c r="BT47" i="12"/>
  <c r="BS47" i="12"/>
  <c r="BR47" i="12"/>
  <c r="BQ47" i="12"/>
  <c r="BP47" i="12"/>
  <c r="BO47" i="12"/>
  <c r="BN47" i="12"/>
  <c r="BM47" i="12"/>
  <c r="BL47" i="12"/>
  <c r="BK47" i="12"/>
  <c r="BJ47" i="12"/>
  <c r="BI47" i="12"/>
  <c r="BH47" i="12"/>
  <c r="BG47" i="12"/>
  <c r="BF47" i="12"/>
  <c r="BE47" i="12"/>
  <c r="BD47" i="12"/>
  <c r="BC47" i="12"/>
  <c r="BB47" i="12"/>
  <c r="BA47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F47" i="12"/>
  <c r="G47" i="12" s="1"/>
  <c r="CR46" i="12"/>
  <c r="CN46" i="12"/>
  <c r="CJ46" i="12"/>
  <c r="CF46" i="12"/>
  <c r="CB46" i="12"/>
  <c r="BX46" i="12"/>
  <c r="BT46" i="12"/>
  <c r="BP46" i="12"/>
  <c r="BL46" i="12"/>
  <c r="BH46" i="12"/>
  <c r="BD46" i="12"/>
  <c r="AZ46" i="12"/>
  <c r="AV46" i="12"/>
  <c r="AR46" i="12"/>
  <c r="AN46" i="12"/>
  <c r="CS46" i="12"/>
  <c r="D42" i="12"/>
  <c r="F42" i="12" s="1"/>
  <c r="D41" i="12"/>
  <c r="F41" i="12" s="1"/>
  <c r="F19" i="12"/>
  <c r="G19" i="12" s="1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BU46" i="13"/>
  <c r="BV46" i="13"/>
  <c r="BW46" i="13"/>
  <c r="BX46" i="13"/>
  <c r="BY46" i="13"/>
  <c r="BZ46" i="13"/>
  <c r="CA46" i="13"/>
  <c r="CB46" i="13"/>
  <c r="CC46" i="13"/>
  <c r="CD46" i="13"/>
  <c r="CE46" i="13"/>
  <c r="CF46" i="13"/>
  <c r="CG46" i="13"/>
  <c r="CH46" i="13"/>
  <c r="CI46" i="13"/>
  <c r="CJ46" i="13"/>
  <c r="CK46" i="13"/>
  <c r="CL46" i="13"/>
  <c r="CM46" i="13"/>
  <c r="CN46" i="13"/>
  <c r="CO46" i="13"/>
  <c r="CP46" i="13"/>
  <c r="CQ46" i="13"/>
  <c r="CR46" i="13"/>
  <c r="CS46" i="13"/>
  <c r="CT46" i="13"/>
  <c r="CU46" i="13"/>
  <c r="AN46" i="13"/>
  <c r="G49" i="13"/>
  <c r="G48" i="13"/>
  <c r="CU47" i="13"/>
  <c r="CT47" i="13"/>
  <c r="CS47" i="13"/>
  <c r="CR47" i="13"/>
  <c r="CQ47" i="13"/>
  <c r="CP47" i="13"/>
  <c r="CO47" i="13"/>
  <c r="CN47" i="13"/>
  <c r="CM47" i="13"/>
  <c r="CL47" i="13"/>
  <c r="CK47" i="13"/>
  <c r="CJ47" i="13"/>
  <c r="CI47" i="13"/>
  <c r="CH47" i="13"/>
  <c r="CG47" i="13"/>
  <c r="CF47" i="13"/>
  <c r="CE47" i="13"/>
  <c r="CD47" i="13"/>
  <c r="CC47" i="13"/>
  <c r="CB47" i="13"/>
  <c r="CA47" i="13"/>
  <c r="BZ47" i="13"/>
  <c r="BY47" i="13"/>
  <c r="BX47" i="13"/>
  <c r="BW47" i="13"/>
  <c r="BV47" i="13"/>
  <c r="BU47" i="13"/>
  <c r="BT47" i="13"/>
  <c r="BS47" i="13"/>
  <c r="BR47" i="13"/>
  <c r="BQ47" i="13"/>
  <c r="BP47" i="13"/>
  <c r="BO47" i="13"/>
  <c r="BN47" i="13"/>
  <c r="BM47" i="13"/>
  <c r="BL47" i="13"/>
  <c r="BK47" i="13"/>
  <c r="BJ47" i="13"/>
  <c r="BI47" i="13"/>
  <c r="BH47" i="13"/>
  <c r="BG47" i="13"/>
  <c r="BF47" i="13"/>
  <c r="BE47" i="13"/>
  <c r="BD47" i="13"/>
  <c r="BC47" i="13"/>
  <c r="BB47" i="13"/>
  <c r="BA47" i="13"/>
  <c r="AZ47" i="13"/>
  <c r="AY47" i="13"/>
  <c r="AX47" i="13"/>
  <c r="AW47" i="13"/>
  <c r="AV47" i="13"/>
  <c r="AU47" i="13"/>
  <c r="AT47" i="13"/>
  <c r="AS47" i="13"/>
  <c r="AR47" i="13"/>
  <c r="AQ47" i="13"/>
  <c r="AP47" i="13"/>
  <c r="AO47" i="13"/>
  <c r="AN47" i="13"/>
  <c r="F47" i="13"/>
  <c r="G47" i="13" s="1"/>
  <c r="F42" i="13"/>
  <c r="D46" i="13"/>
  <c r="F46" i="13" s="1"/>
  <c r="D42" i="13"/>
  <c r="D41" i="13"/>
  <c r="F41" i="13" s="1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BA46" i="14"/>
  <c r="BB46" i="14"/>
  <c r="BC46" i="14"/>
  <c r="BD46" i="14"/>
  <c r="BE46" i="14"/>
  <c r="BF46" i="14"/>
  <c r="BG46" i="14"/>
  <c r="BH46" i="14"/>
  <c r="BI46" i="14"/>
  <c r="BJ46" i="14"/>
  <c r="BK46" i="14"/>
  <c r="BL46" i="14"/>
  <c r="BM46" i="14"/>
  <c r="BN46" i="14"/>
  <c r="BO46" i="14"/>
  <c r="BP46" i="14"/>
  <c r="BQ46" i="14"/>
  <c r="BR46" i="14"/>
  <c r="BS46" i="14"/>
  <c r="BT46" i="14"/>
  <c r="BU46" i="14"/>
  <c r="BV46" i="14"/>
  <c r="BW46" i="14"/>
  <c r="BX46" i="14"/>
  <c r="BY46" i="14"/>
  <c r="BZ46" i="14"/>
  <c r="CA46" i="14"/>
  <c r="CB46" i="14"/>
  <c r="CC46" i="14"/>
  <c r="CD46" i="14"/>
  <c r="CE46" i="14"/>
  <c r="CF46" i="14"/>
  <c r="CG46" i="14"/>
  <c r="CH46" i="14"/>
  <c r="CI46" i="14"/>
  <c r="CJ46" i="14"/>
  <c r="CK46" i="14"/>
  <c r="CL46" i="14"/>
  <c r="CM46" i="14"/>
  <c r="CN46" i="14"/>
  <c r="CO46" i="14"/>
  <c r="CP46" i="14"/>
  <c r="CQ46" i="14"/>
  <c r="CR46" i="14"/>
  <c r="CS46" i="14"/>
  <c r="CT46" i="14"/>
  <c r="CU46" i="14"/>
  <c r="AN46" i="14"/>
  <c r="CU47" i="14"/>
  <c r="CT47" i="14"/>
  <c r="CQ47" i="14"/>
  <c r="CM47" i="14"/>
  <c r="CL47" i="14"/>
  <c r="CI47" i="14"/>
  <c r="CE47" i="14"/>
  <c r="CD47" i="14"/>
  <c r="CA47" i="14"/>
  <c r="BW47" i="14"/>
  <c r="BV47" i="14"/>
  <c r="BS47" i="14"/>
  <c r="BO47" i="14"/>
  <c r="BN47" i="14"/>
  <c r="BK47" i="14"/>
  <c r="BG47" i="14"/>
  <c r="BF47" i="14"/>
  <c r="BC47" i="14"/>
  <c r="AY47" i="14"/>
  <c r="AX47" i="14"/>
  <c r="AU47" i="14"/>
  <c r="AQ47" i="14"/>
  <c r="AP47" i="14"/>
  <c r="CS47" i="14"/>
  <c r="D46" i="14"/>
  <c r="F46" i="14" s="1"/>
  <c r="D42" i="14"/>
  <c r="F42" i="14" s="1"/>
  <c r="D41" i="14"/>
  <c r="F41" i="14" s="1"/>
  <c r="AU47" i="16"/>
  <c r="BC47" i="16"/>
  <c r="BK47" i="16"/>
  <c r="BS47" i="16"/>
  <c r="CA47" i="16"/>
  <c r="CI47" i="16"/>
  <c r="CQ47" i="16"/>
  <c r="D47" i="16"/>
  <c r="F47" i="16" s="1"/>
  <c r="D46" i="16"/>
  <c r="F46" i="16" s="1"/>
  <c r="D42" i="16"/>
  <c r="F42" i="16" s="1"/>
  <c r="D41" i="16"/>
  <c r="F41" i="16" s="1"/>
  <c r="AO46" i="18"/>
  <c r="AP46" i="18"/>
  <c r="AW46" i="18"/>
  <c r="AX46" i="18"/>
  <c r="BE46" i="18"/>
  <c r="BF46" i="18"/>
  <c r="BM46" i="18"/>
  <c r="BN46" i="18"/>
  <c r="BU46" i="18"/>
  <c r="BV46" i="18"/>
  <c r="CC46" i="18"/>
  <c r="CD46" i="18"/>
  <c r="CK46" i="18"/>
  <c r="CL46" i="18"/>
  <c r="CS46" i="18"/>
  <c r="CT46" i="18"/>
  <c r="AP47" i="18"/>
  <c r="AS47" i="18"/>
  <c r="AT47" i="18"/>
  <c r="AU47" i="18"/>
  <c r="AX47" i="18"/>
  <c r="BA47" i="18"/>
  <c r="BB47" i="18"/>
  <c r="BC47" i="18"/>
  <c r="BF47" i="18"/>
  <c r="BI47" i="18"/>
  <c r="BJ47" i="18"/>
  <c r="BK47" i="18"/>
  <c r="BN47" i="18"/>
  <c r="BQ47" i="18"/>
  <c r="BR47" i="18"/>
  <c r="BS47" i="18"/>
  <c r="BV47" i="18"/>
  <c r="BY47" i="18"/>
  <c r="BZ47" i="18"/>
  <c r="CA47" i="18"/>
  <c r="CD47" i="18"/>
  <c r="CG47" i="18"/>
  <c r="CH47" i="18"/>
  <c r="CI47" i="18"/>
  <c r="CL47" i="18"/>
  <c r="CO47" i="18"/>
  <c r="CP47" i="18"/>
  <c r="CQ47" i="18"/>
  <c r="CT47" i="18"/>
  <c r="D47" i="18"/>
  <c r="AV47" i="18" s="1"/>
  <c r="D46" i="18"/>
  <c r="AQ46" i="18" s="1"/>
  <c r="D42" i="18"/>
  <c r="F42" i="18" s="1"/>
  <c r="D41" i="18"/>
  <c r="F41" i="18" s="1"/>
  <c r="AO47" i="20"/>
  <c r="AP47" i="20"/>
  <c r="AQ47" i="20"/>
  <c r="AR47" i="20"/>
  <c r="AS47" i="20"/>
  <c r="AT47" i="20"/>
  <c r="AU47" i="20"/>
  <c r="AV47" i="20"/>
  <c r="AW47" i="20"/>
  <c r="AX47" i="20"/>
  <c r="AY47" i="20"/>
  <c r="AZ47" i="20"/>
  <c r="BA47" i="20"/>
  <c r="BB47" i="20"/>
  <c r="BC47" i="20"/>
  <c r="BD47" i="20"/>
  <c r="BE47" i="20"/>
  <c r="BF47" i="20"/>
  <c r="BG47" i="20"/>
  <c r="BH47" i="20"/>
  <c r="BI47" i="20"/>
  <c r="BJ47" i="20"/>
  <c r="BK47" i="20"/>
  <c r="BL47" i="20"/>
  <c r="BM47" i="20"/>
  <c r="BN47" i="20"/>
  <c r="BO47" i="20"/>
  <c r="BP47" i="20"/>
  <c r="BQ47" i="20"/>
  <c r="BR47" i="20"/>
  <c r="BS47" i="20"/>
  <c r="BT47" i="20"/>
  <c r="BU47" i="20"/>
  <c r="BV47" i="20"/>
  <c r="BW47" i="20"/>
  <c r="BX47" i="20"/>
  <c r="BY47" i="20"/>
  <c r="BZ47" i="20"/>
  <c r="CA47" i="20"/>
  <c r="CB47" i="20"/>
  <c r="CC47" i="20"/>
  <c r="CD47" i="20"/>
  <c r="CE47" i="20"/>
  <c r="CF47" i="20"/>
  <c r="CG47" i="20"/>
  <c r="CH47" i="20"/>
  <c r="CI47" i="20"/>
  <c r="CJ47" i="20"/>
  <c r="CK47" i="20"/>
  <c r="CL47" i="20"/>
  <c r="CM47" i="20"/>
  <c r="CN47" i="20"/>
  <c r="CO47" i="20"/>
  <c r="CP47" i="20"/>
  <c r="CQ47" i="20"/>
  <c r="CR47" i="20"/>
  <c r="CS47" i="20"/>
  <c r="CT47" i="20"/>
  <c r="CU47" i="20"/>
  <c r="AN47" i="20"/>
  <c r="D47" i="20"/>
  <c r="AO46" i="12" l="1"/>
  <c r="BE46" i="12"/>
  <c r="CC46" i="12"/>
  <c r="CK46" i="12"/>
  <c r="AP46" i="12"/>
  <c r="AX46" i="12"/>
  <c r="BF46" i="12"/>
  <c r="BN46" i="12"/>
  <c r="BV46" i="12"/>
  <c r="CD46" i="12"/>
  <c r="CL46" i="12"/>
  <c r="CT46" i="12"/>
  <c r="AW46" i="12"/>
  <c r="BU46" i="12"/>
  <c r="AQ46" i="12"/>
  <c r="AY46" i="12"/>
  <c r="BG46" i="12"/>
  <c r="BO46" i="12"/>
  <c r="BW46" i="12"/>
  <c r="CE46" i="12"/>
  <c r="CM46" i="12"/>
  <c r="CU46" i="12"/>
  <c r="BI46" i="12"/>
  <c r="AS46" i="12"/>
  <c r="BQ46" i="12"/>
  <c r="CG46" i="12"/>
  <c r="F46" i="12"/>
  <c r="G46" i="12" s="1"/>
  <c r="AT46" i="12"/>
  <c r="BB46" i="12"/>
  <c r="BJ46" i="12"/>
  <c r="BR46" i="12"/>
  <c r="BZ46" i="12"/>
  <c r="CH46" i="12"/>
  <c r="CP46" i="12"/>
  <c r="BA46" i="12"/>
  <c r="BY46" i="12"/>
  <c r="CO46" i="12"/>
  <c r="AU46" i="12"/>
  <c r="BC46" i="12"/>
  <c r="BK46" i="12"/>
  <c r="BS46" i="12"/>
  <c r="CA46" i="12"/>
  <c r="CI46" i="12"/>
  <c r="CQ46" i="12"/>
  <c r="BM46" i="12"/>
  <c r="AR47" i="14"/>
  <c r="AZ47" i="14"/>
  <c r="BH47" i="14"/>
  <c r="BP47" i="14"/>
  <c r="BX47" i="14"/>
  <c r="CF47" i="14"/>
  <c r="CN47" i="14"/>
  <c r="AS47" i="14"/>
  <c r="BA47" i="14"/>
  <c r="BI47" i="14"/>
  <c r="BQ47" i="14"/>
  <c r="BY47" i="14"/>
  <c r="CG47" i="14"/>
  <c r="CO47" i="14"/>
  <c r="F47" i="14"/>
  <c r="G47" i="14" s="1"/>
  <c r="AT47" i="14"/>
  <c r="BB47" i="14"/>
  <c r="BJ47" i="14"/>
  <c r="BR47" i="14"/>
  <c r="BZ47" i="14"/>
  <c r="CH47" i="14"/>
  <c r="CP47" i="14"/>
  <c r="AN47" i="14"/>
  <c r="AV47" i="14"/>
  <c r="BD47" i="14"/>
  <c r="BL47" i="14"/>
  <c r="BT47" i="14"/>
  <c r="CB47" i="14"/>
  <c r="CJ47" i="14"/>
  <c r="CR47" i="14"/>
  <c r="AO47" i="14"/>
  <c r="AW47" i="14"/>
  <c r="BE47" i="14"/>
  <c r="BM47" i="14"/>
  <c r="BU47" i="14"/>
  <c r="CC47" i="14"/>
  <c r="CK47" i="14"/>
  <c r="CT46" i="16"/>
  <c r="CD46" i="16"/>
  <c r="BF46" i="16"/>
  <c r="BZ47" i="16"/>
  <c r="BR47" i="16"/>
  <c r="BJ47" i="16"/>
  <c r="BB47" i="16"/>
  <c r="AT47" i="16"/>
  <c r="CS46" i="16"/>
  <c r="CK46" i="16"/>
  <c r="CC46" i="16"/>
  <c r="BU46" i="16"/>
  <c r="BM46" i="16"/>
  <c r="BE46" i="16"/>
  <c r="AW46" i="16"/>
  <c r="AO46" i="16"/>
  <c r="AN46" i="16"/>
  <c r="CO47" i="16"/>
  <c r="CG47" i="16"/>
  <c r="BY47" i="16"/>
  <c r="BQ47" i="16"/>
  <c r="BI47" i="16"/>
  <c r="BA47" i="16"/>
  <c r="AS47" i="16"/>
  <c r="CR46" i="16"/>
  <c r="CJ46" i="16"/>
  <c r="CB46" i="16"/>
  <c r="BT46" i="16"/>
  <c r="BL46" i="16"/>
  <c r="BD46" i="16"/>
  <c r="AV46" i="16"/>
  <c r="AN47" i="16"/>
  <c r="CN47" i="16"/>
  <c r="CF47" i="16"/>
  <c r="BX47" i="16"/>
  <c r="BP47" i="16"/>
  <c r="BH47" i="16"/>
  <c r="AZ47" i="16"/>
  <c r="AR47" i="16"/>
  <c r="CQ46" i="16"/>
  <c r="CI46" i="16"/>
  <c r="CA46" i="16"/>
  <c r="BS46" i="16"/>
  <c r="BK46" i="16"/>
  <c r="BC46" i="16"/>
  <c r="AU46" i="16"/>
  <c r="AX46" i="16"/>
  <c r="CP47" i="16"/>
  <c r="CM47" i="16"/>
  <c r="BW47" i="16"/>
  <c r="BG47" i="16"/>
  <c r="AQ47" i="16"/>
  <c r="CH46" i="16"/>
  <c r="BR46" i="16"/>
  <c r="BB46" i="16"/>
  <c r="CD47" i="16"/>
  <c r="AX47" i="16"/>
  <c r="BA46" i="16"/>
  <c r="CS47" i="16"/>
  <c r="CK47" i="16"/>
  <c r="CC47" i="16"/>
  <c r="BU47" i="16"/>
  <c r="BM47" i="16"/>
  <c r="BE47" i="16"/>
  <c r="AW47" i="16"/>
  <c r="AO47" i="16"/>
  <c r="CN46" i="16"/>
  <c r="CF46" i="16"/>
  <c r="BX46" i="16"/>
  <c r="BP46" i="16"/>
  <c r="BH46" i="16"/>
  <c r="AZ46" i="16"/>
  <c r="AR46" i="16"/>
  <c r="CL46" i="16"/>
  <c r="BV46" i="16"/>
  <c r="BN46" i="16"/>
  <c r="AP46" i="16"/>
  <c r="CH47" i="16"/>
  <c r="CU47" i="16"/>
  <c r="CE47" i="16"/>
  <c r="BO47" i="16"/>
  <c r="AY47" i="16"/>
  <c r="CP46" i="16"/>
  <c r="BZ46" i="16"/>
  <c r="BJ46" i="16"/>
  <c r="AT46" i="16"/>
  <c r="CT47" i="16"/>
  <c r="CL47" i="16"/>
  <c r="BV47" i="16"/>
  <c r="BN47" i="16"/>
  <c r="BF47" i="16"/>
  <c r="AP47" i="16"/>
  <c r="CO46" i="16"/>
  <c r="CG46" i="16"/>
  <c r="BY46" i="16"/>
  <c r="BQ46" i="16"/>
  <c r="BI46" i="16"/>
  <c r="AS46" i="16"/>
  <c r="CR47" i="16"/>
  <c r="CJ47" i="16"/>
  <c r="CB47" i="16"/>
  <c r="BT47" i="16"/>
  <c r="BL47" i="16"/>
  <c r="BD47" i="16"/>
  <c r="AV47" i="16"/>
  <c r="CU46" i="16"/>
  <c r="CM46" i="16"/>
  <c r="CE46" i="16"/>
  <c r="BW46" i="16"/>
  <c r="BO46" i="16"/>
  <c r="BG46" i="16"/>
  <c r="AY46" i="16"/>
  <c r="AQ46" i="16"/>
  <c r="AN46" i="18"/>
  <c r="CR46" i="18"/>
  <c r="CJ46" i="18"/>
  <c r="CB46" i="18"/>
  <c r="BT46" i="18"/>
  <c r="BL46" i="18"/>
  <c r="BD46" i="18"/>
  <c r="AV46" i="18"/>
  <c r="AN47" i="18"/>
  <c r="CN47" i="18"/>
  <c r="CF47" i="18"/>
  <c r="BX47" i="18"/>
  <c r="BP47" i="18"/>
  <c r="BH47" i="18"/>
  <c r="AZ47" i="18"/>
  <c r="AR47" i="18"/>
  <c r="CQ46" i="18"/>
  <c r="CI46" i="18"/>
  <c r="CA46" i="18"/>
  <c r="BS46" i="18"/>
  <c r="BK46" i="18"/>
  <c r="BC46" i="18"/>
  <c r="AU46" i="18"/>
  <c r="CU47" i="18"/>
  <c r="CM47" i="18"/>
  <c r="CE47" i="18"/>
  <c r="BW47" i="18"/>
  <c r="BO47" i="18"/>
  <c r="BG47" i="18"/>
  <c r="AY47" i="18"/>
  <c r="AQ47" i="18"/>
  <c r="CP46" i="18"/>
  <c r="CH46" i="18"/>
  <c r="BZ46" i="18"/>
  <c r="BR46" i="18"/>
  <c r="BJ46" i="18"/>
  <c r="BB46" i="18"/>
  <c r="AT46" i="18"/>
  <c r="CO46" i="18"/>
  <c r="CG46" i="18"/>
  <c r="BY46" i="18"/>
  <c r="BQ46" i="18"/>
  <c r="BI46" i="18"/>
  <c r="BA46" i="18"/>
  <c r="AS46" i="18"/>
  <c r="F46" i="18"/>
  <c r="CS47" i="18"/>
  <c r="CK47" i="18"/>
  <c r="CC47" i="18"/>
  <c r="BU47" i="18"/>
  <c r="BM47" i="18"/>
  <c r="BE47" i="18"/>
  <c r="AW47" i="18"/>
  <c r="AO47" i="18"/>
  <c r="CN46" i="18"/>
  <c r="CF46" i="18"/>
  <c r="BX46" i="18"/>
  <c r="BP46" i="18"/>
  <c r="BH46" i="18"/>
  <c r="AZ46" i="18"/>
  <c r="AR46" i="18"/>
  <c r="F47" i="18"/>
  <c r="CR47" i="18"/>
  <c r="CJ47" i="18"/>
  <c r="CB47" i="18"/>
  <c r="BT47" i="18"/>
  <c r="BL47" i="18"/>
  <c r="BD47" i="18"/>
  <c r="CU46" i="18"/>
  <c r="CM46" i="18"/>
  <c r="CE46" i="18"/>
  <c r="BW46" i="18"/>
  <c r="BO46" i="18"/>
  <c r="BG46" i="18"/>
  <c r="AY46" i="18"/>
  <c r="AO46" i="20" l="1"/>
  <c r="AP46" i="20"/>
  <c r="AQ46" i="20"/>
  <c r="AR46" i="20"/>
  <c r="AS46" i="20"/>
  <c r="AT46" i="20"/>
  <c r="AU46" i="20"/>
  <c r="AV46" i="20"/>
  <c r="AW46" i="20"/>
  <c r="AX46" i="20"/>
  <c r="AY46" i="20"/>
  <c r="AZ46" i="20"/>
  <c r="BA46" i="20"/>
  <c r="BB46" i="20"/>
  <c r="BC46" i="20"/>
  <c r="BD46" i="20"/>
  <c r="BE46" i="20"/>
  <c r="BF46" i="20"/>
  <c r="BG46" i="20"/>
  <c r="BH46" i="20"/>
  <c r="BI46" i="20"/>
  <c r="BJ46" i="20"/>
  <c r="BK46" i="20"/>
  <c r="BL46" i="20"/>
  <c r="BM46" i="20"/>
  <c r="BN46" i="20"/>
  <c r="BO46" i="20"/>
  <c r="BP46" i="20"/>
  <c r="BQ46" i="20"/>
  <c r="BR46" i="20"/>
  <c r="BS46" i="20"/>
  <c r="BT46" i="20"/>
  <c r="BU46" i="20"/>
  <c r="BV46" i="20"/>
  <c r="BW46" i="20"/>
  <c r="BX46" i="20"/>
  <c r="BY46" i="20"/>
  <c r="BZ46" i="20"/>
  <c r="CA46" i="20"/>
  <c r="CB46" i="20"/>
  <c r="CC46" i="20"/>
  <c r="CD46" i="20"/>
  <c r="CE46" i="20"/>
  <c r="CF46" i="20"/>
  <c r="CG46" i="20"/>
  <c r="CH46" i="20"/>
  <c r="CI46" i="20"/>
  <c r="CJ46" i="20"/>
  <c r="CK46" i="20"/>
  <c r="CL46" i="20"/>
  <c r="CM46" i="20"/>
  <c r="CN46" i="20"/>
  <c r="CO46" i="20"/>
  <c r="CP46" i="20"/>
  <c r="CQ46" i="20"/>
  <c r="CR46" i="20"/>
  <c r="CS46" i="20"/>
  <c r="CT46" i="20"/>
  <c r="CU46" i="20"/>
  <c r="AN46" i="20"/>
  <c r="F47" i="20"/>
  <c r="F46" i="20"/>
  <c r="F42" i="20"/>
  <c r="F41" i="20"/>
  <c r="G46" i="3" l="1"/>
  <c r="G46" i="11"/>
  <c r="Y83" i="6" l="1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E37" i="6"/>
  <c r="J83" i="6" l="1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I83" i="6"/>
  <c r="E32" i="18" l="1"/>
  <c r="D18" i="18"/>
  <c r="D16" i="18"/>
  <c r="E32" i="16"/>
  <c r="D18" i="16"/>
  <c r="D16" i="16"/>
  <c r="E32" i="14"/>
  <c r="D18" i="14"/>
  <c r="D16" i="14"/>
  <c r="E32" i="13"/>
  <c r="D18" i="13"/>
  <c r="D16" i="13"/>
  <c r="E32" i="11"/>
  <c r="D16" i="11"/>
  <c r="E32" i="3"/>
  <c r="D16" i="3"/>
  <c r="D18" i="12" l="1"/>
  <c r="D16" i="12"/>
  <c r="G55" i="14" l="1"/>
  <c r="E79" i="6" l="1"/>
  <c r="C79" i="6"/>
  <c r="E77" i="6"/>
  <c r="C77" i="6"/>
  <c r="G47" i="20"/>
  <c r="G55" i="20"/>
  <c r="G46" i="20"/>
  <c r="F45" i="20"/>
  <c r="G45" i="20" s="1"/>
  <c r="AN45" i="20" s="1"/>
  <c r="F44" i="20"/>
  <c r="G44" i="20" s="1"/>
  <c r="AN44" i="20" s="1"/>
  <c r="E43" i="20"/>
  <c r="F43" i="20" s="1"/>
  <c r="G48" i="20" s="1"/>
  <c r="G42" i="20"/>
  <c r="AG42" i="20" s="1"/>
  <c r="G41" i="20"/>
  <c r="D39" i="20"/>
  <c r="D38" i="20"/>
  <c r="F35" i="20"/>
  <c r="G35" i="20" s="1"/>
  <c r="W35" i="20" s="1"/>
  <c r="F33" i="20"/>
  <c r="G33" i="20" s="1"/>
  <c r="W33" i="20" s="1"/>
  <c r="F32" i="20"/>
  <c r="G32" i="20" s="1"/>
  <c r="AN32" i="20" s="1"/>
  <c r="F30" i="20"/>
  <c r="G30" i="20" s="1"/>
  <c r="AN30" i="20" s="1"/>
  <c r="F27" i="20"/>
  <c r="G27" i="20" s="1"/>
  <c r="AN27" i="20" s="1"/>
  <c r="D24" i="20"/>
  <c r="D23" i="20"/>
  <c r="F22" i="20"/>
  <c r="G22" i="20" s="1"/>
  <c r="AM22" i="20" s="1"/>
  <c r="F19" i="20"/>
  <c r="AM21" i="20"/>
  <c r="E18" i="20"/>
  <c r="F17" i="20"/>
  <c r="G17" i="20" s="1"/>
  <c r="F16" i="20"/>
  <c r="E24" i="20" s="1"/>
  <c r="H5" i="20"/>
  <c r="H52" i="20" s="1"/>
  <c r="G5" i="20"/>
  <c r="K4" i="20"/>
  <c r="F4" i="20"/>
  <c r="K3" i="20"/>
  <c r="F3" i="20"/>
  <c r="I2" i="20"/>
  <c r="F2" i="20"/>
  <c r="G47" i="18"/>
  <c r="G55" i="18"/>
  <c r="CT52" i="18"/>
  <c r="CN52" i="18"/>
  <c r="CE52" i="18"/>
  <c r="CD52" i="18"/>
  <c r="BV52" i="18"/>
  <c r="BP52" i="18"/>
  <c r="BF52" i="18"/>
  <c r="G46" i="18"/>
  <c r="F45" i="18"/>
  <c r="G45" i="18" s="1"/>
  <c r="AN45" i="18" s="1"/>
  <c r="F44" i="18"/>
  <c r="E43" i="18"/>
  <c r="F43" i="18" s="1"/>
  <c r="G42" i="18"/>
  <c r="G41" i="18"/>
  <c r="D39" i="18"/>
  <c r="D38" i="18"/>
  <c r="F35" i="18"/>
  <c r="G35" i="18" s="1"/>
  <c r="W35" i="18" s="1"/>
  <c r="F33" i="18"/>
  <c r="G33" i="18" s="1"/>
  <c r="W33" i="18" s="1"/>
  <c r="F32" i="18"/>
  <c r="G32" i="18" s="1"/>
  <c r="AN32" i="18" s="1"/>
  <c r="F30" i="18"/>
  <c r="G30" i="18" s="1"/>
  <c r="F27" i="18"/>
  <c r="G27" i="18" s="1"/>
  <c r="AN27" i="18" s="1"/>
  <c r="D24" i="18"/>
  <c r="D23" i="18"/>
  <c r="F22" i="18"/>
  <c r="G22" i="18" s="1"/>
  <c r="AM22" i="18" s="1"/>
  <c r="F19" i="18"/>
  <c r="G19" i="18" s="1"/>
  <c r="E18" i="18"/>
  <c r="F17" i="18"/>
  <c r="G17" i="18" s="1"/>
  <c r="F16" i="18"/>
  <c r="G16" i="18" s="1"/>
  <c r="X16" i="18" s="1"/>
  <c r="X20" i="18" s="1"/>
  <c r="H5" i="18"/>
  <c r="G5" i="18"/>
  <c r="K4" i="18"/>
  <c r="F4" i="18"/>
  <c r="K3" i="18"/>
  <c r="F3" i="18"/>
  <c r="I2" i="18"/>
  <c r="F2" i="18"/>
  <c r="G47" i="16"/>
  <c r="E18" i="16"/>
  <c r="G55" i="16"/>
  <c r="BY52" i="16"/>
  <c r="BQ52" i="16"/>
  <c r="BI52" i="16"/>
  <c r="G46" i="16"/>
  <c r="F45" i="16"/>
  <c r="G45" i="16" s="1"/>
  <c r="AN45" i="16" s="1"/>
  <c r="F44" i="16"/>
  <c r="G44" i="16" s="1"/>
  <c r="AN44" i="16" s="1"/>
  <c r="E43" i="16"/>
  <c r="F43" i="16" s="1"/>
  <c r="G42" i="16"/>
  <c r="G41" i="16"/>
  <c r="D39" i="16"/>
  <c r="D38" i="16"/>
  <c r="F35" i="16"/>
  <c r="G35" i="16" s="1"/>
  <c r="W35" i="16" s="1"/>
  <c r="F33" i="16"/>
  <c r="G33" i="16" s="1"/>
  <c r="W33" i="16" s="1"/>
  <c r="F32" i="16"/>
  <c r="G32" i="16" s="1"/>
  <c r="AN32" i="16" s="1"/>
  <c r="F30" i="16"/>
  <c r="G30" i="16" s="1"/>
  <c r="F27" i="16"/>
  <c r="G27" i="16" s="1"/>
  <c r="AN27" i="16" s="1"/>
  <c r="D24" i="16"/>
  <c r="D23" i="16"/>
  <c r="F22" i="16"/>
  <c r="G22" i="16" s="1"/>
  <c r="AM22" i="16" s="1"/>
  <c r="W20" i="16"/>
  <c r="F19" i="16"/>
  <c r="G19" i="16" s="1"/>
  <c r="F17" i="16"/>
  <c r="G17" i="16" s="1"/>
  <c r="F16" i="16"/>
  <c r="H5" i="16"/>
  <c r="H52" i="16" s="1"/>
  <c r="G5" i="16"/>
  <c r="K4" i="16"/>
  <c r="F4" i="16"/>
  <c r="K3" i="16"/>
  <c r="F3" i="16"/>
  <c r="I2" i="16"/>
  <c r="F2" i="16"/>
  <c r="E65" i="6"/>
  <c r="C65" i="6"/>
  <c r="E63" i="6"/>
  <c r="C63" i="6"/>
  <c r="G48" i="16" l="1"/>
  <c r="BE52" i="16"/>
  <c r="BM52" i="16"/>
  <c r="CK52" i="16"/>
  <c r="CE52" i="16"/>
  <c r="K5" i="16"/>
  <c r="BG52" i="16"/>
  <c r="AE41" i="16"/>
  <c r="AA41" i="16"/>
  <c r="AC41" i="16"/>
  <c r="AF41" i="16"/>
  <c r="AB41" i="16"/>
  <c r="AD41" i="16"/>
  <c r="Y41" i="16"/>
  <c r="Z41" i="16"/>
  <c r="E5" i="16"/>
  <c r="F5" i="16" s="1"/>
  <c r="AF42" i="16"/>
  <c r="AB42" i="16"/>
  <c r="Z42" i="16"/>
  <c r="AC42" i="16"/>
  <c r="AE42" i="16"/>
  <c r="AA42" i="16"/>
  <c r="AD42" i="16"/>
  <c r="Y42" i="16"/>
  <c r="G43" i="18"/>
  <c r="CU43" i="18" s="1"/>
  <c r="G48" i="18"/>
  <c r="BE52" i="18"/>
  <c r="BD52" i="18"/>
  <c r="CB52" i="18"/>
  <c r="K5" i="18"/>
  <c r="E5" i="18"/>
  <c r="F5" i="18" s="1"/>
  <c r="AA41" i="18"/>
  <c r="Z41" i="18"/>
  <c r="Y41" i="18"/>
  <c r="AF41" i="18"/>
  <c r="AB41" i="18"/>
  <c r="AD41" i="18"/>
  <c r="AC41" i="18"/>
  <c r="AE41" i="18"/>
  <c r="AF42" i="18"/>
  <c r="AB42" i="18"/>
  <c r="Z42" i="18"/>
  <c r="AA42" i="18"/>
  <c r="AD42" i="18"/>
  <c r="AC42" i="18"/>
  <c r="AE42" i="18"/>
  <c r="Y42" i="18"/>
  <c r="BM52" i="18"/>
  <c r="CC52" i="18"/>
  <c r="CK52" i="18"/>
  <c r="BI52" i="18"/>
  <c r="BY52" i="18"/>
  <c r="CG52" i="18"/>
  <c r="BZ52" i="18"/>
  <c r="BD52" i="20"/>
  <c r="BL52" i="20"/>
  <c r="CB52" i="20"/>
  <c r="CJ52" i="20"/>
  <c r="E8" i="20"/>
  <c r="F8" i="20" s="1"/>
  <c r="G8" i="20" s="1"/>
  <c r="Y8" i="20" s="1"/>
  <c r="F24" i="20"/>
  <c r="G24" i="20" s="1"/>
  <c r="N24" i="20" s="1"/>
  <c r="BP52" i="20"/>
  <c r="E5" i="20"/>
  <c r="F5" i="20" s="1"/>
  <c r="BH52" i="20"/>
  <c r="BX52" i="20"/>
  <c r="BC52" i="20"/>
  <c r="BK52" i="20"/>
  <c r="CA52" i="20"/>
  <c r="CI52" i="20"/>
  <c r="BG52" i="20"/>
  <c r="BW52" i="20"/>
  <c r="CM52" i="20"/>
  <c r="CN52" i="20"/>
  <c r="CF52" i="18"/>
  <c r="BO52" i="16"/>
  <c r="BU52" i="16"/>
  <c r="CS52" i="16"/>
  <c r="BW52" i="16"/>
  <c r="CQ52" i="18"/>
  <c r="BS52" i="18"/>
  <c r="BC52" i="16"/>
  <c r="BK52" i="16"/>
  <c r="CA52" i="16"/>
  <c r="CI52" i="16"/>
  <c r="BE52" i="20"/>
  <c r="BM52" i="20"/>
  <c r="CC52" i="20"/>
  <c r="CK52" i="20"/>
  <c r="BS52" i="20"/>
  <c r="CQ52" i="20"/>
  <c r="BT52" i="20"/>
  <c r="CF52" i="20"/>
  <c r="CR52" i="20"/>
  <c r="BU52" i="20"/>
  <c r="CS52" i="20"/>
  <c r="BC52" i="18"/>
  <c r="BO52" i="18"/>
  <c r="CA52" i="18"/>
  <c r="AP52" i="18"/>
  <c r="BH52" i="18"/>
  <c r="BT52" i="18"/>
  <c r="BU52" i="18"/>
  <c r="CS52" i="18"/>
  <c r="BK52" i="18"/>
  <c r="CI52" i="18"/>
  <c r="BL52" i="18"/>
  <c r="BX52" i="18"/>
  <c r="BN52" i="18"/>
  <c r="CL52" i="18"/>
  <c r="CM52" i="18"/>
  <c r="BQ52" i="18"/>
  <c r="CO52" i="18"/>
  <c r="BR52" i="18"/>
  <c r="CP52" i="18"/>
  <c r="BG52" i="18"/>
  <c r="BJ52" i="18"/>
  <c r="CH52" i="18"/>
  <c r="BW52" i="18"/>
  <c r="E6" i="18"/>
  <c r="F6" i="18" s="1"/>
  <c r="E7" i="18"/>
  <c r="F7" i="18" s="1"/>
  <c r="G7" i="18" s="1"/>
  <c r="Y7" i="18" s="1"/>
  <c r="E8" i="18"/>
  <c r="F8" i="18" s="1"/>
  <c r="G8" i="18" s="1"/>
  <c r="X8" i="18" s="1"/>
  <c r="E20" i="18"/>
  <c r="F20" i="18" s="1"/>
  <c r="G20" i="18" s="1"/>
  <c r="CC52" i="16"/>
  <c r="BS52" i="16"/>
  <c r="CQ52" i="16"/>
  <c r="CM52" i="16"/>
  <c r="BJ52" i="20"/>
  <c r="BR52" i="20"/>
  <c r="BZ52" i="20"/>
  <c r="CH52" i="20"/>
  <c r="CP52" i="20"/>
  <c r="BF52" i="20"/>
  <c r="BN52" i="20"/>
  <c r="BV52" i="20"/>
  <c r="CD52" i="20"/>
  <c r="CL52" i="20"/>
  <c r="CT52" i="20"/>
  <c r="BO52" i="20"/>
  <c r="CE52" i="20"/>
  <c r="BI52" i="20"/>
  <c r="BQ52" i="20"/>
  <c r="BY52" i="20"/>
  <c r="CG52" i="20"/>
  <c r="CO52" i="20"/>
  <c r="G43" i="20"/>
  <c r="CU43" i="20" s="1"/>
  <c r="AJ42" i="20"/>
  <c r="X42" i="20"/>
  <c r="Z42" i="20"/>
  <c r="AA42" i="20"/>
  <c r="AB42" i="20"/>
  <c r="AF42" i="20"/>
  <c r="AH42" i="20"/>
  <c r="AI42" i="20"/>
  <c r="E6" i="20"/>
  <c r="F6" i="20" s="1"/>
  <c r="G6" i="20" s="1"/>
  <c r="M6" i="20" s="1"/>
  <c r="M13" i="20" s="1"/>
  <c r="E7" i="20"/>
  <c r="F7" i="20" s="1"/>
  <c r="G7" i="20" s="1"/>
  <c r="Y7" i="20" s="1"/>
  <c r="Y17" i="20"/>
  <c r="X17" i="20"/>
  <c r="K5" i="20"/>
  <c r="AJ41" i="20"/>
  <c r="AB41" i="20"/>
  <c r="AI41" i="20"/>
  <c r="AA41" i="20"/>
  <c r="AL41" i="20"/>
  <c r="AH41" i="20"/>
  <c r="Z41" i="20"/>
  <c r="AC41" i="20"/>
  <c r="AG41" i="20"/>
  <c r="Y41" i="20"/>
  <c r="AF41" i="20"/>
  <c r="X41" i="20"/>
  <c r="AD41" i="20"/>
  <c r="AK41" i="20"/>
  <c r="AM41" i="20"/>
  <c r="AE41" i="20"/>
  <c r="G19" i="20"/>
  <c r="E20" i="20"/>
  <c r="AC42" i="20"/>
  <c r="AK42" i="20"/>
  <c r="AD42" i="20"/>
  <c r="AL42" i="20"/>
  <c r="AE42" i="20"/>
  <c r="AM42" i="20"/>
  <c r="I5" i="20"/>
  <c r="G16" i="20"/>
  <c r="Y42" i="20"/>
  <c r="F18" i="20"/>
  <c r="BH52" i="16"/>
  <c r="BP52" i="16"/>
  <c r="BX52" i="16"/>
  <c r="CF52" i="16"/>
  <c r="CN52" i="16"/>
  <c r="AV52" i="18"/>
  <c r="CJ52" i="18"/>
  <c r="CR52" i="18"/>
  <c r="I5" i="18"/>
  <c r="I52" i="18" s="1"/>
  <c r="I58" i="18" s="1"/>
  <c r="AX52" i="18"/>
  <c r="BB52" i="18"/>
  <c r="X17" i="18"/>
  <c r="Y17" i="18"/>
  <c r="AU52" i="18"/>
  <c r="Y16" i="18"/>
  <c r="Y20" i="18" s="1"/>
  <c r="AN30" i="18"/>
  <c r="AO52" i="18"/>
  <c r="AW52" i="18"/>
  <c r="G44" i="18"/>
  <c r="AN44" i="18" s="1"/>
  <c r="AQ52" i="18"/>
  <c r="AY52" i="18"/>
  <c r="AR52" i="18"/>
  <c r="AZ52" i="18"/>
  <c r="E24" i="18"/>
  <c r="F24" i="18" s="1"/>
  <c r="G24" i="18" s="1"/>
  <c r="AS52" i="18"/>
  <c r="BA52" i="18"/>
  <c r="F18" i="18"/>
  <c r="E12" i="18" s="1"/>
  <c r="F12" i="18" s="1"/>
  <c r="AT52" i="18"/>
  <c r="BF52" i="16"/>
  <c r="BN52" i="16"/>
  <c r="BV52" i="16"/>
  <c r="CD52" i="16"/>
  <c r="CL52" i="16"/>
  <c r="CT52" i="16"/>
  <c r="CG52" i="16"/>
  <c r="CO52" i="16"/>
  <c r="BJ52" i="16"/>
  <c r="BR52" i="16"/>
  <c r="BZ52" i="16"/>
  <c r="CH52" i="16"/>
  <c r="CP52" i="16"/>
  <c r="BD52" i="16"/>
  <c r="BL52" i="16"/>
  <c r="BT52" i="16"/>
  <c r="CB52" i="16"/>
  <c r="CJ52" i="16"/>
  <c r="CR52" i="16"/>
  <c r="G43" i="16"/>
  <c r="CU43" i="16" s="1"/>
  <c r="E24" i="16"/>
  <c r="F24" i="16" s="1"/>
  <c r="G24" i="16" s="1"/>
  <c r="G16" i="16"/>
  <c r="E7" i="16"/>
  <c r="F7" i="16" s="1"/>
  <c r="G7" i="16" s="1"/>
  <c r="E20" i="16"/>
  <c r="E8" i="16"/>
  <c r="F8" i="16" s="1"/>
  <c r="G8" i="16" s="1"/>
  <c r="E6" i="16"/>
  <c r="F6" i="16" s="1"/>
  <c r="AN30" i="16"/>
  <c r="Y17" i="16"/>
  <c r="X17" i="16"/>
  <c r="AU52" i="16"/>
  <c r="S52" i="16"/>
  <c r="AO52" i="16"/>
  <c r="AW52" i="16"/>
  <c r="AP52" i="16"/>
  <c r="AX52" i="16"/>
  <c r="V52" i="16"/>
  <c r="I5" i="16"/>
  <c r="O52" i="16"/>
  <c r="AR52" i="16"/>
  <c r="F18" i="16"/>
  <c r="AS52" i="16"/>
  <c r="CT52" i="14"/>
  <c r="CS52" i="14"/>
  <c r="CR52" i="14"/>
  <c r="CQ52" i="14"/>
  <c r="CP52" i="14"/>
  <c r="CO52" i="14"/>
  <c r="CN52" i="14"/>
  <c r="CM52" i="14"/>
  <c r="CL52" i="14"/>
  <c r="CK52" i="14"/>
  <c r="CJ52" i="14"/>
  <c r="CI52" i="14"/>
  <c r="CH52" i="14"/>
  <c r="CG52" i="14"/>
  <c r="CF52" i="14"/>
  <c r="CE52" i="14"/>
  <c r="CD52" i="14"/>
  <c r="CC52" i="14"/>
  <c r="CB52" i="14"/>
  <c r="CA52" i="14"/>
  <c r="BZ52" i="14"/>
  <c r="BY52" i="14"/>
  <c r="BX52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G46" i="14"/>
  <c r="F45" i="14"/>
  <c r="G45" i="14" s="1"/>
  <c r="AN45" i="14" s="1"/>
  <c r="F44" i="14"/>
  <c r="G44" i="14" s="1"/>
  <c r="AN44" i="14" s="1"/>
  <c r="E43" i="14"/>
  <c r="F43" i="14" s="1"/>
  <c r="G42" i="14"/>
  <c r="G41" i="14"/>
  <c r="D39" i="14"/>
  <c r="D38" i="14"/>
  <c r="F35" i="14"/>
  <c r="G35" i="14" s="1"/>
  <c r="W35" i="14" s="1"/>
  <c r="F33" i="14"/>
  <c r="G33" i="14" s="1"/>
  <c r="W33" i="14" s="1"/>
  <c r="F32" i="14"/>
  <c r="G32" i="14" s="1"/>
  <c r="AN32" i="14" s="1"/>
  <c r="F30" i="14"/>
  <c r="G30" i="14" s="1"/>
  <c r="F27" i="14"/>
  <c r="G27" i="14" s="1"/>
  <c r="AN27" i="14" s="1"/>
  <c r="D24" i="14"/>
  <c r="D23" i="14"/>
  <c r="F22" i="14"/>
  <c r="G22" i="14" s="1"/>
  <c r="AM22" i="14" s="1"/>
  <c r="W20" i="14"/>
  <c r="F19" i="14"/>
  <c r="G19" i="14" s="1"/>
  <c r="D35" i="10" s="1"/>
  <c r="E18" i="14"/>
  <c r="F17" i="14"/>
  <c r="G17" i="14" s="1"/>
  <c r="F16" i="14"/>
  <c r="G16" i="14" s="1"/>
  <c r="H5" i="14"/>
  <c r="G5" i="14"/>
  <c r="K4" i="14"/>
  <c r="F4" i="14"/>
  <c r="K3" i="14"/>
  <c r="F3" i="14"/>
  <c r="I2" i="14"/>
  <c r="F2" i="14"/>
  <c r="G48" i="14" l="1"/>
  <c r="K5" i="14"/>
  <c r="AF41" i="14"/>
  <c r="AC41" i="14"/>
  <c r="AE41" i="14"/>
  <c r="AD41" i="14"/>
  <c r="AB41" i="14"/>
  <c r="AA41" i="14"/>
  <c r="Y41" i="14"/>
  <c r="Z41" i="14"/>
  <c r="Q35" i="10"/>
  <c r="I35" i="10"/>
  <c r="H35" i="10"/>
  <c r="E35" i="10"/>
  <c r="P35" i="10"/>
  <c r="O35" i="10"/>
  <c r="G35" i="10"/>
  <c r="N35" i="10"/>
  <c r="F35" i="10"/>
  <c r="J35" i="10"/>
  <c r="L35" i="10"/>
  <c r="M35" i="10"/>
  <c r="K35" i="10"/>
  <c r="AF42" i="14"/>
  <c r="AC42" i="14"/>
  <c r="AE42" i="14"/>
  <c r="AD42" i="14"/>
  <c r="AB42" i="14"/>
  <c r="Z42" i="14"/>
  <c r="Y42" i="14"/>
  <c r="AA42" i="14"/>
  <c r="Y8" i="18"/>
  <c r="Y13" i="18" s="1"/>
  <c r="X7" i="18"/>
  <c r="X13" i="18" s="1"/>
  <c r="X8" i="20"/>
  <c r="P24" i="20"/>
  <c r="Y13" i="20"/>
  <c r="X7" i="20"/>
  <c r="E13" i="18"/>
  <c r="F13" i="18" s="1"/>
  <c r="G13" i="18" s="1"/>
  <c r="E7" i="14"/>
  <c r="F7" i="14" s="1"/>
  <c r="G7" i="14" s="1"/>
  <c r="Y7" i="14" s="1"/>
  <c r="BO53" i="20"/>
  <c r="J58" i="18"/>
  <c r="CA53" i="20"/>
  <c r="BC53" i="20"/>
  <c r="CA53" i="18"/>
  <c r="BC53" i="18"/>
  <c r="BO53" i="18"/>
  <c r="E28" i="18"/>
  <c r="F28" i="18" s="1"/>
  <c r="G28" i="18" s="1"/>
  <c r="AN28" i="18" s="1"/>
  <c r="E26" i="18"/>
  <c r="F26" i="18" s="1"/>
  <c r="G26" i="18" s="1"/>
  <c r="AN26" i="18" s="1"/>
  <c r="E25" i="18"/>
  <c r="F25" i="18" s="1"/>
  <c r="G25" i="18" s="1"/>
  <c r="AN25" i="18" s="1"/>
  <c r="E31" i="18"/>
  <c r="F31" i="18" s="1"/>
  <c r="G31" i="18" s="1"/>
  <c r="E29" i="18"/>
  <c r="F29" i="18" s="1"/>
  <c r="G29" i="18" s="1"/>
  <c r="AN29" i="18" s="1"/>
  <c r="G6" i="18"/>
  <c r="M6" i="18" s="1"/>
  <c r="CA53" i="16"/>
  <c r="E31" i="16"/>
  <c r="F31" i="16" s="1"/>
  <c r="G31" i="16" s="1"/>
  <c r="E29" i="16"/>
  <c r="F29" i="16" s="1"/>
  <c r="G29" i="16" s="1"/>
  <c r="AN29" i="16" s="1"/>
  <c r="E28" i="16"/>
  <c r="E26" i="16"/>
  <c r="E25" i="16"/>
  <c r="F25" i="16" s="1"/>
  <c r="G25" i="16" s="1"/>
  <c r="AN25" i="16" s="1"/>
  <c r="E12" i="20"/>
  <c r="F12" i="20" s="1"/>
  <c r="G12" i="20" s="1"/>
  <c r="AM12" i="20" s="1"/>
  <c r="E13" i="20"/>
  <c r="F13" i="20" s="1"/>
  <c r="G13" i="20" s="1"/>
  <c r="X16" i="20"/>
  <c r="Y16" i="20"/>
  <c r="F20" i="20"/>
  <c r="F26" i="20"/>
  <c r="G26" i="20" s="1"/>
  <c r="AN26" i="20" s="1"/>
  <c r="E9" i="20"/>
  <c r="F9" i="20" s="1"/>
  <c r="F28" i="20"/>
  <c r="G28" i="20" s="1"/>
  <c r="AN28" i="20" s="1"/>
  <c r="E11" i="20"/>
  <c r="F11" i="20" s="1"/>
  <c r="G11" i="20" s="1"/>
  <c r="E10" i="20"/>
  <c r="F10" i="20" s="1"/>
  <c r="G10" i="20" s="1"/>
  <c r="E31" i="20"/>
  <c r="F31" i="20" s="1"/>
  <c r="G31" i="20" s="1"/>
  <c r="F25" i="20"/>
  <c r="G25" i="20" s="1"/>
  <c r="E15" i="20"/>
  <c r="F15" i="20" s="1"/>
  <c r="G15" i="20" s="1"/>
  <c r="F29" i="20"/>
  <c r="G29" i="20" s="1"/>
  <c r="AN29" i="20" s="1"/>
  <c r="E21" i="20"/>
  <c r="G18" i="20"/>
  <c r="E23" i="20"/>
  <c r="F23" i="20" s="1"/>
  <c r="G23" i="20" s="1"/>
  <c r="BC53" i="16"/>
  <c r="BO53" i="16"/>
  <c r="P24" i="18"/>
  <c r="N24" i="18"/>
  <c r="N52" i="18" s="1"/>
  <c r="AQ53" i="18"/>
  <c r="G12" i="18"/>
  <c r="AM12" i="18" s="1"/>
  <c r="E23" i="18"/>
  <c r="F23" i="18" s="1"/>
  <c r="G23" i="18" s="1"/>
  <c r="E9" i="18"/>
  <c r="F9" i="18" s="1"/>
  <c r="E11" i="18"/>
  <c r="F11" i="18" s="1"/>
  <c r="G11" i="18" s="1"/>
  <c r="E10" i="18"/>
  <c r="F10" i="18" s="1"/>
  <c r="G10" i="18" s="1"/>
  <c r="G18" i="18"/>
  <c r="E21" i="18"/>
  <c r="E15" i="18"/>
  <c r="F15" i="18" s="1"/>
  <c r="G15" i="18" s="1"/>
  <c r="AT52" i="16"/>
  <c r="U52" i="16"/>
  <c r="BA52" i="16"/>
  <c r="BB52" i="16"/>
  <c r="I52" i="16"/>
  <c r="L52" i="16"/>
  <c r="J52" i="16"/>
  <c r="AY52" i="16"/>
  <c r="AV52" i="16"/>
  <c r="AZ52" i="16"/>
  <c r="AQ52" i="16"/>
  <c r="P24" i="16"/>
  <c r="N24" i="16"/>
  <c r="N52" i="16" s="1"/>
  <c r="X16" i="16"/>
  <c r="X20" i="16" s="1"/>
  <c r="Y16" i="16"/>
  <c r="Y20" i="16" s="1"/>
  <c r="X7" i="16"/>
  <c r="Y7" i="16"/>
  <c r="E13" i="16"/>
  <c r="F13" i="16" s="1"/>
  <c r="G13" i="16" s="1"/>
  <c r="G6" i="16"/>
  <c r="F26" i="16"/>
  <c r="G26" i="16" s="1"/>
  <c r="AN26" i="16" s="1"/>
  <c r="E9" i="16"/>
  <c r="F9" i="16" s="1"/>
  <c r="F28" i="16"/>
  <c r="G28" i="16" s="1"/>
  <c r="AN28" i="16" s="1"/>
  <c r="E12" i="16"/>
  <c r="F12" i="16" s="1"/>
  <c r="E11" i="16"/>
  <c r="F11" i="16" s="1"/>
  <c r="G11" i="16" s="1"/>
  <c r="E10" i="16"/>
  <c r="F10" i="16" s="1"/>
  <c r="G10" i="16" s="1"/>
  <c r="G18" i="16"/>
  <c r="E15" i="16"/>
  <c r="F15" i="16" s="1"/>
  <c r="G15" i="16" s="1"/>
  <c r="E21" i="16"/>
  <c r="E23" i="16"/>
  <c r="F23" i="16" s="1"/>
  <c r="G23" i="16" s="1"/>
  <c r="Y8" i="16"/>
  <c r="X8" i="16"/>
  <c r="F20" i="16"/>
  <c r="G20" i="16" s="1"/>
  <c r="CA53" i="14"/>
  <c r="BC53" i="14"/>
  <c r="E5" i="14"/>
  <c r="F5" i="14" s="1"/>
  <c r="Y16" i="14"/>
  <c r="Y20" i="14" s="1"/>
  <c r="X16" i="14"/>
  <c r="X20" i="14" s="1"/>
  <c r="AN30" i="14"/>
  <c r="Y17" i="14"/>
  <c r="X17" i="14"/>
  <c r="G43" i="14"/>
  <c r="CU43" i="14" s="1"/>
  <c r="I5" i="14"/>
  <c r="BA52" i="14"/>
  <c r="AS52" i="14"/>
  <c r="AT52" i="14"/>
  <c r="AZ52" i="14"/>
  <c r="AR52" i="14"/>
  <c r="AU52" i="14"/>
  <c r="AY52" i="14"/>
  <c r="AQ52" i="14"/>
  <c r="AX52" i="14"/>
  <c r="AP52" i="14"/>
  <c r="AW52" i="14"/>
  <c r="AO52" i="14"/>
  <c r="BB52" i="14"/>
  <c r="AV52" i="14"/>
  <c r="F18" i="14"/>
  <c r="BO53" i="14"/>
  <c r="E20" i="14"/>
  <c r="E6" i="14"/>
  <c r="F6" i="14" s="1"/>
  <c r="E8" i="14"/>
  <c r="F8" i="14" s="1"/>
  <c r="G8" i="14" s="1"/>
  <c r="E24" i="14"/>
  <c r="F24" i="14" s="1"/>
  <c r="G24" i="14" s="1"/>
  <c r="E51" i="6"/>
  <c r="C51" i="6"/>
  <c r="E49" i="6"/>
  <c r="C49" i="6"/>
  <c r="G55" i="13"/>
  <c r="CT52" i="13"/>
  <c r="CS52" i="13"/>
  <c r="CR52" i="13"/>
  <c r="CQ52" i="13"/>
  <c r="CP52" i="13"/>
  <c r="CO52" i="13"/>
  <c r="CN52" i="13"/>
  <c r="CM52" i="13"/>
  <c r="CL52" i="13"/>
  <c r="CK52" i="13"/>
  <c r="CJ52" i="13"/>
  <c r="CI52" i="13"/>
  <c r="CH52" i="13"/>
  <c r="CG52" i="13"/>
  <c r="CF52" i="13"/>
  <c r="CE52" i="13"/>
  <c r="CD52" i="13"/>
  <c r="CC52" i="13"/>
  <c r="CB52" i="13"/>
  <c r="CA52" i="13"/>
  <c r="BZ52" i="13"/>
  <c r="BY52" i="13"/>
  <c r="BX52" i="13"/>
  <c r="BW52" i="13"/>
  <c r="BV52" i="13"/>
  <c r="BU52" i="13"/>
  <c r="BT52" i="13"/>
  <c r="BS52" i="13"/>
  <c r="BR52" i="13"/>
  <c r="BQ52" i="13"/>
  <c r="BP52" i="13"/>
  <c r="BO52" i="13"/>
  <c r="BN52" i="13"/>
  <c r="BM52" i="13"/>
  <c r="BL52" i="13"/>
  <c r="BK52" i="13"/>
  <c r="BJ52" i="13"/>
  <c r="BI52" i="13"/>
  <c r="BH52" i="13"/>
  <c r="BG52" i="13"/>
  <c r="BF52" i="13"/>
  <c r="BE52" i="13"/>
  <c r="BD52" i="13"/>
  <c r="BC52" i="13"/>
  <c r="F45" i="13"/>
  <c r="G45" i="13" s="1"/>
  <c r="AN45" i="13" s="1"/>
  <c r="F44" i="13"/>
  <c r="G44" i="13" s="1"/>
  <c r="AN44" i="13" s="1"/>
  <c r="E43" i="13"/>
  <c r="F43" i="13" s="1"/>
  <c r="G42" i="13"/>
  <c r="G41" i="13"/>
  <c r="D39" i="13"/>
  <c r="D38" i="13"/>
  <c r="F35" i="13"/>
  <c r="G35" i="13" s="1"/>
  <c r="W35" i="13" s="1"/>
  <c r="F33" i="13"/>
  <c r="G33" i="13" s="1"/>
  <c r="W33" i="13" s="1"/>
  <c r="F32" i="13"/>
  <c r="G32" i="13" s="1"/>
  <c r="AN32" i="13" s="1"/>
  <c r="F30" i="13"/>
  <c r="G30" i="13" s="1"/>
  <c r="F27" i="13"/>
  <c r="G27" i="13" s="1"/>
  <c r="AN27" i="13" s="1"/>
  <c r="D24" i="13"/>
  <c r="D23" i="13"/>
  <c r="F22" i="13"/>
  <c r="G22" i="13" s="1"/>
  <c r="AM22" i="13" s="1"/>
  <c r="F19" i="13"/>
  <c r="E18" i="13"/>
  <c r="F18" i="13" s="1"/>
  <c r="F17" i="13"/>
  <c r="G17" i="13" s="1"/>
  <c r="F16" i="13"/>
  <c r="H5" i="13"/>
  <c r="H52" i="13" s="1"/>
  <c r="G5" i="13"/>
  <c r="K4" i="13"/>
  <c r="F4" i="13"/>
  <c r="K3" i="13"/>
  <c r="F3" i="13"/>
  <c r="I2" i="13"/>
  <c r="F2" i="13"/>
  <c r="C37" i="6"/>
  <c r="E35" i="6"/>
  <c r="C35" i="6"/>
  <c r="G55" i="12"/>
  <c r="CT52" i="12"/>
  <c r="CS52" i="12"/>
  <c r="CR52" i="12"/>
  <c r="CQ52" i="12"/>
  <c r="CP52" i="12"/>
  <c r="CO52" i="12"/>
  <c r="CN52" i="12"/>
  <c r="CM52" i="12"/>
  <c r="CL52" i="12"/>
  <c r="CK52" i="12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W52" i="12"/>
  <c r="BV52" i="12"/>
  <c r="BU52" i="12"/>
  <c r="BT52" i="12"/>
  <c r="BS52" i="12"/>
  <c r="BR52" i="12"/>
  <c r="BQ52" i="12"/>
  <c r="BP52" i="12"/>
  <c r="BO52" i="12"/>
  <c r="BN52" i="12"/>
  <c r="BM52" i="12"/>
  <c r="BL52" i="12"/>
  <c r="BK52" i="12"/>
  <c r="BJ52" i="12"/>
  <c r="BI52" i="12"/>
  <c r="BH52" i="12"/>
  <c r="BG52" i="12"/>
  <c r="BF52" i="12"/>
  <c r="BE52" i="12"/>
  <c r="BD52" i="12"/>
  <c r="BC52" i="12"/>
  <c r="F45" i="12"/>
  <c r="G45" i="12" s="1"/>
  <c r="AN45" i="12" s="1"/>
  <c r="F44" i="12"/>
  <c r="G44" i="12" s="1"/>
  <c r="AN44" i="12" s="1"/>
  <c r="E43" i="12"/>
  <c r="F43" i="12" s="1"/>
  <c r="G43" i="12" s="1"/>
  <c r="AN43" i="12" s="1"/>
  <c r="G42" i="12"/>
  <c r="G41" i="12"/>
  <c r="D39" i="12"/>
  <c r="D38" i="12"/>
  <c r="F35" i="12"/>
  <c r="G35" i="12" s="1"/>
  <c r="W35" i="12" s="1"/>
  <c r="F33" i="12"/>
  <c r="G33" i="12" s="1"/>
  <c r="W33" i="12" s="1"/>
  <c r="E32" i="12"/>
  <c r="F32" i="12" s="1"/>
  <c r="G32" i="12" s="1"/>
  <c r="AN32" i="12" s="1"/>
  <c r="F30" i="12"/>
  <c r="G30" i="12" s="1"/>
  <c r="F27" i="12"/>
  <c r="G27" i="12" s="1"/>
  <c r="AN27" i="12" s="1"/>
  <c r="D24" i="12"/>
  <c r="D23" i="12"/>
  <c r="F22" i="12"/>
  <c r="G22" i="12" s="1"/>
  <c r="AM22" i="12" s="1"/>
  <c r="W20" i="12"/>
  <c r="E18" i="12"/>
  <c r="F17" i="12"/>
  <c r="G17" i="12" s="1"/>
  <c r="Y17" i="12" s="1"/>
  <c r="F16" i="12"/>
  <c r="E24" i="12" s="1"/>
  <c r="F24" i="12" s="1"/>
  <c r="G24" i="12" s="1"/>
  <c r="H5" i="12"/>
  <c r="H52" i="12" s="1"/>
  <c r="G5" i="12"/>
  <c r="K4" i="12"/>
  <c r="F4" i="12"/>
  <c r="K3" i="12"/>
  <c r="F3" i="12"/>
  <c r="I2" i="12"/>
  <c r="F2" i="12"/>
  <c r="K5" i="12" l="1"/>
  <c r="E5" i="12"/>
  <c r="F5" i="12" s="1"/>
  <c r="E5" i="13"/>
  <c r="F5" i="13" s="1"/>
  <c r="AB41" i="13"/>
  <c r="AE41" i="13"/>
  <c r="AD41" i="13"/>
  <c r="AF41" i="13"/>
  <c r="Z41" i="13"/>
  <c r="AC41" i="13"/>
  <c r="AA41" i="13"/>
  <c r="Y41" i="13"/>
  <c r="AF42" i="13"/>
  <c r="AB42" i="13"/>
  <c r="AA42" i="13"/>
  <c r="AD42" i="13"/>
  <c r="Z42" i="13"/>
  <c r="AC42" i="13"/>
  <c r="AE42" i="13"/>
  <c r="Y42" i="13"/>
  <c r="X7" i="14"/>
  <c r="X13" i="20"/>
  <c r="AK41" i="12"/>
  <c r="X41" i="12"/>
  <c r="E7" i="12"/>
  <c r="F7" i="12" s="1"/>
  <c r="G7" i="12" s="1"/>
  <c r="X7" i="12" s="1"/>
  <c r="E8" i="12"/>
  <c r="F8" i="12" s="1"/>
  <c r="G8" i="12" s="1"/>
  <c r="X8" i="12" s="1"/>
  <c r="E20" i="12"/>
  <c r="J58" i="16"/>
  <c r="I58" i="16"/>
  <c r="E31" i="14"/>
  <c r="E29" i="14"/>
  <c r="F29" i="14" s="1"/>
  <c r="G29" i="14" s="1"/>
  <c r="AN29" i="14" s="1"/>
  <c r="E28" i="14"/>
  <c r="F28" i="14" s="1"/>
  <c r="G28" i="14" s="1"/>
  <c r="AN28" i="14" s="1"/>
  <c r="E26" i="14"/>
  <c r="F26" i="14" s="1"/>
  <c r="G26" i="14" s="1"/>
  <c r="AN26" i="14" s="1"/>
  <c r="E25" i="14"/>
  <c r="F25" i="14" s="1"/>
  <c r="G25" i="14" s="1"/>
  <c r="AN25" i="14" s="1"/>
  <c r="E28" i="13"/>
  <c r="F28" i="13" s="1"/>
  <c r="G28" i="13" s="1"/>
  <c r="AN28" i="13" s="1"/>
  <c r="E26" i="13"/>
  <c r="F26" i="13" s="1"/>
  <c r="G26" i="13" s="1"/>
  <c r="AN26" i="13" s="1"/>
  <c r="E25" i="13"/>
  <c r="F25" i="13" s="1"/>
  <c r="G25" i="13" s="1"/>
  <c r="AN25" i="13" s="1"/>
  <c r="E29" i="13"/>
  <c r="E31" i="13"/>
  <c r="F31" i="13" s="1"/>
  <c r="G31" i="13" s="1"/>
  <c r="E21" i="13"/>
  <c r="E9" i="13"/>
  <c r="F9" i="13" s="1"/>
  <c r="G9" i="13" s="1"/>
  <c r="J52" i="13"/>
  <c r="AG42" i="12"/>
  <c r="X42" i="12"/>
  <c r="AI42" i="12"/>
  <c r="AH42" i="12"/>
  <c r="AF42" i="12"/>
  <c r="AC42" i="12"/>
  <c r="AA42" i="12"/>
  <c r="Z42" i="12"/>
  <c r="AK42" i="12"/>
  <c r="E6" i="12"/>
  <c r="F6" i="12" s="1"/>
  <c r="G6" i="12" s="1"/>
  <c r="AN25" i="20"/>
  <c r="G20" i="20"/>
  <c r="AV52" i="20"/>
  <c r="V52" i="20"/>
  <c r="AW52" i="20"/>
  <c r="AU52" i="20"/>
  <c r="U52" i="20"/>
  <c r="AT52" i="20"/>
  <c r="L52" i="20"/>
  <c r="BA52" i="20"/>
  <c r="AS52" i="20"/>
  <c r="S52" i="20"/>
  <c r="AZ52" i="20"/>
  <c r="AR52" i="20"/>
  <c r="AO52" i="20"/>
  <c r="AY52" i="20"/>
  <c r="AQ52" i="20"/>
  <c r="O52" i="20"/>
  <c r="AX52" i="20"/>
  <c r="AP52" i="20"/>
  <c r="BB52" i="20"/>
  <c r="N52" i="20"/>
  <c r="AI31" i="20"/>
  <c r="AA31" i="20"/>
  <c r="AH31" i="20"/>
  <c r="Z31" i="20"/>
  <c r="AK31" i="20"/>
  <c r="AG31" i="20"/>
  <c r="Y31" i="20"/>
  <c r="AF31" i="20"/>
  <c r="X31" i="20"/>
  <c r="AM31" i="20"/>
  <c r="AE31" i="20"/>
  <c r="AC31" i="20"/>
  <c r="AL31" i="20"/>
  <c r="AD31" i="20"/>
  <c r="AJ31" i="20"/>
  <c r="AB31" i="20"/>
  <c r="AH10" i="20"/>
  <c r="Z10" i="20"/>
  <c r="AG10" i="20"/>
  <c r="AF10" i="20"/>
  <c r="AJ10" i="20"/>
  <c r="AM10" i="20"/>
  <c r="AE10" i="20"/>
  <c r="AL10" i="20"/>
  <c r="AD10" i="20"/>
  <c r="AK10" i="20"/>
  <c r="AC10" i="20"/>
  <c r="AB10" i="20"/>
  <c r="AI10" i="20"/>
  <c r="AA10" i="20"/>
  <c r="T23" i="20"/>
  <c r="T52" i="20" s="1"/>
  <c r="Q23" i="20"/>
  <c r="AG11" i="20"/>
  <c r="AF11" i="20"/>
  <c r="AA11" i="20"/>
  <c r="AM11" i="20"/>
  <c r="AE11" i="20"/>
  <c r="AL11" i="20"/>
  <c r="AD11" i="20"/>
  <c r="AK11" i="20"/>
  <c r="AC11" i="20"/>
  <c r="AI11" i="20"/>
  <c r="AJ11" i="20"/>
  <c r="AB11" i="20"/>
  <c r="AH11" i="20"/>
  <c r="Z11" i="20"/>
  <c r="F21" i="20"/>
  <c r="G21" i="20" s="1"/>
  <c r="G9" i="20"/>
  <c r="E14" i="20"/>
  <c r="F14" i="20" s="1"/>
  <c r="G14" i="20" s="1"/>
  <c r="AI12" i="20"/>
  <c r="AA12" i="20"/>
  <c r="AH12" i="20"/>
  <c r="Z12" i="20"/>
  <c r="AG12" i="20"/>
  <c r="Y12" i="20"/>
  <c r="AK12" i="20"/>
  <c r="AN12" i="20"/>
  <c r="AF12" i="20"/>
  <c r="X12" i="20"/>
  <c r="AC12" i="20"/>
  <c r="AE12" i="20"/>
  <c r="R12" i="20"/>
  <c r="AL12" i="20"/>
  <c r="AD12" i="20"/>
  <c r="P12" i="20"/>
  <c r="K12" i="20"/>
  <c r="AB12" i="20"/>
  <c r="AJ12" i="20"/>
  <c r="AI15" i="20"/>
  <c r="AA15" i="20"/>
  <c r="AH15" i="20"/>
  <c r="Z15" i="20"/>
  <c r="AC15" i="20"/>
  <c r="AG15" i="20"/>
  <c r="AF15" i="20"/>
  <c r="AM15" i="20"/>
  <c r="AE15" i="20"/>
  <c r="AL15" i="20"/>
  <c r="AD15" i="20"/>
  <c r="AK15" i="20"/>
  <c r="AJ15" i="20"/>
  <c r="AB15" i="20"/>
  <c r="E14" i="18"/>
  <c r="F14" i="18" s="1"/>
  <c r="G14" i="18" s="1"/>
  <c r="G9" i="18"/>
  <c r="T23" i="18"/>
  <c r="T52" i="18" s="1"/>
  <c r="Q23" i="18"/>
  <c r="Q52" i="18" s="1"/>
  <c r="AJ31" i="18"/>
  <c r="AB31" i="18"/>
  <c r="AF31" i="18"/>
  <c r="X31" i="18"/>
  <c r="AI31" i="18"/>
  <c r="AA31" i="18"/>
  <c r="AH31" i="18"/>
  <c r="Z31" i="18"/>
  <c r="AG31" i="18"/>
  <c r="Y31" i="18"/>
  <c r="AM31" i="18"/>
  <c r="AE31" i="18"/>
  <c r="AL31" i="18"/>
  <c r="AD31" i="18"/>
  <c r="AC31" i="18"/>
  <c r="AK31" i="18"/>
  <c r="AI12" i="18"/>
  <c r="AA12" i="18"/>
  <c r="AH12" i="18"/>
  <c r="Z12" i="18"/>
  <c r="AG12" i="18"/>
  <c r="Y12" i="18"/>
  <c r="AE12" i="18"/>
  <c r="AN12" i="18"/>
  <c r="AF12" i="18"/>
  <c r="X12" i="18"/>
  <c r="R12" i="18"/>
  <c r="AL12" i="18"/>
  <c r="AD12" i="18"/>
  <c r="P12" i="18"/>
  <c r="AC12" i="18"/>
  <c r="AB12" i="18"/>
  <c r="AK12" i="18"/>
  <c r="AJ12" i="18"/>
  <c r="K12" i="18"/>
  <c r="AH10" i="18"/>
  <c r="Z10" i="18"/>
  <c r="AG10" i="18"/>
  <c r="AF10" i="18"/>
  <c r="AD10" i="18"/>
  <c r="AM10" i="18"/>
  <c r="AE10" i="18"/>
  <c r="AL10" i="18"/>
  <c r="AK10" i="18"/>
  <c r="AC10" i="18"/>
  <c r="AJ10" i="18"/>
  <c r="AI10" i="18"/>
  <c r="AB10" i="18"/>
  <c r="AA10" i="18"/>
  <c r="AG11" i="18"/>
  <c r="AC11" i="18"/>
  <c r="AF11" i="18"/>
  <c r="AM11" i="18"/>
  <c r="AE11" i="18"/>
  <c r="AK11" i="18"/>
  <c r="AL11" i="18"/>
  <c r="AD11" i="18"/>
  <c r="AJ11" i="18"/>
  <c r="AB11" i="18"/>
  <c r="AI11" i="18"/>
  <c r="AA11" i="18"/>
  <c r="Z11" i="18"/>
  <c r="AH11" i="18"/>
  <c r="AI15" i="18"/>
  <c r="AA15" i="18"/>
  <c r="AE15" i="18"/>
  <c r="AH15" i="18"/>
  <c r="Z15" i="18"/>
  <c r="AG15" i="18"/>
  <c r="AF15" i="18"/>
  <c r="AM15" i="18"/>
  <c r="AL15" i="18"/>
  <c r="AD15" i="18"/>
  <c r="AB15" i="18"/>
  <c r="AK15" i="18"/>
  <c r="AJ15" i="18"/>
  <c r="AC15" i="18"/>
  <c r="F21" i="18"/>
  <c r="G21" i="18" s="1"/>
  <c r="M13" i="18"/>
  <c r="AQ53" i="16"/>
  <c r="AI31" i="16"/>
  <c r="AA31" i="16"/>
  <c r="AH31" i="16"/>
  <c r="Z31" i="16"/>
  <c r="AG31" i="16"/>
  <c r="Y31" i="16"/>
  <c r="AF31" i="16"/>
  <c r="X31" i="16"/>
  <c r="AB31" i="16"/>
  <c r="AM31" i="16"/>
  <c r="AE31" i="16"/>
  <c r="AJ31" i="16"/>
  <c r="AL31" i="16"/>
  <c r="AD31" i="16"/>
  <c r="AK31" i="16"/>
  <c r="AC31" i="16"/>
  <c r="G12" i="16"/>
  <c r="AM12" i="16" s="1"/>
  <c r="Y13" i="16"/>
  <c r="T23" i="16"/>
  <c r="T52" i="16" s="1"/>
  <c r="Q23" i="16"/>
  <c r="Q52" i="16" s="1"/>
  <c r="AG11" i="16"/>
  <c r="AF11" i="16"/>
  <c r="AM11" i="16"/>
  <c r="AE11" i="16"/>
  <c r="AL11" i="16"/>
  <c r="AD11" i="16"/>
  <c r="AK11" i="16"/>
  <c r="AC11" i="16"/>
  <c r="AH11" i="16"/>
  <c r="AJ11" i="16"/>
  <c r="AB11" i="16"/>
  <c r="AI11" i="16"/>
  <c r="AA11" i="16"/>
  <c r="Z11" i="16"/>
  <c r="F21" i="16"/>
  <c r="G21" i="16" s="1"/>
  <c r="X13" i="16"/>
  <c r="E14" i="16"/>
  <c r="F14" i="16" s="1"/>
  <c r="G14" i="16" s="1"/>
  <c r="G9" i="16"/>
  <c r="AI15" i="16"/>
  <c r="AA15" i="16"/>
  <c r="AH15" i="16"/>
  <c r="Z15" i="16"/>
  <c r="AG15" i="16"/>
  <c r="AB15" i="16"/>
  <c r="AF15" i="16"/>
  <c r="AM15" i="16"/>
  <c r="AE15" i="16"/>
  <c r="AL15" i="16"/>
  <c r="AD15" i="16"/>
  <c r="AK15" i="16"/>
  <c r="AC15" i="16"/>
  <c r="AJ15" i="16"/>
  <c r="M6" i="16"/>
  <c r="AH10" i="16"/>
  <c r="Z10" i="16"/>
  <c r="AG10" i="16"/>
  <c r="AF10" i="16"/>
  <c r="AI10" i="16"/>
  <c r="AM10" i="16"/>
  <c r="AE10" i="16"/>
  <c r="AL10" i="16"/>
  <c r="AD10" i="16"/>
  <c r="AK10" i="16"/>
  <c r="AC10" i="16"/>
  <c r="AA10" i="16"/>
  <c r="AJ10" i="16"/>
  <c r="AB10" i="16"/>
  <c r="BC53" i="13"/>
  <c r="CA53" i="13"/>
  <c r="N24" i="14"/>
  <c r="N52" i="14" s="1"/>
  <c r="P24" i="14"/>
  <c r="Y8" i="14"/>
  <c r="Y13" i="14" s="1"/>
  <c r="X8" i="14"/>
  <c r="G6" i="14"/>
  <c r="E13" i="14"/>
  <c r="F13" i="14" s="1"/>
  <c r="G13" i="14" s="1"/>
  <c r="I52" i="14"/>
  <c r="E10" i="14"/>
  <c r="F10" i="14" s="1"/>
  <c r="G10" i="14" s="1"/>
  <c r="E12" i="14"/>
  <c r="F12" i="14" s="1"/>
  <c r="E15" i="14"/>
  <c r="F15" i="14" s="1"/>
  <c r="G15" i="14" s="1"/>
  <c r="G18" i="14"/>
  <c r="D33" i="10" s="1"/>
  <c r="E21" i="14"/>
  <c r="E9" i="14"/>
  <c r="F9" i="14" s="1"/>
  <c r="F31" i="14"/>
  <c r="G31" i="14" s="1"/>
  <c r="E23" i="14"/>
  <c r="F23" i="14" s="1"/>
  <c r="G23" i="14" s="1"/>
  <c r="E11" i="14"/>
  <c r="F11" i="14" s="1"/>
  <c r="G11" i="14" s="1"/>
  <c r="F20" i="14"/>
  <c r="G20" i="14" s="1"/>
  <c r="AQ53" i="14"/>
  <c r="G46" i="13"/>
  <c r="BO53" i="13"/>
  <c r="AP52" i="13"/>
  <c r="AX52" i="13"/>
  <c r="AV52" i="13"/>
  <c r="E23" i="13"/>
  <c r="F23" i="13" s="1"/>
  <c r="G23" i="13" s="1"/>
  <c r="T23" i="13" s="1"/>
  <c r="AU52" i="13"/>
  <c r="G16" i="13"/>
  <c r="E20" i="13"/>
  <c r="E24" i="13"/>
  <c r="F24" i="13" s="1"/>
  <c r="G24" i="13" s="1"/>
  <c r="E7" i="13"/>
  <c r="F7" i="13" s="1"/>
  <c r="G7" i="13" s="1"/>
  <c r="E6" i="13"/>
  <c r="F6" i="13" s="1"/>
  <c r="E8" i="13"/>
  <c r="F8" i="13" s="1"/>
  <c r="G8" i="13" s="1"/>
  <c r="G43" i="13"/>
  <c r="CU43" i="13" s="1"/>
  <c r="AN30" i="13"/>
  <c r="F29" i="13"/>
  <c r="G29" i="13" s="1"/>
  <c r="AN29" i="13" s="1"/>
  <c r="E11" i="13"/>
  <c r="F11" i="13" s="1"/>
  <c r="G11" i="13" s="1"/>
  <c r="E10" i="13"/>
  <c r="F10" i="13" s="1"/>
  <c r="G10" i="13" s="1"/>
  <c r="E15" i="13"/>
  <c r="F15" i="13" s="1"/>
  <c r="G15" i="13" s="1"/>
  <c r="G18" i="13"/>
  <c r="D26" i="10" s="1"/>
  <c r="E12" i="13"/>
  <c r="F12" i="13" s="1"/>
  <c r="G19" i="13"/>
  <c r="D28" i="10" s="1"/>
  <c r="Y17" i="13"/>
  <c r="X17" i="13"/>
  <c r="K5" i="13"/>
  <c r="AO52" i="13"/>
  <c r="AW52" i="13"/>
  <c r="S52" i="13"/>
  <c r="AQ52" i="13"/>
  <c r="AY52" i="13"/>
  <c r="L52" i="13"/>
  <c r="AR52" i="13"/>
  <c r="AZ52" i="13"/>
  <c r="U52" i="13"/>
  <c r="AS52" i="13"/>
  <c r="BA52" i="13"/>
  <c r="V52" i="13"/>
  <c r="AT52" i="13"/>
  <c r="BB52" i="13"/>
  <c r="I5" i="13"/>
  <c r="O52" i="13"/>
  <c r="BO53" i="12"/>
  <c r="BC53" i="12"/>
  <c r="CA53" i="12"/>
  <c r="S52" i="12"/>
  <c r="AW52" i="12"/>
  <c r="AO52" i="12"/>
  <c r="AQ52" i="12"/>
  <c r="AY52" i="12"/>
  <c r="F18" i="12"/>
  <c r="E23" i="12" s="1"/>
  <c r="F23" i="12" s="1"/>
  <c r="G23" i="12" s="1"/>
  <c r="P24" i="12"/>
  <c r="N24" i="12"/>
  <c r="AP52" i="12"/>
  <c r="AX52" i="12"/>
  <c r="AD41" i="12"/>
  <c r="AL41" i="12"/>
  <c r="AB42" i="12"/>
  <c r="AJ42" i="12"/>
  <c r="AE41" i="12"/>
  <c r="X17" i="12"/>
  <c r="L52" i="12"/>
  <c r="AR52" i="12"/>
  <c r="AZ52" i="12"/>
  <c r="AF41" i="12"/>
  <c r="AD42" i="12"/>
  <c r="AL42" i="12"/>
  <c r="U52" i="12"/>
  <c r="AS52" i="12"/>
  <c r="BA52" i="12"/>
  <c r="Y41" i="12"/>
  <c r="AG41" i="12"/>
  <c r="AE42" i="12"/>
  <c r="AM42" i="12"/>
  <c r="V52" i="12"/>
  <c r="AT52" i="12"/>
  <c r="BB52" i="12"/>
  <c r="Z41" i="12"/>
  <c r="AH41" i="12"/>
  <c r="I5" i="12"/>
  <c r="G16" i="12"/>
  <c r="O52" i="12"/>
  <c r="AU52" i="12"/>
  <c r="AA41" i="12"/>
  <c r="AI41" i="12"/>
  <c r="Y42" i="12"/>
  <c r="AM41" i="12"/>
  <c r="AV52" i="12"/>
  <c r="AB41" i="12"/>
  <c r="AJ41" i="12"/>
  <c r="AN30" i="12"/>
  <c r="AC41" i="12"/>
  <c r="E34" i="16" l="1"/>
  <c r="F34" i="16" s="1"/>
  <c r="G34" i="16" s="1"/>
  <c r="W34" i="16" s="1"/>
  <c r="E37" i="16"/>
  <c r="F37" i="16" s="1"/>
  <c r="G37" i="16" s="1"/>
  <c r="W37" i="16" s="1"/>
  <c r="W52" i="16" s="1"/>
  <c r="E36" i="16"/>
  <c r="F36" i="16" s="1"/>
  <c r="G36" i="16" s="1"/>
  <c r="W36" i="16" s="1"/>
  <c r="E40" i="16"/>
  <c r="F40" i="16" s="1"/>
  <c r="E34" i="18"/>
  <c r="F34" i="18" s="1"/>
  <c r="G34" i="18" s="1"/>
  <c r="W34" i="18" s="1"/>
  <c r="E40" i="18"/>
  <c r="F40" i="18" s="1"/>
  <c r="E37" i="18"/>
  <c r="F37" i="18" s="1"/>
  <c r="G37" i="18" s="1"/>
  <c r="W37" i="18" s="1"/>
  <c r="E36" i="18"/>
  <c r="F36" i="18" s="1"/>
  <c r="G36" i="18" s="1"/>
  <c r="W36" i="18" s="1"/>
  <c r="E39" i="20"/>
  <c r="E73" i="6" s="1"/>
  <c r="E78" i="6" s="1"/>
  <c r="E80" i="6" s="1"/>
  <c r="E40" i="20"/>
  <c r="F40" i="20" s="1"/>
  <c r="E36" i="20"/>
  <c r="F36" i="20" s="1"/>
  <c r="G36" i="20" s="1"/>
  <c r="W36" i="20" s="1"/>
  <c r="E37" i="20"/>
  <c r="F37" i="20" s="1"/>
  <c r="G37" i="20" s="1"/>
  <c r="W37" i="20" s="1"/>
  <c r="E34" i="20"/>
  <c r="F34" i="20" s="1"/>
  <c r="G34" i="20" s="1"/>
  <c r="W34" i="20" s="1"/>
  <c r="Y7" i="12"/>
  <c r="Y8" i="12"/>
  <c r="Y13" i="12" s="1"/>
  <c r="E13" i="12"/>
  <c r="F13" i="12" s="1"/>
  <c r="G13" i="12" s="1"/>
  <c r="F20" i="12"/>
  <c r="G20" i="12" s="1"/>
  <c r="L28" i="10"/>
  <c r="F28" i="10"/>
  <c r="G28" i="10"/>
  <c r="H28" i="10"/>
  <c r="M28" i="10"/>
  <c r="N28" i="10"/>
  <c r="O28" i="10"/>
  <c r="P28" i="10"/>
  <c r="Q28" i="10"/>
  <c r="I28" i="10"/>
  <c r="E28" i="10"/>
  <c r="K28" i="10"/>
  <c r="J28" i="10"/>
  <c r="E14" i="13"/>
  <c r="F14" i="13" s="1"/>
  <c r="G14" i="13" s="1"/>
  <c r="E11" i="12"/>
  <c r="F11" i="12" s="1"/>
  <c r="G11" i="12" s="1"/>
  <c r="AH11" i="12" s="1"/>
  <c r="X13" i="12"/>
  <c r="J52" i="12"/>
  <c r="N52" i="12"/>
  <c r="M6" i="12"/>
  <c r="M13" i="12" s="1"/>
  <c r="O26" i="10"/>
  <c r="P26" i="10"/>
  <c r="Q26" i="10"/>
  <c r="R26" i="10"/>
  <c r="K26" i="10"/>
  <c r="J26" i="10"/>
  <c r="M26" i="10"/>
  <c r="N26" i="10"/>
  <c r="L26" i="10"/>
  <c r="M33" i="10"/>
  <c r="J33" i="10"/>
  <c r="N33" i="10"/>
  <c r="O33" i="10"/>
  <c r="P33" i="10"/>
  <c r="Q33" i="10"/>
  <c r="R33" i="10"/>
  <c r="K33" i="10"/>
  <c r="L33" i="10"/>
  <c r="J58" i="14"/>
  <c r="Q52" i="20"/>
  <c r="AQ53" i="20"/>
  <c r="J52" i="20"/>
  <c r="I52" i="20"/>
  <c r="P9" i="20"/>
  <c r="M9" i="20"/>
  <c r="AH14" i="20"/>
  <c r="R14" i="20"/>
  <c r="R52" i="20" s="1"/>
  <c r="AC14" i="20"/>
  <c r="AG14" i="20"/>
  <c r="AK14" i="20"/>
  <c r="X14" i="20"/>
  <c r="X52" i="20" s="1"/>
  <c r="AL14" i="20"/>
  <c r="Z14" i="20"/>
  <c r="K14" i="20"/>
  <c r="K52" i="20" s="1"/>
  <c r="AE14" i="20"/>
  <c r="AN14" i="20"/>
  <c r="AN52" i="20" s="1"/>
  <c r="AA14" i="20"/>
  <c r="AM14" i="20"/>
  <c r="AD14" i="20"/>
  <c r="AI14" i="20"/>
  <c r="AJ14" i="20"/>
  <c r="Y14" i="20"/>
  <c r="Y52" i="20" s="1"/>
  <c r="AB14" i="20"/>
  <c r="AF14" i="20"/>
  <c r="AL14" i="18"/>
  <c r="AE14" i="18"/>
  <c r="AA14" i="18"/>
  <c r="AM14" i="18"/>
  <c r="K14" i="18"/>
  <c r="K52" i="18" s="1"/>
  <c r="R14" i="18"/>
  <c r="R52" i="18" s="1"/>
  <c r="AB14" i="18"/>
  <c r="AD14" i="18"/>
  <c r="X14" i="18"/>
  <c r="X52" i="18" s="1"/>
  <c r="AI14" i="18"/>
  <c r="AF14" i="18"/>
  <c r="AJ14" i="18"/>
  <c r="AG14" i="18"/>
  <c r="AN14" i="18"/>
  <c r="AN52" i="18" s="1"/>
  <c r="P9" i="18"/>
  <c r="M9" i="18"/>
  <c r="E39" i="18"/>
  <c r="E59" i="6" s="1"/>
  <c r="AC14" i="18"/>
  <c r="Z14" i="18"/>
  <c r="W52" i="18"/>
  <c r="AK14" i="18"/>
  <c r="AH14" i="18"/>
  <c r="Y14" i="18"/>
  <c r="Y52" i="18" s="1"/>
  <c r="P9" i="16"/>
  <c r="M9" i="16"/>
  <c r="M14" i="16" s="1"/>
  <c r="AM14" i="16"/>
  <c r="E39" i="16"/>
  <c r="E45" i="6" s="1"/>
  <c r="AI12" i="16"/>
  <c r="AI14" i="16" s="1"/>
  <c r="AA12" i="16"/>
  <c r="AH12" i="16"/>
  <c r="AH14" i="16" s="1"/>
  <c r="Z12" i="16"/>
  <c r="AG12" i="16"/>
  <c r="AG14" i="16" s="1"/>
  <c r="Y12" i="16"/>
  <c r="AJ12" i="16"/>
  <c r="AJ14" i="16" s="1"/>
  <c r="AN12" i="16"/>
  <c r="AF12" i="16"/>
  <c r="AF14" i="16" s="1"/>
  <c r="X12" i="16"/>
  <c r="AE12" i="16"/>
  <c r="R12" i="16"/>
  <c r="AL12" i="16"/>
  <c r="AL14" i="16" s="1"/>
  <c r="AD12" i="16"/>
  <c r="AD14" i="16" s="1"/>
  <c r="P12" i="16"/>
  <c r="AK12" i="16"/>
  <c r="AK14" i="16" s="1"/>
  <c r="AC12" i="16"/>
  <c r="AC14" i="16" s="1"/>
  <c r="K12" i="16"/>
  <c r="AB12" i="16"/>
  <c r="M13" i="16"/>
  <c r="AL11" i="14"/>
  <c r="AD11" i="14"/>
  <c r="AK11" i="14"/>
  <c r="AC11" i="14"/>
  <c r="AF11" i="14"/>
  <c r="AJ11" i="14"/>
  <c r="AB11" i="14"/>
  <c r="AI11" i="14"/>
  <c r="AA11" i="14"/>
  <c r="AH11" i="14"/>
  <c r="Z11" i="14"/>
  <c r="AG11" i="14"/>
  <c r="AE11" i="14"/>
  <c r="AM11" i="14"/>
  <c r="T23" i="14"/>
  <c r="T52" i="14" s="1"/>
  <c r="Q23" i="14"/>
  <c r="Q52" i="14" s="1"/>
  <c r="AI31" i="14"/>
  <c r="AA31" i="14"/>
  <c r="AH31" i="14"/>
  <c r="Z31" i="14"/>
  <c r="AG31" i="14"/>
  <c r="Y31" i="14"/>
  <c r="AF31" i="14"/>
  <c r="X31" i="14"/>
  <c r="AC31" i="14"/>
  <c r="AM31" i="14"/>
  <c r="AE31" i="14"/>
  <c r="AK31" i="14"/>
  <c r="AJ31" i="14"/>
  <c r="AL31" i="14"/>
  <c r="AD31" i="14"/>
  <c r="AB31" i="14"/>
  <c r="G12" i="14"/>
  <c r="AM12" i="14" s="1"/>
  <c r="I58" i="14"/>
  <c r="AF15" i="14"/>
  <c r="AM15" i="14"/>
  <c r="AE15" i="14"/>
  <c r="Z15" i="14"/>
  <c r="AL15" i="14"/>
  <c r="AD15" i="14"/>
  <c r="AK15" i="14"/>
  <c r="AC15" i="14"/>
  <c r="AJ15" i="14"/>
  <c r="AB15" i="14"/>
  <c r="AH15" i="14"/>
  <c r="AI15" i="14"/>
  <c r="AA15" i="14"/>
  <c r="AG15" i="14"/>
  <c r="E14" i="14"/>
  <c r="F14" i="14" s="1"/>
  <c r="G14" i="14" s="1"/>
  <c r="G9" i="14"/>
  <c r="AM10" i="14"/>
  <c r="AE10" i="14"/>
  <c r="AL10" i="14"/>
  <c r="AD10" i="14"/>
  <c r="AK10" i="14"/>
  <c r="AC10" i="14"/>
  <c r="AG10" i="14"/>
  <c r="AJ10" i="14"/>
  <c r="AB10" i="14"/>
  <c r="AI10" i="14"/>
  <c r="AA10" i="14"/>
  <c r="AH10" i="14"/>
  <c r="Z10" i="14"/>
  <c r="AF10" i="14"/>
  <c r="X13" i="14"/>
  <c r="F21" i="14"/>
  <c r="G21" i="14" s="1"/>
  <c r="M6" i="14"/>
  <c r="Q23" i="13"/>
  <c r="Q52" i="13" s="1"/>
  <c r="T52" i="13"/>
  <c r="I52" i="13"/>
  <c r="AQ53" i="13"/>
  <c r="Y16" i="13"/>
  <c r="Y20" i="13" s="1"/>
  <c r="X16" i="13"/>
  <c r="X20" i="13" s="1"/>
  <c r="F21" i="13"/>
  <c r="G21" i="13" s="1"/>
  <c r="AH15" i="13"/>
  <c r="Z15" i="13"/>
  <c r="AC15" i="13"/>
  <c r="AG15" i="13"/>
  <c r="AF15" i="13"/>
  <c r="AM15" i="13"/>
  <c r="AE15" i="13"/>
  <c r="AK15" i="13"/>
  <c r="AL15" i="13"/>
  <c r="AD15" i="13"/>
  <c r="AJ15" i="13"/>
  <c r="AB15" i="13"/>
  <c r="AA15" i="13"/>
  <c r="AI15" i="13"/>
  <c r="AG10" i="13"/>
  <c r="AB10" i="13"/>
  <c r="AF10" i="13"/>
  <c r="AJ10" i="13"/>
  <c r="AM10" i="13"/>
  <c r="AE10" i="13"/>
  <c r="AL10" i="13"/>
  <c r="AD10" i="13"/>
  <c r="AK10" i="13"/>
  <c r="AC10" i="13"/>
  <c r="AI10" i="13"/>
  <c r="AA10" i="13"/>
  <c r="Z10" i="13"/>
  <c r="AH10" i="13"/>
  <c r="Y8" i="13"/>
  <c r="X8" i="13"/>
  <c r="AF11" i="13"/>
  <c r="AA11" i="13"/>
  <c r="AM11" i="13"/>
  <c r="AE11" i="13"/>
  <c r="AL11" i="13"/>
  <c r="AD11" i="13"/>
  <c r="AK11" i="13"/>
  <c r="AC11" i="13"/>
  <c r="AI11" i="13"/>
  <c r="AJ11" i="13"/>
  <c r="AB11" i="13"/>
  <c r="AH11" i="13"/>
  <c r="Z11" i="13"/>
  <c r="AG11" i="13"/>
  <c r="E13" i="13"/>
  <c r="F13" i="13" s="1"/>
  <c r="G6" i="13"/>
  <c r="P24" i="13"/>
  <c r="N24" i="13"/>
  <c r="N52" i="13" s="1"/>
  <c r="G12" i="13"/>
  <c r="AM12" i="13" s="1"/>
  <c r="Y7" i="13"/>
  <c r="X7" i="13"/>
  <c r="AI31" i="13"/>
  <c r="AA31" i="13"/>
  <c r="AH31" i="13"/>
  <c r="Z31" i="13"/>
  <c r="AG31" i="13"/>
  <c r="Y31" i="13"/>
  <c r="AD31" i="13"/>
  <c r="AF31" i="13"/>
  <c r="X31" i="13"/>
  <c r="AL31" i="13"/>
  <c r="AM31" i="13"/>
  <c r="AE31" i="13"/>
  <c r="AK31" i="13"/>
  <c r="AC31" i="13"/>
  <c r="AB31" i="13"/>
  <c r="AJ31" i="13"/>
  <c r="P9" i="13"/>
  <c r="M9" i="13"/>
  <c r="M14" i="13" s="1"/>
  <c r="F20" i="13"/>
  <c r="G20" i="13" s="1"/>
  <c r="T23" i="12"/>
  <c r="T52" i="12" s="1"/>
  <c r="Q23" i="12"/>
  <c r="Q52" i="12" s="1"/>
  <c r="E12" i="12"/>
  <c r="F12" i="12" s="1"/>
  <c r="G12" i="12" s="1"/>
  <c r="AM12" i="12" s="1"/>
  <c r="I52" i="12"/>
  <c r="I58" i="12" s="1"/>
  <c r="E29" i="12"/>
  <c r="F29" i="12" s="1"/>
  <c r="G29" i="12" s="1"/>
  <c r="AN29" i="12" s="1"/>
  <c r="G18" i="12"/>
  <c r="D21" i="10" s="1"/>
  <c r="E9" i="12"/>
  <c r="F9" i="12" s="1"/>
  <c r="E31" i="12"/>
  <c r="F31" i="12" s="1"/>
  <c r="G31" i="12" s="1"/>
  <c r="AJ31" i="12" s="1"/>
  <c r="E28" i="12"/>
  <c r="F28" i="12" s="1"/>
  <c r="G28" i="12" s="1"/>
  <c r="AN28" i="12" s="1"/>
  <c r="E15" i="12"/>
  <c r="F15" i="12" s="1"/>
  <c r="G15" i="12" s="1"/>
  <c r="AH15" i="12" s="1"/>
  <c r="E10" i="12"/>
  <c r="F10" i="12" s="1"/>
  <c r="G10" i="12" s="1"/>
  <c r="AA10" i="12" s="1"/>
  <c r="E26" i="12"/>
  <c r="F26" i="12" s="1"/>
  <c r="G26" i="12" s="1"/>
  <c r="AN26" i="12" s="1"/>
  <c r="E25" i="12"/>
  <c r="F25" i="12" s="1"/>
  <c r="G25" i="12" s="1"/>
  <c r="AN25" i="12" s="1"/>
  <c r="E21" i="12"/>
  <c r="AQ53" i="12"/>
  <c r="AG10" i="12"/>
  <c r="Y16" i="12"/>
  <c r="Y20" i="12" s="1"/>
  <c r="X16" i="12"/>
  <c r="X20" i="12" s="1"/>
  <c r="G55" i="11"/>
  <c r="CT52" i="11"/>
  <c r="CS52" i="11"/>
  <c r="CR52" i="11"/>
  <c r="CQ52" i="11"/>
  <c r="CP52" i="11"/>
  <c r="CO52" i="11"/>
  <c r="CN52" i="11"/>
  <c r="CM52" i="11"/>
  <c r="CL52" i="11"/>
  <c r="CK52" i="11"/>
  <c r="CJ52" i="11"/>
  <c r="CI52" i="11"/>
  <c r="CH52" i="11"/>
  <c r="CG52" i="11"/>
  <c r="CF52" i="11"/>
  <c r="CE52" i="11"/>
  <c r="CD52" i="11"/>
  <c r="CC52" i="11"/>
  <c r="CB52" i="11"/>
  <c r="CA52" i="11"/>
  <c r="BZ52" i="11"/>
  <c r="BY52" i="11"/>
  <c r="BX52" i="11"/>
  <c r="BW52" i="11"/>
  <c r="BV52" i="11"/>
  <c r="BU52" i="11"/>
  <c r="BT52" i="11"/>
  <c r="BS52" i="11"/>
  <c r="BR52" i="11"/>
  <c r="BQ52" i="11"/>
  <c r="BP52" i="11"/>
  <c r="BO52" i="11"/>
  <c r="BN52" i="11"/>
  <c r="BM52" i="11"/>
  <c r="BL52" i="11"/>
  <c r="BK52" i="11"/>
  <c r="BJ52" i="11"/>
  <c r="BI52" i="11"/>
  <c r="BH52" i="11"/>
  <c r="BG52" i="11"/>
  <c r="BF52" i="11"/>
  <c r="BE52" i="11"/>
  <c r="BD52" i="11"/>
  <c r="BC52" i="11"/>
  <c r="F45" i="11"/>
  <c r="G45" i="11" s="1"/>
  <c r="AN45" i="11" s="1"/>
  <c r="F44" i="11"/>
  <c r="G44" i="11" s="1"/>
  <c r="AN44" i="11" s="1"/>
  <c r="E43" i="11"/>
  <c r="F43" i="11" s="1"/>
  <c r="G42" i="11"/>
  <c r="G41" i="11"/>
  <c r="D39" i="11"/>
  <c r="D38" i="11"/>
  <c r="F35" i="11"/>
  <c r="G35" i="11" s="1"/>
  <c r="W35" i="11" s="1"/>
  <c r="F33" i="11"/>
  <c r="G33" i="11" s="1"/>
  <c r="W33" i="11" s="1"/>
  <c r="F32" i="11"/>
  <c r="G32" i="11" s="1"/>
  <c r="AN32" i="11" s="1"/>
  <c r="F30" i="11"/>
  <c r="G30" i="11" s="1"/>
  <c r="AN30" i="11" s="1"/>
  <c r="F27" i="11"/>
  <c r="G27" i="11" s="1"/>
  <c r="AN27" i="11" s="1"/>
  <c r="D24" i="11"/>
  <c r="D23" i="11"/>
  <c r="F22" i="11"/>
  <c r="G22" i="11" s="1"/>
  <c r="AM22" i="11" s="1"/>
  <c r="F19" i="11"/>
  <c r="F18" i="11"/>
  <c r="F17" i="11"/>
  <c r="G17" i="11" s="1"/>
  <c r="F16" i="11"/>
  <c r="H5" i="11"/>
  <c r="H52" i="11" s="1"/>
  <c r="G5" i="11"/>
  <c r="K4" i="11"/>
  <c r="F4" i="11"/>
  <c r="K3" i="11"/>
  <c r="F3" i="11"/>
  <c r="I2" i="11"/>
  <c r="I5" i="11" s="1"/>
  <c r="F2" i="11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K5" i="11" l="1"/>
  <c r="E5" i="11"/>
  <c r="F5" i="11" s="1"/>
  <c r="AE15" i="12"/>
  <c r="AA15" i="12"/>
  <c r="AD15" i="12"/>
  <c r="Z15" i="12"/>
  <c r="AH31" i="12"/>
  <c r="AI31" i="12"/>
  <c r="AC11" i="12"/>
  <c r="AB31" i="12"/>
  <c r="AE11" i="12"/>
  <c r="AD31" i="12"/>
  <c r="AA11" i="12"/>
  <c r="AL11" i="12"/>
  <c r="AE31" i="12"/>
  <c r="AF11" i="12"/>
  <c r="AL31" i="12"/>
  <c r="AG11" i="12"/>
  <c r="AB11" i="12"/>
  <c r="AM11" i="12"/>
  <c r="AI11" i="12"/>
  <c r="AJ11" i="12"/>
  <c r="AK11" i="12"/>
  <c r="Z11" i="12"/>
  <c r="X31" i="12"/>
  <c r="AD11" i="12"/>
  <c r="E34" i="14"/>
  <c r="F34" i="14" s="1"/>
  <c r="G34" i="14" s="1"/>
  <c r="W34" i="14" s="1"/>
  <c r="E40" i="14"/>
  <c r="F40" i="14" s="1"/>
  <c r="E37" i="14"/>
  <c r="F37" i="14" s="1"/>
  <c r="G37" i="14" s="1"/>
  <c r="W37" i="14" s="1"/>
  <c r="E36" i="14"/>
  <c r="F36" i="14" s="1"/>
  <c r="G36" i="14" s="1"/>
  <c r="W36" i="14" s="1"/>
  <c r="G49" i="16"/>
  <c r="M52" i="16"/>
  <c r="G40" i="16"/>
  <c r="CU40" i="16" s="1"/>
  <c r="CU52" i="16" s="1"/>
  <c r="CM53" i="16" s="1"/>
  <c r="E38" i="16"/>
  <c r="G49" i="18"/>
  <c r="G40" i="18"/>
  <c r="CU40" i="18" s="1"/>
  <c r="CU52" i="18" s="1"/>
  <c r="CM53" i="18" s="1"/>
  <c r="E38" i="18"/>
  <c r="W52" i="20"/>
  <c r="G49" i="20"/>
  <c r="G50" i="20" s="1"/>
  <c r="G51" i="20" s="1"/>
  <c r="G40" i="20"/>
  <c r="CU40" i="20" s="1"/>
  <c r="CU52" i="20" s="1"/>
  <c r="E38" i="20"/>
  <c r="C73" i="6" s="1"/>
  <c r="C78" i="6" s="1"/>
  <c r="C80" i="6" s="1"/>
  <c r="E23" i="11"/>
  <c r="F23" i="11" s="1"/>
  <c r="G23" i="11" s="1"/>
  <c r="T23" i="11" s="1"/>
  <c r="F21" i="12"/>
  <c r="G21" i="12" s="1"/>
  <c r="K58" i="18"/>
  <c r="L58" i="18"/>
  <c r="E39" i="14"/>
  <c r="E64" i="6" s="1"/>
  <c r="E66" i="6" s="1"/>
  <c r="AA19" i="13"/>
  <c r="AA19" i="20"/>
  <c r="AA21" i="20" s="1"/>
  <c r="AA19" i="16"/>
  <c r="AA21" i="16" s="1"/>
  <c r="AD19" i="18"/>
  <c r="AD21" i="18" s="1"/>
  <c r="AD19" i="14"/>
  <c r="AL19" i="16"/>
  <c r="AL19" i="13"/>
  <c r="AL19" i="20"/>
  <c r="AL21" i="20" s="1"/>
  <c r="AB19" i="18"/>
  <c r="AB21" i="18" s="1"/>
  <c r="AB19" i="14"/>
  <c r="AA19" i="14"/>
  <c r="AA19" i="18"/>
  <c r="AD19" i="20"/>
  <c r="AD21" i="20" s="1"/>
  <c r="AD19" i="16"/>
  <c r="AD21" i="16" s="1"/>
  <c r="AD19" i="13"/>
  <c r="AE19" i="20"/>
  <c r="AE21" i="20" s="1"/>
  <c r="AE19" i="16"/>
  <c r="AE19" i="13"/>
  <c r="AF19" i="20"/>
  <c r="AF21" i="20" s="1"/>
  <c r="AF19" i="16"/>
  <c r="AF19" i="13"/>
  <c r="AL19" i="18"/>
  <c r="AL19" i="14"/>
  <c r="AG19" i="18"/>
  <c r="AG19" i="14"/>
  <c r="AE19" i="18"/>
  <c r="AE19" i="14"/>
  <c r="AI19" i="14"/>
  <c r="AI19" i="18"/>
  <c r="Z19" i="14"/>
  <c r="Z19" i="18"/>
  <c r="AK19" i="13"/>
  <c r="AK19" i="20"/>
  <c r="AK21" i="20" s="1"/>
  <c r="AK19" i="16"/>
  <c r="AF19" i="18"/>
  <c r="AF19" i="14"/>
  <c r="AJ19" i="20"/>
  <c r="AJ21" i="20" s="1"/>
  <c r="AJ19" i="16"/>
  <c r="AJ19" i="13"/>
  <c r="Z19" i="13"/>
  <c r="Z19" i="16"/>
  <c r="Z21" i="16" s="1"/>
  <c r="Z19" i="20"/>
  <c r="Z21" i="20" s="1"/>
  <c r="AI19" i="20"/>
  <c r="AI21" i="20" s="1"/>
  <c r="AI19" i="13"/>
  <c r="AI19" i="16"/>
  <c r="AK19" i="18"/>
  <c r="AK19" i="14"/>
  <c r="AH19" i="20"/>
  <c r="AH21" i="20" s="1"/>
  <c r="AH52" i="20" s="1"/>
  <c r="AH19" i="16"/>
  <c r="AH19" i="13"/>
  <c r="AH19" i="18"/>
  <c r="AH19" i="14"/>
  <c r="AC19" i="20"/>
  <c r="AC21" i="20" s="1"/>
  <c r="AC19" i="16"/>
  <c r="AC21" i="16" s="1"/>
  <c r="AC19" i="13"/>
  <c r="AB19" i="13"/>
  <c r="AB19" i="20"/>
  <c r="AB21" i="20" s="1"/>
  <c r="AB19" i="16"/>
  <c r="AB21" i="16" s="1"/>
  <c r="AJ19" i="18"/>
  <c r="AJ19" i="14"/>
  <c r="AC19" i="18"/>
  <c r="AC21" i="18" s="1"/>
  <c r="AC19" i="14"/>
  <c r="AG19" i="20"/>
  <c r="AG21" i="20" s="1"/>
  <c r="AG19" i="16"/>
  <c r="AG19" i="13"/>
  <c r="AI42" i="11"/>
  <c r="AB42" i="11"/>
  <c r="AK42" i="11"/>
  <c r="AC42" i="11"/>
  <c r="AJ42" i="11"/>
  <c r="E12" i="11"/>
  <c r="F12" i="11" s="1"/>
  <c r="G12" i="11" s="1"/>
  <c r="AM12" i="11" s="1"/>
  <c r="AP52" i="11"/>
  <c r="Z10" i="12"/>
  <c r="AK15" i="12"/>
  <c r="AL15" i="12"/>
  <c r="AJ10" i="12"/>
  <c r="AI10" i="12"/>
  <c r="E14" i="12"/>
  <c r="F14" i="12" s="1"/>
  <c r="G14" i="12" s="1"/>
  <c r="AM15" i="12"/>
  <c r="AI15" i="12"/>
  <c r="AE10" i="12"/>
  <c r="AF15" i="12"/>
  <c r="AB15" i="12"/>
  <c r="AM10" i="12"/>
  <c r="AK10" i="12"/>
  <c r="AG15" i="12"/>
  <c r="AJ15" i="12"/>
  <c r="AF10" i="12"/>
  <c r="AC15" i="12"/>
  <c r="AB10" i="12"/>
  <c r="AH10" i="12"/>
  <c r="I52" i="11"/>
  <c r="U52" i="11"/>
  <c r="J58" i="12"/>
  <c r="AC31" i="12"/>
  <c r="AG31" i="12"/>
  <c r="AD10" i="12"/>
  <c r="AC10" i="12"/>
  <c r="AF31" i="12"/>
  <c r="AK31" i="12"/>
  <c r="Z31" i="12"/>
  <c r="AL10" i="12"/>
  <c r="AM31" i="12"/>
  <c r="AA31" i="12"/>
  <c r="Q21" i="10"/>
  <c r="AL18" i="12" s="1"/>
  <c r="AL21" i="12" s="1"/>
  <c r="N21" i="10"/>
  <c r="AI18" i="12" s="1"/>
  <c r="AI21" i="12" s="1"/>
  <c r="P21" i="10"/>
  <c r="AK18" i="12" s="1"/>
  <c r="AK21" i="12" s="1"/>
  <c r="H21" i="10"/>
  <c r="AC18" i="12" s="1"/>
  <c r="AC21" i="12" s="1"/>
  <c r="M21" i="10"/>
  <c r="AH18" i="12" s="1"/>
  <c r="AH21" i="12" s="1"/>
  <c r="K21" i="10"/>
  <c r="AF18" i="12" s="1"/>
  <c r="AF21" i="12" s="1"/>
  <c r="O21" i="10"/>
  <c r="AJ18" i="12" s="1"/>
  <c r="AJ21" i="12" s="1"/>
  <c r="J21" i="10"/>
  <c r="AE18" i="12" s="1"/>
  <c r="AE21" i="12" s="1"/>
  <c r="I21" i="10"/>
  <c r="AD18" i="12" s="1"/>
  <c r="AD21" i="12" s="1"/>
  <c r="F21" i="10"/>
  <c r="AA18" i="12" s="1"/>
  <c r="AA21" i="12" s="1"/>
  <c r="E21" i="10"/>
  <c r="Z18" i="12" s="1"/>
  <c r="Z21" i="12" s="1"/>
  <c r="L21" i="10"/>
  <c r="AG18" i="12" s="1"/>
  <c r="AG21" i="12" s="1"/>
  <c r="R21" i="10"/>
  <c r="AM18" i="12" s="1"/>
  <c r="AM21" i="12" s="1"/>
  <c r="G21" i="10"/>
  <c r="AB18" i="12" s="1"/>
  <c r="AB21" i="12" s="1"/>
  <c r="Y31" i="12"/>
  <c r="AK18" i="16"/>
  <c r="AK18" i="13"/>
  <c r="AI18" i="16"/>
  <c r="AI18" i="13"/>
  <c r="I58" i="13"/>
  <c r="J58" i="13"/>
  <c r="AH18" i="16"/>
  <c r="AH18" i="13"/>
  <c r="AE18" i="16"/>
  <c r="AE18" i="13"/>
  <c r="AF18" i="16"/>
  <c r="AF18" i="13"/>
  <c r="AM18" i="16"/>
  <c r="AM21" i="16" s="1"/>
  <c r="AM18" i="13"/>
  <c r="AL18" i="16"/>
  <c r="AL18" i="13"/>
  <c r="AG18" i="16"/>
  <c r="AG18" i="13"/>
  <c r="AJ18" i="16"/>
  <c r="AJ18" i="13"/>
  <c r="AM18" i="18"/>
  <c r="AM21" i="18" s="1"/>
  <c r="AM18" i="14"/>
  <c r="AL18" i="14"/>
  <c r="AL18" i="18"/>
  <c r="AK18" i="14"/>
  <c r="AK18" i="18"/>
  <c r="AJ18" i="14"/>
  <c r="AJ18" i="18"/>
  <c r="AI18" i="18"/>
  <c r="AI18" i="14"/>
  <c r="AE18" i="14"/>
  <c r="AE18" i="18"/>
  <c r="AG18" i="14"/>
  <c r="AG18" i="18"/>
  <c r="AH18" i="18"/>
  <c r="AH21" i="18" s="1"/>
  <c r="AH52" i="18" s="1"/>
  <c r="AH18" i="14"/>
  <c r="AF18" i="18"/>
  <c r="AF18" i="14"/>
  <c r="AM52" i="20"/>
  <c r="I58" i="20"/>
  <c r="J58" i="20"/>
  <c r="L58" i="20"/>
  <c r="K58" i="20"/>
  <c r="M14" i="20"/>
  <c r="M52" i="20" s="1"/>
  <c r="P14" i="20"/>
  <c r="P52" i="20" s="1"/>
  <c r="M14" i="18"/>
  <c r="M52" i="18" s="1"/>
  <c r="P14" i="18"/>
  <c r="P52" i="18" s="1"/>
  <c r="C59" i="6"/>
  <c r="AB14" i="16"/>
  <c r="AE14" i="16"/>
  <c r="P14" i="16"/>
  <c r="P52" i="16" s="1"/>
  <c r="Z14" i="16"/>
  <c r="AA14" i="16"/>
  <c r="C45" i="6"/>
  <c r="AN14" i="16"/>
  <c r="AN52" i="16" s="1"/>
  <c r="K14" i="16"/>
  <c r="K52" i="16" s="1"/>
  <c r="X14" i="16"/>
  <c r="X52" i="16" s="1"/>
  <c r="R14" i="16"/>
  <c r="R52" i="16" s="1"/>
  <c r="Y14" i="16"/>
  <c r="Y52" i="16" s="1"/>
  <c r="W52" i="14"/>
  <c r="AM14" i="14"/>
  <c r="AN12" i="14"/>
  <c r="AF12" i="14"/>
  <c r="AF14" i="14" s="1"/>
  <c r="X12" i="14"/>
  <c r="AE12" i="14"/>
  <c r="AE14" i="14" s="1"/>
  <c r="R12" i="14"/>
  <c r="AL12" i="14"/>
  <c r="AL14" i="14" s="1"/>
  <c r="AD12" i="14"/>
  <c r="P12" i="14"/>
  <c r="AK12" i="14"/>
  <c r="AK14" i="14" s="1"/>
  <c r="AC12" i="14"/>
  <c r="AC14" i="14" s="1"/>
  <c r="K12" i="14"/>
  <c r="AJ12" i="14"/>
  <c r="AB12" i="14"/>
  <c r="AB14" i="14" s="1"/>
  <c r="AH12" i="14"/>
  <c r="AI12" i="14"/>
  <c r="AA12" i="14"/>
  <c r="Z12" i="14"/>
  <c r="AG12" i="14"/>
  <c r="AG14" i="14" s="1"/>
  <c r="Y12" i="14"/>
  <c r="P9" i="14"/>
  <c r="M9" i="14"/>
  <c r="M14" i="14" s="1"/>
  <c r="M13" i="14"/>
  <c r="AH12" i="13"/>
  <c r="AH14" i="13" s="1"/>
  <c r="Z12" i="13"/>
  <c r="Z14" i="13" s="1"/>
  <c r="K12" i="13"/>
  <c r="AG12" i="13"/>
  <c r="AG14" i="13" s="1"/>
  <c r="Y12" i="13"/>
  <c r="Y14" i="13" s="1"/>
  <c r="AC12" i="13"/>
  <c r="AC14" i="13" s="1"/>
  <c r="AN12" i="13"/>
  <c r="AF12" i="13"/>
  <c r="AF14" i="13" s="1"/>
  <c r="X12" i="13"/>
  <c r="X14" i="13" s="1"/>
  <c r="AE12" i="13"/>
  <c r="AE14" i="13" s="1"/>
  <c r="R12" i="13"/>
  <c r="AL12" i="13"/>
  <c r="AL14" i="13" s="1"/>
  <c r="AD12" i="13"/>
  <c r="P12" i="13"/>
  <c r="P14" i="13" s="1"/>
  <c r="P52" i="13" s="1"/>
  <c r="AK12" i="13"/>
  <c r="AK14" i="13" s="1"/>
  <c r="AJ12" i="13"/>
  <c r="AJ14" i="13" s="1"/>
  <c r="AB12" i="13"/>
  <c r="AB14" i="13" s="1"/>
  <c r="AA12" i="13"/>
  <c r="AA14" i="13" s="1"/>
  <c r="AI12" i="13"/>
  <c r="AI14" i="13" s="1"/>
  <c r="AM14" i="13"/>
  <c r="M6" i="13"/>
  <c r="X13" i="13"/>
  <c r="G13" i="13"/>
  <c r="E39" i="13" s="1"/>
  <c r="Y13" i="13"/>
  <c r="G9" i="12"/>
  <c r="AM14" i="12"/>
  <c r="AJ12" i="12"/>
  <c r="AB12" i="12"/>
  <c r="AI12" i="12"/>
  <c r="AA12" i="12"/>
  <c r="AH12" i="12"/>
  <c r="Z12" i="12"/>
  <c r="AD12" i="12"/>
  <c r="AG12" i="12"/>
  <c r="Y12" i="12"/>
  <c r="P12" i="12"/>
  <c r="AN12" i="12"/>
  <c r="AF12" i="12"/>
  <c r="X12" i="12"/>
  <c r="AL12" i="12"/>
  <c r="AE12" i="12"/>
  <c r="R12" i="12"/>
  <c r="AK12" i="12"/>
  <c r="AC12" i="12"/>
  <c r="K12" i="12"/>
  <c r="AQ52" i="11"/>
  <c r="BC53" i="11"/>
  <c r="AX52" i="11"/>
  <c r="S52" i="11"/>
  <c r="AY52" i="11"/>
  <c r="BO53" i="11"/>
  <c r="CA53" i="11"/>
  <c r="G43" i="11"/>
  <c r="CU43" i="11" s="1"/>
  <c r="AS52" i="11"/>
  <c r="BA52" i="11"/>
  <c r="G18" i="11"/>
  <c r="E11" i="11"/>
  <c r="F11" i="11" s="1"/>
  <c r="G11" i="11" s="1"/>
  <c r="AC11" i="11" s="1"/>
  <c r="AO52" i="11"/>
  <c r="AW52" i="11"/>
  <c r="E10" i="11"/>
  <c r="F10" i="11" s="1"/>
  <c r="G10" i="11" s="1"/>
  <c r="AF10" i="11" s="1"/>
  <c r="Q23" i="11"/>
  <c r="Q52" i="11" s="1"/>
  <c r="AK41" i="11"/>
  <c r="AC41" i="11"/>
  <c r="AJ41" i="11"/>
  <c r="AB41" i="11"/>
  <c r="AE41" i="11"/>
  <c r="AI41" i="11"/>
  <c r="AA41" i="11"/>
  <c r="AM41" i="11"/>
  <c r="AD41" i="11"/>
  <c r="AH41" i="11"/>
  <c r="Z41" i="11"/>
  <c r="AG41" i="11"/>
  <c r="Y41" i="11"/>
  <c r="AL41" i="11"/>
  <c r="AF41" i="11"/>
  <c r="X41" i="11"/>
  <c r="AV52" i="11"/>
  <c r="E24" i="11"/>
  <c r="F24" i="11" s="1"/>
  <c r="G24" i="11" s="1"/>
  <c r="G16" i="11"/>
  <c r="E8" i="11"/>
  <c r="F8" i="11" s="1"/>
  <c r="G8" i="11" s="1"/>
  <c r="E6" i="11"/>
  <c r="F6" i="11" s="1"/>
  <c r="E20" i="11"/>
  <c r="E7" i="11"/>
  <c r="F7" i="11" s="1"/>
  <c r="G7" i="11" s="1"/>
  <c r="Y17" i="11"/>
  <c r="X17" i="11"/>
  <c r="E21" i="11"/>
  <c r="E9" i="11"/>
  <c r="F9" i="11" s="1"/>
  <c r="E15" i="11"/>
  <c r="F15" i="11" s="1"/>
  <c r="G15" i="11" s="1"/>
  <c r="L52" i="11"/>
  <c r="AR52" i="11"/>
  <c r="AZ52" i="11"/>
  <c r="E25" i="11"/>
  <c r="F25" i="11" s="1"/>
  <c r="G25" i="11" s="1"/>
  <c r="AN25" i="11" s="1"/>
  <c r="AD42" i="11"/>
  <c r="AL42" i="11"/>
  <c r="G19" i="11"/>
  <c r="AE42" i="11"/>
  <c r="AM42" i="11"/>
  <c r="V52" i="11"/>
  <c r="AT52" i="11"/>
  <c r="BB52" i="11"/>
  <c r="X42" i="11"/>
  <c r="AF42" i="11"/>
  <c r="E31" i="11"/>
  <c r="F31" i="11" s="1"/>
  <c r="G31" i="11" s="1"/>
  <c r="O52" i="11"/>
  <c r="AU52" i="11"/>
  <c r="E28" i="11"/>
  <c r="F28" i="11" s="1"/>
  <c r="G28" i="11" s="1"/>
  <c r="AN28" i="11" s="1"/>
  <c r="Y42" i="11"/>
  <c r="AG42" i="11"/>
  <c r="E26" i="11"/>
  <c r="F26" i="11" s="1"/>
  <c r="G26" i="11" s="1"/>
  <c r="AN26" i="11" s="1"/>
  <c r="Z42" i="11"/>
  <c r="AH42" i="11"/>
  <c r="E29" i="11"/>
  <c r="F29" i="11" s="1"/>
  <c r="G29" i="11" s="1"/>
  <c r="AN29" i="11" s="1"/>
  <c r="AA42" i="11"/>
  <c r="CA53" i="3"/>
  <c r="BO53" i="3"/>
  <c r="BC53" i="3"/>
  <c r="C9" i="6"/>
  <c r="E9" i="6"/>
  <c r="AK14" i="12" l="1"/>
  <c r="AG14" i="12"/>
  <c r="AA14" i="12"/>
  <c r="E37" i="12"/>
  <c r="F37" i="12" s="1"/>
  <c r="G37" i="12" s="1"/>
  <c r="W37" i="12" s="1"/>
  <c r="E36" i="12"/>
  <c r="F36" i="12" s="1"/>
  <c r="G36" i="12" s="1"/>
  <c r="W36" i="12" s="1"/>
  <c r="E34" i="12"/>
  <c r="F34" i="12" s="1"/>
  <c r="G34" i="12" s="1"/>
  <c r="W34" i="12" s="1"/>
  <c r="W52" i="12" s="1"/>
  <c r="E40" i="12"/>
  <c r="F40" i="12" s="1"/>
  <c r="E34" i="13"/>
  <c r="F34" i="13" s="1"/>
  <c r="E40" i="13"/>
  <c r="F40" i="13" s="1"/>
  <c r="G40" i="13" s="1"/>
  <c r="CU40" i="13" s="1"/>
  <c r="CU52" i="13" s="1"/>
  <c r="CM53" i="13" s="1"/>
  <c r="E37" i="13"/>
  <c r="F37" i="13" s="1"/>
  <c r="G37" i="13" s="1"/>
  <c r="W37" i="13" s="1"/>
  <c r="E36" i="13"/>
  <c r="F36" i="13" s="1"/>
  <c r="G36" i="13" s="1"/>
  <c r="W36" i="13" s="1"/>
  <c r="G40" i="14"/>
  <c r="CU40" i="14" s="1"/>
  <c r="CU52" i="14" s="1"/>
  <c r="CM53" i="14" s="1"/>
  <c r="E38" i="14"/>
  <c r="G49" i="14"/>
  <c r="AB52" i="16"/>
  <c r="AL21" i="16"/>
  <c r="AL52" i="16" s="1"/>
  <c r="AD52" i="16"/>
  <c r="AF21" i="16"/>
  <c r="AF52" i="16" s="1"/>
  <c r="AI21" i="16"/>
  <c r="AI52" i="16" s="1"/>
  <c r="AB52" i="18"/>
  <c r="AJ21" i="18"/>
  <c r="AJ52" i="18" s="1"/>
  <c r="AF21" i="18"/>
  <c r="AF52" i="18" s="1"/>
  <c r="CM53" i="20"/>
  <c r="AL52" i="20"/>
  <c r="AC52" i="20"/>
  <c r="AG52" i="20"/>
  <c r="AI52" i="20"/>
  <c r="AJ52" i="20"/>
  <c r="AI21" i="14"/>
  <c r="AI21" i="18"/>
  <c r="AI52" i="18" s="1"/>
  <c r="AE21" i="18"/>
  <c r="AE52" i="18" s="1"/>
  <c r="AG21" i="16"/>
  <c r="AG52" i="16" s="1"/>
  <c r="Z52" i="16"/>
  <c r="Z58" i="16" s="1"/>
  <c r="AA52" i="20"/>
  <c r="AA11" i="11"/>
  <c r="AE14" i="12"/>
  <c r="AE52" i="12" s="1"/>
  <c r="E39" i="12"/>
  <c r="W58" i="18"/>
  <c r="M58" i="18"/>
  <c r="V58" i="18"/>
  <c r="U58" i="18"/>
  <c r="T58" i="18"/>
  <c r="Y58" i="18"/>
  <c r="Q58" i="18"/>
  <c r="P58" i="18"/>
  <c r="X58" i="18"/>
  <c r="R58" i="18"/>
  <c r="N58" i="18"/>
  <c r="S58" i="18"/>
  <c r="O58" i="18"/>
  <c r="O58" i="16"/>
  <c r="P58" i="16"/>
  <c r="V58" i="16"/>
  <c r="N58" i="16"/>
  <c r="U58" i="16"/>
  <c r="K58" i="16"/>
  <c r="M58" i="16"/>
  <c r="T58" i="16"/>
  <c r="L58" i="16"/>
  <c r="Q58" i="16"/>
  <c r="R58" i="16"/>
  <c r="S58" i="16"/>
  <c r="W58" i="16"/>
  <c r="AM52" i="18"/>
  <c r="AB52" i="20"/>
  <c r="AC52" i="16"/>
  <c r="AE21" i="16"/>
  <c r="AE52" i="16" s="1"/>
  <c r="Z52" i="20"/>
  <c r="AA52" i="16"/>
  <c r="AK21" i="16"/>
  <c r="AK52" i="16" s="1"/>
  <c r="AK52" i="20"/>
  <c r="AJ21" i="16"/>
  <c r="AJ52" i="16" s="1"/>
  <c r="AH21" i="16"/>
  <c r="AH52" i="16" s="1"/>
  <c r="AD52" i="18"/>
  <c r="AD52" i="20"/>
  <c r="AC52" i="18"/>
  <c r="AE52" i="20"/>
  <c r="AA21" i="18"/>
  <c r="AA52" i="18" s="1"/>
  <c r="Z21" i="18"/>
  <c r="Z52" i="18" s="1"/>
  <c r="AF52" i="20"/>
  <c r="F16" i="10"/>
  <c r="I16" i="10"/>
  <c r="E16" i="10"/>
  <c r="H16" i="10"/>
  <c r="G16" i="10"/>
  <c r="J52" i="11"/>
  <c r="J58" i="11" s="1"/>
  <c r="AN12" i="11"/>
  <c r="AN14" i="11" s="1"/>
  <c r="AJ12" i="11"/>
  <c r="AG12" i="11"/>
  <c r="X12" i="11"/>
  <c r="X14" i="11" s="1"/>
  <c r="Y12" i="11"/>
  <c r="Y14" i="11" s="1"/>
  <c r="AC12" i="11"/>
  <c r="AI12" i="11"/>
  <c r="T52" i="11"/>
  <c r="AG11" i="11"/>
  <c r="AI11" i="11"/>
  <c r="AL11" i="11"/>
  <c r="E14" i="11"/>
  <c r="F14" i="11" s="1"/>
  <c r="G14" i="11" s="1"/>
  <c r="K12" i="11"/>
  <c r="AB12" i="11"/>
  <c r="Z12" i="11"/>
  <c r="AK12" i="11"/>
  <c r="P12" i="11"/>
  <c r="AH12" i="11"/>
  <c r="R12" i="11"/>
  <c r="AD12" i="11"/>
  <c r="AA12" i="11"/>
  <c r="AE12" i="11"/>
  <c r="AL12" i="11"/>
  <c r="AF12" i="11"/>
  <c r="AH14" i="12"/>
  <c r="AH52" i="12" s="1"/>
  <c r="AB14" i="12"/>
  <c r="AB52" i="12" s="1"/>
  <c r="X58" i="16"/>
  <c r="Y58" i="16"/>
  <c r="I58" i="11"/>
  <c r="AK11" i="11"/>
  <c r="J14" i="10"/>
  <c r="G14" i="10"/>
  <c r="H14" i="10"/>
  <c r="Q14" i="10"/>
  <c r="I14" i="10"/>
  <c r="L14" i="10"/>
  <c r="O14" i="10"/>
  <c r="P14" i="10"/>
  <c r="K14" i="10"/>
  <c r="F14" i="10"/>
  <c r="N14" i="10"/>
  <c r="R14" i="10"/>
  <c r="M14" i="10"/>
  <c r="E14" i="10"/>
  <c r="AD14" i="12"/>
  <c r="AD52" i="12" s="1"/>
  <c r="AM52" i="12"/>
  <c r="E50" i="6"/>
  <c r="E52" i="6" s="1"/>
  <c r="AM52" i="16"/>
  <c r="AK21" i="18"/>
  <c r="AK52" i="18" s="1"/>
  <c r="AL21" i="18"/>
  <c r="AL52" i="18" s="1"/>
  <c r="AG21" i="18"/>
  <c r="AG52" i="18" s="1"/>
  <c r="V58" i="20"/>
  <c r="Q58" i="20"/>
  <c r="N58" i="20"/>
  <c r="X58" i="20"/>
  <c r="O58" i="20"/>
  <c r="T58" i="20"/>
  <c r="Y58" i="20"/>
  <c r="S58" i="20"/>
  <c r="W58" i="20"/>
  <c r="R58" i="20"/>
  <c r="P58" i="20"/>
  <c r="U58" i="20"/>
  <c r="H53" i="20"/>
  <c r="M58" i="20"/>
  <c r="H53" i="18"/>
  <c r="G50" i="18"/>
  <c r="G50" i="16"/>
  <c r="G51" i="16" s="1"/>
  <c r="H53" i="16"/>
  <c r="Z14" i="14"/>
  <c r="M52" i="14"/>
  <c r="AJ14" i="14"/>
  <c r="AD14" i="14"/>
  <c r="R14" i="14"/>
  <c r="R52" i="14" s="1"/>
  <c r="AH14" i="14"/>
  <c r="Y14" i="14"/>
  <c r="Y52" i="14" s="1"/>
  <c r="K14" i="14"/>
  <c r="K52" i="14" s="1"/>
  <c r="X14" i="14"/>
  <c r="X52" i="14" s="1"/>
  <c r="AA14" i="14"/>
  <c r="AN14" i="14"/>
  <c r="AN52" i="14" s="1"/>
  <c r="P14" i="14"/>
  <c r="P52" i="14" s="1"/>
  <c r="AI14" i="14"/>
  <c r="AD14" i="13"/>
  <c r="Y52" i="13"/>
  <c r="AN14" i="13"/>
  <c r="AN52" i="13" s="1"/>
  <c r="X52" i="13"/>
  <c r="M13" i="13"/>
  <c r="M52" i="13" s="1"/>
  <c r="R14" i="13"/>
  <c r="R52" i="13" s="1"/>
  <c r="K14" i="13"/>
  <c r="K52" i="13" s="1"/>
  <c r="W52" i="13"/>
  <c r="P9" i="12"/>
  <c r="P14" i="12" s="1"/>
  <c r="P52" i="12" s="1"/>
  <c r="M9" i="12"/>
  <c r="M14" i="12" s="1"/>
  <c r="M52" i="12" s="1"/>
  <c r="AL14" i="12"/>
  <c r="AL52" i="12" s="1"/>
  <c r="AA52" i="12"/>
  <c r="X14" i="12"/>
  <c r="X52" i="12" s="1"/>
  <c r="AC14" i="12"/>
  <c r="AC52" i="12" s="1"/>
  <c r="Z14" i="12"/>
  <c r="Z52" i="12" s="1"/>
  <c r="AF14" i="12"/>
  <c r="AF52" i="12" s="1"/>
  <c r="AI14" i="12"/>
  <c r="AI52" i="12" s="1"/>
  <c r="AJ14" i="12"/>
  <c r="AJ52" i="12" s="1"/>
  <c r="K14" i="12"/>
  <c r="K52" i="12" s="1"/>
  <c r="AN14" i="12"/>
  <c r="AN52" i="12" s="1"/>
  <c r="Y14" i="12"/>
  <c r="Y52" i="12" s="1"/>
  <c r="AG52" i="12"/>
  <c r="R14" i="12"/>
  <c r="R52" i="12" s="1"/>
  <c r="AK52" i="12"/>
  <c r="AC10" i="11"/>
  <c r="AE10" i="11"/>
  <c r="AM10" i="11"/>
  <c r="AF11" i="11"/>
  <c r="AH11" i="11"/>
  <c r="AB11" i="11"/>
  <c r="AI10" i="11"/>
  <c r="AE11" i="11"/>
  <c r="AM11" i="11"/>
  <c r="AB10" i="11"/>
  <c r="Z11" i="11"/>
  <c r="AD11" i="11"/>
  <c r="AJ10" i="11"/>
  <c r="AG10" i="11"/>
  <c r="AK10" i="11"/>
  <c r="Z10" i="11"/>
  <c r="AD10" i="11"/>
  <c r="AH10" i="11"/>
  <c r="AL10" i="11"/>
  <c r="AJ11" i="11"/>
  <c r="AA10" i="11"/>
  <c r="AQ53" i="11"/>
  <c r="AJ31" i="11"/>
  <c r="AB31" i="11"/>
  <c r="AL31" i="11"/>
  <c r="AI31" i="11"/>
  <c r="AA31" i="11"/>
  <c r="AD31" i="11"/>
  <c r="AH31" i="11"/>
  <c r="Z31" i="11"/>
  <c r="AK31" i="11"/>
  <c r="AG31" i="11"/>
  <c r="Y31" i="11"/>
  <c r="AF31" i="11"/>
  <c r="X31" i="11"/>
  <c r="AM31" i="11"/>
  <c r="AE31" i="11"/>
  <c r="AC31" i="11"/>
  <c r="Y16" i="11"/>
  <c r="Y20" i="11" s="1"/>
  <c r="X16" i="11"/>
  <c r="X20" i="11" s="1"/>
  <c r="AJ15" i="11"/>
  <c r="AB15" i="11"/>
  <c r="AD15" i="11"/>
  <c r="AC15" i="11"/>
  <c r="AI15" i="11"/>
  <c r="AA15" i="11"/>
  <c r="AH15" i="11"/>
  <c r="Z15" i="11"/>
  <c r="AL15" i="11"/>
  <c r="AK15" i="11"/>
  <c r="AG15" i="11"/>
  <c r="AF15" i="11"/>
  <c r="AM15" i="11"/>
  <c r="AE15" i="11"/>
  <c r="P24" i="11"/>
  <c r="N24" i="11"/>
  <c r="N52" i="11" s="1"/>
  <c r="G9" i="11"/>
  <c r="Y7" i="11"/>
  <c r="X7" i="11"/>
  <c r="F21" i="11"/>
  <c r="G21" i="11" s="1"/>
  <c r="F20" i="11"/>
  <c r="G20" i="11" s="1"/>
  <c r="E13" i="11"/>
  <c r="F13" i="11" s="1"/>
  <c r="G13" i="11" s="1"/>
  <c r="G6" i="11"/>
  <c r="Y8" i="11"/>
  <c r="X8" i="11"/>
  <c r="K3" i="3"/>
  <c r="I2" i="3"/>
  <c r="N17" i="10" l="1"/>
  <c r="R17" i="10"/>
  <c r="Q17" i="10"/>
  <c r="H17" i="10"/>
  <c r="F17" i="10"/>
  <c r="G17" i="10"/>
  <c r="K17" i="10"/>
  <c r="J17" i="10"/>
  <c r="P17" i="10"/>
  <c r="O17" i="10"/>
  <c r="E17" i="10"/>
  <c r="L17" i="10"/>
  <c r="M17" i="10"/>
  <c r="I17" i="10"/>
  <c r="AD14" i="11"/>
  <c r="AN52" i="11"/>
  <c r="AE14" i="11"/>
  <c r="E34" i="11"/>
  <c r="F34" i="11" s="1"/>
  <c r="G34" i="11" s="1"/>
  <c r="W34" i="11" s="1"/>
  <c r="E36" i="11"/>
  <c r="F36" i="11" s="1"/>
  <c r="G36" i="11" s="1"/>
  <c r="W36" i="11" s="1"/>
  <c r="E37" i="11"/>
  <c r="F37" i="11" s="1"/>
  <c r="G37" i="11" s="1"/>
  <c r="W37" i="11" s="1"/>
  <c r="E40" i="11"/>
  <c r="F40" i="11" s="1"/>
  <c r="G40" i="11" s="1"/>
  <c r="CU40" i="11" s="1"/>
  <c r="CU52" i="11" s="1"/>
  <c r="CM53" i="11" s="1"/>
  <c r="AB14" i="11"/>
  <c r="Z14" i="11"/>
  <c r="G49" i="12"/>
  <c r="G40" i="12"/>
  <c r="CU40" i="12" s="1"/>
  <c r="CU52" i="12" s="1"/>
  <c r="CM53" i="12" s="1"/>
  <c r="E38" i="12"/>
  <c r="G34" i="13"/>
  <c r="W34" i="13" s="1"/>
  <c r="E38" i="13"/>
  <c r="AB58" i="16"/>
  <c r="G50" i="13"/>
  <c r="AE53" i="20"/>
  <c r="G57" i="18"/>
  <c r="AC58" i="16"/>
  <c r="AB58" i="20"/>
  <c r="AG14" i="11"/>
  <c r="AC14" i="11"/>
  <c r="AL14" i="11"/>
  <c r="C31" i="6"/>
  <c r="C36" i="6" s="1"/>
  <c r="C38" i="6" s="1"/>
  <c r="E31" i="6"/>
  <c r="E36" i="6" s="1"/>
  <c r="E38" i="6" s="1"/>
  <c r="BY58" i="20"/>
  <c r="CP58" i="20"/>
  <c r="CJ58" i="20"/>
  <c r="AD58" i="16"/>
  <c r="CO58" i="20"/>
  <c r="BE58" i="20"/>
  <c r="AM58" i="20"/>
  <c r="BC58" i="20"/>
  <c r="CR58" i="20"/>
  <c r="AL58" i="20"/>
  <c r="BR58" i="20"/>
  <c r="AA58" i="16"/>
  <c r="S53" i="16"/>
  <c r="AG58" i="18"/>
  <c r="AA58" i="18"/>
  <c r="Z58" i="18"/>
  <c r="AB58" i="18"/>
  <c r="AC58" i="18"/>
  <c r="AD58" i="18"/>
  <c r="S53" i="18"/>
  <c r="AF58" i="18"/>
  <c r="AE58" i="18"/>
  <c r="CN58" i="20"/>
  <c r="BK58" i="20"/>
  <c r="AS58" i="20"/>
  <c r="BT58" i="20"/>
  <c r="BX58" i="20"/>
  <c r="CG58" i="20"/>
  <c r="AR58" i="20"/>
  <c r="BS58" i="20"/>
  <c r="AZ58" i="20"/>
  <c r="AA58" i="20"/>
  <c r="BM58" i="20"/>
  <c r="CH58" i="20"/>
  <c r="G57" i="20"/>
  <c r="BU58" i="20"/>
  <c r="CK58" i="20"/>
  <c r="AG58" i="20"/>
  <c r="AK58" i="20"/>
  <c r="BQ58" i="20"/>
  <c r="BL58" i="20"/>
  <c r="CB58" i="20"/>
  <c r="BG58" i="20"/>
  <c r="CM58" i="20"/>
  <c r="CE58" i="20"/>
  <c r="CC58" i="20"/>
  <c r="CS58" i="20"/>
  <c r="G57" i="16"/>
  <c r="CF58" i="20"/>
  <c r="BA58" i="20"/>
  <c r="AT58" i="20"/>
  <c r="BJ58" i="20"/>
  <c r="AM58" i="16"/>
  <c r="AW58" i="20"/>
  <c r="AJ58" i="20"/>
  <c r="CL58" i="20"/>
  <c r="CI58" i="20"/>
  <c r="CU58" i="20"/>
  <c r="G58" i="20" s="1"/>
  <c r="BH58" i="20"/>
  <c r="AQ58" i="20"/>
  <c r="AP58" i="20"/>
  <c r="AD58" i="20"/>
  <c r="BO58" i="20"/>
  <c r="AI58" i="20"/>
  <c r="CD58" i="20"/>
  <c r="S53" i="20"/>
  <c r="AX58" i="20"/>
  <c r="BD58" i="20"/>
  <c r="BV58" i="20"/>
  <c r="AU58" i="20"/>
  <c r="G53" i="20"/>
  <c r="BP58" i="20"/>
  <c r="AO58" i="20"/>
  <c r="CQ58" i="20"/>
  <c r="BB58" i="20"/>
  <c r="BW58" i="20"/>
  <c r="BI58" i="20"/>
  <c r="AF58" i="20"/>
  <c r="BZ58" i="20"/>
  <c r="AY58" i="20"/>
  <c r="BF58" i="20"/>
  <c r="AN58" i="20"/>
  <c r="CT58" i="20"/>
  <c r="Z58" i="20"/>
  <c r="AC58" i="20"/>
  <c r="AH58" i="20"/>
  <c r="CA58" i="20"/>
  <c r="BN58" i="20"/>
  <c r="AV58" i="20"/>
  <c r="AE58" i="20"/>
  <c r="AE58" i="16"/>
  <c r="AA14" i="11"/>
  <c r="AK14" i="11"/>
  <c r="AI14" i="11"/>
  <c r="AF14" i="11"/>
  <c r="R14" i="11"/>
  <c r="R52" i="11" s="1"/>
  <c r="K14" i="11"/>
  <c r="K52" i="11" s="1"/>
  <c r="CS58" i="16"/>
  <c r="CO58" i="16"/>
  <c r="CG58" i="16"/>
  <c r="BE58" i="16"/>
  <c r="BA58" i="16"/>
  <c r="CT58" i="16"/>
  <c r="AU58" i="16"/>
  <c r="CL58" i="16"/>
  <c r="CU58" i="16"/>
  <c r="G58" i="16" s="1"/>
  <c r="CP58" i="16"/>
  <c r="CN58" i="16"/>
  <c r="AJ58" i="16"/>
  <c r="CK58" i="16"/>
  <c r="AY58" i="16"/>
  <c r="AO58" i="16"/>
  <c r="CM58" i="16"/>
  <c r="AE53" i="16"/>
  <c r="CD58" i="16"/>
  <c r="CR58" i="16"/>
  <c r="CH58" i="16"/>
  <c r="CF58" i="16"/>
  <c r="AN58" i="16"/>
  <c r="AF58" i="16"/>
  <c r="G53" i="16"/>
  <c r="CQ58" i="16"/>
  <c r="BK58" i="16"/>
  <c r="AX58" i="16"/>
  <c r="BL58" i="16"/>
  <c r="BB58" i="16"/>
  <c r="AZ58" i="16"/>
  <c r="CE58" i="16"/>
  <c r="AV58" i="16"/>
  <c r="BW58" i="16"/>
  <c r="AK58" i="16"/>
  <c r="AH14" i="11"/>
  <c r="AM14" i="11"/>
  <c r="AJ14" i="11"/>
  <c r="Q58" i="12"/>
  <c r="T58" i="12"/>
  <c r="AC58" i="12"/>
  <c r="R58" i="12"/>
  <c r="Z58" i="12"/>
  <c r="L58" i="12"/>
  <c r="N58" i="12"/>
  <c r="AM58" i="12"/>
  <c r="AH58" i="12"/>
  <c r="P58" i="12"/>
  <c r="AB58" i="12"/>
  <c r="AD58" i="12"/>
  <c r="M58" i="12"/>
  <c r="AA58" i="12"/>
  <c r="O58" i="12"/>
  <c r="AI58" i="12"/>
  <c r="AK58" i="12"/>
  <c r="AE58" i="12"/>
  <c r="V58" i="12"/>
  <c r="K58" i="12"/>
  <c r="AJ58" i="12"/>
  <c r="AL58" i="12"/>
  <c r="S58" i="12"/>
  <c r="Y58" i="12"/>
  <c r="U58" i="12"/>
  <c r="AG58" i="12"/>
  <c r="W58" i="12"/>
  <c r="AF58" i="12"/>
  <c r="X58" i="12"/>
  <c r="CJ58" i="16"/>
  <c r="BO58" i="16"/>
  <c r="BN58" i="16"/>
  <c r="BU58" i="16"/>
  <c r="CB58" i="16"/>
  <c r="CA58" i="16"/>
  <c r="BR58" i="16"/>
  <c r="BQ58" i="16"/>
  <c r="BP58" i="16"/>
  <c r="AI58" i="16"/>
  <c r="M58" i="13"/>
  <c r="U58" i="13"/>
  <c r="O58" i="13"/>
  <c r="K58" i="13"/>
  <c r="S58" i="13"/>
  <c r="Y58" i="13"/>
  <c r="W58" i="13"/>
  <c r="Q58" i="13"/>
  <c r="L58" i="13"/>
  <c r="N58" i="13"/>
  <c r="T58" i="13"/>
  <c r="V58" i="13"/>
  <c r="P58" i="13"/>
  <c r="X58" i="13"/>
  <c r="R58" i="13"/>
  <c r="BG58" i="16"/>
  <c r="BF58" i="16"/>
  <c r="BM58" i="16"/>
  <c r="BT58" i="16"/>
  <c r="BS58" i="16"/>
  <c r="BJ58" i="16"/>
  <c r="BI58" i="16"/>
  <c r="BH58" i="16"/>
  <c r="AL58" i="16"/>
  <c r="AH58" i="16"/>
  <c r="AQ58" i="16"/>
  <c r="AP58" i="16"/>
  <c r="AW58" i="16"/>
  <c r="BD58" i="16"/>
  <c r="BC58" i="16"/>
  <c r="AT58" i="16"/>
  <c r="AS58" i="16"/>
  <c r="AR58" i="16"/>
  <c r="AG58" i="16"/>
  <c r="BV58" i="16"/>
  <c r="CC58" i="16"/>
  <c r="CI58" i="16"/>
  <c r="BZ58" i="16"/>
  <c r="BY58" i="16"/>
  <c r="BX58" i="16"/>
  <c r="BN58" i="18"/>
  <c r="BK58" i="18"/>
  <c r="BD58" i="18"/>
  <c r="BF58" i="18"/>
  <c r="BI58" i="18"/>
  <c r="BH58" i="18"/>
  <c r="BS58" i="18"/>
  <c r="AW58" i="18"/>
  <c r="BJ58" i="18"/>
  <c r="BG58" i="18"/>
  <c r="BP58" i="18"/>
  <c r="CP58" i="18"/>
  <c r="CG58" i="18"/>
  <c r="CR58" i="18"/>
  <c r="AQ58" i="18"/>
  <c r="AS58" i="18"/>
  <c r="AK58" i="18"/>
  <c r="CS58" i="18"/>
  <c r="CH58" i="18"/>
  <c r="CO58" i="18"/>
  <c r="CF58" i="18"/>
  <c r="AE53" i="18"/>
  <c r="V58" i="14"/>
  <c r="P58" i="14"/>
  <c r="Q58" i="14"/>
  <c r="X58" i="14"/>
  <c r="K58" i="14"/>
  <c r="M58" i="14"/>
  <c r="S58" i="14"/>
  <c r="U58" i="14"/>
  <c r="Y58" i="14"/>
  <c r="O58" i="14"/>
  <c r="R58" i="14"/>
  <c r="L58" i="14"/>
  <c r="W58" i="14"/>
  <c r="T58" i="14"/>
  <c r="N58" i="14"/>
  <c r="BO58" i="18"/>
  <c r="CC58" i="18"/>
  <c r="AL58" i="18"/>
  <c r="BA58" i="18"/>
  <c r="BX58" i="18"/>
  <c r="CK58" i="18"/>
  <c r="AR58" i="18"/>
  <c r="AJ58" i="18"/>
  <c r="CA58" i="18"/>
  <c r="BY58" i="18"/>
  <c r="AV58" i="18"/>
  <c r="CB58" i="18"/>
  <c r="CL58" i="18"/>
  <c r="CU58" i="18"/>
  <c r="AO58" i="18"/>
  <c r="AM58" i="18"/>
  <c r="BV58" i="18"/>
  <c r="G53" i="18"/>
  <c r="AP58" i="18"/>
  <c r="BR58" i="18"/>
  <c r="CM58" i="18"/>
  <c r="CT58" i="18"/>
  <c r="BB58" i="18"/>
  <c r="AI58" i="18"/>
  <c r="BL58" i="18"/>
  <c r="CI58" i="18"/>
  <c r="BZ58" i="18"/>
  <c r="BU58" i="18"/>
  <c r="AT58" i="18"/>
  <c r="AZ58" i="18"/>
  <c r="CQ58" i="18"/>
  <c r="AX58" i="18"/>
  <c r="AH58" i="18"/>
  <c r="BE58" i="18"/>
  <c r="BT58" i="18"/>
  <c r="BW58" i="18"/>
  <c r="CD58" i="18"/>
  <c r="CN58" i="18"/>
  <c r="BC58" i="18"/>
  <c r="BQ58" i="18"/>
  <c r="BM58" i="18"/>
  <c r="CJ58" i="18"/>
  <c r="CE58" i="18"/>
  <c r="AU58" i="18"/>
  <c r="AN58" i="18"/>
  <c r="AY58" i="18"/>
  <c r="AQ58" i="12"/>
  <c r="AY58" i="12"/>
  <c r="BG58" i="12"/>
  <c r="BO58" i="12"/>
  <c r="BW58" i="12"/>
  <c r="CE58" i="12"/>
  <c r="CM58" i="12"/>
  <c r="BF58" i="12"/>
  <c r="AR58" i="12"/>
  <c r="AZ58" i="12"/>
  <c r="BH58" i="12"/>
  <c r="BP58" i="12"/>
  <c r="BX58" i="12"/>
  <c r="CF58" i="12"/>
  <c r="CN58" i="12"/>
  <c r="CU58" i="12"/>
  <c r="CL58" i="12"/>
  <c r="AS58" i="12"/>
  <c r="BA58" i="12"/>
  <c r="BI58" i="12"/>
  <c r="BQ58" i="12"/>
  <c r="BY58" i="12"/>
  <c r="CG58" i="12"/>
  <c r="CO58" i="12"/>
  <c r="BN58" i="12"/>
  <c r="AT58" i="12"/>
  <c r="BB58" i="12"/>
  <c r="BJ58" i="12"/>
  <c r="BR58" i="12"/>
  <c r="BZ58" i="12"/>
  <c r="CH58" i="12"/>
  <c r="CP58" i="12"/>
  <c r="CD58" i="12"/>
  <c r="AU58" i="12"/>
  <c r="BC58" i="12"/>
  <c r="BK58" i="12"/>
  <c r="BS58" i="12"/>
  <c r="CA58" i="12"/>
  <c r="CI58" i="12"/>
  <c r="CQ58" i="12"/>
  <c r="AP58" i="12"/>
  <c r="CT58" i="12"/>
  <c r="AN58" i="12"/>
  <c r="AV58" i="12"/>
  <c r="BD58" i="12"/>
  <c r="BL58" i="12"/>
  <c r="BT58" i="12"/>
  <c r="CB58" i="12"/>
  <c r="CJ58" i="12"/>
  <c r="CR58" i="12"/>
  <c r="BV58" i="12"/>
  <c r="AO58" i="12"/>
  <c r="AW58" i="12"/>
  <c r="BE58" i="12"/>
  <c r="BM58" i="12"/>
  <c r="BU58" i="12"/>
  <c r="CC58" i="12"/>
  <c r="CK58" i="12"/>
  <c r="CS58" i="12"/>
  <c r="AX58" i="12"/>
  <c r="G51" i="18"/>
  <c r="H53" i="14"/>
  <c r="H53" i="13"/>
  <c r="S53" i="12"/>
  <c r="G53" i="12"/>
  <c r="H53" i="12"/>
  <c r="G57" i="12"/>
  <c r="AE53" i="12"/>
  <c r="G50" i="12"/>
  <c r="P9" i="11"/>
  <c r="P14" i="11" s="1"/>
  <c r="M9" i="11"/>
  <c r="M14" i="11" s="1"/>
  <c r="M6" i="11"/>
  <c r="E39" i="11"/>
  <c r="E17" i="6" s="1"/>
  <c r="X13" i="11"/>
  <c r="X52" i="11" s="1"/>
  <c r="Y13" i="11"/>
  <c r="Y52" i="11" s="1"/>
  <c r="G5" i="3"/>
  <c r="G55" i="3"/>
  <c r="K4" i="3"/>
  <c r="G49" i="11" l="1"/>
  <c r="E38" i="11"/>
  <c r="C17" i="6" s="1"/>
  <c r="C50" i="6"/>
  <c r="C52" i="6" s="1"/>
  <c r="L58" i="11"/>
  <c r="K58" i="11"/>
  <c r="G58" i="18"/>
  <c r="G51" i="13"/>
  <c r="G51" i="12"/>
  <c r="G58" i="12"/>
  <c r="P52" i="11"/>
  <c r="M13" i="11"/>
  <c r="M52" i="11" s="1"/>
  <c r="W52" i="11"/>
  <c r="K5" i="3"/>
  <c r="H5" i="3"/>
  <c r="I5" i="3"/>
  <c r="Y58" i="11" l="1"/>
  <c r="O58" i="11"/>
  <c r="S58" i="11"/>
  <c r="T58" i="11"/>
  <c r="N58" i="11"/>
  <c r="P58" i="11"/>
  <c r="V58" i="11"/>
  <c r="X58" i="11"/>
  <c r="R58" i="11"/>
  <c r="M58" i="11"/>
  <c r="U58" i="11"/>
  <c r="W58" i="11"/>
  <c r="Q58" i="11"/>
  <c r="H53" i="11"/>
  <c r="G50" i="11"/>
  <c r="E23" i="6"/>
  <c r="C23" i="6"/>
  <c r="E21" i="6"/>
  <c r="C21" i="6"/>
  <c r="D38" i="3"/>
  <c r="D39" i="3"/>
  <c r="F45" i="3"/>
  <c r="G45" i="3" s="1"/>
  <c r="AN45" i="3" s="1"/>
  <c r="E22" i="6" l="1"/>
  <c r="E24" i="6" s="1"/>
  <c r="G51" i="11"/>
  <c r="E7" i="6"/>
  <c r="C7" i="6"/>
  <c r="F2" i="3"/>
  <c r="C22" i="6" l="1"/>
  <c r="C24" i="6" s="1"/>
  <c r="E43" i="3" l="1"/>
  <c r="F19" i="3" l="1"/>
  <c r="G19" i="3" s="1"/>
  <c r="F16" i="3"/>
  <c r="F44" i="3"/>
  <c r="G44" i="3" s="1"/>
  <c r="AN44" i="3" s="1"/>
  <c r="F43" i="3"/>
  <c r="G42" i="3"/>
  <c r="G41" i="3"/>
  <c r="F35" i="3"/>
  <c r="G35" i="3" s="1"/>
  <c r="W35" i="3" s="1"/>
  <c r="F33" i="3"/>
  <c r="G33" i="3" s="1"/>
  <c r="W33" i="3" s="1"/>
  <c r="F32" i="3"/>
  <c r="G32" i="3" s="1"/>
  <c r="AN32" i="3" s="1"/>
  <c r="F30" i="3"/>
  <c r="G30" i="3" s="1"/>
  <c r="AN30" i="3" s="1"/>
  <c r="F27" i="3"/>
  <c r="G27" i="3" s="1"/>
  <c r="AN27" i="3" s="1"/>
  <c r="D24" i="3"/>
  <c r="D23" i="3"/>
  <c r="F22" i="3"/>
  <c r="G22" i="3" s="1"/>
  <c r="AM22" i="3" s="1"/>
  <c r="F4" i="3"/>
  <c r="F3" i="3"/>
  <c r="E5" i="3" l="1"/>
  <c r="F5" i="3" s="1"/>
  <c r="G43" i="3"/>
  <c r="CU43" i="3" s="1"/>
  <c r="AE41" i="3"/>
  <c r="AM41" i="3"/>
  <c r="AF41" i="3"/>
  <c r="X41" i="3"/>
  <c r="Y41" i="3"/>
  <c r="AG41" i="3"/>
  <c r="AB41" i="3"/>
  <c r="AJ41" i="3"/>
  <c r="Z41" i="3"/>
  <c r="AH41" i="3"/>
  <c r="AA41" i="3"/>
  <c r="AI41" i="3"/>
  <c r="AC41" i="3"/>
  <c r="AK41" i="3"/>
  <c r="AD41" i="3"/>
  <c r="AL41" i="3"/>
  <c r="AF42" i="3"/>
  <c r="X42" i="3"/>
  <c r="Y42" i="3"/>
  <c r="AG42" i="3"/>
  <c r="Z42" i="3"/>
  <c r="AH42" i="3"/>
  <c r="AC42" i="3"/>
  <c r="AK42" i="3"/>
  <c r="AA42" i="3"/>
  <c r="AI42" i="3"/>
  <c r="AB42" i="3"/>
  <c r="AJ42" i="3"/>
  <c r="AD42" i="3"/>
  <c r="AL42" i="3"/>
  <c r="AE42" i="3"/>
  <c r="AM42" i="3"/>
  <c r="E20" i="3"/>
  <c r="G16" i="3"/>
  <c r="E7" i="3"/>
  <c r="F7" i="3" s="1"/>
  <c r="G7" i="3" s="1"/>
  <c r="X7" i="3" s="1"/>
  <c r="G9" i="10"/>
  <c r="H9" i="10"/>
  <c r="I9" i="10"/>
  <c r="F9" i="10"/>
  <c r="E9" i="10"/>
  <c r="F18" i="3"/>
  <c r="G18" i="3" s="1"/>
  <c r="AZ52" i="3"/>
  <c r="AR52" i="3"/>
  <c r="V52" i="3"/>
  <c r="AT52" i="3"/>
  <c r="AY52" i="3"/>
  <c r="AQ52" i="3"/>
  <c r="U52" i="3"/>
  <c r="AX52" i="3"/>
  <c r="AP52" i="3"/>
  <c r="L52" i="3"/>
  <c r="AW52" i="3"/>
  <c r="AO52" i="3"/>
  <c r="S52" i="3"/>
  <c r="J52" i="3"/>
  <c r="BB52" i="3"/>
  <c r="BA52" i="3"/>
  <c r="AV52" i="3"/>
  <c r="AS52" i="3"/>
  <c r="AU52" i="3"/>
  <c r="O52" i="3"/>
  <c r="E6" i="3"/>
  <c r="F6" i="3" s="1"/>
  <c r="E8" i="3"/>
  <c r="F8" i="3" s="1"/>
  <c r="G8" i="3" s="1"/>
  <c r="E24" i="3"/>
  <c r="F24" i="3" s="1"/>
  <c r="G24" i="3" s="1"/>
  <c r="E31" i="3"/>
  <c r="F31" i="3" s="1"/>
  <c r="G31" i="3" s="1"/>
  <c r="E23" i="3"/>
  <c r="F23" i="3" s="1"/>
  <c r="G23" i="3" s="1"/>
  <c r="E25" i="3"/>
  <c r="F25" i="3" s="1"/>
  <c r="G25" i="3" s="1"/>
  <c r="AN25" i="3" s="1"/>
  <c r="E26" i="3"/>
  <c r="F26" i="3" s="1"/>
  <c r="G26" i="3" s="1"/>
  <c r="AN26" i="3" s="1"/>
  <c r="E10" i="3"/>
  <c r="F10" i="3" s="1"/>
  <c r="G10" i="3" s="1"/>
  <c r="E12" i="3" l="1"/>
  <c r="F12" i="3" s="1"/>
  <c r="G12" i="3" s="1"/>
  <c r="AM12" i="3" s="1"/>
  <c r="AQ53" i="3"/>
  <c r="AE31" i="3"/>
  <c r="AM31" i="3"/>
  <c r="AF31" i="3"/>
  <c r="X31" i="3"/>
  <c r="Y31" i="3"/>
  <c r="AG31" i="3"/>
  <c r="AJ31" i="3"/>
  <c r="Z31" i="3"/>
  <c r="AH31" i="3"/>
  <c r="AA31" i="3"/>
  <c r="AI31" i="3"/>
  <c r="AB31" i="3"/>
  <c r="AC31" i="3"/>
  <c r="AK31" i="3"/>
  <c r="AD31" i="3"/>
  <c r="AL31" i="3"/>
  <c r="X16" i="3"/>
  <c r="X20" i="3" s="1"/>
  <c r="Y16" i="3"/>
  <c r="Y20" i="3" s="1"/>
  <c r="AC10" i="3"/>
  <c r="AK10" i="3"/>
  <c r="AD10" i="3"/>
  <c r="AL10" i="3"/>
  <c r="AE10" i="3"/>
  <c r="AM10" i="3"/>
  <c r="AF10" i="3"/>
  <c r="Z10" i="3"/>
  <c r="AH10" i="3"/>
  <c r="AG10" i="3"/>
  <c r="AA10" i="3"/>
  <c r="AI10" i="3"/>
  <c r="AB10" i="3"/>
  <c r="AJ10" i="3"/>
  <c r="Y8" i="3"/>
  <c r="X8" i="3"/>
  <c r="X13" i="3" s="1"/>
  <c r="I52" i="3"/>
  <c r="H52" i="3"/>
  <c r="E21" i="3"/>
  <c r="F21" i="3" s="1"/>
  <c r="G21" i="3" s="1"/>
  <c r="K7" i="10"/>
  <c r="K10" i="10" s="1"/>
  <c r="H7" i="10"/>
  <c r="H10" i="10" s="1"/>
  <c r="I7" i="10"/>
  <c r="I10" i="10" s="1"/>
  <c r="R7" i="10"/>
  <c r="R10" i="10" s="1"/>
  <c r="J7" i="10"/>
  <c r="J10" i="10" s="1"/>
  <c r="O7" i="10"/>
  <c r="O10" i="10" s="1"/>
  <c r="Q7" i="10"/>
  <c r="Q10" i="10" s="1"/>
  <c r="N7" i="10"/>
  <c r="N10" i="10" s="1"/>
  <c r="P7" i="10"/>
  <c r="P10" i="10" s="1"/>
  <c r="F7" i="10"/>
  <c r="F10" i="10" s="1"/>
  <c r="G7" i="10"/>
  <c r="G10" i="10" s="1"/>
  <c r="M7" i="10"/>
  <c r="M10" i="10" s="1"/>
  <c r="E7" i="10"/>
  <c r="E10" i="10" s="1"/>
  <c r="L7" i="10"/>
  <c r="L10" i="10" s="1"/>
  <c r="T23" i="3"/>
  <c r="T52" i="3" s="1"/>
  <c r="Q23" i="3"/>
  <c r="Q52" i="3" s="1"/>
  <c r="E9" i="3"/>
  <c r="F9" i="3" s="1"/>
  <c r="E13" i="3"/>
  <c r="F13" i="3" s="1"/>
  <c r="G13" i="3" s="1"/>
  <c r="G6" i="3"/>
  <c r="E15" i="3"/>
  <c r="F15" i="3" s="1"/>
  <c r="G15" i="3" s="1"/>
  <c r="Y7" i="3"/>
  <c r="E11" i="3"/>
  <c r="F11" i="3" s="1"/>
  <c r="G11" i="3" s="1"/>
  <c r="E29" i="3"/>
  <c r="F29" i="3" s="1"/>
  <c r="G29" i="3" s="1"/>
  <c r="AN29" i="3" s="1"/>
  <c r="P24" i="3"/>
  <c r="N24" i="3"/>
  <c r="N52" i="3" s="1"/>
  <c r="E28" i="3"/>
  <c r="F28" i="3" s="1"/>
  <c r="G28" i="3" s="1"/>
  <c r="AN28" i="3" s="1"/>
  <c r="AB12" i="3" l="1"/>
  <c r="AC12" i="3"/>
  <c r="AJ12" i="3"/>
  <c r="AD12" i="3"/>
  <c r="AF12" i="3"/>
  <c r="AH12" i="3"/>
  <c r="R12" i="3"/>
  <c r="R14" i="3" s="1"/>
  <c r="R52" i="3" s="1"/>
  <c r="AI12" i="3"/>
  <c r="AN12" i="3"/>
  <c r="AN14" i="3" s="1"/>
  <c r="AL12" i="3"/>
  <c r="K12" i="3"/>
  <c r="AK12" i="3"/>
  <c r="AE12" i="3"/>
  <c r="AG12" i="3"/>
  <c r="Y12" i="3"/>
  <c r="Y14" i="3" s="1"/>
  <c r="X12" i="3"/>
  <c r="X14" i="3" s="1"/>
  <c r="Z12" i="3"/>
  <c r="AA12" i="3"/>
  <c r="P12" i="3"/>
  <c r="G9" i="3"/>
  <c r="P9" i="3" s="1"/>
  <c r="E14" i="3"/>
  <c r="F14" i="3" s="1"/>
  <c r="K14" i="3"/>
  <c r="K52" i="3" s="1"/>
  <c r="J58" i="3"/>
  <c r="AJ21" i="3"/>
  <c r="AG21" i="3"/>
  <c r="AH21" i="3"/>
  <c r="AM21" i="3"/>
  <c r="AE21" i="3"/>
  <c r="AB21" i="3"/>
  <c r="AD21" i="3"/>
  <c r="AD21" i="11"/>
  <c r="Z21" i="3"/>
  <c r="AA21" i="3"/>
  <c r="AC21" i="3"/>
  <c r="AF21" i="3"/>
  <c r="AI21" i="3"/>
  <c r="AK21" i="3"/>
  <c r="AL21" i="3"/>
  <c r="I58" i="3"/>
  <c r="AA11" i="3"/>
  <c r="AI11" i="3"/>
  <c r="AB11" i="3"/>
  <c r="AJ11" i="3"/>
  <c r="AJ14" i="3" s="1"/>
  <c r="AC11" i="3"/>
  <c r="AC14" i="3" s="1"/>
  <c r="AK11" i="3"/>
  <c r="AK14" i="3" s="1"/>
  <c r="Z11" i="3"/>
  <c r="AD11" i="3"/>
  <c r="AD14" i="3" s="1"/>
  <c r="AL11" i="3"/>
  <c r="AE11" i="3"/>
  <c r="AM11" i="3"/>
  <c r="AM14" i="3" s="1"/>
  <c r="AG11" i="3"/>
  <c r="AH11" i="3"/>
  <c r="AF11" i="3"/>
  <c r="AF14" i="3" s="1"/>
  <c r="Y13" i="3"/>
  <c r="AG15" i="3"/>
  <c r="AH15" i="3"/>
  <c r="AA15" i="3"/>
  <c r="AI15" i="3"/>
  <c r="AD15" i="3"/>
  <c r="AL15" i="3"/>
  <c r="AB15" i="3"/>
  <c r="AJ15" i="3"/>
  <c r="AC15" i="3"/>
  <c r="AK15" i="3"/>
  <c r="AE15" i="3"/>
  <c r="AM15" i="3"/>
  <c r="AF15" i="3"/>
  <c r="Z15" i="3"/>
  <c r="M6" i="3"/>
  <c r="M13" i="3" s="1"/>
  <c r="F17" i="3"/>
  <c r="G17" i="3" s="1"/>
  <c r="AL14" i="3" l="1"/>
  <c r="AA14" i="3"/>
  <c r="AH14" i="3"/>
  <c r="AG14" i="3"/>
  <c r="AG52" i="3" s="1"/>
  <c r="AB14" i="3"/>
  <c r="AB52" i="3" s="1"/>
  <c r="AN52" i="3"/>
  <c r="AE14" i="3"/>
  <c r="AE52" i="3" s="1"/>
  <c r="AI14" i="3"/>
  <c r="AI52" i="3" s="1"/>
  <c r="Z14" i="3"/>
  <c r="Z52" i="3" s="1"/>
  <c r="K58" i="3"/>
  <c r="L58" i="3"/>
  <c r="M9" i="3"/>
  <c r="M14" i="3" s="1"/>
  <c r="P14" i="3"/>
  <c r="P52" i="3" s="1"/>
  <c r="AD52" i="3"/>
  <c r="AK52" i="3"/>
  <c r="AC21" i="13"/>
  <c r="AC52" i="13" s="1"/>
  <c r="Z21" i="14"/>
  <c r="Z52" i="14" s="1"/>
  <c r="AF21" i="13"/>
  <c r="AF52" i="13" s="1"/>
  <c r="AE21" i="13"/>
  <c r="AE52" i="13"/>
  <c r="Z21" i="13"/>
  <c r="Z52" i="13" s="1"/>
  <c r="AF21" i="14"/>
  <c r="AF52" i="14" s="1"/>
  <c r="AE21" i="14"/>
  <c r="AE52" i="14" s="1"/>
  <c r="AA21" i="13"/>
  <c r="AA52" i="13" s="1"/>
  <c r="AJ21" i="13"/>
  <c r="AJ52" i="13" s="1"/>
  <c r="AK21" i="13"/>
  <c r="AK52" i="13" s="1"/>
  <c r="AA21" i="14"/>
  <c r="AA52" i="14" s="1"/>
  <c r="AJ21" i="14"/>
  <c r="AJ52" i="14" s="1"/>
  <c r="AK21" i="14"/>
  <c r="AK52" i="14" s="1"/>
  <c r="AI21" i="13"/>
  <c r="AI52" i="13" s="1"/>
  <c r="AB21" i="14"/>
  <c r="AB52" i="14" s="1"/>
  <c r="AG21" i="14"/>
  <c r="AG52" i="14" s="1"/>
  <c r="AD21" i="14"/>
  <c r="AD52" i="14" s="1"/>
  <c r="AB21" i="13"/>
  <c r="AB52" i="13" s="1"/>
  <c r="AG21" i="13"/>
  <c r="AG52" i="13" s="1"/>
  <c r="AD21" i="13"/>
  <c r="AD52" i="13" s="1"/>
  <c r="AI52" i="14"/>
  <c r="AH21" i="13"/>
  <c r="AH52" i="13" s="1"/>
  <c r="AL21" i="13"/>
  <c r="AL52" i="13" s="1"/>
  <c r="AM21" i="13"/>
  <c r="AM52" i="13" s="1"/>
  <c r="AC21" i="14"/>
  <c r="AC52" i="14" s="1"/>
  <c r="AH21" i="14"/>
  <c r="AH52" i="14" s="1"/>
  <c r="AL21" i="14"/>
  <c r="AL52" i="14" s="1"/>
  <c r="AM21" i="14"/>
  <c r="AM52" i="14" s="1"/>
  <c r="G14" i="3"/>
  <c r="AK21" i="11"/>
  <c r="AK52" i="11" s="1"/>
  <c r="Z21" i="11"/>
  <c r="Z52" i="11" s="1"/>
  <c r="AG21" i="11"/>
  <c r="AG52" i="11" s="1"/>
  <c r="AB21" i="11"/>
  <c r="AB52" i="11" s="1"/>
  <c r="AA52" i="3"/>
  <c r="AM52" i="3"/>
  <c r="AC52" i="3"/>
  <c r="AA21" i="11"/>
  <c r="AA52" i="11" s="1"/>
  <c r="AE21" i="11"/>
  <c r="AE52" i="11" s="1"/>
  <c r="AL21" i="11"/>
  <c r="AL52" i="11" s="1"/>
  <c r="AI21" i="11"/>
  <c r="AI52" i="11" s="1"/>
  <c r="AJ52" i="3"/>
  <c r="AF52" i="3"/>
  <c r="AH52" i="3"/>
  <c r="AH21" i="11"/>
  <c r="AH52" i="11" s="1"/>
  <c r="AL52" i="3"/>
  <c r="AC21" i="11"/>
  <c r="AC52" i="11" s="1"/>
  <c r="AD52" i="11"/>
  <c r="AM21" i="11"/>
  <c r="AM52" i="11" s="1"/>
  <c r="AJ21" i="11"/>
  <c r="AJ52" i="11"/>
  <c r="AF21" i="11"/>
  <c r="AF52" i="11" s="1"/>
  <c r="Y17" i="3"/>
  <c r="Y52" i="3" s="1"/>
  <c r="X17" i="3"/>
  <c r="X52" i="3" s="1"/>
  <c r="F20" i="3"/>
  <c r="E34" i="3"/>
  <c r="F34" i="3" s="1"/>
  <c r="G34" i="3" s="1"/>
  <c r="W34" i="3" s="1"/>
  <c r="M52" i="3" l="1"/>
  <c r="V58" i="3"/>
  <c r="S58" i="3"/>
  <c r="Q58" i="3"/>
  <c r="U58" i="3"/>
  <c r="O58" i="3"/>
  <c r="P58" i="3"/>
  <c r="R58" i="3"/>
  <c r="N58" i="3"/>
  <c r="T58" i="3"/>
  <c r="M58" i="3"/>
  <c r="BP58" i="11"/>
  <c r="AN58" i="11"/>
  <c r="CT58" i="11"/>
  <c r="AV58" i="11"/>
  <c r="AE58" i="11"/>
  <c r="BK58" i="11"/>
  <c r="BM58" i="11"/>
  <c r="CQ58" i="11"/>
  <c r="AF58" i="11"/>
  <c r="BL58" i="11"/>
  <c r="CC58" i="11"/>
  <c r="CO58" i="11"/>
  <c r="CN58" i="11"/>
  <c r="AM58" i="11"/>
  <c r="AB58" i="11"/>
  <c r="BF58" i="11"/>
  <c r="CI58" i="11"/>
  <c r="AW58" i="11"/>
  <c r="CE58" i="11"/>
  <c r="Z58" i="11"/>
  <c r="AY58" i="11"/>
  <c r="BN58" i="11"/>
  <c r="BU58" i="11"/>
  <c r="AO58" i="11"/>
  <c r="AZ58" i="11"/>
  <c r="BG58" i="11"/>
  <c r="CU58" i="11"/>
  <c r="G58" i="11" s="1"/>
  <c r="CD58" i="11"/>
  <c r="CB58" i="11"/>
  <c r="AH58" i="11"/>
  <c r="AI58" i="11"/>
  <c r="AA58" i="11"/>
  <c r="AS58" i="11"/>
  <c r="BH58" i="11"/>
  <c r="BV58" i="11"/>
  <c r="BW58" i="11"/>
  <c r="CF58" i="11"/>
  <c r="CG58" i="11"/>
  <c r="CP58" i="11"/>
  <c r="CJ58" i="11"/>
  <c r="BB58" i="11"/>
  <c r="BZ58" i="11"/>
  <c r="AQ58" i="11"/>
  <c r="BE58" i="11"/>
  <c r="BI58" i="11"/>
  <c r="BS58" i="11"/>
  <c r="AR58" i="11"/>
  <c r="AK58" i="11"/>
  <c r="BJ58" i="11"/>
  <c r="CK58" i="11"/>
  <c r="BD58" i="11"/>
  <c r="CL58" i="11"/>
  <c r="AG58" i="11"/>
  <c r="AL58" i="11"/>
  <c r="AT58" i="11"/>
  <c r="BA58" i="11"/>
  <c r="BO58" i="11"/>
  <c r="BX58" i="11"/>
  <c r="BY58" i="11"/>
  <c r="CH58" i="11"/>
  <c r="AX58" i="11"/>
  <c r="AC58" i="11"/>
  <c r="AJ58" i="11"/>
  <c r="CS58" i="11"/>
  <c r="BQ58" i="11"/>
  <c r="CA58" i="11"/>
  <c r="AD58" i="11"/>
  <c r="AU58" i="11"/>
  <c r="BR58" i="11"/>
  <c r="BT58" i="11"/>
  <c r="CR58" i="11"/>
  <c r="AP58" i="11"/>
  <c r="BC58" i="11"/>
  <c r="CM58" i="11"/>
  <c r="AR58" i="13"/>
  <c r="CM58" i="13"/>
  <c r="CE58" i="13"/>
  <c r="AK58" i="13"/>
  <c r="BD58" i="13"/>
  <c r="CR58" i="13"/>
  <c r="BG58" i="13"/>
  <c r="CB58" i="13"/>
  <c r="BT58" i="13"/>
  <c r="AZ58" i="13"/>
  <c r="CU58" i="13"/>
  <c r="G58" i="13" s="1"/>
  <c r="CG58" i="13"/>
  <c r="CN58" i="13"/>
  <c r="CF58" i="13"/>
  <c r="AM58" i="13"/>
  <c r="BF58" i="13"/>
  <c r="BW58" i="13"/>
  <c r="CC58" i="13"/>
  <c r="AY58" i="13"/>
  <c r="BU58" i="13"/>
  <c r="BH58" i="13"/>
  <c r="CL58" i="13"/>
  <c r="AU58" i="13"/>
  <c r="CO58" i="13"/>
  <c r="CD58" i="13"/>
  <c r="AG58" i="13"/>
  <c r="AO58" i="13"/>
  <c r="BP58" i="13"/>
  <c r="CK58" i="13"/>
  <c r="BO58" i="13"/>
  <c r="BX58" i="13"/>
  <c r="AS58" i="13"/>
  <c r="BK58" i="13"/>
  <c r="BV58" i="13"/>
  <c r="BC58" i="13"/>
  <c r="BY58" i="13"/>
  <c r="AW58" i="13"/>
  <c r="AB58" i="13"/>
  <c r="CS58" i="13"/>
  <c r="AA58" i="13"/>
  <c r="BA58" i="13"/>
  <c r="AV58" i="13"/>
  <c r="AT58" i="13"/>
  <c r="BS58" i="13"/>
  <c r="CH58" i="13"/>
  <c r="AI58" i="13"/>
  <c r="BE58" i="13"/>
  <c r="AD58" i="13"/>
  <c r="BN58" i="13"/>
  <c r="AH58" i="13"/>
  <c r="BI58" i="13"/>
  <c r="AC58" i="13"/>
  <c r="BB58" i="13"/>
  <c r="BL58" i="13"/>
  <c r="CQ58" i="13"/>
  <c r="BZ58" i="13"/>
  <c r="AJ58" i="13"/>
  <c r="CT58" i="13"/>
  <c r="BM58" i="13"/>
  <c r="BQ58" i="13"/>
  <c r="BJ58" i="13"/>
  <c r="CP58" i="13"/>
  <c r="AP58" i="13"/>
  <c r="CI58" i="13"/>
  <c r="Z58" i="13"/>
  <c r="AL58" i="13"/>
  <c r="AX58" i="13"/>
  <c r="AE58" i="13"/>
  <c r="BR58" i="13"/>
  <c r="AN58" i="13"/>
  <c r="CJ58" i="13"/>
  <c r="AQ58" i="13"/>
  <c r="CA58" i="13"/>
  <c r="AF58" i="13"/>
  <c r="AL58" i="14"/>
  <c r="CN58" i="14"/>
  <c r="CG58" i="14"/>
  <c r="CH58" i="14"/>
  <c r="CI58" i="14"/>
  <c r="CB58" i="14"/>
  <c r="BU58" i="14"/>
  <c r="BN58" i="14"/>
  <c r="CA58" i="14"/>
  <c r="AF58" i="14"/>
  <c r="AM58" i="14"/>
  <c r="BG58" i="14"/>
  <c r="CO58" i="14"/>
  <c r="CP58" i="14"/>
  <c r="CQ58" i="14"/>
  <c r="CJ58" i="14"/>
  <c r="CC58" i="14"/>
  <c r="BV58" i="14"/>
  <c r="BM58" i="14"/>
  <c r="AJ58" i="14"/>
  <c r="AE58" i="14"/>
  <c r="AG58" i="14"/>
  <c r="AR58" i="14"/>
  <c r="CU58" i="14"/>
  <c r="G58" i="14" s="1"/>
  <c r="AY58" i="14"/>
  <c r="AQ58" i="14"/>
  <c r="CM58" i="14"/>
  <c r="CR58" i="14"/>
  <c r="CK58" i="14"/>
  <c r="CD58" i="14"/>
  <c r="AZ58" i="14"/>
  <c r="AT58" i="14"/>
  <c r="AU58" i="14"/>
  <c r="CE58" i="14"/>
  <c r="CL58" i="14"/>
  <c r="AD58" i="14"/>
  <c r="AI58" i="14"/>
  <c r="AS58" i="14"/>
  <c r="AN58" i="14"/>
  <c r="CS58" i="14"/>
  <c r="AK58" i="14"/>
  <c r="BH58" i="14"/>
  <c r="BA58" i="14"/>
  <c r="BB58" i="14"/>
  <c r="BC58" i="14"/>
  <c r="AV58" i="14"/>
  <c r="AO58" i="14"/>
  <c r="BW58" i="14"/>
  <c r="CT58" i="14"/>
  <c r="BZ58" i="14"/>
  <c r="BF58" i="14"/>
  <c r="AH58" i="14"/>
  <c r="BP58" i="14"/>
  <c r="BI58" i="14"/>
  <c r="BJ58" i="14"/>
  <c r="BK58" i="14"/>
  <c r="BD58" i="14"/>
  <c r="AW58" i="14"/>
  <c r="AP58" i="14"/>
  <c r="BO58" i="14"/>
  <c r="BY58" i="14"/>
  <c r="AB58" i="14"/>
  <c r="AA58" i="14"/>
  <c r="Z58" i="14"/>
  <c r="BX58" i="14"/>
  <c r="BQ58" i="14"/>
  <c r="BR58" i="14"/>
  <c r="BS58" i="14"/>
  <c r="BL58" i="14"/>
  <c r="BE58" i="14"/>
  <c r="AX58" i="14"/>
  <c r="G57" i="14"/>
  <c r="AC58" i="14"/>
  <c r="CF58" i="14"/>
  <c r="BT58" i="14"/>
  <c r="AE53" i="14"/>
  <c r="AE53" i="13"/>
  <c r="G53" i="14"/>
  <c r="S53" i="14"/>
  <c r="G57" i="13"/>
  <c r="S53" i="13"/>
  <c r="G53" i="13"/>
  <c r="AE53" i="11"/>
  <c r="AE53" i="3"/>
  <c r="S53" i="11"/>
  <c r="G57" i="11"/>
  <c r="G53" i="11"/>
  <c r="H53" i="3"/>
  <c r="G20" i="3"/>
  <c r="E39" i="3" s="1"/>
  <c r="E37" i="3" l="1"/>
  <c r="F37" i="3" s="1"/>
  <c r="G37" i="3" s="1"/>
  <c r="W37" i="3" s="1"/>
  <c r="E36" i="3"/>
  <c r="F36" i="3" s="1"/>
  <c r="E40" i="3"/>
  <c r="F40" i="3" s="1"/>
  <c r="E3" i="6"/>
  <c r="E8" i="6" s="1"/>
  <c r="E10" i="6" s="1"/>
  <c r="G40" i="3" l="1"/>
  <c r="CU40" i="3" s="1"/>
  <c r="CU52" i="3" s="1"/>
  <c r="CM53" i="3" s="1"/>
  <c r="G49" i="3"/>
  <c r="E38" i="3"/>
  <c r="C3" i="6" s="1"/>
  <c r="G36" i="3"/>
  <c r="W36" i="3" s="1"/>
  <c r="G50" i="3"/>
  <c r="G51" i="3" s="1"/>
  <c r="W52" i="3" l="1"/>
  <c r="C8" i="6"/>
  <c r="C10" i="6" s="1"/>
  <c r="CH58" i="3" l="1"/>
  <c r="BN58" i="3"/>
  <c r="CI58" i="3"/>
  <c r="BK58" i="3"/>
  <c r="BH58" i="3"/>
  <c r="AS58" i="3"/>
  <c r="BU58" i="3"/>
  <c r="BA58" i="3"/>
  <c r="AG58" i="3"/>
  <c r="BY58" i="3"/>
  <c r="AO58" i="3"/>
  <c r="CT58" i="3"/>
  <c r="AP58" i="3"/>
  <c r="AE58" i="3"/>
  <c r="AH58" i="3"/>
  <c r="CM58" i="3"/>
  <c r="AR58" i="3"/>
  <c r="AY58" i="3"/>
  <c r="BJ58" i="3"/>
  <c r="CA58" i="3"/>
  <c r="AW58" i="3"/>
  <c r="CB58" i="3"/>
  <c r="CP58" i="3"/>
  <c r="BV58" i="3"/>
  <c r="CO58" i="3"/>
  <c r="CL58" i="3"/>
  <c r="BL58" i="3"/>
  <c r="AZ58" i="3"/>
  <c r="BP58" i="3"/>
  <c r="AI58" i="3"/>
  <c r="AT58" i="3"/>
  <c r="BC58" i="3"/>
  <c r="CK58" i="3"/>
  <c r="CN58" i="3"/>
  <c r="CF58" i="3"/>
  <c r="AA58" i="3"/>
  <c r="W58" i="3"/>
  <c r="CQ58" i="3"/>
  <c r="BG58" i="3"/>
  <c r="BM58" i="3"/>
  <c r="AM58" i="3"/>
  <c r="AD58" i="3"/>
  <c r="AJ58" i="3"/>
  <c r="AV58" i="3"/>
  <c r="BZ58" i="3"/>
  <c r="AK58" i="3"/>
  <c r="CD58" i="3"/>
  <c r="X58" i="3"/>
  <c r="AQ58" i="3"/>
  <c r="BX58" i="3"/>
  <c r="BF58" i="3"/>
  <c r="CU58" i="3"/>
  <c r="G58" i="3" s="1"/>
  <c r="CE58" i="3"/>
  <c r="Y58" i="3"/>
  <c r="CJ58" i="3"/>
  <c r="BB58" i="3"/>
  <c r="BR58" i="3"/>
  <c r="AC58" i="3"/>
  <c r="AU58" i="3"/>
  <c r="Z58" i="3"/>
  <c r="BO58" i="3"/>
  <c r="AN58" i="3"/>
  <c r="CC58" i="3"/>
  <c r="CR58" i="3"/>
  <c r="BQ58" i="3"/>
  <c r="BS58" i="3"/>
  <c r="CG58" i="3"/>
  <c r="BT58" i="3"/>
  <c r="BW58" i="3"/>
  <c r="AB58" i="3"/>
  <c r="BI58" i="3"/>
  <c r="AX58" i="3"/>
  <c r="CS58" i="3"/>
  <c r="AL58" i="3"/>
  <c r="BE58" i="3"/>
  <c r="AF58" i="3"/>
  <c r="BD58" i="3"/>
  <c r="S53" i="3"/>
  <c r="G57" i="3"/>
  <c r="G53" i="3"/>
  <c r="C64" i="6" l="1"/>
  <c r="C66" i="6" s="1"/>
  <c r="G50" i="14" l="1"/>
  <c r="G51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Mingarro Montori</author>
  </authors>
  <commentList>
    <comment ref="D19" authorId="0" shapeId="0" xr:uid="{AA9B5314-0243-4B56-A53E-FC629FB9E41F}">
      <text>
        <r>
          <rPr>
            <b/>
            <sz val="9"/>
            <color indexed="81"/>
            <rFont val="Tahoma"/>
            <family val="2"/>
          </rPr>
          <t>Solamente la huellla del edificio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<sst xmlns="http://schemas.openxmlformats.org/spreadsheetml/2006/main" count="2246" uniqueCount="196">
  <si>
    <t>COSTE ADMINISTRATIVO</t>
  </si>
  <si>
    <t>COSTE REALOJO</t>
  </si>
  <si>
    <t>Vivienda</t>
  </si>
  <si>
    <t>Garaje</t>
  </si>
  <si>
    <t>COSTES</t>
  </si>
  <si>
    <t>INGRESOS</t>
  </si>
  <si>
    <t>LICENCIA derribo</t>
  </si>
  <si>
    <t>LICENCIA nueva ejecución</t>
  </si>
  <si>
    <t>Demolición</t>
  </si>
  <si>
    <t>IVA</t>
  </si>
  <si>
    <t>Nueva edificacion</t>
  </si>
  <si>
    <t>Derribo</t>
  </si>
  <si>
    <t>Gestión residuo-canon</t>
  </si>
  <si>
    <t>Proyecto nueva ejecución</t>
  </si>
  <si>
    <t>D.O. nueva ejecución</t>
  </si>
  <si>
    <t>Proyecto demolición</t>
  </si>
  <si>
    <t>D.O. demolición</t>
  </si>
  <si>
    <t>Alquiler guardamuebles</t>
  </si>
  <si>
    <t>Topografia</t>
  </si>
  <si>
    <t>Geotecnico</t>
  </si>
  <si>
    <t>OCT</t>
  </si>
  <si>
    <t>Legalizaciones-OCA</t>
  </si>
  <si>
    <t>Mes alquiler</t>
  </si>
  <si>
    <t>Seguro decenal</t>
  </si>
  <si>
    <t>COSTES FINANCIEROS</t>
  </si>
  <si>
    <t>Banco comisión apertura</t>
  </si>
  <si>
    <t>Comisión cancelación</t>
  </si>
  <si>
    <t>Notaria prestamo</t>
  </si>
  <si>
    <t>Registro prestamo</t>
  </si>
  <si>
    <t>Constitución prestamo</t>
  </si>
  <si>
    <t>Importe</t>
  </si>
  <si>
    <t>Informes previos</t>
  </si>
  <si>
    <t>importe prestamo total</t>
  </si>
  <si>
    <t>Plazo (años)</t>
  </si>
  <si>
    <t>Tipo interes anual</t>
  </si>
  <si>
    <t>Interes mensual</t>
  </si>
  <si>
    <t>Cuota mensual</t>
  </si>
  <si>
    <t>Numero cuotas</t>
  </si>
  <si>
    <t>Total intereses</t>
  </si>
  <si>
    <t>Intereses prestamo corto</t>
  </si>
  <si>
    <t>Rehabilitación</t>
  </si>
  <si>
    <t>IMPORTES TOTALES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</si>
  <si>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</si>
  <si>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</si>
  <si>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</si>
  <si>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</si>
  <si>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</si>
  <si>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</si>
  <si>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</si>
  <si>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</si>
  <si>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</si>
  <si>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</si>
  <si>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</si>
  <si>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</si>
  <si>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</si>
  <si>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</si>
  <si>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</si>
  <si>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</si>
  <si>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</si>
  <si>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</si>
  <si>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</si>
  <si>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</si>
  <si>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</si>
  <si>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</si>
  <si>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</si>
  <si>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</si>
  <si>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MES 25</t>
  </si>
  <si>
    <t>MES 26</t>
  </si>
  <si>
    <t>MES 27</t>
  </si>
  <si>
    <t>MES 28</t>
  </si>
  <si>
    <t>MES 29</t>
  </si>
  <si>
    <t>MES 30</t>
  </si>
  <si>
    <t>MES 31</t>
  </si>
  <si>
    <t>MES 32</t>
  </si>
  <si>
    <t>MES 33</t>
  </si>
  <si>
    <t>MES 34</t>
  </si>
  <si>
    <t>MES 35</t>
  </si>
  <si>
    <t>MES 36</t>
  </si>
  <si>
    <t>MES 37</t>
  </si>
  <si>
    <t>MES 38</t>
  </si>
  <si>
    <t>MES 39</t>
  </si>
  <si>
    <t>MES 40</t>
  </si>
  <si>
    <t>MES 41</t>
  </si>
  <si>
    <t>MES 42</t>
  </si>
  <si>
    <t>MES 43</t>
  </si>
  <si>
    <t>MES 44</t>
  </si>
  <si>
    <t>MES 45</t>
  </si>
  <si>
    <t>MES 46</t>
  </si>
  <si>
    <t>MES 47</t>
  </si>
  <si>
    <t>MES 48</t>
  </si>
  <si>
    <t>GASTOS</t>
  </si>
  <si>
    <t>TASA ESTIMADA MENSUAL</t>
  </si>
  <si>
    <t>TASA INTERES</t>
  </si>
  <si>
    <t>VAN PROYECTO</t>
  </si>
  <si>
    <t>TIRM PROYECTO</t>
  </si>
  <si>
    <t>Intereses prestamo largo</t>
  </si>
  <si>
    <t>MES 49</t>
  </si>
  <si>
    <t>MES 50</t>
  </si>
  <si>
    <t>MES 51</t>
  </si>
  <si>
    <t>MES 52</t>
  </si>
  <si>
    <t>MES 53</t>
  </si>
  <si>
    <t>MES 54</t>
  </si>
  <si>
    <t>MES 55</t>
  </si>
  <si>
    <t>MES 56</t>
  </si>
  <si>
    <t>MES 57</t>
  </si>
  <si>
    <t>MES 58</t>
  </si>
  <si>
    <t>MES 59</t>
  </si>
  <si>
    <t>MES 60</t>
  </si>
  <si>
    <t>MES 61</t>
  </si>
  <si>
    <t>MES 62</t>
  </si>
  <si>
    <t>MES 63</t>
  </si>
  <si>
    <t>MES 64</t>
  </si>
  <si>
    <t>MES 65</t>
  </si>
  <si>
    <t>MES 66</t>
  </si>
  <si>
    <t>MES 67</t>
  </si>
  <si>
    <t>MES 68</t>
  </si>
  <si>
    <t>MES 69</t>
  </si>
  <si>
    <t>MES 70</t>
  </si>
  <si>
    <t>MES 71</t>
  </si>
  <si>
    <t>MES 72</t>
  </si>
  <si>
    <t>MES 73</t>
  </si>
  <si>
    <t>MES 74</t>
  </si>
  <si>
    <t>MES 75</t>
  </si>
  <si>
    <t>MES 76</t>
  </si>
  <si>
    <t>MES 77</t>
  </si>
  <si>
    <t>MES 78</t>
  </si>
  <si>
    <t>MES 79</t>
  </si>
  <si>
    <t>MES 80</t>
  </si>
  <si>
    <t>MES 81</t>
  </si>
  <si>
    <t>MES 82</t>
  </si>
  <si>
    <t>MES 83</t>
  </si>
  <si>
    <t>MES 84</t>
  </si>
  <si>
    <t>MES 85</t>
  </si>
  <si>
    <t>MES 86</t>
  </si>
  <si>
    <t>MES 87</t>
  </si>
  <si>
    <t>MES 88</t>
  </si>
  <si>
    <t>MES 89</t>
  </si>
  <si>
    <t>MES 90</t>
  </si>
  <si>
    <t>MES 91</t>
  </si>
  <si>
    <t>MES 92</t>
  </si>
  <si>
    <t>Gestión- Project Management</t>
  </si>
  <si>
    <t>Evolución certificaciones 40 NE AMPLIANDO 1 PLANTA (40+8)</t>
  </si>
  <si>
    <t>Evolución certificaciones 40 NE AMPLIANDO 2 PLANTA (40+16)</t>
  </si>
  <si>
    <t>Venta viviendas</t>
  </si>
  <si>
    <t>importe corto hasta obtener las ayudas</t>
  </si>
  <si>
    <t xml:space="preserve">intereses prestamo total </t>
  </si>
  <si>
    <t>intereses prestamo total</t>
  </si>
  <si>
    <t xml:space="preserve">intereses prestamo corto hasta obtener las ayudas </t>
  </si>
  <si>
    <t>Evolución certificaciones 40 manteniendo + 1 pl</t>
  </si>
  <si>
    <t>Rehabilitacion</t>
  </si>
  <si>
    <t>Evolución certificaciones 40 manteniendo + 2 pl</t>
  </si>
  <si>
    <t>Capitalizacion ahorro energetico</t>
  </si>
  <si>
    <t xml:space="preserve">Evolución certificaciones 8 NE </t>
  </si>
  <si>
    <t xml:space="preserve">Viabilidad 22 NE </t>
  </si>
  <si>
    <t>Viabilidad 22 NE ampliando 1 pl</t>
  </si>
  <si>
    <t>Viabilidad 22 NE ampliando 2 pl</t>
  </si>
  <si>
    <t>Viabilidad 22 manteniendo + 1 pl</t>
  </si>
  <si>
    <t>Viabilidad 22 manteniendo + 2 pl</t>
  </si>
  <si>
    <t>Viabilidad 22 manteniendo + ESE</t>
  </si>
  <si>
    <t>CONCEPTO</t>
  </si>
  <si>
    <t>GRUPO</t>
  </si>
  <si>
    <t>ELEMENTO</t>
  </si>
  <si>
    <t>COSTES PREVIOS</t>
  </si>
  <si>
    <t>COSTES TECNICOS</t>
  </si>
  <si>
    <t>CSSE_1</t>
  </si>
  <si>
    <t>CSSE_2</t>
  </si>
  <si>
    <t>Impuestos - Sobre proyecto, D.O. Demolición y C.S.S.E.</t>
  </si>
  <si>
    <t>Impuestos - Sobre proyecto, D.O. Nueva Ejecución, C.S.S.E y PM</t>
  </si>
  <si>
    <t>COSTE CONSTRUCCION</t>
  </si>
  <si>
    <t>Notaria_1</t>
  </si>
  <si>
    <t>Registro_1</t>
  </si>
  <si>
    <t>AJD_1</t>
  </si>
  <si>
    <t>Notaria_2</t>
  </si>
  <si>
    <t>Registro_2</t>
  </si>
  <si>
    <t>AJD_2</t>
  </si>
  <si>
    <t>Tasación</t>
  </si>
  <si>
    <t>AJD_3</t>
  </si>
  <si>
    <t>VENTA</t>
  </si>
  <si>
    <t>AYUDAS</t>
  </si>
  <si>
    <t>Ayudas a viviendas Ayto</t>
  </si>
  <si>
    <t>Ayudas a viviendas DGA</t>
  </si>
  <si>
    <t>ALQUILER</t>
  </si>
  <si>
    <t>Alquiler viviendas 5 años</t>
  </si>
  <si>
    <t>CAPITALIZACION ENERGIA</t>
  </si>
  <si>
    <t>CALCULADOS</t>
  </si>
  <si>
    <t>TOTALES</t>
  </si>
  <si>
    <t xml:space="preserve">MARGEN </t>
  </si>
  <si>
    <t>COEFICIENTE</t>
  </si>
  <si>
    <t>CF</t>
  </si>
  <si>
    <t>C-F PROYECTO (ingresos- pagos)</t>
  </si>
  <si>
    <t>C-F ACUMULADO PROYECTO (ingresos-pagos)</t>
  </si>
  <si>
    <t>TASAS</t>
  </si>
  <si>
    <t>TASA R ESTIMADA ANUAL</t>
  </si>
  <si>
    <t>PROYECTO</t>
  </si>
  <si>
    <t>VALOR</t>
  </si>
  <si>
    <t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</si>
</sst>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43" formatCode="_-* #,##0.00_-;\-* #,##0.00_-;_-* &quot;-&quot;??_-;_-@_-"/>
    <numFmt numFmtId="164" formatCode="#,##0.00_ ;\-#,##0.00\ 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indexed="55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92">
    <xf numFmtId="0" fontId="0" fillId="0" borderId="0" xfId="0"/>
    <xf numFmtId="4" fontId="0" fillId="0" borderId="0" xfId="0" applyNumberFormat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ill="1"/>
    <xf numFmtId="4" fontId="0" fillId="0" borderId="0" xfId="0" applyNumberFormat="1" applyFill="1"/>
    <xf numFmtId="9" fontId="0" fillId="0" borderId="0" xfId="0" applyNumberFormat="1" applyFill="1"/>
    <xf numFmtId="0" fontId="0" fillId="0" borderId="0" xfId="0" applyFill="1" applyBorder="1"/>
    <xf numFmtId="4" fontId="0" fillId="0" borderId="0" xfId="0" applyNumberFormat="1" applyBorder="1"/>
    <xf numFmtId="10" fontId="0" fillId="0" borderId="0" xfId="0" applyNumberFormat="1" applyBorder="1"/>
    <xf numFmtId="9" fontId="0" fillId="0" borderId="0" xfId="0" applyNumberFormat="1" applyBorder="1"/>
    <xf numFmtId="4" fontId="0" fillId="0" borderId="0" xfId="0" applyNumberFormat="1" applyFill="1" applyBorder="1"/>
    <xf numFmtId="0" fontId="2" fillId="0" borderId="0" xfId="0" applyFont="1" applyAlignment="1">
      <alignment wrapText="1"/>
    </xf>
    <xf numFmtId="1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164" fontId="0" fillId="0" borderId="4" xfId="0" applyNumberFormat="1" applyBorder="1"/>
    <xf numFmtId="0" fontId="0" fillId="0" borderId="2" xfId="0" applyBorder="1"/>
    <xf numFmtId="0" fontId="0" fillId="0" borderId="0" xfId="0" applyFont="1" applyBorder="1"/>
    <xf numFmtId="164" fontId="7" fillId="0" borderId="4" xfId="1" applyNumberFormat="1" applyFont="1" applyFill="1" applyBorder="1"/>
    <xf numFmtId="164" fontId="7" fillId="0" borderId="4" xfId="1" applyNumberFormat="1" applyFont="1" applyBorder="1"/>
    <xf numFmtId="164" fontId="7" fillId="0" borderId="6" xfId="1" applyNumberFormat="1" applyFont="1" applyFill="1" applyBorder="1"/>
    <xf numFmtId="164" fontId="7" fillId="0" borderId="6" xfId="1" applyNumberFormat="1" applyFont="1" applyBorder="1"/>
    <xf numFmtId="164" fontId="7" fillId="0" borderId="7" xfId="1" applyNumberFormat="1" applyFont="1" applyFill="1" applyBorder="1"/>
    <xf numFmtId="164" fontId="7" fillId="0" borderId="7" xfId="1" applyNumberFormat="1" applyFont="1" applyBorder="1"/>
    <xf numFmtId="0" fontId="8" fillId="0" borderId="4" xfId="0" applyFont="1" applyBorder="1" applyAlignment="1">
      <alignment horizontal="center"/>
    </xf>
    <xf numFmtId="4" fontId="1" fillId="0" borderId="0" xfId="0" applyNumberFormat="1" applyFont="1"/>
    <xf numFmtId="4" fontId="0" fillId="0" borderId="4" xfId="0" applyNumberFormat="1" applyBorder="1"/>
    <xf numFmtId="164" fontId="7" fillId="0" borderId="9" xfId="1" applyNumberFormat="1" applyFont="1" applyBorder="1"/>
    <xf numFmtId="164" fontId="0" fillId="0" borderId="0" xfId="0" applyNumberFormat="1"/>
    <xf numFmtId="164" fontId="6" fillId="0" borderId="3" xfId="0" applyNumberFormat="1" applyFont="1" applyBorder="1"/>
    <xf numFmtId="10" fontId="0" fillId="0" borderId="4" xfId="0" applyNumberFormat="1" applyBorder="1"/>
    <xf numFmtId="164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/>
    <xf numFmtId="164" fontId="0" fillId="0" borderId="11" xfId="0" applyNumberFormat="1" applyBorder="1"/>
    <xf numFmtId="164" fontId="6" fillId="0" borderId="13" xfId="0" applyNumberFormat="1" applyFont="1" applyBorder="1"/>
    <xf numFmtId="10" fontId="0" fillId="0" borderId="11" xfId="0" applyNumberFormat="1" applyBorder="1"/>
    <xf numFmtId="164" fontId="7" fillId="0" borderId="14" xfId="1" applyNumberFormat="1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2" fontId="8" fillId="0" borderId="4" xfId="0" applyNumberFormat="1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Fill="1"/>
    <xf numFmtId="2" fontId="7" fillId="0" borderId="7" xfId="1" applyNumberFormat="1" applyFont="1" applyFill="1" applyBorder="1"/>
    <xf numFmtId="2" fontId="7" fillId="0" borderId="7" xfId="1" applyNumberFormat="1" applyFont="1" applyBorder="1"/>
    <xf numFmtId="2" fontId="7" fillId="0" borderId="4" xfId="1" applyNumberFormat="1" applyFont="1" applyFill="1" applyBorder="1"/>
    <xf numFmtId="2" fontId="7" fillId="0" borderId="4" xfId="1" applyNumberFormat="1" applyFont="1" applyBorder="1"/>
    <xf numFmtId="2" fontId="0" fillId="0" borderId="0" xfId="0" applyNumberFormat="1" applyBorder="1"/>
    <xf numFmtId="2" fontId="7" fillId="0" borderId="6" xfId="1" applyNumberFormat="1" applyFont="1" applyFill="1" applyBorder="1"/>
    <xf numFmtId="2" fontId="7" fillId="0" borderId="6" xfId="1" applyNumberFormat="1" applyFont="1" applyBorder="1"/>
    <xf numFmtId="2" fontId="7" fillId="0" borderId="9" xfId="1" applyNumberFormat="1" applyFont="1" applyBorder="1"/>
    <xf numFmtId="2" fontId="0" fillId="0" borderId="4" xfId="0" applyNumberFormat="1" applyBorder="1"/>
    <xf numFmtId="2" fontId="7" fillId="0" borderId="14" xfId="1" applyNumberFormat="1" applyFont="1" applyFill="1" applyBorder="1"/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2" fontId="0" fillId="0" borderId="12" xfId="0" applyNumberFormat="1" applyBorder="1"/>
    <xf numFmtId="2" fontId="0" fillId="0" borderId="1" xfId="0" applyNumberFormat="1" applyBorder="1"/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2" fontId="0" fillId="0" borderId="11" xfId="0" applyNumberFormat="1" applyBorder="1"/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6" fillId="0" borderId="13" xfId="0" applyNumberFormat="1" applyFont="1" applyBorder="1"/>
    <xf numFmtId="2" fontId="6" fillId="0" borderId="3" xfId="0" applyNumberFormat="1" applyFont="1" applyBorder="1"/>
    <xf numFmtId="2" fontId="0" fillId="0" borderId="3" xfId="0" applyNumberFormat="1" applyBorder="1"/>
    <xf numFmtId="2" fontId="2" fillId="0" borderId="0" xfId="0" applyNumberFormat="1" applyFont="1" applyBorder="1" applyAlignment="1">
      <alignment horizontal="right"/>
    </xf>
    <xf numFmtId="2" fontId="0" fillId="0" borderId="2" xfId="0" applyNumberFormat="1" applyBorder="1"/>
    <xf numFmtId="2" fontId="0" fillId="0" borderId="5" xfId="0" applyNumberFormat="1" applyBorder="1"/>
    <xf numFmtId="2" fontId="0" fillId="0" borderId="0" xfId="0" applyNumberFormat="1" applyFont="1"/>
    <xf numFmtId="165" fontId="0" fillId="0" borderId="0" xfId="0" applyNumberFormat="1"/>
    <xf numFmtId="165" fontId="0" fillId="0" borderId="0" xfId="0" applyNumberFormat="1" applyFill="1" applyBorder="1"/>
    <xf numFmtId="165" fontId="0" fillId="0" borderId="0" xfId="0" applyNumberFormat="1" applyFill="1"/>
    <xf numFmtId="165" fontId="0" fillId="0" borderId="0" xfId="0" applyNumberFormat="1" applyBorder="1"/>
    <xf numFmtId="165" fontId="1" fillId="0" borderId="0" xfId="0" applyNumberFormat="1" applyFont="1"/>
  </cellXfs>
  <cellStyles count="2">
    <cellStyle name="Millares" xfId="1" builtinId="3"/>
    <cellStyle name="Normal" xfId="0" builtinId="0"/>
  </cellStyles>
  <dxfs count="82"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  <dxf>
      <font>
        <color indexed="5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m/Dropbox/TESIS/10%20ANEXOS%20INVESTIGACION/Calculadora%20de%20pr&#195;&#169;stamo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dora de préstamos"/>
      <sheetName val="simplificacion Luis"/>
    </sheetNames>
    <sheetDataSet>
      <sheetData sheetId="0">
        <row r="1">
          <cell r="B1" t="str">
            <v>Calculadora de préstamos simple</v>
          </cell>
        </row>
        <row r="3">
          <cell r="B3" t="str">
            <v>Valores del préstamo</v>
          </cell>
        </row>
        <row r="4">
          <cell r="B4" t="str">
            <v>Importe del préstamo</v>
          </cell>
        </row>
        <row r="5">
          <cell r="B5" t="str">
            <v>Tasa de interés anual</v>
          </cell>
        </row>
        <row r="6">
          <cell r="B6" t="str">
            <v>Periodo del préstamo en años</v>
          </cell>
        </row>
        <row r="7">
          <cell r="B7" t="str">
            <v>Fecha de inicio del préstamo</v>
          </cell>
        </row>
        <row r="9">
          <cell r="B9" t="str">
            <v>N.° de pago</v>
          </cell>
        </row>
        <row r="10">
          <cell r="B10">
            <v>1</v>
          </cell>
        </row>
        <row r="11">
          <cell r="B11">
            <v>2</v>
          </cell>
        </row>
        <row r="12">
          <cell r="B12">
            <v>3</v>
          </cell>
        </row>
        <row r="13">
          <cell r="B13">
            <v>4</v>
          </cell>
        </row>
        <row r="14">
          <cell r="B14">
            <v>5</v>
          </cell>
        </row>
        <row r="15">
          <cell r="B15">
            <v>6</v>
          </cell>
        </row>
        <row r="16">
          <cell r="B16">
            <v>7</v>
          </cell>
        </row>
        <row r="17">
          <cell r="B17">
            <v>8</v>
          </cell>
        </row>
        <row r="18">
          <cell r="B18">
            <v>9</v>
          </cell>
        </row>
        <row r="19">
          <cell r="B19">
            <v>10</v>
          </cell>
        </row>
        <row r="20">
          <cell r="B20">
            <v>11</v>
          </cell>
        </row>
        <row r="21">
          <cell r="B21">
            <v>12</v>
          </cell>
        </row>
        <row r="22">
          <cell r="B22">
            <v>13</v>
          </cell>
        </row>
        <row r="23">
          <cell r="B23">
            <v>14</v>
          </cell>
        </row>
        <row r="24">
          <cell r="B24">
            <v>15</v>
          </cell>
        </row>
        <row r="25">
          <cell r="B25">
            <v>16</v>
          </cell>
        </row>
        <row r="26">
          <cell r="B26">
            <v>17</v>
          </cell>
        </row>
        <row r="27">
          <cell r="B27">
            <v>18</v>
          </cell>
        </row>
        <row r="28">
          <cell r="B28">
            <v>19</v>
          </cell>
        </row>
        <row r="29">
          <cell r="B29">
            <v>20</v>
          </cell>
        </row>
        <row r="30">
          <cell r="B30">
            <v>21</v>
          </cell>
        </row>
        <row r="31">
          <cell r="B31">
            <v>22</v>
          </cell>
        </row>
        <row r="32">
          <cell r="B32">
            <v>23</v>
          </cell>
        </row>
        <row r="33">
          <cell r="B33">
            <v>24</v>
          </cell>
        </row>
        <row r="34">
          <cell r="B34">
            <v>25</v>
          </cell>
        </row>
        <row r="35">
          <cell r="B35">
            <v>26</v>
          </cell>
        </row>
        <row r="36">
          <cell r="B36">
            <v>27</v>
          </cell>
        </row>
        <row r="37">
          <cell r="B37">
            <v>28</v>
          </cell>
        </row>
        <row r="38">
          <cell r="B38">
            <v>29</v>
          </cell>
        </row>
        <row r="39">
          <cell r="B39">
            <v>30</v>
          </cell>
        </row>
        <row r="40">
          <cell r="B40">
            <v>31</v>
          </cell>
        </row>
        <row r="41">
          <cell r="B41">
            <v>32</v>
          </cell>
        </row>
        <row r="42">
          <cell r="B42">
            <v>33</v>
          </cell>
        </row>
        <row r="43">
          <cell r="B43">
            <v>34</v>
          </cell>
        </row>
        <row r="44">
          <cell r="B44">
            <v>35</v>
          </cell>
        </row>
        <row r="45">
          <cell r="B45">
            <v>36</v>
          </cell>
        </row>
        <row r="46">
          <cell r="B46">
            <v>37</v>
          </cell>
        </row>
        <row r="47">
          <cell r="B47">
            <v>38</v>
          </cell>
        </row>
        <row r="48">
          <cell r="B48">
            <v>39</v>
          </cell>
        </row>
        <row r="49">
          <cell r="B49">
            <v>40</v>
          </cell>
        </row>
        <row r="50">
          <cell r="B50">
            <v>41</v>
          </cell>
        </row>
        <row r="51">
          <cell r="B51">
            <v>42</v>
          </cell>
        </row>
        <row r="52">
          <cell r="B52">
            <v>43</v>
          </cell>
        </row>
        <row r="53">
          <cell r="B53">
            <v>44</v>
          </cell>
        </row>
        <row r="54">
          <cell r="B54">
            <v>45</v>
          </cell>
        </row>
        <row r="55">
          <cell r="B55">
            <v>46</v>
          </cell>
        </row>
        <row r="56">
          <cell r="B56">
            <v>47</v>
          </cell>
        </row>
        <row r="57">
          <cell r="B57">
            <v>48</v>
          </cell>
        </row>
        <row r="58">
          <cell r="B58">
            <v>49</v>
          </cell>
        </row>
        <row r="59">
          <cell r="B59">
            <v>50</v>
          </cell>
        </row>
        <row r="60">
          <cell r="B60">
            <v>51</v>
          </cell>
        </row>
        <row r="61">
          <cell r="B61">
            <v>52</v>
          </cell>
        </row>
        <row r="62">
          <cell r="B62">
            <v>53</v>
          </cell>
        </row>
        <row r="63">
          <cell r="B63">
            <v>54</v>
          </cell>
        </row>
        <row r="64">
          <cell r="B64">
            <v>55</v>
          </cell>
        </row>
        <row r="65">
          <cell r="B65">
            <v>56</v>
          </cell>
        </row>
        <row r="66">
          <cell r="B66">
            <v>57</v>
          </cell>
        </row>
        <row r="67">
          <cell r="B67">
            <v>58</v>
          </cell>
        </row>
        <row r="68">
          <cell r="B68">
            <v>59</v>
          </cell>
        </row>
        <row r="69">
          <cell r="B69">
            <v>60</v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2">
          <cell r="B82" t="str">
            <v/>
          </cell>
        </row>
        <row r="83">
          <cell r="B83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2">
          <cell r="B92" t="str">
            <v/>
          </cell>
        </row>
        <row r="93">
          <cell r="B93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  <row r="102">
          <cell r="B102" t="str">
            <v/>
          </cell>
        </row>
        <row r="103">
          <cell r="B103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09">
          <cell r="B109" t="str">
            <v/>
          </cell>
        </row>
        <row r="110">
          <cell r="B110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0">
          <cell r="B130" t="str">
            <v/>
          </cell>
        </row>
        <row r="131">
          <cell r="B131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0">
          <cell r="B140" t="str">
            <v/>
          </cell>
        </row>
        <row r="141">
          <cell r="B141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2">
          <cell r="B162" t="str">
            <v/>
          </cell>
        </row>
        <row r="163">
          <cell r="B163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0">
          <cell r="B170" t="str">
            <v/>
          </cell>
        </row>
        <row r="171">
          <cell r="B171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0">
          <cell r="B180" t="str">
            <v/>
          </cell>
        </row>
        <row r="181">
          <cell r="B181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  <row r="185">
          <cell r="B185" t="str">
            <v/>
          </cell>
        </row>
        <row r="186">
          <cell r="B186" t="str">
            <v/>
          </cell>
        </row>
        <row r="187">
          <cell r="B187" t="str">
            <v/>
          </cell>
        </row>
        <row r="188">
          <cell r="B188" t="str">
            <v/>
          </cell>
        </row>
        <row r="189">
          <cell r="B189" t="str">
            <v/>
          </cell>
        </row>
        <row r="190">
          <cell r="B190" t="str">
            <v/>
          </cell>
        </row>
        <row r="191">
          <cell r="B191" t="str">
            <v/>
          </cell>
        </row>
        <row r="192">
          <cell r="B192" t="str">
            <v/>
          </cell>
        </row>
        <row r="193">
          <cell r="B193" t="str">
            <v/>
          </cell>
        </row>
        <row r="194">
          <cell r="B194" t="str">
            <v/>
          </cell>
        </row>
        <row r="195">
          <cell r="B195" t="str">
            <v/>
          </cell>
        </row>
        <row r="196">
          <cell r="B196" t="str">
            <v/>
          </cell>
        </row>
        <row r="197">
          <cell r="B197" t="str">
            <v/>
          </cell>
        </row>
        <row r="198">
          <cell r="B198" t="str">
            <v/>
          </cell>
        </row>
        <row r="199">
          <cell r="B199" t="str">
            <v/>
          </cell>
        </row>
        <row r="200">
          <cell r="B200" t="str">
            <v/>
          </cell>
        </row>
        <row r="201">
          <cell r="B201" t="str">
            <v/>
          </cell>
        </row>
        <row r="202">
          <cell r="B202" t="str">
            <v/>
          </cell>
        </row>
        <row r="203">
          <cell r="B203" t="str">
            <v/>
          </cell>
        </row>
        <row r="204">
          <cell r="B204" t="str">
            <v/>
          </cell>
        </row>
        <row r="205">
          <cell r="B205" t="str">
            <v/>
          </cell>
        </row>
        <row r="206">
          <cell r="B206" t="str">
            <v/>
          </cell>
        </row>
        <row r="207">
          <cell r="B207" t="str">
            <v/>
          </cell>
        </row>
        <row r="208">
          <cell r="B208" t="str">
            <v/>
          </cell>
        </row>
        <row r="209">
          <cell r="B209" t="str">
            <v/>
          </cell>
        </row>
        <row r="210">
          <cell r="B210" t="str">
            <v/>
          </cell>
        </row>
        <row r="211">
          <cell r="B211" t="str">
            <v/>
          </cell>
        </row>
        <row r="212">
          <cell r="B212" t="str">
            <v/>
          </cell>
        </row>
        <row r="213">
          <cell r="B213" t="str">
            <v/>
          </cell>
        </row>
        <row r="214">
          <cell r="B214" t="str">
            <v/>
          </cell>
        </row>
        <row r="215">
          <cell r="B215" t="str">
            <v/>
          </cell>
        </row>
        <row r="216">
          <cell r="B216" t="str">
            <v/>
          </cell>
        </row>
        <row r="217">
          <cell r="B217" t="str">
            <v/>
          </cell>
        </row>
        <row r="218">
          <cell r="B218" t="str">
            <v/>
          </cell>
        </row>
        <row r="219">
          <cell r="B219" t="str">
            <v/>
          </cell>
        </row>
        <row r="220">
          <cell r="B220" t="str">
            <v/>
          </cell>
        </row>
        <row r="221">
          <cell r="B221" t="str">
            <v/>
          </cell>
        </row>
        <row r="222">
          <cell r="B222" t="str">
            <v/>
          </cell>
        </row>
        <row r="223">
          <cell r="B223" t="str">
            <v/>
          </cell>
        </row>
        <row r="224">
          <cell r="B224" t="str">
            <v/>
          </cell>
        </row>
        <row r="225">
          <cell r="B225" t="str">
            <v/>
          </cell>
        </row>
        <row r="226">
          <cell r="B226" t="str">
            <v/>
          </cell>
        </row>
        <row r="227">
          <cell r="B227" t="str">
            <v/>
          </cell>
        </row>
        <row r="228">
          <cell r="B228" t="str">
            <v/>
          </cell>
        </row>
        <row r="229">
          <cell r="B229" t="str">
            <v/>
          </cell>
        </row>
        <row r="230">
          <cell r="B230" t="str">
            <v/>
          </cell>
        </row>
        <row r="231">
          <cell r="B231" t="str">
            <v/>
          </cell>
        </row>
        <row r="232">
          <cell r="B232" t="str">
            <v/>
          </cell>
        </row>
        <row r="233">
          <cell r="B233" t="str">
            <v/>
          </cell>
        </row>
        <row r="234">
          <cell r="B234" t="str">
            <v/>
          </cell>
        </row>
        <row r="235">
          <cell r="B235" t="str">
            <v/>
          </cell>
        </row>
        <row r="236">
          <cell r="B236" t="str">
            <v/>
          </cell>
        </row>
        <row r="237">
          <cell r="B237" t="str">
            <v/>
          </cell>
        </row>
        <row r="238">
          <cell r="B238" t="str">
            <v/>
          </cell>
        </row>
        <row r="239">
          <cell r="B239" t="str">
            <v/>
          </cell>
        </row>
        <row r="240">
          <cell r="B240" t="str">
            <v/>
          </cell>
        </row>
        <row r="241">
          <cell r="B241" t="str">
            <v/>
          </cell>
        </row>
        <row r="242">
          <cell r="B242" t="str">
            <v/>
          </cell>
        </row>
        <row r="243">
          <cell r="B243" t="str">
            <v/>
          </cell>
        </row>
        <row r="244">
          <cell r="B244" t="str">
            <v/>
          </cell>
        </row>
        <row r="245">
          <cell r="B245" t="str">
            <v/>
          </cell>
        </row>
        <row r="246">
          <cell r="B246" t="str">
            <v/>
          </cell>
        </row>
        <row r="247">
          <cell r="B247" t="str">
            <v/>
          </cell>
        </row>
        <row r="248">
          <cell r="B248" t="str">
            <v/>
          </cell>
        </row>
        <row r="249">
          <cell r="B249" t="str">
            <v/>
          </cell>
        </row>
        <row r="250">
          <cell r="B250" t="str">
            <v/>
          </cell>
        </row>
        <row r="251">
          <cell r="B251" t="str">
            <v/>
          </cell>
        </row>
        <row r="252">
          <cell r="B252" t="str">
            <v/>
          </cell>
        </row>
        <row r="253">
          <cell r="B253" t="str">
            <v/>
          </cell>
        </row>
        <row r="254">
          <cell r="B254" t="str">
            <v/>
          </cell>
        </row>
        <row r="255">
          <cell r="B255" t="str">
            <v/>
          </cell>
        </row>
        <row r="256">
          <cell r="B256" t="str">
            <v/>
          </cell>
        </row>
        <row r="257">
          <cell r="B257" t="str">
            <v/>
          </cell>
        </row>
        <row r="258">
          <cell r="B258" t="str">
            <v/>
          </cell>
        </row>
        <row r="259">
          <cell r="B259" t="str">
            <v/>
          </cell>
        </row>
        <row r="260">
          <cell r="B260" t="str">
            <v/>
          </cell>
        </row>
        <row r="261">
          <cell r="B261" t="str">
            <v/>
          </cell>
        </row>
        <row r="262">
          <cell r="B262" t="str">
            <v/>
          </cell>
        </row>
        <row r="263">
          <cell r="B263" t="str">
            <v/>
          </cell>
        </row>
        <row r="264">
          <cell r="B264" t="str">
            <v/>
          </cell>
        </row>
        <row r="265">
          <cell r="B265" t="str">
            <v/>
          </cell>
        </row>
        <row r="266">
          <cell r="B266" t="str">
            <v/>
          </cell>
        </row>
        <row r="267">
          <cell r="B267" t="str">
            <v/>
          </cell>
        </row>
        <row r="268">
          <cell r="B268" t="str">
            <v/>
          </cell>
        </row>
        <row r="269">
          <cell r="B269" t="str">
            <v/>
          </cell>
        </row>
        <row r="270">
          <cell r="B270" t="str">
            <v/>
          </cell>
        </row>
        <row r="271">
          <cell r="B271" t="str">
            <v/>
          </cell>
        </row>
        <row r="272">
          <cell r="B272" t="str">
            <v/>
          </cell>
        </row>
        <row r="273">
          <cell r="B273" t="str">
            <v/>
          </cell>
        </row>
        <row r="274">
          <cell r="B274" t="str">
            <v/>
          </cell>
        </row>
        <row r="275">
          <cell r="B275" t="str">
            <v/>
          </cell>
        </row>
        <row r="276">
          <cell r="B276" t="str">
            <v/>
          </cell>
        </row>
        <row r="277">
          <cell r="B277" t="str">
            <v/>
          </cell>
        </row>
        <row r="278">
          <cell r="B278" t="str">
            <v/>
          </cell>
        </row>
        <row r="279">
          <cell r="B279" t="str">
            <v/>
          </cell>
        </row>
        <row r="280">
          <cell r="B280" t="str">
            <v/>
          </cell>
        </row>
        <row r="281">
          <cell r="B281" t="str">
            <v/>
          </cell>
        </row>
        <row r="282">
          <cell r="B282" t="str">
            <v/>
          </cell>
        </row>
        <row r="283">
          <cell r="B283" t="str">
            <v/>
          </cell>
        </row>
        <row r="284">
          <cell r="B284" t="str">
            <v/>
          </cell>
        </row>
        <row r="285">
          <cell r="B285" t="str">
            <v/>
          </cell>
        </row>
        <row r="286">
          <cell r="B286" t="str">
            <v/>
          </cell>
        </row>
        <row r="287">
          <cell r="B287" t="str">
            <v/>
          </cell>
        </row>
        <row r="288">
          <cell r="B288" t="str">
            <v/>
          </cell>
        </row>
        <row r="289">
          <cell r="B289" t="str">
            <v/>
          </cell>
        </row>
        <row r="290">
          <cell r="B290" t="str">
            <v/>
          </cell>
        </row>
        <row r="291">
          <cell r="B291" t="str">
            <v/>
          </cell>
        </row>
        <row r="292">
          <cell r="B292" t="str">
            <v/>
          </cell>
        </row>
        <row r="293">
          <cell r="B293" t="str">
            <v/>
          </cell>
        </row>
        <row r="294">
          <cell r="B294" t="str">
            <v/>
          </cell>
        </row>
        <row r="295">
          <cell r="B295" t="str">
            <v/>
          </cell>
        </row>
        <row r="296">
          <cell r="B296" t="str">
            <v/>
          </cell>
        </row>
        <row r="297">
          <cell r="B297" t="str">
            <v/>
          </cell>
        </row>
        <row r="298">
          <cell r="B298" t="str">
            <v/>
          </cell>
        </row>
        <row r="299">
          <cell r="B299" t="str">
            <v/>
          </cell>
        </row>
        <row r="300">
          <cell r="B300" t="str">
            <v/>
          </cell>
        </row>
        <row r="301">
          <cell r="B301" t="str">
            <v/>
          </cell>
        </row>
        <row r="302">
          <cell r="B302" t="str">
            <v/>
          </cell>
        </row>
        <row r="303">
          <cell r="B303" t="str">
            <v/>
          </cell>
        </row>
        <row r="304">
          <cell r="B304" t="str">
            <v/>
          </cell>
        </row>
        <row r="305">
          <cell r="B305" t="str">
            <v/>
          </cell>
        </row>
        <row r="306">
          <cell r="B306" t="str">
            <v/>
          </cell>
        </row>
        <row r="307">
          <cell r="B307" t="str">
            <v/>
          </cell>
        </row>
        <row r="308">
          <cell r="B308" t="str">
            <v/>
          </cell>
        </row>
        <row r="309">
          <cell r="B309" t="str">
            <v/>
          </cell>
        </row>
        <row r="310">
          <cell r="B310" t="str">
            <v/>
          </cell>
        </row>
        <row r="311">
          <cell r="B311" t="str">
            <v/>
          </cell>
        </row>
        <row r="312">
          <cell r="B312" t="str">
            <v/>
          </cell>
        </row>
        <row r="313">
          <cell r="B313" t="str">
            <v/>
          </cell>
        </row>
        <row r="314">
          <cell r="B314" t="str">
            <v/>
          </cell>
        </row>
        <row r="315">
          <cell r="B315" t="str">
            <v/>
          </cell>
        </row>
        <row r="316">
          <cell r="B316" t="str">
            <v/>
          </cell>
        </row>
        <row r="317">
          <cell r="B317" t="str">
            <v/>
          </cell>
        </row>
        <row r="318">
          <cell r="B318" t="str">
            <v/>
          </cell>
        </row>
        <row r="319">
          <cell r="B319" t="str">
            <v/>
          </cell>
        </row>
        <row r="320">
          <cell r="B320" t="str">
            <v/>
          </cell>
        </row>
        <row r="321">
          <cell r="B321" t="str">
            <v/>
          </cell>
        </row>
        <row r="322">
          <cell r="B322" t="str">
            <v/>
          </cell>
        </row>
        <row r="323">
          <cell r="B323" t="str">
            <v/>
          </cell>
        </row>
        <row r="324">
          <cell r="B324" t="str">
            <v/>
          </cell>
        </row>
        <row r="325">
          <cell r="B325" t="str">
            <v/>
          </cell>
        </row>
        <row r="326">
          <cell r="B326" t="str">
            <v/>
          </cell>
        </row>
        <row r="327">
          <cell r="B327" t="str">
            <v/>
          </cell>
        </row>
        <row r="328">
          <cell r="B328" t="str">
            <v/>
          </cell>
        </row>
        <row r="329">
          <cell r="B329" t="str">
            <v/>
          </cell>
        </row>
        <row r="330">
          <cell r="B330" t="str">
            <v/>
          </cell>
        </row>
        <row r="331">
          <cell r="B331" t="str">
            <v/>
          </cell>
        </row>
        <row r="332">
          <cell r="B332" t="str">
            <v/>
          </cell>
        </row>
        <row r="333">
          <cell r="B333" t="str">
            <v/>
          </cell>
        </row>
        <row r="334">
          <cell r="B334" t="str">
            <v/>
          </cell>
        </row>
        <row r="335">
          <cell r="B335" t="str">
            <v/>
          </cell>
        </row>
        <row r="336">
          <cell r="B336" t="str">
            <v/>
          </cell>
        </row>
        <row r="337">
          <cell r="B337" t="str">
            <v/>
          </cell>
        </row>
        <row r="338">
          <cell r="B338" t="str">
            <v/>
          </cell>
        </row>
        <row r="339">
          <cell r="B339" t="str">
            <v/>
          </cell>
        </row>
        <row r="340">
          <cell r="B340" t="str">
            <v/>
          </cell>
        </row>
        <row r="341">
          <cell r="B341" t="str">
            <v/>
          </cell>
        </row>
        <row r="342">
          <cell r="B342" t="str">
            <v/>
          </cell>
        </row>
        <row r="343">
          <cell r="B343" t="str">
            <v/>
          </cell>
        </row>
        <row r="344">
          <cell r="B344" t="str">
            <v/>
          </cell>
        </row>
        <row r="345">
          <cell r="B345" t="str">
            <v/>
          </cell>
        </row>
        <row r="346">
          <cell r="B346" t="str">
            <v/>
          </cell>
        </row>
        <row r="347">
          <cell r="B347" t="str">
            <v/>
          </cell>
        </row>
        <row r="348">
          <cell r="B348" t="str">
            <v/>
          </cell>
        </row>
        <row r="349">
          <cell r="B349" t="str">
            <v/>
          </cell>
        </row>
        <row r="350">
          <cell r="B350" t="str">
            <v/>
          </cell>
        </row>
        <row r="351">
          <cell r="B351" t="str">
            <v/>
          </cell>
        </row>
        <row r="352">
          <cell r="B352" t="str">
            <v/>
          </cell>
        </row>
        <row r="353">
          <cell r="B353" t="str">
            <v/>
          </cell>
        </row>
        <row r="354">
          <cell r="B354" t="str">
            <v/>
          </cell>
        </row>
        <row r="355">
          <cell r="B355" t="str">
            <v/>
          </cell>
        </row>
        <row r="356">
          <cell r="B356" t="str">
            <v/>
          </cell>
        </row>
        <row r="357">
          <cell r="B357" t="str">
            <v/>
          </cell>
        </row>
        <row r="358">
          <cell r="B358" t="str">
            <v/>
          </cell>
        </row>
        <row r="359">
          <cell r="B359" t="str">
            <v/>
          </cell>
        </row>
        <row r="360">
          <cell r="B360" t="str">
            <v/>
          </cell>
        </row>
        <row r="361">
          <cell r="B361" t="str">
            <v/>
          </cell>
        </row>
        <row r="362">
          <cell r="B362" t="str">
            <v/>
          </cell>
        </row>
        <row r="363">
          <cell r="B363" t="str">
            <v/>
          </cell>
        </row>
        <row r="364">
          <cell r="B364" t="str">
            <v/>
          </cell>
        </row>
        <row r="365">
          <cell r="B365" t="str">
            <v/>
          </cell>
        </row>
        <row r="366">
          <cell r="B366" t="str">
            <v/>
          </cell>
        </row>
        <row r="367">
          <cell r="B367" t="str">
            <v/>
          </cell>
        </row>
        <row r="368">
          <cell r="B368" t="str">
            <v/>
          </cell>
        </row>
        <row r="369">
          <cell r="B369" t="str">
            <v/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7C72-0A42-43AF-933E-A8C3EC6A4C1D}">
  <sheetPr codeName="Hoja11"/>
  <dimension ref="A1:CU59"/>
  <sheetViews>
    <sheetView tabSelected="1" zoomScale="85" zoomScaleNormal="85" workbookViewId="0">
      <pane xSplit="7" ySplit="1" topLeftCell="H2" activePane="bottomRight" state="frozen"/>
      <selection pane="topRight" activeCell="J1" sqref="J1"/>
      <selection pane="bottomLeft" activeCell="A9" sqref="A9"/>
      <selection pane="bottomRight" activeCell="D1" sqref="D1:F1"/>
    </sheetView>
  </sheetViews>
  <sheetFormatPr baseColWidth="10" defaultColWidth="10.7109375" defaultRowHeight="15" x14ac:dyDescent="0.25"/>
  <cols>
    <col min="1" max="1" width="10.7109375" style="55"/>
    <col min="2" max="2" width="24.140625" style="55" bestFit="1" customWidth="1"/>
    <col min="3" max="3" width="57.85546875" style="55" bestFit="1" customWidth="1"/>
    <col min="4" max="4" width="10.7109375" style="87"/>
    <col min="5" max="5" width="14" style="55" customWidth="1"/>
    <col min="6" max="6" width="18" style="55" customWidth="1"/>
    <col min="7" max="7" width="18.28515625" style="86" bestFit="1" customWidth="1"/>
    <col min="8" max="10" width="10.7109375" style="86"/>
    <col min="11" max="11" width="11.42578125" style="86" bestFit="1" customWidth="1"/>
    <col min="12" max="15" width="10.7109375" style="86"/>
    <col min="16" max="16" width="11.42578125" style="86" bestFit="1" customWidth="1"/>
    <col min="17" max="17" width="10.7109375" style="86"/>
    <col min="18" max="18" width="11.42578125" style="86" bestFit="1" customWidth="1"/>
    <col min="19" max="19" width="10.7109375" style="86"/>
    <col min="20" max="20" width="11.42578125" style="86" bestFit="1" customWidth="1"/>
    <col min="21" max="27" width="10.7109375" style="86"/>
    <col min="28" max="39" width="11.42578125" style="86" bestFit="1" customWidth="1"/>
    <col min="40" max="42" width="12.28515625" style="86" bestFit="1" customWidth="1"/>
    <col min="43" max="55" width="10.7109375" style="86"/>
    <col min="56" max="75" width="10.7109375" style="55"/>
    <col min="76" max="77" width="13.85546875" style="55" bestFit="1" customWidth="1"/>
    <col min="78" max="98" width="10.7109375" style="55"/>
    <col min="99" max="99" width="12.28515625" style="55" bestFit="1" customWidth="1"/>
    <col min="100" max="100" width="12.85546875" style="55" bestFit="1" customWidth="1"/>
    <col min="101" max="16384" width="10.7109375" style="55"/>
  </cols>
  <sheetData>
    <row r="1" spans="1:99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57" t="s">
        <v>41</v>
      </c>
      <c r="H1" s="57" t="s">
        <v>42</v>
      </c>
      <c r="I1" s="57" t="s">
        <v>43</v>
      </c>
      <c r="J1" s="57" t="s">
        <v>44</v>
      </c>
      <c r="K1" s="57" t="s">
        <v>45</v>
      </c>
      <c r="L1" s="57" t="s">
        <v>46</v>
      </c>
      <c r="M1" s="57" t="s">
        <v>47</v>
      </c>
      <c r="N1" s="57" t="s">
        <v>48</v>
      </c>
      <c r="O1" s="57" t="s">
        <v>49</v>
      </c>
      <c r="P1" s="57" t="s">
        <v>50</v>
      </c>
      <c r="Q1" s="57" t="s">
        <v>51</v>
      </c>
      <c r="R1" s="57" t="s">
        <v>52</v>
      </c>
      <c r="S1" s="57" t="s">
        <v>53</v>
      </c>
      <c r="T1" s="57" t="s">
        <v>54</v>
      </c>
      <c r="U1" s="57" t="s">
        <v>55</v>
      </c>
      <c r="V1" s="57" t="s">
        <v>56</v>
      </c>
      <c r="W1" s="57" t="s">
        <v>57</v>
      </c>
      <c r="X1" s="57" t="s">
        <v>58</v>
      </c>
      <c r="Y1" s="57" t="s">
        <v>59</v>
      </c>
      <c r="Z1" s="57" t="s">
        <v>60</v>
      </c>
      <c r="AA1" s="57" t="s">
        <v>61</v>
      </c>
      <c r="AB1" s="57" t="s">
        <v>62</v>
      </c>
      <c r="AC1" s="57" t="s">
        <v>63</v>
      </c>
      <c r="AD1" s="57" t="s">
        <v>64</v>
      </c>
      <c r="AE1" s="57" t="s">
        <v>65</v>
      </c>
      <c r="AF1" s="57" t="s">
        <v>66</v>
      </c>
      <c r="AG1" s="57" t="s">
        <v>67</v>
      </c>
      <c r="AH1" s="57" t="s">
        <v>68</v>
      </c>
      <c r="AI1" s="57" t="s">
        <v>69</v>
      </c>
      <c r="AJ1" s="57" t="s">
        <v>70</v>
      </c>
      <c r="AK1" s="57" t="s">
        <v>71</v>
      </c>
      <c r="AL1" s="57" t="s">
        <v>72</v>
      </c>
      <c r="AM1" s="57" t="s">
        <v>73</v>
      </c>
      <c r="AN1" s="57" t="s">
        <v>74</v>
      </c>
      <c r="AO1" s="57" t="s">
        <v>75</v>
      </c>
      <c r="AP1" s="57" t="s">
        <v>76</v>
      </c>
      <c r="AQ1" s="57" t="s">
        <v>77</v>
      </c>
      <c r="AR1" s="57" t="s">
        <v>78</v>
      </c>
      <c r="AS1" s="57" t="s">
        <v>79</v>
      </c>
      <c r="AT1" s="57" t="s">
        <v>80</v>
      </c>
      <c r="AU1" s="57" t="s">
        <v>81</v>
      </c>
      <c r="AV1" s="57" t="s">
        <v>82</v>
      </c>
      <c r="AW1" s="57" t="s">
        <v>83</v>
      </c>
      <c r="AX1" s="57" t="s">
        <v>84</v>
      </c>
      <c r="AY1" s="57" t="s">
        <v>85</v>
      </c>
      <c r="AZ1" s="57" t="s">
        <v>86</v>
      </c>
      <c r="BA1" s="57" t="s">
        <v>87</v>
      </c>
      <c r="BB1" s="57" t="s">
        <v>88</v>
      </c>
      <c r="BC1" s="57" t="s">
        <v>89</v>
      </c>
      <c r="BD1" s="57" t="s">
        <v>96</v>
      </c>
      <c r="BE1" s="57" t="s">
        <v>97</v>
      </c>
      <c r="BF1" s="57" t="s">
        <v>98</v>
      </c>
      <c r="BG1" s="57" t="s">
        <v>99</v>
      </c>
      <c r="BH1" s="57" t="s">
        <v>100</v>
      </c>
      <c r="BI1" s="57" t="s">
        <v>101</v>
      </c>
      <c r="BJ1" s="57" t="s">
        <v>102</v>
      </c>
      <c r="BK1" s="57" t="s">
        <v>103</v>
      </c>
      <c r="BL1" s="57" t="s">
        <v>104</v>
      </c>
      <c r="BM1" s="57" t="s">
        <v>105</v>
      </c>
      <c r="BN1" s="57" t="s">
        <v>106</v>
      </c>
      <c r="BO1" s="57" t="s">
        <v>107</v>
      </c>
      <c r="BP1" s="57" t="s">
        <v>108</v>
      </c>
      <c r="BQ1" s="57" t="s">
        <v>109</v>
      </c>
      <c r="BR1" s="57" t="s">
        <v>110</v>
      </c>
      <c r="BS1" s="57" t="s">
        <v>111</v>
      </c>
      <c r="BT1" s="57" t="s">
        <v>112</v>
      </c>
      <c r="BU1" s="57" t="s">
        <v>113</v>
      </c>
      <c r="BV1" s="57" t="s">
        <v>114</v>
      </c>
      <c r="BW1" s="57" t="s">
        <v>115</v>
      </c>
      <c r="BX1" s="57" t="s">
        <v>116</v>
      </c>
      <c r="BY1" s="57" t="s">
        <v>117</v>
      </c>
      <c r="BZ1" s="57" t="s">
        <v>118</v>
      </c>
      <c r="CA1" s="57" t="s">
        <v>119</v>
      </c>
      <c r="CB1" s="57" t="s">
        <v>120</v>
      </c>
      <c r="CC1" s="57" t="s">
        <v>121</v>
      </c>
      <c r="CD1" s="57" t="s">
        <v>122</v>
      </c>
      <c r="CE1" s="57" t="s">
        <v>123</v>
      </c>
      <c r="CF1" s="57" t="s">
        <v>124</v>
      </c>
      <c r="CG1" s="57" t="s">
        <v>125</v>
      </c>
      <c r="CH1" s="57" t="s">
        <v>126</v>
      </c>
      <c r="CI1" s="57" t="s">
        <v>127</v>
      </c>
      <c r="CJ1" s="57" t="s">
        <v>128</v>
      </c>
      <c r="CK1" s="57" t="s">
        <v>129</v>
      </c>
      <c r="CL1" s="57" t="s">
        <v>130</v>
      </c>
      <c r="CM1" s="57" t="s">
        <v>131</v>
      </c>
      <c r="CN1" s="57" t="s">
        <v>132</v>
      </c>
      <c r="CO1" s="57" t="s">
        <v>133</v>
      </c>
      <c r="CP1" s="57" t="s">
        <v>134</v>
      </c>
      <c r="CQ1" s="57" t="s">
        <v>135</v>
      </c>
      <c r="CR1" s="57" t="s">
        <v>136</v>
      </c>
      <c r="CS1" s="57" t="s">
        <v>137</v>
      </c>
      <c r="CT1" s="57" t="s">
        <v>138</v>
      </c>
      <c r="CU1" s="57" t="s">
        <v>139</v>
      </c>
    </row>
    <row r="2" spans="1:99" x14ac:dyDescent="0.25">
      <c r="A2" s="55" t="s">
        <v>4</v>
      </c>
      <c r="B2" s="55" t="s">
        <v>162</v>
      </c>
      <c r="C2" s="55" t="s">
        <v>31</v>
      </c>
      <c r="D2" s="88">
        <v>1</v>
      </c>
      <c r="E2" s="58">
        <v>5800</v>
      </c>
      <c r="F2" s="59">
        <f>D2*E2</f>
        <v>5800</v>
      </c>
      <c r="G2" s="60">
        <v>-5800</v>
      </c>
      <c r="H2" s="61">
        <v>0</v>
      </c>
      <c r="I2" s="61">
        <f>G2</f>
        <v>-5800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1">
        <v>0</v>
      </c>
      <c r="R2" s="61">
        <v>0</v>
      </c>
      <c r="S2" s="61">
        <v>0</v>
      </c>
      <c r="T2" s="61">
        <v>0</v>
      </c>
      <c r="U2" s="61">
        <v>0</v>
      </c>
      <c r="V2" s="61">
        <v>0</v>
      </c>
      <c r="W2" s="61">
        <v>0</v>
      </c>
      <c r="X2" s="61">
        <v>0</v>
      </c>
      <c r="Y2" s="61">
        <v>0</v>
      </c>
      <c r="Z2" s="61">
        <v>0</v>
      </c>
      <c r="AA2" s="61">
        <v>0</v>
      </c>
      <c r="AB2" s="61">
        <v>0</v>
      </c>
      <c r="AC2" s="61">
        <v>0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0</v>
      </c>
      <c r="AJ2" s="61">
        <v>0</v>
      </c>
      <c r="AK2" s="61">
        <v>0</v>
      </c>
      <c r="AL2" s="61">
        <v>0</v>
      </c>
      <c r="AM2" s="61">
        <v>0</v>
      </c>
      <c r="AN2" s="61">
        <v>0</v>
      </c>
      <c r="AO2" s="61">
        <v>0</v>
      </c>
      <c r="AP2" s="61">
        <v>0</v>
      </c>
      <c r="AQ2" s="61">
        <v>0</v>
      </c>
      <c r="AR2" s="61">
        <v>0</v>
      </c>
      <c r="AS2" s="61">
        <v>0</v>
      </c>
      <c r="AT2" s="61">
        <v>0</v>
      </c>
      <c r="AU2" s="61">
        <v>0</v>
      </c>
      <c r="AV2" s="61">
        <v>0</v>
      </c>
      <c r="AW2" s="61">
        <v>0</v>
      </c>
      <c r="AX2" s="61">
        <v>0</v>
      </c>
      <c r="AY2" s="61">
        <v>0</v>
      </c>
      <c r="AZ2" s="61">
        <v>0</v>
      </c>
      <c r="BA2" s="61">
        <v>0</v>
      </c>
      <c r="BB2" s="61">
        <v>0</v>
      </c>
      <c r="BC2" s="61">
        <v>0</v>
      </c>
      <c r="BD2" s="61">
        <v>0</v>
      </c>
      <c r="BE2" s="61">
        <v>0</v>
      </c>
      <c r="BF2" s="61">
        <v>0</v>
      </c>
      <c r="BG2" s="61">
        <v>0</v>
      </c>
      <c r="BH2" s="61">
        <v>0</v>
      </c>
      <c r="BI2" s="6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61">
        <v>0</v>
      </c>
      <c r="CU2" s="61">
        <v>0</v>
      </c>
    </row>
    <row r="3" spans="1:99" x14ac:dyDescent="0.25">
      <c r="A3" s="55" t="s">
        <v>4</v>
      </c>
      <c r="B3" s="55" t="s">
        <v>162</v>
      </c>
      <c r="C3" s="55" t="s">
        <v>18</v>
      </c>
      <c r="D3" s="89">
        <v>1</v>
      </c>
      <c r="E3" s="59">
        <v>1200</v>
      </c>
      <c r="F3" s="59">
        <f>D3*E3</f>
        <v>1200</v>
      </c>
      <c r="G3" s="62">
        <v>-1200</v>
      </c>
      <c r="H3" s="63">
        <v>0</v>
      </c>
      <c r="I3" s="63">
        <v>0</v>
      </c>
      <c r="J3" s="63">
        <v>0</v>
      </c>
      <c r="K3" s="63">
        <f>G3</f>
        <v>-1200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0</v>
      </c>
      <c r="BJ3" s="63">
        <v>0</v>
      </c>
      <c r="BK3" s="63">
        <v>0</v>
      </c>
      <c r="BL3" s="63">
        <v>0</v>
      </c>
      <c r="BM3" s="63">
        <v>0</v>
      </c>
      <c r="BN3" s="63">
        <v>0</v>
      </c>
      <c r="BO3" s="63">
        <v>0</v>
      </c>
      <c r="BP3" s="63">
        <v>0</v>
      </c>
      <c r="BQ3" s="63">
        <v>0</v>
      </c>
      <c r="BR3" s="63">
        <v>0</v>
      </c>
      <c r="BS3" s="63">
        <v>0</v>
      </c>
      <c r="BT3" s="63">
        <v>0</v>
      </c>
      <c r="BU3" s="63">
        <v>0</v>
      </c>
      <c r="BV3" s="63">
        <v>0</v>
      </c>
      <c r="BW3" s="63">
        <v>0</v>
      </c>
      <c r="BX3" s="63">
        <v>0</v>
      </c>
      <c r="BY3" s="63">
        <v>0</v>
      </c>
      <c r="BZ3" s="63">
        <v>0</v>
      </c>
      <c r="CA3" s="63">
        <v>0</v>
      </c>
      <c r="CB3" s="63">
        <v>0</v>
      </c>
      <c r="CC3" s="63">
        <v>0</v>
      </c>
      <c r="CD3" s="63">
        <v>0</v>
      </c>
      <c r="CE3" s="63">
        <v>0</v>
      </c>
      <c r="CF3" s="63">
        <v>0</v>
      </c>
      <c r="CG3" s="63">
        <v>0</v>
      </c>
      <c r="CH3" s="63">
        <v>0</v>
      </c>
      <c r="CI3" s="63">
        <v>0</v>
      </c>
      <c r="CJ3" s="63">
        <v>0</v>
      </c>
      <c r="CK3" s="63">
        <v>0</v>
      </c>
      <c r="CL3" s="63">
        <v>0</v>
      </c>
      <c r="CM3" s="63">
        <v>0</v>
      </c>
      <c r="CN3" s="63">
        <v>0</v>
      </c>
      <c r="CO3" s="63">
        <v>0</v>
      </c>
      <c r="CP3" s="63">
        <v>0</v>
      </c>
      <c r="CQ3" s="63">
        <v>0</v>
      </c>
      <c r="CR3" s="63">
        <v>0</v>
      </c>
      <c r="CS3" s="63">
        <v>0</v>
      </c>
      <c r="CT3" s="63">
        <v>0</v>
      </c>
      <c r="CU3" s="63">
        <v>0</v>
      </c>
    </row>
    <row r="4" spans="1:99" x14ac:dyDescent="0.25">
      <c r="A4" s="55" t="s">
        <v>4</v>
      </c>
      <c r="B4" s="55" t="s">
        <v>162</v>
      </c>
      <c r="C4" s="55" t="s">
        <v>19</v>
      </c>
      <c r="D4" s="89">
        <v>1</v>
      </c>
      <c r="E4" s="59">
        <v>4500</v>
      </c>
      <c r="F4" s="59">
        <f>E4*D4</f>
        <v>4500</v>
      </c>
      <c r="G4" s="62">
        <v>-4500</v>
      </c>
      <c r="H4" s="63">
        <v>0</v>
      </c>
      <c r="I4" s="63">
        <v>0</v>
      </c>
      <c r="J4" s="63">
        <v>0</v>
      </c>
      <c r="K4" s="63">
        <f>G4</f>
        <v>-4500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0</v>
      </c>
      <c r="BJ4" s="63">
        <v>0</v>
      </c>
      <c r="BK4" s="63">
        <v>0</v>
      </c>
      <c r="BL4" s="63">
        <v>0</v>
      </c>
      <c r="BM4" s="63">
        <v>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3">
        <v>0</v>
      </c>
      <c r="BT4" s="63">
        <v>0</v>
      </c>
      <c r="BU4" s="63">
        <v>0</v>
      </c>
      <c r="BV4" s="63">
        <v>0</v>
      </c>
      <c r="BW4" s="63">
        <v>0</v>
      </c>
      <c r="BX4" s="63">
        <v>0</v>
      </c>
      <c r="BY4" s="63">
        <v>0</v>
      </c>
      <c r="BZ4" s="63">
        <v>0</v>
      </c>
      <c r="CA4" s="63">
        <v>0</v>
      </c>
      <c r="CB4" s="63">
        <v>0</v>
      </c>
      <c r="CC4" s="63">
        <v>0</v>
      </c>
      <c r="CD4" s="63">
        <v>0</v>
      </c>
      <c r="CE4" s="63">
        <v>0</v>
      </c>
      <c r="CF4" s="63">
        <v>0</v>
      </c>
      <c r="CG4" s="63">
        <v>0</v>
      </c>
      <c r="CH4" s="63">
        <v>0</v>
      </c>
      <c r="CI4" s="63">
        <v>0</v>
      </c>
      <c r="CJ4" s="63">
        <v>0</v>
      </c>
      <c r="CK4" s="63">
        <v>0</v>
      </c>
      <c r="CL4" s="63">
        <v>0</v>
      </c>
      <c r="CM4" s="63">
        <v>0</v>
      </c>
      <c r="CN4" s="63">
        <v>0</v>
      </c>
      <c r="CO4" s="63">
        <v>0</v>
      </c>
      <c r="CP4" s="63">
        <v>0</v>
      </c>
      <c r="CQ4" s="63">
        <v>0</v>
      </c>
      <c r="CR4" s="63">
        <v>0</v>
      </c>
      <c r="CS4" s="63">
        <v>0</v>
      </c>
      <c r="CT4" s="63">
        <v>0</v>
      </c>
      <c r="CU4" s="63">
        <v>0</v>
      </c>
    </row>
    <row r="5" spans="1:99" x14ac:dyDescent="0.25">
      <c r="A5" s="55" t="s">
        <v>4</v>
      </c>
      <c r="B5" s="55" t="s">
        <v>162</v>
      </c>
      <c r="C5" s="55" t="s">
        <v>9</v>
      </c>
      <c r="D5" s="89">
        <v>0.21</v>
      </c>
      <c r="E5" s="59">
        <f>F3+F4+F2</f>
        <v>11500</v>
      </c>
      <c r="F5" s="59">
        <f>D5*E5</f>
        <v>2415</v>
      </c>
      <c r="G5" s="62">
        <f>(G2+G3+G4)*0.21</f>
        <v>-2415</v>
      </c>
      <c r="H5" s="63">
        <f>(H2+H3+H4)*0.21</f>
        <v>0</v>
      </c>
      <c r="I5" s="63">
        <f>(I2+I3+I4)*0.21</f>
        <v>-1218</v>
      </c>
      <c r="J5" s="63">
        <v>0</v>
      </c>
      <c r="K5" s="63">
        <f>(K2+K3+K4)*0.21</f>
        <v>-1197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0</v>
      </c>
      <c r="BL5" s="63">
        <v>0</v>
      </c>
      <c r="BM5" s="63">
        <v>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3">
        <v>0</v>
      </c>
      <c r="BT5" s="63">
        <v>0</v>
      </c>
      <c r="BU5" s="63">
        <v>0</v>
      </c>
      <c r="BV5" s="63">
        <v>0</v>
      </c>
      <c r="BW5" s="63">
        <v>0</v>
      </c>
      <c r="BX5" s="63">
        <v>0</v>
      </c>
      <c r="BY5" s="63">
        <v>0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0</v>
      </c>
      <c r="CH5" s="63">
        <v>0</v>
      </c>
      <c r="CI5" s="63">
        <v>0</v>
      </c>
      <c r="CJ5" s="63">
        <v>0</v>
      </c>
      <c r="CK5" s="63">
        <v>0</v>
      </c>
      <c r="CL5" s="63">
        <v>0</v>
      </c>
      <c r="CM5" s="63">
        <v>0</v>
      </c>
      <c r="CN5" s="63">
        <v>0</v>
      </c>
      <c r="CO5" s="63">
        <v>0</v>
      </c>
      <c r="CP5" s="63">
        <v>0</v>
      </c>
      <c r="CQ5" s="63">
        <v>0</v>
      </c>
      <c r="CR5" s="63">
        <v>0</v>
      </c>
      <c r="CS5" s="63">
        <v>0</v>
      </c>
      <c r="CT5" s="63">
        <v>0</v>
      </c>
      <c r="CU5" s="63">
        <v>0</v>
      </c>
    </row>
    <row r="6" spans="1:99" x14ac:dyDescent="0.25">
      <c r="A6" s="55" t="s">
        <v>4</v>
      </c>
      <c r="B6" s="55" t="s">
        <v>163</v>
      </c>
      <c r="C6" s="55" t="s">
        <v>15</v>
      </c>
      <c r="D6" s="87">
        <v>0</v>
      </c>
      <c r="E6" s="55">
        <f>F16</f>
        <v>0</v>
      </c>
      <c r="F6" s="55">
        <f>E6*D6</f>
        <v>0</v>
      </c>
      <c r="G6" s="60">
        <f>-F6</f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f>G6</f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  <c r="AJ6" s="61">
        <v>0</v>
      </c>
      <c r="AK6" s="61">
        <v>0</v>
      </c>
      <c r="AL6" s="61">
        <v>0</v>
      </c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0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0</v>
      </c>
      <c r="BH6" s="61">
        <v>0</v>
      </c>
      <c r="BI6" s="61">
        <v>0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0</v>
      </c>
    </row>
    <row r="7" spans="1:99" x14ac:dyDescent="0.25">
      <c r="A7" s="55" t="s">
        <v>4</v>
      </c>
      <c r="B7" s="55" t="s">
        <v>163</v>
      </c>
      <c r="C7" s="55" t="s">
        <v>16</v>
      </c>
      <c r="D7" s="87">
        <v>0</v>
      </c>
      <c r="E7" s="55">
        <f>F16</f>
        <v>0</v>
      </c>
      <c r="F7" s="55">
        <f>E7*D7</f>
        <v>0</v>
      </c>
      <c r="G7" s="62">
        <f>-F7</f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f>G7*0.3</f>
        <v>0</v>
      </c>
      <c r="Y7" s="63">
        <f>0.7*G7</f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</row>
    <row r="8" spans="1:99" x14ac:dyDescent="0.25">
      <c r="A8" s="55" t="s">
        <v>4</v>
      </c>
      <c r="B8" s="55" t="s">
        <v>163</v>
      </c>
      <c r="C8" s="55" t="s">
        <v>164</v>
      </c>
      <c r="D8" s="87">
        <v>0</v>
      </c>
      <c r="E8" s="55">
        <f>F16</f>
        <v>0</v>
      </c>
      <c r="F8" s="55">
        <f>D8*E8</f>
        <v>0</v>
      </c>
      <c r="G8" s="62">
        <f>-F8</f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f>G8*0.5</f>
        <v>0</v>
      </c>
      <c r="Y8" s="63">
        <f>G8*0.5</f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63">
        <v>0</v>
      </c>
      <c r="AO8" s="63">
        <v>0</v>
      </c>
      <c r="AP8" s="63">
        <v>0</v>
      </c>
      <c r="AQ8" s="63">
        <v>0</v>
      </c>
      <c r="AR8" s="63">
        <v>0</v>
      </c>
      <c r="AS8" s="63">
        <v>0</v>
      </c>
      <c r="AT8" s="63">
        <v>0</v>
      </c>
      <c r="AU8" s="63">
        <v>0</v>
      </c>
      <c r="AV8" s="63">
        <v>0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3">
        <v>0</v>
      </c>
      <c r="BI8" s="63">
        <v>0</v>
      </c>
      <c r="BJ8" s="63">
        <v>0</v>
      </c>
      <c r="BK8" s="63">
        <v>0</v>
      </c>
      <c r="BL8" s="63">
        <v>0</v>
      </c>
      <c r="BM8" s="63">
        <v>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3">
        <v>0</v>
      </c>
      <c r="BT8" s="63">
        <v>0</v>
      </c>
      <c r="BU8" s="63">
        <v>0</v>
      </c>
      <c r="BV8" s="63">
        <v>0</v>
      </c>
      <c r="BW8" s="63">
        <v>0</v>
      </c>
      <c r="BX8" s="63">
        <v>0</v>
      </c>
      <c r="BY8" s="63">
        <v>0</v>
      </c>
      <c r="BZ8" s="63">
        <v>0</v>
      </c>
      <c r="CA8" s="63">
        <v>0</v>
      </c>
      <c r="CB8" s="63">
        <v>0</v>
      </c>
      <c r="CC8" s="63">
        <v>0</v>
      </c>
      <c r="CD8" s="63">
        <v>0</v>
      </c>
      <c r="CE8" s="63">
        <v>0</v>
      </c>
      <c r="CF8" s="63">
        <v>0</v>
      </c>
      <c r="CG8" s="63">
        <v>0</v>
      </c>
      <c r="CH8" s="63">
        <v>0</v>
      </c>
      <c r="CI8" s="63">
        <v>0</v>
      </c>
      <c r="CJ8" s="63">
        <v>0</v>
      </c>
      <c r="CK8" s="63">
        <v>0</v>
      </c>
      <c r="CL8" s="63">
        <v>0</v>
      </c>
      <c r="CM8" s="63">
        <v>0</v>
      </c>
      <c r="CN8" s="63">
        <v>0</v>
      </c>
      <c r="CO8" s="63">
        <v>0</v>
      </c>
      <c r="CP8" s="63">
        <v>0</v>
      </c>
      <c r="CQ8" s="63">
        <v>0</v>
      </c>
      <c r="CR8" s="63">
        <v>0</v>
      </c>
      <c r="CS8" s="63">
        <v>0</v>
      </c>
      <c r="CT8" s="63">
        <v>0</v>
      </c>
      <c r="CU8" s="63">
        <v>0</v>
      </c>
    </row>
    <row r="9" spans="1:99" x14ac:dyDescent="0.25">
      <c r="A9" s="55" t="s">
        <v>4</v>
      </c>
      <c r="B9" s="55" t="s">
        <v>163</v>
      </c>
      <c r="C9" s="55" t="s">
        <v>13</v>
      </c>
      <c r="D9" s="87">
        <v>5.6099999999999997E-2</v>
      </c>
      <c r="E9" s="55">
        <f>F18+F19</f>
        <v>695000</v>
      </c>
      <c r="F9" s="55">
        <f>D9*E9</f>
        <v>38989.5</v>
      </c>
      <c r="G9" s="62">
        <f>-F9</f>
        <v>-38989.5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f>G9*0.4</f>
        <v>-15595.800000000001</v>
      </c>
      <c r="N9" s="63">
        <v>0</v>
      </c>
      <c r="O9" s="63">
        <v>0</v>
      </c>
      <c r="P9" s="63">
        <f>G9*0.6</f>
        <v>-23393.7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L9" s="63">
        <v>0</v>
      </c>
      <c r="BM9" s="63">
        <v>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  <c r="CH9" s="63">
        <v>0</v>
      </c>
      <c r="CI9" s="63">
        <v>0</v>
      </c>
      <c r="CJ9" s="63">
        <v>0</v>
      </c>
      <c r="CK9" s="63">
        <v>0</v>
      </c>
      <c r="CL9" s="63">
        <v>0</v>
      </c>
      <c r="CM9" s="63">
        <v>0</v>
      </c>
      <c r="CN9" s="63">
        <v>0</v>
      </c>
      <c r="CO9" s="63">
        <v>0</v>
      </c>
      <c r="CP9" s="63">
        <v>0</v>
      </c>
      <c r="CQ9" s="63">
        <v>0</v>
      </c>
      <c r="CR9" s="63">
        <v>0</v>
      </c>
      <c r="CS9" s="63">
        <v>0</v>
      </c>
      <c r="CT9" s="63">
        <v>0</v>
      </c>
      <c r="CU9" s="63">
        <v>0</v>
      </c>
    </row>
    <row r="10" spans="1:99" x14ac:dyDescent="0.25">
      <c r="A10" s="55" t="s">
        <v>4</v>
      </c>
      <c r="B10" s="55" t="s">
        <v>163</v>
      </c>
      <c r="C10" s="55" t="s">
        <v>14</v>
      </c>
      <c r="D10" s="87">
        <v>4.7699999999999999E-2</v>
      </c>
      <c r="E10" s="55">
        <f>F18+F19</f>
        <v>695000</v>
      </c>
      <c r="F10" s="55">
        <f>D10*E10</f>
        <v>33151.5</v>
      </c>
      <c r="G10" s="62">
        <f>-F10</f>
        <v>-33151.5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f>$G10/14</f>
        <v>-2367.9642857142858</v>
      </c>
      <c r="AA10" s="63">
        <f t="shared" ref="AA10:AM10" si="0">$G10/14</f>
        <v>-2367.9642857142858</v>
      </c>
      <c r="AB10" s="63">
        <f t="shared" si="0"/>
        <v>-2367.9642857142858</v>
      </c>
      <c r="AC10" s="63">
        <f t="shared" si="0"/>
        <v>-2367.9642857142858</v>
      </c>
      <c r="AD10" s="63">
        <f t="shared" si="0"/>
        <v>-2367.9642857142858</v>
      </c>
      <c r="AE10" s="63">
        <f t="shared" si="0"/>
        <v>-2367.9642857142858</v>
      </c>
      <c r="AF10" s="63">
        <f t="shared" si="0"/>
        <v>-2367.9642857142858</v>
      </c>
      <c r="AG10" s="63">
        <f t="shared" si="0"/>
        <v>-2367.9642857142858</v>
      </c>
      <c r="AH10" s="63">
        <f t="shared" si="0"/>
        <v>-2367.9642857142858</v>
      </c>
      <c r="AI10" s="63">
        <f t="shared" si="0"/>
        <v>-2367.9642857142858</v>
      </c>
      <c r="AJ10" s="63">
        <f t="shared" si="0"/>
        <v>-2367.9642857142858</v>
      </c>
      <c r="AK10" s="63">
        <f t="shared" si="0"/>
        <v>-2367.9642857142858</v>
      </c>
      <c r="AL10" s="63">
        <f t="shared" si="0"/>
        <v>-2367.9642857142858</v>
      </c>
      <c r="AM10" s="63">
        <f t="shared" si="0"/>
        <v>-2367.9642857142858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0</v>
      </c>
      <c r="BH10" s="63">
        <v>0</v>
      </c>
      <c r="BI10" s="63">
        <v>0</v>
      </c>
      <c r="BJ10" s="63">
        <v>0</v>
      </c>
      <c r="BK10" s="63">
        <v>0</v>
      </c>
      <c r="BL10" s="63">
        <v>0</v>
      </c>
      <c r="BM10" s="63">
        <v>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3">
        <v>0</v>
      </c>
      <c r="BT10" s="63">
        <v>0</v>
      </c>
      <c r="BU10" s="63">
        <v>0</v>
      </c>
      <c r="BV10" s="63">
        <v>0</v>
      </c>
      <c r="BW10" s="63">
        <v>0</v>
      </c>
      <c r="BX10" s="63">
        <v>0</v>
      </c>
      <c r="BY10" s="63">
        <v>0</v>
      </c>
      <c r="BZ10" s="63">
        <v>0</v>
      </c>
      <c r="CA10" s="63">
        <v>0</v>
      </c>
      <c r="CB10" s="63">
        <v>0</v>
      </c>
      <c r="CC10" s="63">
        <v>0</v>
      </c>
      <c r="CD10" s="63">
        <v>0</v>
      </c>
      <c r="CE10" s="63">
        <v>0</v>
      </c>
      <c r="CF10" s="63">
        <v>0</v>
      </c>
      <c r="CG10" s="63">
        <v>0</v>
      </c>
      <c r="CH10" s="63">
        <v>0</v>
      </c>
      <c r="CI10" s="63">
        <v>0</v>
      </c>
      <c r="CJ10" s="63">
        <v>0</v>
      </c>
      <c r="CK10" s="63">
        <v>0</v>
      </c>
      <c r="CL10" s="63">
        <v>0</v>
      </c>
      <c r="CM10" s="63">
        <v>0</v>
      </c>
      <c r="CN10" s="63">
        <v>0</v>
      </c>
      <c r="CO10" s="63">
        <v>0</v>
      </c>
      <c r="CP10" s="63">
        <v>0</v>
      </c>
      <c r="CQ10" s="63">
        <v>0</v>
      </c>
      <c r="CR10" s="63">
        <v>0</v>
      </c>
      <c r="CS10" s="63">
        <v>0</v>
      </c>
      <c r="CT10" s="63">
        <v>0</v>
      </c>
      <c r="CU10" s="63">
        <v>0</v>
      </c>
    </row>
    <row r="11" spans="1:99" x14ac:dyDescent="0.25">
      <c r="A11" s="55" t="s">
        <v>4</v>
      </c>
      <c r="B11" s="55" t="s">
        <v>163</v>
      </c>
      <c r="C11" s="55" t="s">
        <v>165</v>
      </c>
      <c r="D11" s="87">
        <v>7.0000000000000001E-3</v>
      </c>
      <c r="E11" s="55">
        <f>F18+F19</f>
        <v>695000</v>
      </c>
      <c r="F11" s="55">
        <f>D11*E11</f>
        <v>4865</v>
      </c>
      <c r="G11" s="62">
        <f>-F11</f>
        <v>-4865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f>$G$11/14</f>
        <v>-347.5</v>
      </c>
      <c r="AA11" s="63">
        <f t="shared" ref="AA11:AM11" si="1">$G$11/14</f>
        <v>-347.5</v>
      </c>
      <c r="AB11" s="63">
        <f t="shared" si="1"/>
        <v>-347.5</v>
      </c>
      <c r="AC11" s="63">
        <f t="shared" si="1"/>
        <v>-347.5</v>
      </c>
      <c r="AD11" s="63">
        <f t="shared" si="1"/>
        <v>-347.5</v>
      </c>
      <c r="AE11" s="63">
        <f t="shared" si="1"/>
        <v>-347.5</v>
      </c>
      <c r="AF11" s="63">
        <f t="shared" si="1"/>
        <v>-347.5</v>
      </c>
      <c r="AG11" s="63">
        <f t="shared" si="1"/>
        <v>-347.5</v>
      </c>
      <c r="AH11" s="63">
        <f t="shared" si="1"/>
        <v>-347.5</v>
      </c>
      <c r="AI11" s="63">
        <f t="shared" si="1"/>
        <v>-347.5</v>
      </c>
      <c r="AJ11" s="63">
        <f t="shared" si="1"/>
        <v>-347.5</v>
      </c>
      <c r="AK11" s="63">
        <f t="shared" si="1"/>
        <v>-347.5</v>
      </c>
      <c r="AL11" s="63">
        <f t="shared" si="1"/>
        <v>-347.5</v>
      </c>
      <c r="AM11" s="63">
        <f t="shared" si="1"/>
        <v>-347.5</v>
      </c>
      <c r="AN11" s="63">
        <v>0</v>
      </c>
      <c r="AO11" s="63">
        <v>0</v>
      </c>
      <c r="AP11" s="63">
        <v>0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0</v>
      </c>
      <c r="AX11" s="63">
        <v>0</v>
      </c>
      <c r="AY11" s="63">
        <v>0</v>
      </c>
      <c r="AZ11" s="63">
        <v>0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0</v>
      </c>
      <c r="BH11" s="63">
        <v>0</v>
      </c>
      <c r="BI11" s="63">
        <v>0</v>
      </c>
      <c r="BJ11" s="63">
        <v>0</v>
      </c>
      <c r="BK11" s="63">
        <v>0</v>
      </c>
      <c r="BL11" s="63">
        <v>0</v>
      </c>
      <c r="BM11" s="63">
        <v>0</v>
      </c>
      <c r="BN11" s="63">
        <v>0</v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0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0</v>
      </c>
      <c r="CK11" s="63">
        <v>0</v>
      </c>
      <c r="CL11" s="63">
        <v>0</v>
      </c>
      <c r="CM11" s="63">
        <v>0</v>
      </c>
      <c r="CN11" s="63">
        <v>0</v>
      </c>
      <c r="CO11" s="63">
        <v>0</v>
      </c>
      <c r="CP11" s="63">
        <v>0</v>
      </c>
      <c r="CQ11" s="63">
        <v>0</v>
      </c>
      <c r="CR11" s="63">
        <v>0</v>
      </c>
      <c r="CS11" s="63">
        <v>0</v>
      </c>
      <c r="CT11" s="63">
        <v>0</v>
      </c>
      <c r="CU11" s="63">
        <v>0</v>
      </c>
    </row>
    <row r="12" spans="1:99" x14ac:dyDescent="0.25">
      <c r="A12" s="55" t="s">
        <v>4</v>
      </c>
      <c r="B12" s="55" t="s">
        <v>163</v>
      </c>
      <c r="C12" s="55" t="s">
        <v>140</v>
      </c>
      <c r="D12" s="87">
        <v>0.02</v>
      </c>
      <c r="E12" s="55">
        <f>F19+F18+F16</f>
        <v>695000</v>
      </c>
      <c r="F12" s="55">
        <f>D12*E12</f>
        <v>13900</v>
      </c>
      <c r="G12" s="62">
        <f>-F12</f>
        <v>-13900</v>
      </c>
      <c r="H12" s="63">
        <v>0</v>
      </c>
      <c r="I12" s="63">
        <v>0</v>
      </c>
      <c r="J12" s="63">
        <v>0</v>
      </c>
      <c r="K12" s="63">
        <f>G12*0.05</f>
        <v>-695</v>
      </c>
      <c r="L12" s="63">
        <v>0</v>
      </c>
      <c r="M12" s="63">
        <v>0</v>
      </c>
      <c r="N12" s="63">
        <v>0</v>
      </c>
      <c r="O12" s="63">
        <v>0</v>
      </c>
      <c r="P12" s="63">
        <f>G12*0.15</f>
        <v>-2085</v>
      </c>
      <c r="Q12" s="63">
        <v>0</v>
      </c>
      <c r="R12" s="63">
        <f>G12*0.05</f>
        <v>-695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f t="shared" ref="X12:AL12" si="2">$G$12*0.04</f>
        <v>-556</v>
      </c>
      <c r="Y12" s="63">
        <f t="shared" si="2"/>
        <v>-556</v>
      </c>
      <c r="Z12" s="63">
        <f t="shared" si="2"/>
        <v>-556</v>
      </c>
      <c r="AA12" s="63">
        <f t="shared" si="2"/>
        <v>-556</v>
      </c>
      <c r="AB12" s="63">
        <f t="shared" si="2"/>
        <v>-556</v>
      </c>
      <c r="AC12" s="63">
        <f t="shared" si="2"/>
        <v>-556</v>
      </c>
      <c r="AD12" s="63">
        <f t="shared" si="2"/>
        <v>-556</v>
      </c>
      <c r="AE12" s="63">
        <f t="shared" si="2"/>
        <v>-556</v>
      </c>
      <c r="AF12" s="63">
        <f t="shared" si="2"/>
        <v>-556</v>
      </c>
      <c r="AG12" s="63">
        <f t="shared" si="2"/>
        <v>-556</v>
      </c>
      <c r="AH12" s="63">
        <f t="shared" si="2"/>
        <v>-556</v>
      </c>
      <c r="AI12" s="63">
        <f t="shared" si="2"/>
        <v>-556</v>
      </c>
      <c r="AJ12" s="63">
        <f t="shared" si="2"/>
        <v>-556</v>
      </c>
      <c r="AK12" s="63">
        <f t="shared" si="2"/>
        <v>-556</v>
      </c>
      <c r="AL12" s="63">
        <f t="shared" si="2"/>
        <v>-556</v>
      </c>
      <c r="AM12" s="63">
        <f>$G$12*0.04</f>
        <v>-556</v>
      </c>
      <c r="AN12" s="63">
        <f>G12*0.11</f>
        <v>-1529</v>
      </c>
      <c r="AO12" s="63">
        <v>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0</v>
      </c>
      <c r="AV12" s="63">
        <v>0</v>
      </c>
      <c r="AW12" s="63">
        <v>0</v>
      </c>
      <c r="AX12" s="63">
        <v>0</v>
      </c>
      <c r="AY12" s="63">
        <v>0</v>
      </c>
      <c r="AZ12" s="63">
        <v>0</v>
      </c>
      <c r="BA12" s="63">
        <v>0</v>
      </c>
      <c r="BB12" s="63">
        <v>0</v>
      </c>
      <c r="BC12" s="63">
        <v>0</v>
      </c>
      <c r="BD12" s="63">
        <v>0</v>
      </c>
      <c r="BE12" s="63">
        <v>0</v>
      </c>
      <c r="BF12" s="63">
        <v>0</v>
      </c>
      <c r="BG12" s="63">
        <v>0</v>
      </c>
      <c r="BH12" s="63">
        <v>0</v>
      </c>
      <c r="BI12" s="63">
        <v>0</v>
      </c>
      <c r="BJ12" s="63">
        <v>0</v>
      </c>
      <c r="BK12" s="63">
        <v>0</v>
      </c>
      <c r="BL12" s="63">
        <v>0</v>
      </c>
      <c r="BM12" s="63">
        <v>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3">
        <v>0</v>
      </c>
      <c r="BT12" s="63">
        <v>0</v>
      </c>
      <c r="BU12" s="63">
        <v>0</v>
      </c>
      <c r="BV12" s="63">
        <v>0</v>
      </c>
      <c r="BW12" s="63">
        <v>0</v>
      </c>
      <c r="BX12" s="63">
        <v>0</v>
      </c>
      <c r="BY12" s="63">
        <v>0</v>
      </c>
      <c r="BZ12" s="63">
        <v>0</v>
      </c>
      <c r="CA12" s="63">
        <v>0</v>
      </c>
      <c r="CB12" s="63">
        <v>0</v>
      </c>
      <c r="CC12" s="63">
        <v>0</v>
      </c>
      <c r="CD12" s="63">
        <v>0</v>
      </c>
      <c r="CE12" s="63">
        <v>0</v>
      </c>
      <c r="CF12" s="63">
        <v>0</v>
      </c>
      <c r="CG12" s="63">
        <v>0</v>
      </c>
      <c r="CH12" s="63">
        <v>0</v>
      </c>
      <c r="CI12" s="63">
        <v>0</v>
      </c>
      <c r="CJ12" s="63">
        <v>0</v>
      </c>
      <c r="CK12" s="63">
        <v>0</v>
      </c>
      <c r="CL12" s="63">
        <v>0</v>
      </c>
      <c r="CM12" s="63">
        <v>0</v>
      </c>
      <c r="CN12" s="63">
        <v>0</v>
      </c>
      <c r="CO12" s="63">
        <v>0</v>
      </c>
      <c r="CP12" s="63">
        <v>0</v>
      </c>
      <c r="CQ12" s="63">
        <v>0</v>
      </c>
      <c r="CR12" s="63">
        <v>0</v>
      </c>
      <c r="CS12" s="63">
        <v>0</v>
      </c>
      <c r="CT12" s="63">
        <v>0</v>
      </c>
      <c r="CU12" s="63">
        <v>0</v>
      </c>
    </row>
    <row r="13" spans="1:99" x14ac:dyDescent="0.25">
      <c r="A13" s="55" t="s">
        <v>4</v>
      </c>
      <c r="B13" s="55" t="s">
        <v>163</v>
      </c>
      <c r="C13" s="55" t="s">
        <v>166</v>
      </c>
      <c r="D13" s="87">
        <v>0.21</v>
      </c>
      <c r="E13" s="55">
        <f>F6+F7+F8</f>
        <v>0</v>
      </c>
      <c r="F13" s="55">
        <f>D13*E13</f>
        <v>0</v>
      </c>
      <c r="G13" s="62">
        <f>-F13</f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f>SUM(M6:M8)*0.21</f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f>(X7+X8)*0.21</f>
        <v>0</v>
      </c>
      <c r="Y13" s="63">
        <f>(Y7+Y8)*0.21</f>
        <v>0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0</v>
      </c>
      <c r="AR13" s="63">
        <v>0</v>
      </c>
      <c r="AS13" s="63">
        <v>0</v>
      </c>
      <c r="AT13" s="63">
        <v>0</v>
      </c>
      <c r="AU13" s="63">
        <v>0</v>
      </c>
      <c r="AV13" s="63">
        <v>0</v>
      </c>
      <c r="AW13" s="63">
        <v>0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0</v>
      </c>
      <c r="BU13" s="63">
        <v>0</v>
      </c>
      <c r="BV13" s="63">
        <v>0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0</v>
      </c>
      <c r="CG13" s="63">
        <v>0</v>
      </c>
      <c r="CH13" s="63">
        <v>0</v>
      </c>
      <c r="CI13" s="63">
        <v>0</v>
      </c>
      <c r="CJ13" s="63">
        <v>0</v>
      </c>
      <c r="CK13" s="63">
        <v>0</v>
      </c>
      <c r="CL13" s="63">
        <v>0</v>
      </c>
      <c r="CM13" s="63">
        <v>0</v>
      </c>
      <c r="CN13" s="63">
        <v>0</v>
      </c>
      <c r="CO13" s="63">
        <v>0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</row>
    <row r="14" spans="1:99" x14ac:dyDescent="0.25">
      <c r="A14" s="55" t="s">
        <v>4</v>
      </c>
      <c r="B14" s="55" t="s">
        <v>163</v>
      </c>
      <c r="C14" s="55" t="s">
        <v>167</v>
      </c>
      <c r="D14" s="87">
        <v>0.21</v>
      </c>
      <c r="E14" s="55">
        <f>F9+F10+F11+F12</f>
        <v>90906</v>
      </c>
      <c r="F14" s="55">
        <f>D14*E14</f>
        <v>19090.259999999998</v>
      </c>
      <c r="G14" s="62">
        <f>-F14</f>
        <v>-19090.259999999998</v>
      </c>
      <c r="H14" s="63">
        <v>0</v>
      </c>
      <c r="I14" s="63">
        <v>0</v>
      </c>
      <c r="J14" s="63">
        <v>0</v>
      </c>
      <c r="K14" s="63">
        <f>SUM(K9:K12)*0.21</f>
        <v>-145.94999999999999</v>
      </c>
      <c r="L14" s="63">
        <v>0</v>
      </c>
      <c r="M14" s="63">
        <f>SUM(M9:M12)*0.21</f>
        <v>-3275.1179999999999</v>
      </c>
      <c r="N14" s="63">
        <v>0</v>
      </c>
      <c r="O14" s="63">
        <v>0</v>
      </c>
      <c r="P14" s="63">
        <f>SUM(P9:P12)*0.21</f>
        <v>-5350.527</v>
      </c>
      <c r="Q14" s="63">
        <v>0</v>
      </c>
      <c r="R14" s="63">
        <f>SUM(R9:R12)*0.21</f>
        <v>-145.94999999999999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f>SUM(X9:X12)*0.21</f>
        <v>-116.75999999999999</v>
      </c>
      <c r="Y14" s="63">
        <f>SUM(Y9:Y12)*0.21</f>
        <v>-116.75999999999999</v>
      </c>
      <c r="Z14" s="63">
        <f>SUM(Z9:Z12)*0.21</f>
        <v>-687.00749999999994</v>
      </c>
      <c r="AA14" s="63">
        <f>SUM(AA9:AA12)*0.21</f>
        <v>-687.00749999999994</v>
      </c>
      <c r="AB14" s="63">
        <f>SUM(AB9:AB12)*0.21</f>
        <v>-687.00749999999994</v>
      </c>
      <c r="AC14" s="63">
        <f>SUM(AC9:AC12)*0.21</f>
        <v>-687.00749999999994</v>
      </c>
      <c r="AD14" s="63">
        <f>SUM(AD9:AD12)*0.21</f>
        <v>-687.00749999999994</v>
      </c>
      <c r="AE14" s="63">
        <f>SUM(AE9:AE12)*0.21</f>
        <v>-687.00749999999994</v>
      </c>
      <c r="AF14" s="63">
        <f>SUM(AF9:AF12)*0.21</f>
        <v>-687.00749999999994</v>
      </c>
      <c r="AG14" s="63">
        <f>SUM(AG9:AG12)*0.21</f>
        <v>-687.00749999999994</v>
      </c>
      <c r="AH14" s="63">
        <f>SUM(AH9:AH12)*0.21</f>
        <v>-687.00749999999994</v>
      </c>
      <c r="AI14" s="63">
        <f>SUM(AI9:AI12)*0.21</f>
        <v>-687.00749999999994</v>
      </c>
      <c r="AJ14" s="63">
        <f>SUM(AJ9:AJ12)*0.21</f>
        <v>-687.00749999999994</v>
      </c>
      <c r="AK14" s="63">
        <f>SUM(AK9:AK12)*0.21</f>
        <v>-687.00749999999994</v>
      </c>
      <c r="AL14" s="63">
        <f>SUM(AL9:AL12)*0.21</f>
        <v>-687.00749999999994</v>
      </c>
      <c r="AM14" s="63">
        <f>SUM(AM9:AM12)*0.21</f>
        <v>-687.00749999999994</v>
      </c>
      <c r="AN14" s="63">
        <f>SUM(AN9:AN12)*0.21</f>
        <v>-321.08999999999997</v>
      </c>
      <c r="AO14" s="63">
        <v>0</v>
      </c>
      <c r="AP14" s="63">
        <v>0</v>
      </c>
      <c r="AQ14" s="63">
        <v>0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0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63">
        <v>0</v>
      </c>
      <c r="BF14" s="63">
        <v>0</v>
      </c>
      <c r="BG14" s="63">
        <v>0</v>
      </c>
      <c r="BH14" s="63">
        <v>0</v>
      </c>
      <c r="BI14" s="63">
        <v>0</v>
      </c>
      <c r="BJ14" s="63">
        <v>0</v>
      </c>
      <c r="BK14" s="63">
        <v>0</v>
      </c>
      <c r="BL14" s="63">
        <v>0</v>
      </c>
      <c r="BM14" s="63">
        <v>0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63">
        <v>0</v>
      </c>
      <c r="BU14" s="63">
        <v>0</v>
      </c>
      <c r="BV14" s="63">
        <v>0</v>
      </c>
      <c r="BW14" s="63">
        <v>0</v>
      </c>
      <c r="BX14" s="63">
        <v>0</v>
      </c>
      <c r="BY14" s="63">
        <v>0</v>
      </c>
      <c r="BZ14" s="63">
        <v>0</v>
      </c>
      <c r="CA14" s="63">
        <v>0</v>
      </c>
      <c r="CB14" s="63">
        <v>0</v>
      </c>
      <c r="CC14" s="63">
        <v>0</v>
      </c>
      <c r="CD14" s="63">
        <v>0</v>
      </c>
      <c r="CE14" s="63">
        <v>0</v>
      </c>
      <c r="CF14" s="63">
        <v>0</v>
      </c>
      <c r="CG14" s="63">
        <v>0</v>
      </c>
      <c r="CH14" s="63">
        <v>0</v>
      </c>
      <c r="CI14" s="63">
        <v>0</v>
      </c>
      <c r="CJ14" s="63">
        <v>0</v>
      </c>
      <c r="CK14" s="63">
        <v>0</v>
      </c>
      <c r="CL14" s="63">
        <v>0</v>
      </c>
      <c r="CM14" s="63">
        <v>0</v>
      </c>
      <c r="CN14" s="63">
        <v>0</v>
      </c>
      <c r="CO14" s="63">
        <v>0</v>
      </c>
      <c r="CP14" s="63">
        <v>0</v>
      </c>
      <c r="CQ14" s="63">
        <v>0</v>
      </c>
      <c r="CR14" s="63">
        <v>0</v>
      </c>
      <c r="CS14" s="63">
        <v>0</v>
      </c>
      <c r="CT14" s="63">
        <v>0</v>
      </c>
      <c r="CU14" s="63">
        <v>0</v>
      </c>
    </row>
    <row r="15" spans="1:99" x14ac:dyDescent="0.25">
      <c r="A15" s="55" t="s">
        <v>4</v>
      </c>
      <c r="B15" s="55" t="s">
        <v>163</v>
      </c>
      <c r="C15" s="55" t="s">
        <v>20</v>
      </c>
      <c r="D15" s="87">
        <v>3.0000000000000001E-3</v>
      </c>
      <c r="E15" s="55">
        <f>F18+F19</f>
        <v>695000</v>
      </c>
      <c r="F15" s="55">
        <f>D15*E15</f>
        <v>2085</v>
      </c>
      <c r="G15" s="62">
        <f>-F15</f>
        <v>-2085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f>$G$15/14</f>
        <v>-148.92857142857142</v>
      </c>
      <c r="AA15" s="63">
        <f t="shared" ref="AA15:AM15" si="3">$G$15/14</f>
        <v>-148.92857142857142</v>
      </c>
      <c r="AB15" s="63">
        <f t="shared" si="3"/>
        <v>-148.92857142857142</v>
      </c>
      <c r="AC15" s="63">
        <f t="shared" si="3"/>
        <v>-148.92857142857142</v>
      </c>
      <c r="AD15" s="63">
        <f t="shared" si="3"/>
        <v>-148.92857142857142</v>
      </c>
      <c r="AE15" s="63">
        <f t="shared" si="3"/>
        <v>-148.92857142857142</v>
      </c>
      <c r="AF15" s="63">
        <f t="shared" si="3"/>
        <v>-148.92857142857142</v>
      </c>
      <c r="AG15" s="63">
        <f t="shared" si="3"/>
        <v>-148.92857142857142</v>
      </c>
      <c r="AH15" s="63">
        <f t="shared" si="3"/>
        <v>-148.92857142857142</v>
      </c>
      <c r="AI15" s="63">
        <f t="shared" si="3"/>
        <v>-148.92857142857142</v>
      </c>
      <c r="AJ15" s="63">
        <f t="shared" si="3"/>
        <v>-148.92857142857142</v>
      </c>
      <c r="AK15" s="63">
        <f t="shared" si="3"/>
        <v>-148.92857142857142</v>
      </c>
      <c r="AL15" s="63">
        <f t="shared" si="3"/>
        <v>-148.92857142857142</v>
      </c>
      <c r="AM15" s="63">
        <f t="shared" si="3"/>
        <v>-148.92857142857142</v>
      </c>
      <c r="AN15" s="63">
        <v>0</v>
      </c>
      <c r="AO15" s="63">
        <v>0</v>
      </c>
      <c r="AP15" s="63">
        <v>0</v>
      </c>
      <c r="AQ15" s="63">
        <v>0</v>
      </c>
      <c r="AR15" s="63">
        <v>0</v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L15" s="63">
        <v>0</v>
      </c>
      <c r="BM15" s="63">
        <v>0</v>
      </c>
      <c r="BN15" s="63">
        <v>0</v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</v>
      </c>
      <c r="BU15" s="63">
        <v>0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  <c r="CH15" s="63">
        <v>0</v>
      </c>
      <c r="CI15" s="63">
        <v>0</v>
      </c>
      <c r="CJ15" s="63">
        <v>0</v>
      </c>
      <c r="CK15" s="63">
        <v>0</v>
      </c>
      <c r="CL15" s="63">
        <v>0</v>
      </c>
      <c r="CM15" s="63">
        <v>0</v>
      </c>
      <c r="CN15" s="63">
        <v>0</v>
      </c>
      <c r="CO15" s="63">
        <v>0</v>
      </c>
      <c r="CP15" s="63">
        <v>0</v>
      </c>
      <c r="CQ15" s="63">
        <v>0</v>
      </c>
      <c r="CR15" s="63">
        <v>0</v>
      </c>
      <c r="CS15" s="63">
        <v>0</v>
      </c>
      <c r="CT15" s="63">
        <v>0</v>
      </c>
      <c r="CU15" s="63">
        <v>0</v>
      </c>
    </row>
    <row r="16" spans="1:99" x14ac:dyDescent="0.25">
      <c r="A16" s="55" t="s">
        <v>4</v>
      </c>
      <c r="B16" s="55" t="s">
        <v>168</v>
      </c>
      <c r="C16" s="55" t="s">
        <v>8</v>
      </c>
      <c r="D16" s="87">
        <v>0</v>
      </c>
      <c r="E16" s="55">
        <v>21</v>
      </c>
      <c r="F16" s="55">
        <f>D16*E16</f>
        <v>0</v>
      </c>
      <c r="G16" s="62">
        <f>-F16</f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f>G16*0.4</f>
        <v>0</v>
      </c>
      <c r="Y16" s="63">
        <f>G16*0.6</f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63">
        <v>0</v>
      </c>
      <c r="AO16" s="63">
        <v>0</v>
      </c>
      <c r="AP16" s="63">
        <v>0</v>
      </c>
      <c r="AQ16" s="63">
        <v>0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3">
        <v>0</v>
      </c>
      <c r="BB16" s="63">
        <v>0</v>
      </c>
      <c r="BC16" s="63">
        <v>0</v>
      </c>
      <c r="BD16" s="63">
        <v>0</v>
      </c>
      <c r="BE16" s="63">
        <v>0</v>
      </c>
      <c r="BF16" s="63">
        <v>0</v>
      </c>
      <c r="BG16" s="63">
        <v>0</v>
      </c>
      <c r="BH16" s="63">
        <v>0</v>
      </c>
      <c r="BI16" s="63">
        <v>0</v>
      </c>
      <c r="BJ16" s="63">
        <v>0</v>
      </c>
      <c r="BK16" s="63">
        <v>0</v>
      </c>
      <c r="BL16" s="63">
        <v>0</v>
      </c>
      <c r="BM16" s="63">
        <v>0</v>
      </c>
      <c r="BN16" s="63">
        <v>0</v>
      </c>
      <c r="BO16" s="63">
        <v>0</v>
      </c>
      <c r="BP16" s="63">
        <v>0</v>
      </c>
      <c r="BQ16" s="63">
        <v>0</v>
      </c>
      <c r="BR16" s="63">
        <v>0</v>
      </c>
      <c r="BS16" s="63">
        <v>0</v>
      </c>
      <c r="BT16" s="63">
        <v>0</v>
      </c>
      <c r="BU16" s="63">
        <v>0</v>
      </c>
      <c r="BV16" s="63">
        <v>0</v>
      </c>
      <c r="BW16" s="63">
        <v>0</v>
      </c>
      <c r="BX16" s="63">
        <v>0</v>
      </c>
      <c r="BY16" s="63">
        <v>0</v>
      </c>
      <c r="BZ16" s="63">
        <v>0</v>
      </c>
      <c r="CA16" s="63">
        <v>0</v>
      </c>
      <c r="CB16" s="63">
        <v>0</v>
      </c>
      <c r="CC16" s="63">
        <v>0</v>
      </c>
      <c r="CD16" s="63">
        <v>0</v>
      </c>
      <c r="CE16" s="63">
        <v>0</v>
      </c>
      <c r="CF16" s="63">
        <v>0</v>
      </c>
      <c r="CG16" s="63">
        <v>0</v>
      </c>
      <c r="CH16" s="63">
        <v>0</v>
      </c>
      <c r="CI16" s="63">
        <v>0</v>
      </c>
      <c r="CJ16" s="63">
        <v>0</v>
      </c>
      <c r="CK16" s="63">
        <v>0</v>
      </c>
      <c r="CL16" s="63">
        <v>0</v>
      </c>
      <c r="CM16" s="63">
        <v>0</v>
      </c>
      <c r="CN16" s="63">
        <v>0</v>
      </c>
      <c r="CO16" s="63">
        <v>0</v>
      </c>
      <c r="CP16" s="63">
        <v>0</v>
      </c>
      <c r="CQ16" s="63">
        <v>0</v>
      </c>
      <c r="CR16" s="63">
        <v>0</v>
      </c>
      <c r="CS16" s="63">
        <v>0</v>
      </c>
      <c r="CT16" s="63">
        <v>0</v>
      </c>
      <c r="CU16" s="63">
        <v>0</v>
      </c>
    </row>
    <row r="17" spans="1:99" x14ac:dyDescent="0.25">
      <c r="A17" s="55" t="s">
        <v>4</v>
      </c>
      <c r="B17" s="55" t="s">
        <v>168</v>
      </c>
      <c r="C17" s="55" t="s">
        <v>12</v>
      </c>
      <c r="D17" s="89">
        <v>0</v>
      </c>
      <c r="E17" s="55">
        <v>5.75</v>
      </c>
      <c r="F17" s="55">
        <f>D17*E17</f>
        <v>0</v>
      </c>
      <c r="G17" s="62">
        <f>-F17</f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f>G17*0.4</f>
        <v>0</v>
      </c>
      <c r="Y17" s="63">
        <f>G17*0.6</f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0</v>
      </c>
      <c r="BJ17" s="63">
        <v>0</v>
      </c>
      <c r="BK17" s="63">
        <v>0</v>
      </c>
      <c r="BL17" s="63">
        <v>0</v>
      </c>
      <c r="BM17" s="63">
        <v>0</v>
      </c>
      <c r="BN17" s="63">
        <v>0</v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  <c r="CH17" s="63">
        <v>0</v>
      </c>
      <c r="CI17" s="63">
        <v>0</v>
      </c>
      <c r="CJ17" s="63">
        <v>0</v>
      </c>
      <c r="CK17" s="63">
        <v>0</v>
      </c>
      <c r="CL17" s="63">
        <v>0</v>
      </c>
      <c r="CM17" s="63">
        <v>0</v>
      </c>
      <c r="CN17" s="63">
        <v>0</v>
      </c>
      <c r="CO17" s="63">
        <v>0</v>
      </c>
      <c r="CP17" s="63">
        <v>0</v>
      </c>
      <c r="CQ17" s="63">
        <v>0</v>
      </c>
      <c r="CR17" s="63">
        <v>0</v>
      </c>
      <c r="CS17" s="63">
        <v>0</v>
      </c>
      <c r="CT17" s="63">
        <v>0</v>
      </c>
      <c r="CU17" s="63">
        <v>0</v>
      </c>
    </row>
    <row r="18" spans="1:99" x14ac:dyDescent="0.25">
      <c r="A18" s="55" t="s">
        <v>4</v>
      </c>
      <c r="B18" s="55" t="s">
        <v>168</v>
      </c>
      <c r="C18" s="55" t="s">
        <v>2</v>
      </c>
      <c r="D18" s="87">
        <v>0</v>
      </c>
      <c r="E18" s="55">
        <f>684.63*1.06</f>
        <v>725.70780000000002</v>
      </c>
      <c r="F18" s="55">
        <f>D18*E18</f>
        <v>0</v>
      </c>
      <c r="G18" s="62">
        <f>-F18</f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63">
        <v>0</v>
      </c>
      <c r="AH18" s="63">
        <v>0</v>
      </c>
      <c r="AI18" s="63">
        <v>0</v>
      </c>
      <c r="AJ18" s="63">
        <v>0</v>
      </c>
      <c r="AK18" s="63">
        <v>0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3">
        <v>0</v>
      </c>
      <c r="BB18" s="63">
        <v>0</v>
      </c>
      <c r="BC18" s="63">
        <v>0</v>
      </c>
      <c r="BD18" s="63">
        <v>0</v>
      </c>
      <c r="BE18" s="63">
        <v>0</v>
      </c>
      <c r="BF18" s="63">
        <v>0</v>
      </c>
      <c r="BG18" s="63">
        <v>0</v>
      </c>
      <c r="BH18" s="63">
        <v>0</v>
      </c>
      <c r="BI18" s="63">
        <v>0</v>
      </c>
      <c r="BJ18" s="63">
        <v>0</v>
      </c>
      <c r="BK18" s="63">
        <v>0</v>
      </c>
      <c r="BL18" s="63">
        <v>0</v>
      </c>
      <c r="BM18" s="63">
        <v>0</v>
      </c>
      <c r="BN18" s="63">
        <v>0</v>
      </c>
      <c r="BO18" s="63">
        <v>0</v>
      </c>
      <c r="BP18" s="63">
        <v>0</v>
      </c>
      <c r="BQ18" s="63">
        <v>0</v>
      </c>
      <c r="BR18" s="63">
        <v>0</v>
      </c>
      <c r="BS18" s="63">
        <v>0</v>
      </c>
      <c r="BT18" s="63">
        <v>0</v>
      </c>
      <c r="BU18" s="63">
        <v>0</v>
      </c>
      <c r="BV18" s="63">
        <v>0</v>
      </c>
      <c r="BW18" s="63">
        <v>0</v>
      </c>
      <c r="BX18" s="63">
        <v>0</v>
      </c>
      <c r="BY18" s="63">
        <v>0</v>
      </c>
      <c r="BZ18" s="63">
        <v>0</v>
      </c>
      <c r="CA18" s="63">
        <v>0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  <c r="CH18" s="63">
        <v>0</v>
      </c>
      <c r="CI18" s="63">
        <v>0</v>
      </c>
      <c r="CJ18" s="63">
        <v>0</v>
      </c>
      <c r="CK18" s="63">
        <v>0</v>
      </c>
      <c r="CL18" s="63">
        <v>0</v>
      </c>
      <c r="CM18" s="63">
        <v>0</v>
      </c>
      <c r="CN18" s="63">
        <v>0</v>
      </c>
      <c r="CO18" s="63">
        <v>0</v>
      </c>
      <c r="CP18" s="63">
        <v>0</v>
      </c>
      <c r="CQ18" s="63">
        <v>0</v>
      </c>
      <c r="CR18" s="63">
        <v>0</v>
      </c>
      <c r="CS18" s="63">
        <v>0</v>
      </c>
      <c r="CT18" s="63">
        <v>0</v>
      </c>
      <c r="CU18" s="63">
        <v>0</v>
      </c>
    </row>
    <row r="19" spans="1:99" x14ac:dyDescent="0.25">
      <c r="A19" s="55" t="s">
        <v>4</v>
      </c>
      <c r="B19" s="55" t="s">
        <v>168</v>
      </c>
      <c r="C19" s="55" t="s">
        <v>40</v>
      </c>
      <c r="D19" s="87">
        <v>1</v>
      </c>
      <c r="E19" s="55">
        <v>695000</v>
      </c>
      <c r="F19" s="55">
        <f>D19*E19</f>
        <v>695000</v>
      </c>
      <c r="G19" s="62">
        <f>-F19</f>
        <v>-695000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f>'evolucion certificaciones nuevo'!E28</f>
        <v>-4170</v>
      </c>
      <c r="AA19" s="63">
        <f>'evolucion certificaciones nuevo'!F28</f>
        <v>-11120</v>
      </c>
      <c r="AB19" s="63">
        <f>'evolucion certificaciones nuevo'!G28</f>
        <v>-27800</v>
      </c>
      <c r="AC19" s="63">
        <f>'evolucion certificaciones nuevo'!H28</f>
        <v>-26062.5</v>
      </c>
      <c r="AD19" s="63">
        <f>'evolucion certificaciones nuevo'!I28</f>
        <v>-31275</v>
      </c>
      <c r="AE19" s="63">
        <f>'evolucion certificaciones nuevo'!J28</f>
        <v>-65677.5</v>
      </c>
      <c r="AF19" s="63">
        <f>'evolucion certificaciones nuevo'!K28</f>
        <v>-81662.5</v>
      </c>
      <c r="AG19" s="63">
        <f>'evolucion certificaciones nuevo'!L28</f>
        <v>-55600</v>
      </c>
      <c r="AH19" s="63">
        <f>'evolucion certificaciones nuevo'!M28</f>
        <v>-92435</v>
      </c>
      <c r="AI19" s="63">
        <f>'evolucion certificaciones nuevo'!N28</f>
        <v>-82705</v>
      </c>
      <c r="AJ19" s="63">
        <f>'evolucion certificaciones nuevo'!O28</f>
        <v>-103207.5</v>
      </c>
      <c r="AK19" s="63">
        <f>'evolucion certificaciones nuevo'!P28</f>
        <v>-40657.5</v>
      </c>
      <c r="AL19" s="63">
        <f>'evolucion certificaciones nuevo'!Q28</f>
        <v>-72627.5</v>
      </c>
      <c r="AM19" s="63">
        <v>0</v>
      </c>
      <c r="AN19" s="63">
        <v>0</v>
      </c>
      <c r="AO19" s="63">
        <v>0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L19" s="63">
        <v>0</v>
      </c>
      <c r="BM19" s="63">
        <v>0</v>
      </c>
      <c r="BN19" s="63">
        <v>0</v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63">
        <v>0</v>
      </c>
      <c r="CI19" s="63">
        <v>0</v>
      </c>
      <c r="CJ19" s="63">
        <v>0</v>
      </c>
      <c r="CK19" s="63">
        <v>0</v>
      </c>
      <c r="CL19" s="63">
        <v>0</v>
      </c>
      <c r="CM19" s="63">
        <v>0</v>
      </c>
      <c r="CN19" s="63">
        <v>0</v>
      </c>
      <c r="CO19" s="63">
        <v>0</v>
      </c>
      <c r="CP19" s="63">
        <v>0</v>
      </c>
      <c r="CQ19" s="63">
        <v>0</v>
      </c>
      <c r="CR19" s="63">
        <v>0</v>
      </c>
      <c r="CS19" s="63">
        <v>0</v>
      </c>
      <c r="CT19" s="63">
        <v>0</v>
      </c>
      <c r="CU19" s="63">
        <v>0</v>
      </c>
    </row>
    <row r="20" spans="1:99" x14ac:dyDescent="0.25">
      <c r="A20" s="55" t="s">
        <v>4</v>
      </c>
      <c r="B20" s="55" t="s">
        <v>168</v>
      </c>
      <c r="C20" s="55" t="s">
        <v>11</v>
      </c>
      <c r="D20" s="87">
        <v>0.21</v>
      </c>
      <c r="E20" s="55">
        <f>F16</f>
        <v>0</v>
      </c>
      <c r="F20" s="55">
        <f>E20*D20</f>
        <v>0</v>
      </c>
      <c r="G20" s="62">
        <f>-F20</f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  <c r="BC20" s="63">
        <v>0</v>
      </c>
      <c r="BD20" s="63">
        <v>0</v>
      </c>
      <c r="BE20" s="63">
        <v>0</v>
      </c>
      <c r="BF20" s="63">
        <v>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L20" s="63">
        <v>0</v>
      </c>
      <c r="BM20" s="63">
        <v>0</v>
      </c>
      <c r="BN20" s="63">
        <v>0</v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0</v>
      </c>
      <c r="BX20" s="63">
        <v>0</v>
      </c>
      <c r="BY20" s="63">
        <v>0</v>
      </c>
      <c r="BZ20" s="63">
        <v>0</v>
      </c>
      <c r="CA20" s="63">
        <v>0</v>
      </c>
      <c r="CB20" s="63">
        <v>0</v>
      </c>
      <c r="CC20" s="63">
        <v>0</v>
      </c>
      <c r="CD20" s="63">
        <v>0</v>
      </c>
      <c r="CE20" s="63">
        <v>0</v>
      </c>
      <c r="CF20" s="63">
        <v>0</v>
      </c>
      <c r="CG20" s="63">
        <v>0</v>
      </c>
      <c r="CH20" s="63">
        <v>0</v>
      </c>
      <c r="CI20" s="63">
        <v>0</v>
      </c>
      <c r="CJ20" s="63">
        <v>0</v>
      </c>
      <c r="CK20" s="63">
        <v>0</v>
      </c>
      <c r="CL20" s="63">
        <v>0</v>
      </c>
      <c r="CM20" s="63">
        <v>0</v>
      </c>
      <c r="CN20" s="63">
        <v>0</v>
      </c>
      <c r="CO20" s="63">
        <v>0</v>
      </c>
      <c r="CP20" s="63">
        <v>0</v>
      </c>
      <c r="CQ20" s="63">
        <v>0</v>
      </c>
      <c r="CR20" s="63">
        <v>0</v>
      </c>
      <c r="CS20" s="63">
        <v>0</v>
      </c>
      <c r="CT20" s="63">
        <v>0</v>
      </c>
      <c r="CU20" s="63">
        <v>0</v>
      </c>
    </row>
    <row r="21" spans="1:99" x14ac:dyDescent="0.25">
      <c r="A21" s="55" t="s">
        <v>4</v>
      </c>
      <c r="B21" s="55" t="s">
        <v>168</v>
      </c>
      <c r="C21" s="55" t="s">
        <v>10</v>
      </c>
      <c r="D21" s="87">
        <v>0.1</v>
      </c>
      <c r="E21" s="55">
        <f>F18+F19</f>
        <v>695000</v>
      </c>
      <c r="F21" s="55">
        <f>E21*D21</f>
        <v>69500</v>
      </c>
      <c r="G21" s="62">
        <f>-F21</f>
        <v>-69500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f>(Z18+Z19)*0.1</f>
        <v>-417</v>
      </c>
      <c r="AA21" s="63">
        <f>(AA18+AA19)*0.1</f>
        <v>-1112</v>
      </c>
      <c r="AB21" s="63">
        <f>(AB18+AB19)*0.1</f>
        <v>-2780</v>
      </c>
      <c r="AC21" s="63">
        <f>(AC18+AC19)*0.1</f>
        <v>-2606.25</v>
      </c>
      <c r="AD21" s="63">
        <f>(AD18+AD19)*0.1</f>
        <v>-3127.5</v>
      </c>
      <c r="AE21" s="63">
        <f>(AE18+AE19)*0.1</f>
        <v>-6567.75</v>
      </c>
      <c r="AF21" s="63">
        <f>(AF18+AF19)*0.1</f>
        <v>-8166.25</v>
      </c>
      <c r="AG21" s="63">
        <f>(AG18+AG19)*0.1</f>
        <v>-5560</v>
      </c>
      <c r="AH21" s="63">
        <f>(AH18+AH19)*0.1</f>
        <v>-9243.5</v>
      </c>
      <c r="AI21" s="63">
        <f>(AI18+AI19)*0.1</f>
        <v>-8270.5</v>
      </c>
      <c r="AJ21" s="63">
        <f>(AJ18+AJ19)*0.1</f>
        <v>-10320.75</v>
      </c>
      <c r="AK21" s="63">
        <f>(AK18+AK19)*0.1</f>
        <v>-4065.75</v>
      </c>
      <c r="AL21" s="63">
        <f>(AL18+AL19)*0.1</f>
        <v>-7262.75</v>
      </c>
      <c r="AM21" s="63">
        <f>(AM18+AM19)*0.1</f>
        <v>0</v>
      </c>
      <c r="AN21" s="63">
        <v>0</v>
      </c>
      <c r="AO21" s="63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0</v>
      </c>
      <c r="BL21" s="63">
        <v>0</v>
      </c>
      <c r="BM21" s="63">
        <v>0</v>
      </c>
      <c r="BN21" s="63">
        <v>0</v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0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  <c r="CH21" s="63">
        <v>0</v>
      </c>
      <c r="CI21" s="63">
        <v>0</v>
      </c>
      <c r="CJ21" s="63">
        <v>0</v>
      </c>
      <c r="CK21" s="63">
        <v>0</v>
      </c>
      <c r="CL21" s="63">
        <v>0</v>
      </c>
      <c r="CM21" s="63">
        <v>0</v>
      </c>
      <c r="CN21" s="63">
        <v>0</v>
      </c>
      <c r="CO21" s="63">
        <v>0</v>
      </c>
      <c r="CP21" s="63">
        <v>0</v>
      </c>
      <c r="CQ21" s="63">
        <v>0</v>
      </c>
      <c r="CR21" s="63">
        <v>0</v>
      </c>
      <c r="CS21" s="63">
        <v>0</v>
      </c>
      <c r="CT21" s="63">
        <v>0</v>
      </c>
      <c r="CU21" s="63">
        <v>0</v>
      </c>
    </row>
    <row r="22" spans="1:99" x14ac:dyDescent="0.25">
      <c r="A22" s="55" t="s">
        <v>4</v>
      </c>
      <c r="B22" s="55" t="s">
        <v>168</v>
      </c>
      <c r="C22" s="55" t="s">
        <v>21</v>
      </c>
      <c r="D22" s="87">
        <v>1</v>
      </c>
      <c r="E22" s="55">
        <v>700</v>
      </c>
      <c r="F22" s="55">
        <f>D22*E22</f>
        <v>700</v>
      </c>
      <c r="G22" s="62">
        <f>-F22</f>
        <v>-700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f>G22</f>
        <v>-700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L22" s="63">
        <v>0</v>
      </c>
      <c r="BM22" s="63">
        <v>0</v>
      </c>
      <c r="BN22" s="63">
        <v>0</v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  <c r="CH22" s="63">
        <v>0</v>
      </c>
      <c r="CI22" s="63">
        <v>0</v>
      </c>
      <c r="CJ22" s="63">
        <v>0</v>
      </c>
      <c r="CK22" s="63">
        <v>0</v>
      </c>
      <c r="CL22" s="63">
        <v>0</v>
      </c>
      <c r="CM22" s="63">
        <v>0</v>
      </c>
      <c r="CN22" s="63">
        <v>0</v>
      </c>
      <c r="CO22" s="63">
        <v>0</v>
      </c>
      <c r="CP22" s="63">
        <v>0</v>
      </c>
      <c r="CQ22" s="63">
        <v>0</v>
      </c>
      <c r="CR22" s="63">
        <v>0</v>
      </c>
      <c r="CS22" s="63">
        <v>0</v>
      </c>
      <c r="CT22" s="63">
        <v>0</v>
      </c>
      <c r="CU22" s="63">
        <v>0</v>
      </c>
    </row>
    <row r="23" spans="1:99" x14ac:dyDescent="0.25">
      <c r="A23" s="55" t="s">
        <v>4</v>
      </c>
      <c r="B23" s="55" t="s">
        <v>0</v>
      </c>
      <c r="C23" s="55" t="s">
        <v>7</v>
      </c>
      <c r="D23" s="87">
        <f>5%</f>
        <v>0.05</v>
      </c>
      <c r="E23" s="55">
        <f>(F18+F19)</f>
        <v>695000</v>
      </c>
      <c r="F23" s="55">
        <f>D23*E23</f>
        <v>34750</v>
      </c>
      <c r="G23" s="60">
        <f>-F23</f>
        <v>-34750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f>G23*0.2</f>
        <v>-6950</v>
      </c>
      <c r="R23" s="61">
        <v>0</v>
      </c>
      <c r="S23" s="61">
        <v>0</v>
      </c>
      <c r="T23" s="61">
        <f>G23*0.8</f>
        <v>-27800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0</v>
      </c>
      <c r="AU23" s="61">
        <v>0</v>
      </c>
      <c r="AV23" s="61">
        <v>0</v>
      </c>
      <c r="AW23" s="61">
        <v>0</v>
      </c>
      <c r="AX23" s="61">
        <v>0</v>
      </c>
      <c r="AY23" s="61">
        <v>0</v>
      </c>
      <c r="AZ23" s="61">
        <v>0</v>
      </c>
      <c r="BA23" s="61">
        <v>0</v>
      </c>
      <c r="BB23" s="61">
        <v>0</v>
      </c>
      <c r="BC23" s="61">
        <v>0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1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</row>
    <row r="24" spans="1:99" x14ac:dyDescent="0.25">
      <c r="A24" s="55" t="s">
        <v>4</v>
      </c>
      <c r="B24" s="55" t="s">
        <v>0</v>
      </c>
      <c r="C24" s="55" t="s">
        <v>6</v>
      </c>
      <c r="D24" s="87">
        <f>5%</f>
        <v>0.05</v>
      </c>
      <c r="E24" s="55">
        <f>F16</f>
        <v>0</v>
      </c>
      <c r="F24" s="55">
        <f>D24*E24</f>
        <v>0</v>
      </c>
      <c r="G24" s="62">
        <f>-F24</f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f>G24*0.2</f>
        <v>0</v>
      </c>
      <c r="O24" s="63">
        <v>0</v>
      </c>
      <c r="P24" s="63">
        <f>G24*0.8</f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L24" s="63">
        <v>0</v>
      </c>
      <c r="BM24" s="63">
        <v>0</v>
      </c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63">
        <v>0</v>
      </c>
      <c r="BU24" s="63">
        <v>0</v>
      </c>
      <c r="BV24" s="63">
        <v>0</v>
      </c>
      <c r="BW24" s="63">
        <v>0</v>
      </c>
      <c r="BX24" s="63">
        <v>0</v>
      </c>
      <c r="BY24" s="63">
        <v>0</v>
      </c>
      <c r="BZ24" s="63">
        <v>0</v>
      </c>
      <c r="CA24" s="63">
        <v>0</v>
      </c>
      <c r="CB24" s="63">
        <v>0</v>
      </c>
      <c r="CC24" s="63">
        <v>0</v>
      </c>
      <c r="CD24" s="63">
        <v>0</v>
      </c>
      <c r="CE24" s="63">
        <v>0</v>
      </c>
      <c r="CF24" s="63">
        <v>0</v>
      </c>
      <c r="CG24" s="63">
        <v>0</v>
      </c>
      <c r="CH24" s="63">
        <v>0</v>
      </c>
      <c r="CI24" s="63">
        <v>0</v>
      </c>
      <c r="CJ24" s="63">
        <v>0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  <c r="CQ24" s="63">
        <v>0</v>
      </c>
      <c r="CR24" s="63">
        <v>0</v>
      </c>
      <c r="CS24" s="63">
        <v>0</v>
      </c>
      <c r="CT24" s="63">
        <v>0</v>
      </c>
      <c r="CU24" s="63">
        <v>0</v>
      </c>
    </row>
    <row r="25" spans="1:99" x14ac:dyDescent="0.25">
      <c r="A25" s="55" t="s">
        <v>4</v>
      </c>
      <c r="B25" s="55" t="s">
        <v>0</v>
      </c>
      <c r="C25" s="55" t="s">
        <v>169</v>
      </c>
      <c r="D25" s="87">
        <v>2.9999999999999997E-4</v>
      </c>
      <c r="E25" s="55">
        <v>0</v>
      </c>
      <c r="F25" s="55">
        <f>D25*E25</f>
        <v>0</v>
      </c>
      <c r="G25" s="62">
        <f>-F25</f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f>G25</f>
        <v>0</v>
      </c>
      <c r="AO25" s="63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L25" s="63">
        <v>0</v>
      </c>
      <c r="BM25" s="63">
        <v>0</v>
      </c>
      <c r="BN25" s="63">
        <v>0</v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  <c r="CH25" s="63">
        <v>0</v>
      </c>
      <c r="CI25" s="63">
        <v>0</v>
      </c>
      <c r="CJ25" s="63">
        <v>0</v>
      </c>
      <c r="CK25" s="63">
        <v>0</v>
      </c>
      <c r="CL25" s="63">
        <v>0</v>
      </c>
      <c r="CM25" s="63">
        <v>0</v>
      </c>
      <c r="CN25" s="63">
        <v>0</v>
      </c>
      <c r="CO25" s="63">
        <v>0</v>
      </c>
      <c r="CP25" s="63">
        <v>0</v>
      </c>
      <c r="CQ25" s="63">
        <v>0</v>
      </c>
      <c r="CR25" s="63">
        <v>0</v>
      </c>
      <c r="CS25" s="63">
        <v>0</v>
      </c>
      <c r="CT25" s="63">
        <v>0</v>
      </c>
      <c r="CU25" s="63">
        <v>0</v>
      </c>
    </row>
    <row r="26" spans="1:99" x14ac:dyDescent="0.25">
      <c r="A26" s="55" t="s">
        <v>4</v>
      </c>
      <c r="B26" s="55" t="s">
        <v>0</v>
      </c>
      <c r="C26" s="55" t="s">
        <v>170</v>
      </c>
      <c r="D26" s="87">
        <v>2.0000000000000001E-4</v>
      </c>
      <c r="E26" s="55">
        <v>0</v>
      </c>
      <c r="F26" s="55">
        <f>D26*E26</f>
        <v>0</v>
      </c>
      <c r="G26" s="62">
        <f>-F26</f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f>G26</f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0</v>
      </c>
      <c r="BE26" s="63">
        <v>0</v>
      </c>
      <c r="BF26" s="63">
        <v>0</v>
      </c>
      <c r="BG26" s="63">
        <v>0</v>
      </c>
      <c r="BH26" s="63">
        <v>0</v>
      </c>
      <c r="BI26" s="63">
        <v>0</v>
      </c>
      <c r="BJ26" s="63">
        <v>0</v>
      </c>
      <c r="BK26" s="63">
        <v>0</v>
      </c>
      <c r="BL26" s="63">
        <v>0</v>
      </c>
      <c r="BM26" s="63">
        <v>0</v>
      </c>
      <c r="BN26" s="63">
        <v>0</v>
      </c>
      <c r="BO26" s="63">
        <v>0</v>
      </c>
      <c r="BP26" s="63">
        <v>0</v>
      </c>
      <c r="BQ26" s="63">
        <v>0</v>
      </c>
      <c r="BR26" s="63">
        <v>0</v>
      </c>
      <c r="BS26" s="63">
        <v>0</v>
      </c>
      <c r="BT26" s="63">
        <v>0</v>
      </c>
      <c r="BU26" s="63">
        <v>0</v>
      </c>
      <c r="BV26" s="63">
        <v>0</v>
      </c>
      <c r="BW26" s="63">
        <v>0</v>
      </c>
      <c r="BX26" s="63">
        <v>0</v>
      </c>
      <c r="BY26" s="63">
        <v>0</v>
      </c>
      <c r="BZ26" s="63">
        <v>0</v>
      </c>
      <c r="CA26" s="63">
        <v>0</v>
      </c>
      <c r="CB26" s="63">
        <v>0</v>
      </c>
      <c r="CC26" s="63">
        <v>0</v>
      </c>
      <c r="CD26" s="63">
        <v>0</v>
      </c>
      <c r="CE26" s="63">
        <v>0</v>
      </c>
      <c r="CF26" s="63">
        <v>0</v>
      </c>
      <c r="CG26" s="63">
        <v>0</v>
      </c>
      <c r="CH26" s="63">
        <v>0</v>
      </c>
      <c r="CI26" s="63">
        <v>0</v>
      </c>
      <c r="CJ26" s="63">
        <v>0</v>
      </c>
      <c r="CK26" s="63">
        <v>0</v>
      </c>
      <c r="CL26" s="63">
        <v>0</v>
      </c>
      <c r="CM26" s="63">
        <v>0</v>
      </c>
      <c r="CN26" s="63">
        <v>0</v>
      </c>
      <c r="CO26" s="63">
        <v>0</v>
      </c>
      <c r="CP26" s="63">
        <v>0</v>
      </c>
      <c r="CQ26" s="63">
        <v>0</v>
      </c>
      <c r="CR26" s="63">
        <v>0</v>
      </c>
      <c r="CS26" s="63">
        <v>0</v>
      </c>
      <c r="CT26" s="63">
        <v>0</v>
      </c>
      <c r="CU26" s="63">
        <v>0</v>
      </c>
    </row>
    <row r="27" spans="1:99" x14ac:dyDescent="0.25">
      <c r="A27" s="55" t="s">
        <v>4</v>
      </c>
      <c r="B27" s="55" t="s">
        <v>0</v>
      </c>
      <c r="C27" s="55" t="s">
        <v>171</v>
      </c>
      <c r="D27" s="87">
        <v>1</v>
      </c>
      <c r="E27" s="55">
        <v>250</v>
      </c>
      <c r="F27" s="55">
        <f>D27*E27</f>
        <v>250</v>
      </c>
      <c r="G27" s="62">
        <f>-F27</f>
        <v>-250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f>G27</f>
        <v>-250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  <c r="CH27" s="63">
        <v>0</v>
      </c>
      <c r="CI27" s="63">
        <v>0</v>
      </c>
      <c r="CJ27" s="63">
        <v>0</v>
      </c>
      <c r="CK27" s="63">
        <v>0</v>
      </c>
      <c r="CL27" s="63">
        <v>0</v>
      </c>
      <c r="CM27" s="63">
        <v>0</v>
      </c>
      <c r="CN27" s="63">
        <v>0</v>
      </c>
      <c r="CO27" s="63">
        <v>0</v>
      </c>
      <c r="CP27" s="63">
        <v>0</v>
      </c>
      <c r="CQ27" s="63">
        <v>0</v>
      </c>
      <c r="CR27" s="63">
        <v>0</v>
      </c>
      <c r="CS27" s="63">
        <v>0</v>
      </c>
      <c r="CT27" s="63">
        <v>0</v>
      </c>
      <c r="CU27" s="63">
        <v>0</v>
      </c>
    </row>
    <row r="28" spans="1:99" x14ac:dyDescent="0.25">
      <c r="A28" s="55" t="s">
        <v>4</v>
      </c>
      <c r="B28" s="55" t="s">
        <v>0</v>
      </c>
      <c r="C28" s="55" t="s">
        <v>172</v>
      </c>
      <c r="D28" s="87">
        <v>2.9999999999999997E-4</v>
      </c>
      <c r="E28" s="55">
        <v>0</v>
      </c>
      <c r="F28" s="55">
        <f>D28*E28</f>
        <v>0</v>
      </c>
      <c r="G28" s="62">
        <f>-F28</f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f>G28</f>
        <v>0</v>
      </c>
      <c r="AO28" s="63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  <c r="BC28" s="63">
        <v>0</v>
      </c>
      <c r="BD28" s="63">
        <v>0</v>
      </c>
      <c r="BE28" s="63">
        <v>0</v>
      </c>
      <c r="BF28" s="63">
        <v>0</v>
      </c>
      <c r="BG28" s="63">
        <v>0</v>
      </c>
      <c r="BH28" s="63">
        <v>0</v>
      </c>
      <c r="BI28" s="63">
        <v>0</v>
      </c>
      <c r="BJ28" s="63">
        <v>0</v>
      </c>
      <c r="BK28" s="63">
        <v>0</v>
      </c>
      <c r="BL28" s="63">
        <v>0</v>
      </c>
      <c r="BM28" s="63">
        <v>0</v>
      </c>
      <c r="BN28" s="63">
        <v>0</v>
      </c>
      <c r="BO28" s="63">
        <v>0</v>
      </c>
      <c r="BP28" s="63">
        <v>0</v>
      </c>
      <c r="BQ28" s="63">
        <v>0</v>
      </c>
      <c r="BR28" s="63">
        <v>0</v>
      </c>
      <c r="BS28" s="63">
        <v>0</v>
      </c>
      <c r="BT28" s="63">
        <v>0</v>
      </c>
      <c r="BU28" s="63">
        <v>0</v>
      </c>
      <c r="BV28" s="63">
        <v>0</v>
      </c>
      <c r="BW28" s="63">
        <v>0</v>
      </c>
      <c r="BX28" s="63">
        <v>0</v>
      </c>
      <c r="BY28" s="63">
        <v>0</v>
      </c>
      <c r="BZ28" s="63">
        <v>0</v>
      </c>
      <c r="CA28" s="63">
        <v>0</v>
      </c>
      <c r="CB28" s="63">
        <v>0</v>
      </c>
      <c r="CC28" s="63">
        <v>0</v>
      </c>
      <c r="CD28" s="63">
        <v>0</v>
      </c>
      <c r="CE28" s="63">
        <v>0</v>
      </c>
      <c r="CF28" s="63">
        <v>0</v>
      </c>
      <c r="CG28" s="63">
        <v>0</v>
      </c>
      <c r="CH28" s="63">
        <v>0</v>
      </c>
      <c r="CI28" s="63">
        <v>0</v>
      </c>
      <c r="CJ28" s="63">
        <v>0</v>
      </c>
      <c r="CK28" s="63">
        <v>0</v>
      </c>
      <c r="CL28" s="63">
        <v>0</v>
      </c>
      <c r="CM28" s="63">
        <v>0</v>
      </c>
      <c r="CN28" s="63">
        <v>0</v>
      </c>
      <c r="CO28" s="63">
        <v>0</v>
      </c>
      <c r="CP28" s="63">
        <v>0</v>
      </c>
      <c r="CQ28" s="63">
        <v>0</v>
      </c>
      <c r="CR28" s="63">
        <v>0</v>
      </c>
      <c r="CS28" s="63">
        <v>0</v>
      </c>
      <c r="CT28" s="63">
        <v>0</v>
      </c>
      <c r="CU28" s="63">
        <v>0</v>
      </c>
    </row>
    <row r="29" spans="1:99" x14ac:dyDescent="0.25">
      <c r="A29" s="55" t="s">
        <v>4</v>
      </c>
      <c r="B29" s="55" t="s">
        <v>0</v>
      </c>
      <c r="C29" s="55" t="s">
        <v>173</v>
      </c>
      <c r="D29" s="87">
        <v>2.0000000000000001E-4</v>
      </c>
      <c r="E29" s="55">
        <v>0</v>
      </c>
      <c r="F29" s="55">
        <f>D29*E29</f>
        <v>0</v>
      </c>
      <c r="G29" s="62">
        <f>-F29</f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f t="shared" ref="AN29:AN32" si="4">G29</f>
        <v>0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0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L29" s="63">
        <v>0</v>
      </c>
      <c r="BM29" s="63">
        <v>0</v>
      </c>
      <c r="BN29" s="63">
        <v>0</v>
      </c>
      <c r="BO29" s="63">
        <v>0</v>
      </c>
      <c r="BP29" s="63">
        <v>0</v>
      </c>
      <c r="BQ29" s="63">
        <v>0</v>
      </c>
      <c r="BR29" s="63">
        <v>0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0</v>
      </c>
      <c r="CB29" s="63">
        <v>0</v>
      </c>
      <c r="CC29" s="63">
        <v>0</v>
      </c>
      <c r="CD29" s="63">
        <v>0</v>
      </c>
      <c r="CE29" s="63">
        <v>0</v>
      </c>
      <c r="CF29" s="63">
        <v>0</v>
      </c>
      <c r="CG29" s="63">
        <v>0</v>
      </c>
      <c r="CH29" s="63">
        <v>0</v>
      </c>
      <c r="CI29" s="63">
        <v>0</v>
      </c>
      <c r="CJ29" s="63">
        <v>0</v>
      </c>
      <c r="CK29" s="63">
        <v>0</v>
      </c>
      <c r="CL29" s="63">
        <v>0</v>
      </c>
      <c r="CM29" s="63">
        <v>0</v>
      </c>
      <c r="CN29" s="63">
        <v>0</v>
      </c>
      <c r="CO29" s="63">
        <v>0</v>
      </c>
      <c r="CP29" s="63">
        <v>0</v>
      </c>
      <c r="CQ29" s="63">
        <v>0</v>
      </c>
      <c r="CR29" s="63">
        <v>0</v>
      </c>
      <c r="CS29" s="63">
        <v>0</v>
      </c>
      <c r="CT29" s="63">
        <v>0</v>
      </c>
      <c r="CU29" s="63">
        <v>0</v>
      </c>
    </row>
    <row r="30" spans="1:99" x14ac:dyDescent="0.25">
      <c r="A30" s="55" t="s">
        <v>4</v>
      </c>
      <c r="B30" s="55" t="s">
        <v>0</v>
      </c>
      <c r="C30" s="55" t="s">
        <v>174</v>
      </c>
      <c r="D30" s="87">
        <v>1</v>
      </c>
      <c r="E30" s="55">
        <v>250</v>
      </c>
      <c r="F30" s="55">
        <f>D30*E30</f>
        <v>250</v>
      </c>
      <c r="G30" s="62">
        <f>-F30</f>
        <v>-250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f t="shared" si="4"/>
        <v>-250</v>
      </c>
      <c r="AO30" s="63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  <c r="BC30" s="63">
        <v>0</v>
      </c>
      <c r="BD30" s="63">
        <v>0</v>
      </c>
      <c r="BE30" s="63">
        <v>0</v>
      </c>
      <c r="BF30" s="63">
        <v>0</v>
      </c>
      <c r="BG30" s="63">
        <v>0</v>
      </c>
      <c r="BH30" s="63">
        <v>0</v>
      </c>
      <c r="BI30" s="63">
        <v>0</v>
      </c>
      <c r="BJ30" s="63">
        <v>0</v>
      </c>
      <c r="BK30" s="63">
        <v>0</v>
      </c>
      <c r="BL30" s="63">
        <v>0</v>
      </c>
      <c r="BM30" s="63">
        <v>0</v>
      </c>
      <c r="BN30" s="63">
        <v>0</v>
      </c>
      <c r="BO30" s="63">
        <v>0</v>
      </c>
      <c r="BP30" s="63">
        <v>0</v>
      </c>
      <c r="BQ30" s="63">
        <v>0</v>
      </c>
      <c r="BR30" s="63">
        <v>0</v>
      </c>
      <c r="BS30" s="63">
        <v>0</v>
      </c>
      <c r="BT30" s="63">
        <v>0</v>
      </c>
      <c r="BU30" s="63">
        <v>0</v>
      </c>
      <c r="BV30" s="63">
        <v>0</v>
      </c>
      <c r="BW30" s="63">
        <v>0</v>
      </c>
      <c r="BX30" s="63">
        <v>0</v>
      </c>
      <c r="BY30" s="63">
        <v>0</v>
      </c>
      <c r="BZ30" s="63">
        <v>0</v>
      </c>
      <c r="CA30" s="63">
        <v>0</v>
      </c>
      <c r="CB30" s="63">
        <v>0</v>
      </c>
      <c r="CC30" s="63">
        <v>0</v>
      </c>
      <c r="CD30" s="63">
        <v>0</v>
      </c>
      <c r="CE30" s="63">
        <v>0</v>
      </c>
      <c r="CF30" s="63">
        <v>0</v>
      </c>
      <c r="CG30" s="63">
        <v>0</v>
      </c>
      <c r="CH30" s="63">
        <v>0</v>
      </c>
      <c r="CI30" s="63">
        <v>0</v>
      </c>
      <c r="CJ30" s="63">
        <v>0</v>
      </c>
      <c r="CK30" s="63">
        <v>0</v>
      </c>
      <c r="CL30" s="63">
        <v>0</v>
      </c>
      <c r="CM30" s="63">
        <v>0</v>
      </c>
      <c r="CN30" s="63">
        <v>0</v>
      </c>
      <c r="CO30" s="63">
        <v>0</v>
      </c>
      <c r="CP30" s="63">
        <v>0</v>
      </c>
      <c r="CQ30" s="63">
        <v>0</v>
      </c>
      <c r="CR30" s="63">
        <v>0</v>
      </c>
      <c r="CS30" s="63">
        <v>0</v>
      </c>
      <c r="CT30" s="63">
        <v>0</v>
      </c>
      <c r="CU30" s="63">
        <v>0</v>
      </c>
    </row>
    <row r="31" spans="1:99" x14ac:dyDescent="0.25">
      <c r="A31" s="55" t="s">
        <v>4</v>
      </c>
      <c r="B31" s="55" t="s">
        <v>0</v>
      </c>
      <c r="C31" s="55" t="s">
        <v>23</v>
      </c>
      <c r="D31" s="87">
        <v>8.9999999999999993E-3</v>
      </c>
      <c r="E31" s="55">
        <f>F18+F19</f>
        <v>695000</v>
      </c>
      <c r="F31" s="55">
        <f>D31*E31</f>
        <v>6254.9999999999991</v>
      </c>
      <c r="G31" s="62">
        <f>-F31</f>
        <v>-6254.9999999999991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f>$G$31/16</f>
        <v>-390.93749999999994</v>
      </c>
      <c r="Y31" s="63">
        <f t="shared" ref="Y31:AM31" si="5">$G$31/16</f>
        <v>-390.93749999999994</v>
      </c>
      <c r="Z31" s="63">
        <f t="shared" si="5"/>
        <v>-390.93749999999994</v>
      </c>
      <c r="AA31" s="63">
        <f t="shared" si="5"/>
        <v>-390.93749999999994</v>
      </c>
      <c r="AB31" s="63">
        <f t="shared" si="5"/>
        <v>-390.93749999999994</v>
      </c>
      <c r="AC31" s="63">
        <f t="shared" si="5"/>
        <v>-390.93749999999994</v>
      </c>
      <c r="AD31" s="63">
        <f t="shared" si="5"/>
        <v>-390.93749999999994</v>
      </c>
      <c r="AE31" s="63">
        <f t="shared" si="5"/>
        <v>-390.93749999999994</v>
      </c>
      <c r="AF31" s="63">
        <f t="shared" si="5"/>
        <v>-390.93749999999994</v>
      </c>
      <c r="AG31" s="63">
        <f t="shared" si="5"/>
        <v>-390.93749999999994</v>
      </c>
      <c r="AH31" s="63">
        <f t="shared" si="5"/>
        <v>-390.93749999999994</v>
      </c>
      <c r="AI31" s="63">
        <f t="shared" si="5"/>
        <v>-390.93749999999994</v>
      </c>
      <c r="AJ31" s="63">
        <f t="shared" si="5"/>
        <v>-390.93749999999994</v>
      </c>
      <c r="AK31" s="63">
        <f t="shared" si="5"/>
        <v>-390.93749999999994</v>
      </c>
      <c r="AL31" s="63">
        <f t="shared" si="5"/>
        <v>-390.93749999999994</v>
      </c>
      <c r="AM31" s="63">
        <f t="shared" si="5"/>
        <v>-390.93749999999994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  <c r="CH31" s="63">
        <v>0</v>
      </c>
      <c r="CI31" s="63">
        <v>0</v>
      </c>
      <c r="CJ31" s="63">
        <v>0</v>
      </c>
      <c r="CK31" s="63">
        <v>0</v>
      </c>
      <c r="CL31" s="63">
        <v>0</v>
      </c>
      <c r="CM31" s="63">
        <v>0</v>
      </c>
      <c r="CN31" s="63">
        <v>0</v>
      </c>
      <c r="CO31" s="63">
        <v>0</v>
      </c>
      <c r="CP31" s="63">
        <v>0</v>
      </c>
      <c r="CQ31" s="63">
        <v>0</v>
      </c>
      <c r="CR31" s="63">
        <v>0</v>
      </c>
      <c r="CS31" s="63">
        <v>0</v>
      </c>
      <c r="CT31" s="63">
        <v>0</v>
      </c>
      <c r="CU31" s="63">
        <v>0</v>
      </c>
    </row>
    <row r="32" spans="1:99" x14ac:dyDescent="0.25">
      <c r="A32" s="55" t="s">
        <v>4</v>
      </c>
      <c r="B32" s="55" t="s">
        <v>0</v>
      </c>
      <c r="C32" s="55" t="s">
        <v>175</v>
      </c>
      <c r="D32" s="87">
        <v>2.5000000000000001E-3</v>
      </c>
      <c r="E32" s="55">
        <v>0</v>
      </c>
      <c r="F32" s="55">
        <f>D32*E32</f>
        <v>0</v>
      </c>
      <c r="G32" s="62">
        <f>-F32</f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f t="shared" si="4"/>
        <v>0</v>
      </c>
      <c r="AO32" s="63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  <c r="BC32" s="63">
        <v>0</v>
      </c>
      <c r="BD32" s="63">
        <v>0</v>
      </c>
      <c r="BE32" s="63">
        <v>0</v>
      </c>
      <c r="BF32" s="63">
        <v>0</v>
      </c>
      <c r="BG32" s="63">
        <v>0</v>
      </c>
      <c r="BH32" s="63">
        <v>0</v>
      </c>
      <c r="BI32" s="63">
        <v>0</v>
      </c>
      <c r="BJ32" s="63">
        <v>0</v>
      </c>
      <c r="BK32" s="63">
        <v>0</v>
      </c>
      <c r="BL32" s="63">
        <v>0</v>
      </c>
      <c r="BM32" s="63">
        <v>0</v>
      </c>
      <c r="BN32" s="63">
        <v>0</v>
      </c>
      <c r="BO32" s="63">
        <v>0</v>
      </c>
      <c r="BP32" s="63">
        <v>0</v>
      </c>
      <c r="BQ32" s="63">
        <v>0</v>
      </c>
      <c r="BR32" s="63">
        <v>0</v>
      </c>
      <c r="BS32" s="63">
        <v>0</v>
      </c>
      <c r="BT32" s="63">
        <v>0</v>
      </c>
      <c r="BU32" s="63">
        <v>0</v>
      </c>
      <c r="BV32" s="63">
        <v>0</v>
      </c>
      <c r="BW32" s="63">
        <v>0</v>
      </c>
      <c r="BX32" s="63">
        <v>0</v>
      </c>
      <c r="BY32" s="63">
        <v>0</v>
      </c>
      <c r="BZ32" s="63">
        <v>0</v>
      </c>
      <c r="CA32" s="63">
        <v>0</v>
      </c>
      <c r="CB32" s="63">
        <v>0</v>
      </c>
      <c r="CC32" s="63">
        <v>0</v>
      </c>
      <c r="CD32" s="63">
        <v>0</v>
      </c>
      <c r="CE32" s="63">
        <v>0</v>
      </c>
      <c r="CF32" s="63">
        <v>0</v>
      </c>
      <c r="CG32" s="63">
        <v>0</v>
      </c>
      <c r="CH32" s="63">
        <v>0</v>
      </c>
      <c r="CI32" s="63">
        <v>0</v>
      </c>
      <c r="CJ32" s="63">
        <v>0</v>
      </c>
      <c r="CK32" s="63">
        <v>0</v>
      </c>
      <c r="CL32" s="63">
        <v>0</v>
      </c>
      <c r="CM32" s="63">
        <v>0</v>
      </c>
      <c r="CN32" s="63">
        <v>0</v>
      </c>
      <c r="CO32" s="63">
        <v>0</v>
      </c>
      <c r="CP32" s="63">
        <v>0</v>
      </c>
      <c r="CQ32" s="63">
        <v>0</v>
      </c>
      <c r="CR32" s="63">
        <v>0</v>
      </c>
      <c r="CS32" s="63">
        <v>0</v>
      </c>
      <c r="CT32" s="63">
        <v>0</v>
      </c>
      <c r="CU32" s="63">
        <v>0</v>
      </c>
    </row>
    <row r="33" spans="1:99" x14ac:dyDescent="0.25">
      <c r="A33" s="55" t="s">
        <v>4</v>
      </c>
      <c r="B33" s="55" t="s">
        <v>24</v>
      </c>
      <c r="C33" s="55" t="s">
        <v>27</v>
      </c>
      <c r="D33" s="88">
        <v>1</v>
      </c>
      <c r="E33" s="64">
        <v>2500</v>
      </c>
      <c r="F33" s="64">
        <f>D33*E33</f>
        <v>2500</v>
      </c>
      <c r="G33" s="65">
        <f>-F33</f>
        <v>-2500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7">
        <v>0</v>
      </c>
      <c r="W33" s="67">
        <f>G33</f>
        <v>-2500</v>
      </c>
      <c r="X33" s="67">
        <v>0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0</v>
      </c>
      <c r="AJ33" s="67">
        <v>0</v>
      </c>
      <c r="AK33" s="67">
        <v>0</v>
      </c>
      <c r="AL33" s="67">
        <v>0</v>
      </c>
      <c r="AM33" s="67">
        <v>0</v>
      </c>
      <c r="AN33" s="67">
        <v>0</v>
      </c>
      <c r="AO33" s="67">
        <v>0</v>
      </c>
      <c r="AP33" s="67">
        <v>0</v>
      </c>
      <c r="AQ33" s="67">
        <v>0</v>
      </c>
      <c r="AR33" s="67">
        <v>0</v>
      </c>
      <c r="AS33" s="67">
        <v>0</v>
      </c>
      <c r="AT33" s="67">
        <v>0</v>
      </c>
      <c r="AU33" s="67">
        <v>0</v>
      </c>
      <c r="AV33" s="67">
        <v>0</v>
      </c>
      <c r="AW33" s="67">
        <v>0</v>
      </c>
      <c r="AX33" s="67">
        <v>0</v>
      </c>
      <c r="AY33" s="67">
        <v>0</v>
      </c>
      <c r="AZ33" s="67">
        <v>0</v>
      </c>
      <c r="BA33" s="67">
        <v>0</v>
      </c>
      <c r="BB33" s="67">
        <v>0</v>
      </c>
      <c r="BC33" s="67">
        <v>0</v>
      </c>
      <c r="BD33" s="67">
        <v>0</v>
      </c>
      <c r="BE33" s="67">
        <v>0</v>
      </c>
      <c r="BF33" s="67">
        <v>0</v>
      </c>
      <c r="BG33" s="67">
        <v>0</v>
      </c>
      <c r="BH33" s="67">
        <v>0</v>
      </c>
      <c r="BI33" s="67">
        <v>0</v>
      </c>
      <c r="BJ33" s="67">
        <v>0</v>
      </c>
      <c r="BK33" s="67">
        <v>0</v>
      </c>
      <c r="BL33" s="67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7">
        <v>0</v>
      </c>
      <c r="BT33" s="67">
        <v>0</v>
      </c>
      <c r="BU33" s="67">
        <v>0</v>
      </c>
      <c r="BV33" s="67">
        <v>0</v>
      </c>
      <c r="BW33" s="67">
        <v>0</v>
      </c>
      <c r="BX33" s="67">
        <v>0</v>
      </c>
      <c r="BY33" s="67">
        <v>0</v>
      </c>
      <c r="BZ33" s="67">
        <v>0</v>
      </c>
      <c r="CA33" s="67">
        <v>0</v>
      </c>
      <c r="CB33" s="67">
        <v>0</v>
      </c>
      <c r="CC33" s="67">
        <v>0</v>
      </c>
      <c r="CD33" s="67">
        <v>0</v>
      </c>
      <c r="CE33" s="67">
        <v>0</v>
      </c>
      <c r="CF33" s="67">
        <v>0</v>
      </c>
      <c r="CG33" s="67">
        <v>0</v>
      </c>
      <c r="CH33" s="67">
        <v>0</v>
      </c>
      <c r="CI33" s="67">
        <v>0</v>
      </c>
      <c r="CJ33" s="67">
        <v>0</v>
      </c>
      <c r="CK33" s="67">
        <v>0</v>
      </c>
      <c r="CL33" s="67">
        <v>0</v>
      </c>
      <c r="CM33" s="67">
        <v>0</v>
      </c>
      <c r="CN33" s="67">
        <v>0</v>
      </c>
      <c r="CO33" s="67">
        <v>0</v>
      </c>
      <c r="CP33" s="67">
        <v>0</v>
      </c>
      <c r="CQ33" s="67">
        <v>0</v>
      </c>
      <c r="CR33" s="67">
        <v>0</v>
      </c>
      <c r="CS33" s="67">
        <v>0</v>
      </c>
      <c r="CT33" s="67">
        <v>0</v>
      </c>
      <c r="CU33" s="67">
        <v>0</v>
      </c>
    </row>
    <row r="34" spans="1:99" x14ac:dyDescent="0.25">
      <c r="A34" s="55" t="s">
        <v>4</v>
      </c>
      <c r="B34" s="55" t="s">
        <v>24</v>
      </c>
      <c r="C34" s="55" t="s">
        <v>176</v>
      </c>
      <c r="D34" s="90">
        <v>2.5000000000000001E-3</v>
      </c>
      <c r="E34" s="64">
        <f>-0.8*SUM(G2:G32,G41:G42)</f>
        <v>746161.00800000003</v>
      </c>
      <c r="F34" s="64">
        <f>D34*E34</f>
        <v>1865.4025200000001</v>
      </c>
      <c r="G34" s="62">
        <f>-F34</f>
        <v>-1865.4025200000001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f>G34</f>
        <v>-1865.4025200000001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  <c r="BC34" s="63">
        <v>0</v>
      </c>
      <c r="BD34" s="63">
        <v>0</v>
      </c>
      <c r="BE34" s="63">
        <v>0</v>
      </c>
      <c r="BF34" s="63">
        <v>0</v>
      </c>
      <c r="BG34" s="63">
        <v>0</v>
      </c>
      <c r="BH34" s="63">
        <v>0</v>
      </c>
      <c r="BI34" s="63">
        <v>0</v>
      </c>
      <c r="BJ34" s="63">
        <v>0</v>
      </c>
      <c r="BK34" s="63">
        <v>0</v>
      </c>
      <c r="BL34" s="63">
        <v>0</v>
      </c>
      <c r="BM34" s="63">
        <v>0</v>
      </c>
      <c r="BN34" s="63">
        <v>0</v>
      </c>
      <c r="BO34" s="63">
        <v>0</v>
      </c>
      <c r="BP34" s="63">
        <v>0</v>
      </c>
      <c r="BQ34" s="63">
        <v>0</v>
      </c>
      <c r="BR34" s="63">
        <v>0</v>
      </c>
      <c r="BS34" s="63">
        <v>0</v>
      </c>
      <c r="BT34" s="63">
        <v>0</v>
      </c>
      <c r="BU34" s="63">
        <v>0</v>
      </c>
      <c r="BV34" s="63">
        <v>0</v>
      </c>
      <c r="BW34" s="63">
        <v>0</v>
      </c>
      <c r="BX34" s="63">
        <v>0</v>
      </c>
      <c r="BY34" s="63">
        <v>0</v>
      </c>
      <c r="BZ34" s="63">
        <v>0</v>
      </c>
      <c r="CA34" s="63">
        <v>0</v>
      </c>
      <c r="CB34" s="63">
        <v>0</v>
      </c>
      <c r="CC34" s="63">
        <v>0</v>
      </c>
      <c r="CD34" s="63">
        <v>0</v>
      </c>
      <c r="CE34" s="63">
        <v>0</v>
      </c>
      <c r="CF34" s="63">
        <v>0</v>
      </c>
      <c r="CG34" s="63">
        <v>0</v>
      </c>
      <c r="CH34" s="63">
        <v>0</v>
      </c>
      <c r="CI34" s="63">
        <v>0</v>
      </c>
      <c r="CJ34" s="63">
        <v>0</v>
      </c>
      <c r="CK34" s="63">
        <v>0</v>
      </c>
      <c r="CL34" s="63">
        <v>0</v>
      </c>
      <c r="CM34" s="63">
        <v>0</v>
      </c>
      <c r="CN34" s="63">
        <v>0</v>
      </c>
      <c r="CO34" s="63">
        <v>0</v>
      </c>
      <c r="CP34" s="63">
        <v>0</v>
      </c>
      <c r="CQ34" s="63">
        <v>0</v>
      </c>
      <c r="CR34" s="63">
        <v>0</v>
      </c>
      <c r="CS34" s="63">
        <v>0</v>
      </c>
      <c r="CT34" s="63">
        <v>0</v>
      </c>
      <c r="CU34" s="63">
        <v>0</v>
      </c>
    </row>
    <row r="35" spans="1:99" x14ac:dyDescent="0.25">
      <c r="A35" s="55" t="s">
        <v>4</v>
      </c>
      <c r="B35" s="55" t="s">
        <v>24</v>
      </c>
      <c r="C35" s="55" t="s">
        <v>28</v>
      </c>
      <c r="D35" s="88">
        <v>1</v>
      </c>
      <c r="E35" s="64">
        <v>250</v>
      </c>
      <c r="F35" s="64">
        <f>D35*E35</f>
        <v>250</v>
      </c>
      <c r="G35" s="62">
        <f>-F35</f>
        <v>-250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f>G35</f>
        <v>-250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0</v>
      </c>
      <c r="CG35" s="63">
        <v>0</v>
      </c>
      <c r="CH35" s="63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63">
        <v>0</v>
      </c>
      <c r="CQ35" s="63">
        <v>0</v>
      </c>
      <c r="CR35" s="63">
        <v>0</v>
      </c>
      <c r="CS35" s="63">
        <v>0</v>
      </c>
      <c r="CT35" s="63">
        <v>0</v>
      </c>
      <c r="CU35" s="63">
        <v>0</v>
      </c>
    </row>
    <row r="36" spans="1:99" x14ac:dyDescent="0.25">
      <c r="A36" s="55" t="s">
        <v>4</v>
      </c>
      <c r="B36" s="55" t="s">
        <v>24</v>
      </c>
      <c r="C36" s="55" t="s">
        <v>29</v>
      </c>
      <c r="D36" s="90">
        <v>2.5000000000000001E-3</v>
      </c>
      <c r="E36" s="64">
        <f>-0.8*SUM(G2:G32,G41:G42)</f>
        <v>746161.00800000003</v>
      </c>
      <c r="F36" s="64">
        <f>D36*E36</f>
        <v>1865.4025200000001</v>
      </c>
      <c r="G36" s="62">
        <f>-F36</f>
        <v>-1865.4025200000001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f>G36</f>
        <v>-1865.4025200000001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  <c r="BN36" s="63">
        <v>0</v>
      </c>
      <c r="BO36" s="63">
        <v>0</v>
      </c>
      <c r="BP36" s="63">
        <v>0</v>
      </c>
      <c r="BQ36" s="63">
        <v>0</v>
      </c>
      <c r="BR36" s="63">
        <v>0</v>
      </c>
      <c r="BS36" s="63">
        <v>0</v>
      </c>
      <c r="BT36" s="63">
        <v>0</v>
      </c>
      <c r="BU36" s="63">
        <v>0</v>
      </c>
      <c r="BV36" s="63">
        <v>0</v>
      </c>
      <c r="BW36" s="63">
        <v>0</v>
      </c>
      <c r="BX36" s="63">
        <v>0</v>
      </c>
      <c r="BY36" s="63">
        <v>0</v>
      </c>
      <c r="BZ36" s="63">
        <v>0</v>
      </c>
      <c r="CA36" s="63">
        <v>0</v>
      </c>
      <c r="CB36" s="63">
        <v>0</v>
      </c>
      <c r="CC36" s="63">
        <v>0</v>
      </c>
      <c r="CD36" s="63">
        <v>0</v>
      </c>
      <c r="CE36" s="63">
        <v>0</v>
      </c>
      <c r="CF36" s="63">
        <v>0</v>
      </c>
      <c r="CG36" s="63">
        <v>0</v>
      </c>
      <c r="CH36" s="63">
        <v>0</v>
      </c>
      <c r="CI36" s="63">
        <v>0</v>
      </c>
      <c r="CJ36" s="63">
        <v>0</v>
      </c>
      <c r="CK36" s="63">
        <v>0</v>
      </c>
      <c r="CL36" s="63">
        <v>0</v>
      </c>
      <c r="CM36" s="63">
        <v>0</v>
      </c>
      <c r="CN36" s="63">
        <v>0</v>
      </c>
      <c r="CO36" s="63">
        <v>0</v>
      </c>
      <c r="CP36" s="63">
        <v>0</v>
      </c>
      <c r="CQ36" s="63">
        <v>0</v>
      </c>
      <c r="CR36" s="63">
        <v>0</v>
      </c>
      <c r="CS36" s="63">
        <v>0</v>
      </c>
      <c r="CT36" s="63">
        <v>0</v>
      </c>
      <c r="CU36" s="63">
        <v>0</v>
      </c>
    </row>
    <row r="37" spans="1:99" x14ac:dyDescent="0.25">
      <c r="A37" s="55" t="s">
        <v>4</v>
      </c>
      <c r="B37" s="55" t="s">
        <v>24</v>
      </c>
      <c r="C37" s="55" t="s">
        <v>25</v>
      </c>
      <c r="D37" s="90">
        <v>1E-3</v>
      </c>
      <c r="E37" s="64">
        <f>-0.8*SUM(G2:G32,G41:G42)</f>
        <v>746161.00800000003</v>
      </c>
      <c r="F37" s="64">
        <f>D37*E37</f>
        <v>746.16100800000004</v>
      </c>
      <c r="G37" s="62">
        <f>-F37</f>
        <v>-746.16100800000004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f>G37</f>
        <v>-746.16100800000004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3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3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L37" s="63">
        <v>0</v>
      </c>
      <c r="BM37" s="63">
        <v>0</v>
      </c>
      <c r="BN37" s="63">
        <v>0</v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  <c r="CH37" s="63">
        <v>0</v>
      </c>
      <c r="CI37" s="63">
        <v>0</v>
      </c>
      <c r="CJ37" s="63">
        <v>0</v>
      </c>
      <c r="CK37" s="63">
        <v>0</v>
      </c>
      <c r="CL37" s="63">
        <v>0</v>
      </c>
      <c r="CM37" s="63">
        <v>0</v>
      </c>
      <c r="CN37" s="63">
        <v>0</v>
      </c>
      <c r="CO37" s="63">
        <v>0</v>
      </c>
      <c r="CP37" s="63">
        <v>0</v>
      </c>
      <c r="CQ37" s="63">
        <v>0</v>
      </c>
      <c r="CR37" s="63">
        <v>0</v>
      </c>
      <c r="CS37" s="63">
        <v>0</v>
      </c>
      <c r="CT37" s="63">
        <v>0</v>
      </c>
      <c r="CU37" s="63">
        <v>0</v>
      </c>
    </row>
    <row r="38" spans="1:99" x14ac:dyDescent="0.25">
      <c r="A38" s="55" t="s">
        <v>4</v>
      </c>
      <c r="B38" s="55" t="s">
        <v>24</v>
      </c>
      <c r="C38" s="55" t="s">
        <v>95</v>
      </c>
      <c r="D38" s="90">
        <f>intereses!C5</f>
        <v>3.5000000000000003E-2</v>
      </c>
      <c r="E38" s="64">
        <f>0.8*(SUM(F2:F42)-F44-F45)</f>
        <v>353643.89485440007</v>
      </c>
      <c r="F38" s="64">
        <v>32360.080000000002</v>
      </c>
      <c r="G38" s="62"/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-1031.4613458333333</v>
      </c>
      <c r="AO38" s="63">
        <v>-1015.7056930086031</v>
      </c>
      <c r="AP38" s="63">
        <v>-999.90408619646746</v>
      </c>
      <c r="AQ38" s="63">
        <v>-984.05639136446325</v>
      </c>
      <c r="AR38" s="63">
        <v>-968.16247408919867</v>
      </c>
      <c r="AS38" s="63">
        <v>-952.22219955521473</v>
      </c>
      <c r="AT38" s="63">
        <v>-936.23543255384016</v>
      </c>
      <c r="AU38" s="63">
        <v>-920.2020374820446</v>
      </c>
      <c r="AV38" s="63">
        <v>-904.12187834128986</v>
      </c>
      <c r="AW38" s="63">
        <v>-887.99481873637455</v>
      </c>
      <c r="AX38" s="63">
        <v>-871.82072187427809</v>
      </c>
      <c r="AY38" s="63">
        <v>-855.59945056300069</v>
      </c>
      <c r="AZ38" s="63">
        <v>-839.33086721039854</v>
      </c>
      <c r="BA38" s="63">
        <v>-823.01483382301831</v>
      </c>
      <c r="BB38" s="63">
        <v>-806.65121200492456</v>
      </c>
      <c r="BC38" s="63">
        <v>-790.23986295652799</v>
      </c>
      <c r="BD38" s="68">
        <v>-773.78064747340727</v>
      </c>
      <c r="BE38" s="68">
        <v>-757.27342594512731</v>
      </c>
      <c r="BF38" s="68">
        <v>-740.71805835405644</v>
      </c>
      <c r="BG38" s="68">
        <v>-724.11440427417824</v>
      </c>
      <c r="BH38" s="68">
        <v>-707.4623228699005</v>
      </c>
      <c r="BI38" s="68">
        <v>-690.76167289486023</v>
      </c>
      <c r="BJ38" s="68">
        <v>-674.01231269072616</v>
      </c>
      <c r="BK38" s="68">
        <v>-657.2141001859967</v>
      </c>
      <c r="BL38" s="68">
        <v>-640.366892894795</v>
      </c>
      <c r="BM38" s="68">
        <v>-623.47054791566075</v>
      </c>
      <c r="BN38" s="68">
        <v>-606.52492193033731</v>
      </c>
      <c r="BO38" s="68">
        <v>-589.52987120255671</v>
      </c>
      <c r="BP38" s="68">
        <v>-572.48525157682025</v>
      </c>
      <c r="BQ38" s="68">
        <v>-555.39091847717509</v>
      </c>
      <c r="BR38" s="68">
        <v>-538.24672690598925</v>
      </c>
      <c r="BS38" s="68">
        <v>-521.05253144272103</v>
      </c>
      <c r="BT38" s="68">
        <v>-503.80818624268488</v>
      </c>
      <c r="BU38" s="68">
        <v>-486.5135450358153</v>
      </c>
      <c r="BV38" s="68">
        <v>-469.16846112542567</v>
      </c>
      <c r="BW38" s="68">
        <v>-451.77278738696407</v>
      </c>
      <c r="BX38" s="68">
        <v>-434.32637626676518</v>
      </c>
      <c r="BY38" s="68">
        <v>-416.82907978079919</v>
      </c>
      <c r="BZ38" s="68">
        <v>-399.28074951341569</v>
      </c>
      <c r="CA38" s="68">
        <v>-381.6812366160857</v>
      </c>
      <c r="CB38" s="68">
        <v>-364.03039180613854</v>
      </c>
      <c r="CC38" s="68">
        <v>-346.32806536549572</v>
      </c>
      <c r="CD38" s="68">
        <v>-328.57410713940089</v>
      </c>
      <c r="CE38" s="68">
        <v>-310.76836653514675</v>
      </c>
      <c r="CF38" s="68">
        <v>-292.91069252079677</v>
      </c>
      <c r="CG38" s="68">
        <v>-275.00093362390504</v>
      </c>
      <c r="CH38" s="68">
        <v>-257.03893793023065</v>
      </c>
      <c r="CI38" s="68">
        <v>-239.0245530824497</v>
      </c>
      <c r="CJ38" s="68">
        <v>-220.95762627886273</v>
      </c>
      <c r="CK38" s="68">
        <v>-202.83800427209863</v>
      </c>
      <c r="CL38" s="68">
        <v>-184.66553336781485</v>
      </c>
      <c r="CM38" s="68">
        <v>-166.44005942339351</v>
      </c>
      <c r="CN38" s="68">
        <v>-148.1614278466343</v>
      </c>
      <c r="CO38" s="68">
        <v>-129.82948359444288</v>
      </c>
      <c r="CP38" s="68">
        <v>-111.44407117151589</v>
      </c>
      <c r="CQ38" s="68">
        <v>-93.00503462902202</v>
      </c>
      <c r="CR38" s="68">
        <v>-74.512217563279236</v>
      </c>
      <c r="CS38" s="68">
        <v>-55.965463114428033</v>
      </c>
      <c r="CT38" s="68">
        <v>-37.364613965101007</v>
      </c>
      <c r="CU38" s="68">
        <v>-18.70951233908843</v>
      </c>
    </row>
    <row r="39" spans="1:99" x14ac:dyDescent="0.25">
      <c r="A39" s="55" t="s">
        <v>4</v>
      </c>
      <c r="B39" s="55" t="s">
        <v>24</v>
      </c>
      <c r="C39" s="55" t="s">
        <v>39</v>
      </c>
      <c r="D39" s="90">
        <f>intereses!E5</f>
        <v>0.05</v>
      </c>
      <c r="E39" s="64">
        <f>-0.8*SUM(G2:G32,G41:G42)</f>
        <v>746161.00800000003</v>
      </c>
      <c r="F39" s="64">
        <v>26701.16</v>
      </c>
      <c r="G39" s="62"/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-3109.0042083333333</v>
      </c>
      <c r="Y39" s="63">
        <v>-2920.6921868212785</v>
      </c>
      <c r="Z39" s="63">
        <v>-2731.595531886257</v>
      </c>
      <c r="AA39" s="63">
        <v>-2541.7109742223392</v>
      </c>
      <c r="AB39" s="63">
        <v>-2351.0352309014884</v>
      </c>
      <c r="AC39" s="63">
        <v>-2159.565005316801</v>
      </c>
      <c r="AD39" s="63">
        <v>-1967.2969871255102</v>
      </c>
      <c r="AE39" s="63">
        <v>-1774.2278521917563</v>
      </c>
      <c r="AF39" s="63">
        <v>-1580.3542625291116</v>
      </c>
      <c r="AG39" s="63">
        <v>-1385.6728662428725</v>
      </c>
      <c r="AH39" s="63">
        <v>-1190.1802974721074</v>
      </c>
      <c r="AI39" s="63">
        <v>-993.87317633146404</v>
      </c>
      <c r="AJ39" s="63">
        <v>-796.74810885273462</v>
      </c>
      <c r="AK39" s="63">
        <v>-598.80168692617735</v>
      </c>
      <c r="AL39" s="63">
        <v>-400.03048824159276</v>
      </c>
      <c r="AM39" s="63">
        <v>-200.43107622915562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  <c r="CH39" s="63">
        <v>0</v>
      </c>
      <c r="CI39" s="63">
        <v>0</v>
      </c>
      <c r="CJ39" s="63">
        <v>0</v>
      </c>
      <c r="CK39" s="63">
        <v>0</v>
      </c>
      <c r="CL39" s="63">
        <v>0</v>
      </c>
      <c r="CM39" s="63">
        <v>0</v>
      </c>
      <c r="CN39" s="63">
        <v>0</v>
      </c>
      <c r="CO39" s="63">
        <v>0</v>
      </c>
      <c r="CP39" s="63">
        <v>0</v>
      </c>
      <c r="CQ39" s="63">
        <v>0</v>
      </c>
      <c r="CR39" s="63">
        <v>0</v>
      </c>
      <c r="CS39" s="63">
        <v>0</v>
      </c>
      <c r="CT39" s="63">
        <v>0</v>
      </c>
      <c r="CU39" s="63">
        <v>0</v>
      </c>
    </row>
    <row r="40" spans="1:99" x14ac:dyDescent="0.25">
      <c r="A40" s="55" t="s">
        <v>4</v>
      </c>
      <c r="B40" s="55" t="s">
        <v>24</v>
      </c>
      <c r="C40" s="55" t="s">
        <v>26</v>
      </c>
      <c r="D40" s="90">
        <v>2.5000000000000001E-3</v>
      </c>
      <c r="E40" s="64">
        <f>-0.8*SUM(G2:G32,G41:G42)</f>
        <v>746161.00800000003</v>
      </c>
      <c r="F40" s="64">
        <f>D40*E40</f>
        <v>1865.4025200000001</v>
      </c>
      <c r="G40" s="62">
        <f>-F40</f>
        <v>-1865.4025200000001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3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0</v>
      </c>
      <c r="BF40" s="63">
        <v>0</v>
      </c>
      <c r="BG40" s="63">
        <v>0</v>
      </c>
      <c r="BH40" s="63">
        <v>0</v>
      </c>
      <c r="BI40" s="63">
        <v>0</v>
      </c>
      <c r="BJ40" s="63">
        <v>0</v>
      </c>
      <c r="BK40" s="63">
        <v>0</v>
      </c>
      <c r="BL40" s="63">
        <v>0</v>
      </c>
      <c r="BM40" s="63">
        <v>0</v>
      </c>
      <c r="BN40" s="63">
        <v>0</v>
      </c>
      <c r="BO40" s="63">
        <v>0</v>
      </c>
      <c r="BP40" s="63">
        <v>0</v>
      </c>
      <c r="BQ40" s="63">
        <v>0</v>
      </c>
      <c r="BR40" s="63">
        <v>0</v>
      </c>
      <c r="BS40" s="63">
        <v>0</v>
      </c>
      <c r="BT40" s="63">
        <v>0</v>
      </c>
      <c r="BU40" s="63">
        <v>0</v>
      </c>
      <c r="BV40" s="63">
        <v>0</v>
      </c>
      <c r="BW40" s="63">
        <v>0</v>
      </c>
      <c r="BX40" s="63">
        <v>0</v>
      </c>
      <c r="BY40" s="63">
        <v>0</v>
      </c>
      <c r="BZ40" s="63">
        <v>0</v>
      </c>
      <c r="CA40" s="63">
        <v>0</v>
      </c>
      <c r="CB40" s="63">
        <v>0</v>
      </c>
      <c r="CC40" s="63">
        <v>0</v>
      </c>
      <c r="CD40" s="63">
        <v>0</v>
      </c>
      <c r="CE40" s="63">
        <v>0</v>
      </c>
      <c r="CF40" s="63">
        <v>0</v>
      </c>
      <c r="CG40" s="63">
        <v>0</v>
      </c>
      <c r="CH40" s="63">
        <v>0</v>
      </c>
      <c r="CI40" s="63">
        <v>0</v>
      </c>
      <c r="CJ40" s="63">
        <v>0</v>
      </c>
      <c r="CK40" s="63">
        <v>0</v>
      </c>
      <c r="CL40" s="63">
        <v>0</v>
      </c>
      <c r="CM40" s="63">
        <v>0</v>
      </c>
      <c r="CN40" s="63">
        <v>0</v>
      </c>
      <c r="CO40" s="63">
        <v>0</v>
      </c>
      <c r="CP40" s="63">
        <v>0</v>
      </c>
      <c r="CQ40" s="63">
        <v>0</v>
      </c>
      <c r="CR40" s="63">
        <v>0</v>
      </c>
      <c r="CS40" s="63">
        <v>0</v>
      </c>
      <c r="CT40" s="63">
        <v>0</v>
      </c>
      <c r="CU40" s="63">
        <f>G40</f>
        <v>-1865.4025200000001</v>
      </c>
    </row>
    <row r="41" spans="1:99" x14ac:dyDescent="0.25">
      <c r="A41" s="55" t="s">
        <v>4</v>
      </c>
      <c r="B41" s="55" t="s">
        <v>1</v>
      </c>
      <c r="C41" s="55" t="s">
        <v>22</v>
      </c>
      <c r="D41" s="88">
        <v>0</v>
      </c>
      <c r="E41" s="55">
        <v>700</v>
      </c>
      <c r="F41" s="55">
        <f>D41*E41</f>
        <v>0</v>
      </c>
      <c r="G41" s="60">
        <f>-F41</f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f>$G$41/16</f>
        <v>0</v>
      </c>
      <c r="Y41" s="61">
        <f t="shared" ref="Y41:AM41" si="6">$G$41/16</f>
        <v>0</v>
      </c>
      <c r="Z41" s="61">
        <f t="shared" si="6"/>
        <v>0</v>
      </c>
      <c r="AA41" s="61">
        <f t="shared" si="6"/>
        <v>0</v>
      </c>
      <c r="AB41" s="61">
        <f t="shared" si="6"/>
        <v>0</v>
      </c>
      <c r="AC41" s="61">
        <f t="shared" si="6"/>
        <v>0</v>
      </c>
      <c r="AD41" s="61">
        <f t="shared" si="6"/>
        <v>0</v>
      </c>
      <c r="AE41" s="61">
        <f t="shared" si="6"/>
        <v>0</v>
      </c>
      <c r="AF41" s="61">
        <f t="shared" si="6"/>
        <v>0</v>
      </c>
      <c r="AG41" s="61">
        <f t="shared" si="6"/>
        <v>0</v>
      </c>
      <c r="AH41" s="61">
        <f t="shared" si="6"/>
        <v>0</v>
      </c>
      <c r="AI41" s="61">
        <f t="shared" si="6"/>
        <v>0</v>
      </c>
      <c r="AJ41" s="61">
        <f t="shared" si="6"/>
        <v>0</v>
      </c>
      <c r="AK41" s="61">
        <f t="shared" si="6"/>
        <v>0</v>
      </c>
      <c r="AL41" s="61">
        <f t="shared" si="6"/>
        <v>0</v>
      </c>
      <c r="AM41" s="61">
        <f t="shared" si="6"/>
        <v>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0</v>
      </c>
      <c r="AT41" s="61">
        <v>0</v>
      </c>
      <c r="AU41" s="61">
        <v>0</v>
      </c>
      <c r="AV41" s="61">
        <v>0</v>
      </c>
      <c r="AW41" s="61">
        <v>0</v>
      </c>
      <c r="AX41" s="61">
        <v>0</v>
      </c>
      <c r="AY41" s="61">
        <v>0</v>
      </c>
      <c r="AZ41" s="61">
        <v>0</v>
      </c>
      <c r="BA41" s="61">
        <v>0</v>
      </c>
      <c r="BB41" s="61">
        <v>0</v>
      </c>
      <c r="BC41" s="61">
        <v>0</v>
      </c>
      <c r="BD41" s="61">
        <v>0</v>
      </c>
      <c r="BE41" s="61">
        <v>0</v>
      </c>
      <c r="BF41" s="61">
        <v>0</v>
      </c>
      <c r="BG41" s="61">
        <v>0</v>
      </c>
      <c r="BH41" s="61">
        <v>0</v>
      </c>
      <c r="BI41" s="61">
        <v>0</v>
      </c>
      <c r="BJ41" s="61">
        <v>0</v>
      </c>
      <c r="BK41" s="61">
        <v>0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</row>
    <row r="42" spans="1:99" x14ac:dyDescent="0.25">
      <c r="A42" s="55" t="s">
        <v>4</v>
      </c>
      <c r="B42" s="55" t="s">
        <v>1</v>
      </c>
      <c r="C42" s="55" t="s">
        <v>17</v>
      </c>
      <c r="D42" s="88">
        <v>0</v>
      </c>
      <c r="E42" s="55">
        <v>200</v>
      </c>
      <c r="F42" s="55">
        <f>D42*E42</f>
        <v>0</v>
      </c>
      <c r="G42" s="62">
        <f>-$F$42</f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f>$G$42/16</f>
        <v>0</v>
      </c>
      <c r="Y42" s="63">
        <f t="shared" ref="Y42:AM42" si="7">$G$42/16</f>
        <v>0</v>
      </c>
      <c r="Z42" s="63">
        <f t="shared" si="7"/>
        <v>0</v>
      </c>
      <c r="AA42" s="63">
        <f t="shared" si="7"/>
        <v>0</v>
      </c>
      <c r="AB42" s="63">
        <f t="shared" si="7"/>
        <v>0</v>
      </c>
      <c r="AC42" s="63">
        <f t="shared" si="7"/>
        <v>0</v>
      </c>
      <c r="AD42" s="63">
        <f t="shared" si="7"/>
        <v>0</v>
      </c>
      <c r="AE42" s="63">
        <f t="shared" si="7"/>
        <v>0</v>
      </c>
      <c r="AF42" s="63">
        <f t="shared" si="7"/>
        <v>0</v>
      </c>
      <c r="AG42" s="63">
        <f t="shared" si="7"/>
        <v>0</v>
      </c>
      <c r="AH42" s="63">
        <f t="shared" si="7"/>
        <v>0</v>
      </c>
      <c r="AI42" s="63">
        <f t="shared" si="7"/>
        <v>0</v>
      </c>
      <c r="AJ42" s="63">
        <f t="shared" si="7"/>
        <v>0</v>
      </c>
      <c r="AK42" s="63">
        <f t="shared" si="7"/>
        <v>0</v>
      </c>
      <c r="AL42" s="63">
        <f t="shared" si="7"/>
        <v>0</v>
      </c>
      <c r="AM42" s="63">
        <f t="shared" si="7"/>
        <v>0</v>
      </c>
      <c r="AN42" s="63">
        <v>0</v>
      </c>
      <c r="AO42" s="63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</row>
    <row r="43" spans="1:99" x14ac:dyDescent="0.25">
      <c r="A43" s="55" t="s">
        <v>5</v>
      </c>
      <c r="B43" s="55" t="s">
        <v>177</v>
      </c>
      <c r="C43" s="55" t="s">
        <v>143</v>
      </c>
      <c r="D43" s="88">
        <v>0</v>
      </c>
      <c r="E43" s="55">
        <f>65*2183.04</f>
        <v>141897.60000000001</v>
      </c>
      <c r="F43" s="55">
        <f>D43*E43</f>
        <v>0</v>
      </c>
      <c r="G43" s="62">
        <f>F43</f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3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0</v>
      </c>
      <c r="BE43" s="63">
        <v>0</v>
      </c>
      <c r="BF43" s="63">
        <v>0</v>
      </c>
      <c r="BG43" s="63">
        <v>0</v>
      </c>
      <c r="BH43" s="63">
        <v>0</v>
      </c>
      <c r="BI43" s="63">
        <v>0</v>
      </c>
      <c r="BJ43" s="63">
        <v>0</v>
      </c>
      <c r="BK43" s="63">
        <v>0</v>
      </c>
      <c r="BL43" s="63">
        <v>0</v>
      </c>
      <c r="BM43" s="63">
        <v>0</v>
      </c>
      <c r="BN43" s="63">
        <v>0</v>
      </c>
      <c r="BO43" s="63">
        <v>0</v>
      </c>
      <c r="BP43" s="63">
        <v>0</v>
      </c>
      <c r="BQ43" s="63">
        <v>0</v>
      </c>
      <c r="BR43" s="63">
        <v>0</v>
      </c>
      <c r="BS43" s="63">
        <v>0</v>
      </c>
      <c r="BT43" s="63">
        <v>0</v>
      </c>
      <c r="BU43" s="63">
        <v>0</v>
      </c>
      <c r="BV43" s="63">
        <v>0</v>
      </c>
      <c r="BW43" s="63">
        <v>0</v>
      </c>
      <c r="BX43" s="63">
        <v>0</v>
      </c>
      <c r="BY43" s="63">
        <v>0</v>
      </c>
      <c r="BZ43" s="63">
        <v>0</v>
      </c>
      <c r="CA43" s="63">
        <v>0</v>
      </c>
      <c r="CB43" s="63">
        <v>0</v>
      </c>
      <c r="CC43" s="63">
        <v>0</v>
      </c>
      <c r="CD43" s="63">
        <v>0</v>
      </c>
      <c r="CE43" s="63">
        <v>0</v>
      </c>
      <c r="CF43" s="63">
        <v>0</v>
      </c>
      <c r="CG43" s="63">
        <v>0</v>
      </c>
      <c r="CH43" s="63">
        <v>0</v>
      </c>
      <c r="CI43" s="63">
        <v>0</v>
      </c>
      <c r="CJ43" s="63">
        <v>0</v>
      </c>
      <c r="CK43" s="63">
        <v>0</v>
      </c>
      <c r="CL43" s="63">
        <v>0</v>
      </c>
      <c r="CM43" s="63">
        <v>0</v>
      </c>
      <c r="CN43" s="63">
        <v>0</v>
      </c>
      <c r="CO43" s="63">
        <v>0</v>
      </c>
      <c r="CP43" s="63">
        <v>0</v>
      </c>
      <c r="CQ43" s="63">
        <v>0</v>
      </c>
      <c r="CR43" s="63">
        <v>0</v>
      </c>
      <c r="CS43" s="63">
        <v>0</v>
      </c>
      <c r="CT43" s="63">
        <v>0</v>
      </c>
      <c r="CU43" s="63">
        <f>G43</f>
        <v>0</v>
      </c>
    </row>
    <row r="44" spans="1:99" x14ac:dyDescent="0.25">
      <c r="A44" s="55" t="s">
        <v>5</v>
      </c>
      <c r="B44" s="55" t="s">
        <v>178</v>
      </c>
      <c r="C44" s="55" t="s">
        <v>179</v>
      </c>
      <c r="D44" s="87">
        <v>22</v>
      </c>
      <c r="E44" s="59">
        <v>12700</v>
      </c>
      <c r="F44" s="55">
        <f>D44*E44</f>
        <v>279400</v>
      </c>
      <c r="G44" s="62">
        <f>F44</f>
        <v>279400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f>G44</f>
        <v>279400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3">
        <v>0</v>
      </c>
      <c r="BI44" s="63">
        <v>0</v>
      </c>
      <c r="BJ44" s="63">
        <v>0</v>
      </c>
      <c r="BK44" s="63">
        <v>0</v>
      </c>
      <c r="BL44" s="63">
        <v>0</v>
      </c>
      <c r="BM44" s="63">
        <v>0</v>
      </c>
      <c r="BN44" s="63">
        <v>0</v>
      </c>
      <c r="BO44" s="63">
        <v>0</v>
      </c>
      <c r="BP44" s="63">
        <v>0</v>
      </c>
      <c r="BQ44" s="63">
        <v>0</v>
      </c>
      <c r="BR44" s="63">
        <v>0</v>
      </c>
      <c r="BS44" s="63">
        <v>0</v>
      </c>
      <c r="BT44" s="63">
        <v>0</v>
      </c>
      <c r="BU44" s="63">
        <v>0</v>
      </c>
      <c r="BV44" s="63">
        <v>0</v>
      </c>
      <c r="BW44" s="63">
        <v>0</v>
      </c>
      <c r="BX44" s="63">
        <v>0</v>
      </c>
      <c r="BY44" s="63">
        <v>0</v>
      </c>
      <c r="BZ44" s="63">
        <v>0</v>
      </c>
      <c r="CA44" s="63">
        <v>0</v>
      </c>
      <c r="CB44" s="63">
        <v>0</v>
      </c>
      <c r="CC44" s="63">
        <v>0</v>
      </c>
      <c r="CD44" s="63">
        <v>0</v>
      </c>
      <c r="CE44" s="63">
        <v>0</v>
      </c>
      <c r="CF44" s="63">
        <v>0</v>
      </c>
      <c r="CG44" s="63">
        <v>0</v>
      </c>
      <c r="CH44" s="63">
        <v>0</v>
      </c>
      <c r="CI44" s="63">
        <v>0</v>
      </c>
      <c r="CJ44" s="63">
        <v>0</v>
      </c>
      <c r="CK44" s="63">
        <v>0</v>
      </c>
      <c r="CL44" s="63">
        <v>0</v>
      </c>
      <c r="CM44" s="63">
        <v>0</v>
      </c>
      <c r="CN44" s="63">
        <v>0</v>
      </c>
      <c r="CO44" s="63">
        <v>0</v>
      </c>
      <c r="CP44" s="63">
        <v>0</v>
      </c>
      <c r="CQ44" s="63">
        <v>0</v>
      </c>
      <c r="CR44" s="63">
        <v>0</v>
      </c>
      <c r="CS44" s="63">
        <v>0</v>
      </c>
      <c r="CT44" s="63">
        <v>0</v>
      </c>
      <c r="CU44" s="63">
        <v>0</v>
      </c>
    </row>
    <row r="45" spans="1:99" x14ac:dyDescent="0.25">
      <c r="A45" s="55" t="s">
        <v>5</v>
      </c>
      <c r="B45" s="55" t="s">
        <v>178</v>
      </c>
      <c r="C45" s="55" t="s">
        <v>180</v>
      </c>
      <c r="D45" s="87">
        <v>22</v>
      </c>
      <c r="E45" s="55">
        <v>12700</v>
      </c>
      <c r="F45" s="55">
        <f>D45*E45</f>
        <v>279400</v>
      </c>
      <c r="G45" s="62">
        <f>F45</f>
        <v>279400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f>G45</f>
        <v>279400</v>
      </c>
      <c r="AO45" s="63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0</v>
      </c>
      <c r="BJ45" s="63">
        <v>0</v>
      </c>
      <c r="BK45" s="63">
        <v>0</v>
      </c>
      <c r="BL45" s="63">
        <v>0</v>
      </c>
      <c r="BM45" s="63">
        <v>0</v>
      </c>
      <c r="BN45" s="63">
        <v>0</v>
      </c>
      <c r="BO45" s="63">
        <v>0</v>
      </c>
      <c r="BP45" s="63">
        <v>0</v>
      </c>
      <c r="BQ45" s="63">
        <v>0</v>
      </c>
      <c r="BR45" s="63">
        <v>0</v>
      </c>
      <c r="BS45" s="63">
        <v>0</v>
      </c>
      <c r="BT45" s="63">
        <v>0</v>
      </c>
      <c r="BU45" s="63">
        <v>0</v>
      </c>
      <c r="BV45" s="63">
        <v>0</v>
      </c>
      <c r="BW45" s="63">
        <v>0</v>
      </c>
      <c r="BX45" s="63">
        <v>0</v>
      </c>
      <c r="BY45" s="63">
        <v>0</v>
      </c>
      <c r="BZ45" s="63">
        <v>0</v>
      </c>
      <c r="CA45" s="63">
        <v>0</v>
      </c>
      <c r="CB45" s="63">
        <v>0</v>
      </c>
      <c r="CC45" s="63">
        <v>0</v>
      </c>
      <c r="CD45" s="63">
        <v>0</v>
      </c>
      <c r="CE45" s="63">
        <v>0</v>
      </c>
      <c r="CF45" s="63">
        <v>0</v>
      </c>
      <c r="CG45" s="63">
        <v>0</v>
      </c>
      <c r="CH45" s="63">
        <v>0</v>
      </c>
      <c r="CI45" s="63">
        <v>0</v>
      </c>
      <c r="CJ45" s="63">
        <v>0</v>
      </c>
      <c r="CK45" s="63">
        <v>0</v>
      </c>
      <c r="CL45" s="63">
        <v>0</v>
      </c>
      <c r="CM45" s="63">
        <v>0</v>
      </c>
      <c r="CN45" s="63">
        <v>0</v>
      </c>
      <c r="CO45" s="63">
        <v>0</v>
      </c>
      <c r="CP45" s="63">
        <v>0</v>
      </c>
      <c r="CQ45" s="63">
        <v>0</v>
      </c>
      <c r="CR45" s="63">
        <v>0</v>
      </c>
      <c r="CS45" s="63">
        <v>0</v>
      </c>
      <c r="CT45" s="63">
        <v>0</v>
      </c>
      <c r="CU45" s="63">
        <v>0</v>
      </c>
    </row>
    <row r="46" spans="1:99" x14ac:dyDescent="0.25">
      <c r="A46" s="55" t="s">
        <v>5</v>
      </c>
      <c r="B46" s="55" t="s">
        <v>181</v>
      </c>
      <c r="C46" s="55" t="s">
        <v>182</v>
      </c>
      <c r="D46" s="88">
        <v>0</v>
      </c>
      <c r="E46" s="55">
        <v>450</v>
      </c>
      <c r="F46" s="55">
        <f>D46*E46</f>
        <v>0</v>
      </c>
      <c r="G46" s="62">
        <f>F46</f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f>($D$46*$E$46)/60</f>
        <v>0</v>
      </c>
      <c r="AO46" s="63">
        <f t="shared" ref="AO46:CU46" si="8">($D$46*$E$46)/60</f>
        <v>0</v>
      </c>
      <c r="AP46" s="63">
        <f t="shared" si="8"/>
        <v>0</v>
      </c>
      <c r="AQ46" s="63">
        <f t="shared" si="8"/>
        <v>0</v>
      </c>
      <c r="AR46" s="63">
        <f t="shared" si="8"/>
        <v>0</v>
      </c>
      <c r="AS46" s="63">
        <f t="shared" si="8"/>
        <v>0</v>
      </c>
      <c r="AT46" s="63">
        <f t="shared" si="8"/>
        <v>0</v>
      </c>
      <c r="AU46" s="63">
        <f t="shared" si="8"/>
        <v>0</v>
      </c>
      <c r="AV46" s="63">
        <f t="shared" si="8"/>
        <v>0</v>
      </c>
      <c r="AW46" s="63">
        <f t="shared" si="8"/>
        <v>0</v>
      </c>
      <c r="AX46" s="63">
        <f t="shared" si="8"/>
        <v>0</v>
      </c>
      <c r="AY46" s="63">
        <f t="shared" si="8"/>
        <v>0</v>
      </c>
      <c r="AZ46" s="63">
        <f t="shared" si="8"/>
        <v>0</v>
      </c>
      <c r="BA46" s="63">
        <f t="shared" si="8"/>
        <v>0</v>
      </c>
      <c r="BB46" s="63">
        <f t="shared" si="8"/>
        <v>0</v>
      </c>
      <c r="BC46" s="63">
        <f t="shared" si="8"/>
        <v>0</v>
      </c>
      <c r="BD46" s="63">
        <f t="shared" si="8"/>
        <v>0</v>
      </c>
      <c r="BE46" s="63">
        <f t="shared" si="8"/>
        <v>0</v>
      </c>
      <c r="BF46" s="63">
        <f t="shared" si="8"/>
        <v>0</v>
      </c>
      <c r="BG46" s="63">
        <f t="shared" si="8"/>
        <v>0</v>
      </c>
      <c r="BH46" s="63">
        <f t="shared" si="8"/>
        <v>0</v>
      </c>
      <c r="BI46" s="63">
        <f t="shared" si="8"/>
        <v>0</v>
      </c>
      <c r="BJ46" s="63">
        <f t="shared" si="8"/>
        <v>0</v>
      </c>
      <c r="BK46" s="63">
        <f t="shared" si="8"/>
        <v>0</v>
      </c>
      <c r="BL46" s="63">
        <f t="shared" si="8"/>
        <v>0</v>
      </c>
      <c r="BM46" s="63">
        <f t="shared" si="8"/>
        <v>0</v>
      </c>
      <c r="BN46" s="63">
        <f t="shared" si="8"/>
        <v>0</v>
      </c>
      <c r="BO46" s="63">
        <f t="shared" si="8"/>
        <v>0</v>
      </c>
      <c r="BP46" s="63">
        <f t="shared" si="8"/>
        <v>0</v>
      </c>
      <c r="BQ46" s="63">
        <f t="shared" si="8"/>
        <v>0</v>
      </c>
      <c r="BR46" s="63">
        <f t="shared" si="8"/>
        <v>0</v>
      </c>
      <c r="BS46" s="63">
        <f t="shared" si="8"/>
        <v>0</v>
      </c>
      <c r="BT46" s="63">
        <f t="shared" si="8"/>
        <v>0</v>
      </c>
      <c r="BU46" s="63">
        <f t="shared" si="8"/>
        <v>0</v>
      </c>
      <c r="BV46" s="63">
        <f t="shared" si="8"/>
        <v>0</v>
      </c>
      <c r="BW46" s="63">
        <f t="shared" si="8"/>
        <v>0</v>
      </c>
      <c r="BX46" s="63">
        <f t="shared" si="8"/>
        <v>0</v>
      </c>
      <c r="BY46" s="63">
        <f t="shared" si="8"/>
        <v>0</v>
      </c>
      <c r="BZ46" s="63">
        <f t="shared" si="8"/>
        <v>0</v>
      </c>
      <c r="CA46" s="63">
        <f t="shared" si="8"/>
        <v>0</v>
      </c>
      <c r="CB46" s="63">
        <f t="shared" si="8"/>
        <v>0</v>
      </c>
      <c r="CC46" s="63">
        <f t="shared" si="8"/>
        <v>0</v>
      </c>
      <c r="CD46" s="63">
        <f t="shared" si="8"/>
        <v>0</v>
      </c>
      <c r="CE46" s="63">
        <f t="shared" si="8"/>
        <v>0</v>
      </c>
      <c r="CF46" s="63">
        <f t="shared" si="8"/>
        <v>0</v>
      </c>
      <c r="CG46" s="63">
        <f t="shared" si="8"/>
        <v>0</v>
      </c>
      <c r="CH46" s="63">
        <f t="shared" si="8"/>
        <v>0</v>
      </c>
      <c r="CI46" s="63">
        <f t="shared" si="8"/>
        <v>0</v>
      </c>
      <c r="CJ46" s="63">
        <f t="shared" si="8"/>
        <v>0</v>
      </c>
      <c r="CK46" s="63">
        <f t="shared" si="8"/>
        <v>0</v>
      </c>
      <c r="CL46" s="63">
        <f t="shared" si="8"/>
        <v>0</v>
      </c>
      <c r="CM46" s="63">
        <f t="shared" si="8"/>
        <v>0</v>
      </c>
      <c r="CN46" s="63">
        <f t="shared" si="8"/>
        <v>0</v>
      </c>
      <c r="CO46" s="63">
        <f t="shared" si="8"/>
        <v>0</v>
      </c>
      <c r="CP46" s="63">
        <f t="shared" si="8"/>
        <v>0</v>
      </c>
      <c r="CQ46" s="63">
        <f t="shared" si="8"/>
        <v>0</v>
      </c>
      <c r="CR46" s="63">
        <f t="shared" si="8"/>
        <v>0</v>
      </c>
      <c r="CS46" s="63">
        <f t="shared" si="8"/>
        <v>0</v>
      </c>
      <c r="CT46" s="63">
        <f t="shared" si="8"/>
        <v>0</v>
      </c>
      <c r="CU46" s="63">
        <f t="shared" si="8"/>
        <v>0</v>
      </c>
    </row>
    <row r="47" spans="1:99" x14ac:dyDescent="0.25">
      <c r="A47" s="55" t="s">
        <v>5</v>
      </c>
      <c r="B47" s="55" t="s">
        <v>183</v>
      </c>
      <c r="C47" s="55" t="s">
        <v>151</v>
      </c>
      <c r="D47" s="87">
        <f>22*60</f>
        <v>1320</v>
      </c>
      <c r="E47" s="55">
        <v>50</v>
      </c>
      <c r="F47" s="55">
        <f>D47*E47</f>
        <v>66000</v>
      </c>
      <c r="G47" s="69">
        <f>F47</f>
        <v>66000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f>($D$47*$E$47)/60</f>
        <v>1100</v>
      </c>
      <c r="AO47" s="63">
        <f t="shared" ref="AO47:CU47" si="9">($D$47*$E$47)/60</f>
        <v>1100</v>
      </c>
      <c r="AP47" s="63">
        <f t="shared" si="9"/>
        <v>1100</v>
      </c>
      <c r="AQ47" s="63">
        <f t="shared" si="9"/>
        <v>1100</v>
      </c>
      <c r="AR47" s="63">
        <f t="shared" si="9"/>
        <v>1100</v>
      </c>
      <c r="AS47" s="63">
        <f t="shared" si="9"/>
        <v>1100</v>
      </c>
      <c r="AT47" s="63">
        <f t="shared" si="9"/>
        <v>1100</v>
      </c>
      <c r="AU47" s="63">
        <f t="shared" si="9"/>
        <v>1100</v>
      </c>
      <c r="AV47" s="63">
        <f t="shared" si="9"/>
        <v>1100</v>
      </c>
      <c r="AW47" s="63">
        <f t="shared" si="9"/>
        <v>1100</v>
      </c>
      <c r="AX47" s="63">
        <f t="shared" si="9"/>
        <v>1100</v>
      </c>
      <c r="AY47" s="63">
        <f t="shared" si="9"/>
        <v>1100</v>
      </c>
      <c r="AZ47" s="63">
        <f t="shared" si="9"/>
        <v>1100</v>
      </c>
      <c r="BA47" s="63">
        <f t="shared" si="9"/>
        <v>1100</v>
      </c>
      <c r="BB47" s="63">
        <f t="shared" si="9"/>
        <v>1100</v>
      </c>
      <c r="BC47" s="63">
        <f t="shared" si="9"/>
        <v>1100</v>
      </c>
      <c r="BD47" s="63">
        <f t="shared" si="9"/>
        <v>1100</v>
      </c>
      <c r="BE47" s="63">
        <f t="shared" si="9"/>
        <v>1100</v>
      </c>
      <c r="BF47" s="63">
        <f t="shared" si="9"/>
        <v>1100</v>
      </c>
      <c r="BG47" s="63">
        <f t="shared" si="9"/>
        <v>1100</v>
      </c>
      <c r="BH47" s="63">
        <f t="shared" si="9"/>
        <v>1100</v>
      </c>
      <c r="BI47" s="63">
        <f t="shared" si="9"/>
        <v>1100</v>
      </c>
      <c r="BJ47" s="63">
        <f t="shared" si="9"/>
        <v>1100</v>
      </c>
      <c r="BK47" s="63">
        <f t="shared" si="9"/>
        <v>1100</v>
      </c>
      <c r="BL47" s="63">
        <f t="shared" si="9"/>
        <v>1100</v>
      </c>
      <c r="BM47" s="63">
        <f t="shared" si="9"/>
        <v>1100</v>
      </c>
      <c r="BN47" s="63">
        <f t="shared" si="9"/>
        <v>1100</v>
      </c>
      <c r="BO47" s="63">
        <f t="shared" si="9"/>
        <v>1100</v>
      </c>
      <c r="BP47" s="63">
        <f t="shared" si="9"/>
        <v>1100</v>
      </c>
      <c r="BQ47" s="63">
        <f t="shared" si="9"/>
        <v>1100</v>
      </c>
      <c r="BR47" s="63">
        <f t="shared" si="9"/>
        <v>1100</v>
      </c>
      <c r="BS47" s="63">
        <f t="shared" si="9"/>
        <v>1100</v>
      </c>
      <c r="BT47" s="63">
        <f t="shared" si="9"/>
        <v>1100</v>
      </c>
      <c r="BU47" s="63">
        <f t="shared" si="9"/>
        <v>1100</v>
      </c>
      <c r="BV47" s="63">
        <f t="shared" si="9"/>
        <v>1100</v>
      </c>
      <c r="BW47" s="63">
        <f t="shared" si="9"/>
        <v>1100</v>
      </c>
      <c r="BX47" s="63">
        <f t="shared" si="9"/>
        <v>1100</v>
      </c>
      <c r="BY47" s="63">
        <f t="shared" si="9"/>
        <v>1100</v>
      </c>
      <c r="BZ47" s="63">
        <f t="shared" si="9"/>
        <v>1100</v>
      </c>
      <c r="CA47" s="63">
        <f t="shared" si="9"/>
        <v>1100</v>
      </c>
      <c r="CB47" s="63">
        <f t="shared" si="9"/>
        <v>1100</v>
      </c>
      <c r="CC47" s="63">
        <f t="shared" si="9"/>
        <v>1100</v>
      </c>
      <c r="CD47" s="63">
        <f t="shared" si="9"/>
        <v>1100</v>
      </c>
      <c r="CE47" s="63">
        <f t="shared" si="9"/>
        <v>1100</v>
      </c>
      <c r="CF47" s="63">
        <f t="shared" si="9"/>
        <v>1100</v>
      </c>
      <c r="CG47" s="63">
        <f t="shared" si="9"/>
        <v>1100</v>
      </c>
      <c r="CH47" s="63">
        <f t="shared" si="9"/>
        <v>1100</v>
      </c>
      <c r="CI47" s="63">
        <f t="shared" si="9"/>
        <v>1100</v>
      </c>
      <c r="CJ47" s="63">
        <f t="shared" si="9"/>
        <v>1100</v>
      </c>
      <c r="CK47" s="63">
        <f t="shared" si="9"/>
        <v>1100</v>
      </c>
      <c r="CL47" s="63">
        <f t="shared" si="9"/>
        <v>1100</v>
      </c>
      <c r="CM47" s="63">
        <f t="shared" si="9"/>
        <v>1100</v>
      </c>
      <c r="CN47" s="63">
        <f t="shared" si="9"/>
        <v>1100</v>
      </c>
      <c r="CO47" s="63">
        <f t="shared" si="9"/>
        <v>1100</v>
      </c>
      <c r="CP47" s="63">
        <f t="shared" si="9"/>
        <v>1100</v>
      </c>
      <c r="CQ47" s="63">
        <f t="shared" si="9"/>
        <v>1100</v>
      </c>
      <c r="CR47" s="63">
        <f t="shared" si="9"/>
        <v>1100</v>
      </c>
      <c r="CS47" s="63">
        <f t="shared" si="9"/>
        <v>1100</v>
      </c>
      <c r="CT47" s="63">
        <f t="shared" si="9"/>
        <v>1100</v>
      </c>
      <c r="CU47" s="63">
        <f t="shared" si="9"/>
        <v>1100</v>
      </c>
    </row>
    <row r="48" spans="1:99" x14ac:dyDescent="0.25">
      <c r="A48" s="55" t="s">
        <v>184</v>
      </c>
      <c r="B48" s="55" t="s">
        <v>185</v>
      </c>
      <c r="C48" s="55" t="s">
        <v>5</v>
      </c>
      <c r="F48" s="70"/>
      <c r="G48" s="71">
        <f>SUM(F43:F47)</f>
        <v>624800</v>
      </c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spans="1:99" x14ac:dyDescent="0.25">
      <c r="A49" s="55" t="s">
        <v>184</v>
      </c>
      <c r="B49" s="55" t="s">
        <v>185</v>
      </c>
      <c r="C49" s="55" t="s">
        <v>90</v>
      </c>
      <c r="F49" s="70"/>
      <c r="G49" s="71">
        <f>-SUM(F2:F42)</f>
        <v>-1000854.868568</v>
      </c>
      <c r="H49" s="72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spans="1:99" x14ac:dyDescent="0.25">
      <c r="A50" s="55" t="s">
        <v>184</v>
      </c>
      <c r="B50" s="55" t="s">
        <v>185</v>
      </c>
      <c r="C50" s="55" t="s">
        <v>186</v>
      </c>
      <c r="F50" s="70"/>
      <c r="G50" s="71">
        <f>SUM(G48:G49)</f>
        <v>-376054.86856800003</v>
      </c>
      <c r="H50" s="72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spans="1:99" x14ac:dyDescent="0.25">
      <c r="A51" s="55" t="s">
        <v>184</v>
      </c>
      <c r="B51" s="55" t="s">
        <v>185</v>
      </c>
      <c r="C51" s="55" t="s">
        <v>187</v>
      </c>
      <c r="F51" s="70"/>
      <c r="G51" s="74">
        <f>G50/-G49</f>
        <v>-0.37573366566728167</v>
      </c>
      <c r="H51" s="72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spans="1:99" x14ac:dyDescent="0.25">
      <c r="A52" s="55" t="s">
        <v>184</v>
      </c>
      <c r="B52" s="55" t="s">
        <v>188</v>
      </c>
      <c r="C52" s="55" t="s">
        <v>189</v>
      </c>
      <c r="F52" s="70"/>
      <c r="G52" s="75"/>
      <c r="H52" s="76">
        <f>SUM(H2:H47)</f>
        <v>0</v>
      </c>
      <c r="I52" s="68">
        <f>SUM(I2:I47)</f>
        <v>-7018</v>
      </c>
      <c r="J52" s="68">
        <f>SUM(J2:J47)</f>
        <v>0</v>
      </c>
      <c r="K52" s="68">
        <f>SUM(K2:K47)</f>
        <v>-7737.95</v>
      </c>
      <c r="L52" s="68">
        <f>SUM(L2:L47)</f>
        <v>0</v>
      </c>
      <c r="M52" s="68">
        <f>SUM(M2:M47)</f>
        <v>-18870.918000000001</v>
      </c>
      <c r="N52" s="68">
        <f>SUM(N2:N47)</f>
        <v>0</v>
      </c>
      <c r="O52" s="68">
        <f>SUM(O2:O47)</f>
        <v>0</v>
      </c>
      <c r="P52" s="68">
        <f>SUM(P2:P47)</f>
        <v>-30829.226999999999</v>
      </c>
      <c r="Q52" s="68">
        <f>SUM(Q2:Q47)</f>
        <v>-6950</v>
      </c>
      <c r="R52" s="68">
        <f>SUM(R2:R47)</f>
        <v>-840.95</v>
      </c>
      <c r="S52" s="68">
        <f>SUM(S2:S47)</f>
        <v>0</v>
      </c>
      <c r="T52" s="68">
        <f>SUM(T2:T47)</f>
        <v>-27800</v>
      </c>
      <c r="U52" s="68">
        <f>SUM(U2:U47)</f>
        <v>0</v>
      </c>
      <c r="V52" s="68">
        <f>SUM(V2:V47)</f>
        <v>0</v>
      </c>
      <c r="W52" s="68">
        <f>SUM(W2:W47)</f>
        <v>-7226.9660479999993</v>
      </c>
      <c r="X52" s="68">
        <f>SUM(X2:X47)</f>
        <v>-4172.701708333333</v>
      </c>
      <c r="Y52" s="68">
        <f>SUM(Y2:Y47)</f>
        <v>-3984.3896868212787</v>
      </c>
      <c r="Z52" s="68">
        <f>SUM(Z2:Z47)</f>
        <v>-11816.933389029116</v>
      </c>
      <c r="AA52" s="68">
        <f>SUM(AA2:AA47)</f>
        <v>-19272.048831365199</v>
      </c>
      <c r="AB52" s="68">
        <f>SUM(AB2:AB47)</f>
        <v>-37429.373088044347</v>
      </c>
      <c r="AC52" s="68">
        <f>SUM(AC2:AC47)</f>
        <v>-35326.652862459661</v>
      </c>
      <c r="AD52" s="68">
        <f>SUM(AD2:AD47)</f>
        <v>-40868.134844268367</v>
      </c>
      <c r="AE52" s="68">
        <f>SUM(AE2:AE47)</f>
        <v>-78517.815709334624</v>
      </c>
      <c r="AF52" s="68">
        <f>SUM(AF2:AF47)</f>
        <v>-95907.442119671978</v>
      </c>
      <c r="AG52" s="68">
        <f>SUM(AG2:AG47)</f>
        <v>-67044.010723385727</v>
      </c>
      <c r="AH52" s="68">
        <f>SUM(AH2:AH47)</f>
        <v>-107367.01815461497</v>
      </c>
      <c r="AI52" s="68">
        <f>SUM(AI2:AI47)</f>
        <v>-96467.711033474319</v>
      </c>
      <c r="AJ52" s="68">
        <f>SUM(AJ2:AJ47)</f>
        <v>-118823.33596599559</v>
      </c>
      <c r="AK52" s="68">
        <f>SUM(AK2:AK47)</f>
        <v>-49820.389544069032</v>
      </c>
      <c r="AL52" s="68">
        <f>SUM(AL2:AL47)</f>
        <v>-84788.618345384457</v>
      </c>
      <c r="AM52" s="68">
        <f>SUM(AM2:AM47)</f>
        <v>-5398.7689333720127</v>
      </c>
      <c r="AN52" s="68">
        <f>SUM(AN2:AN47)</f>
        <v>556518.44865416666</v>
      </c>
      <c r="AO52" s="68">
        <f>SUM(AO2:AO47)</f>
        <v>84.294306991396866</v>
      </c>
      <c r="AP52" s="68">
        <f>SUM(AP2:AP47)</f>
        <v>100.09591380353254</v>
      </c>
      <c r="AQ52" s="68">
        <f>SUM(AQ2:AQ47)</f>
        <v>115.94360863553675</v>
      </c>
      <c r="AR52" s="68">
        <f>SUM(AR2:AR47)</f>
        <v>131.83752591080133</v>
      </c>
      <c r="AS52" s="68">
        <f>SUM(AS2:AS47)</f>
        <v>147.77780044478527</v>
      </c>
      <c r="AT52" s="68">
        <f>SUM(AT2:AT47)</f>
        <v>163.76456744615984</v>
      </c>
      <c r="AU52" s="68">
        <f>SUM(AU2:AU47)</f>
        <v>179.7979625179554</v>
      </c>
      <c r="AV52" s="68">
        <f>SUM(AV2:AV47)</f>
        <v>195.87812165871014</v>
      </c>
      <c r="AW52" s="68">
        <f>SUM(AW2:AW47)</f>
        <v>212.00518126362545</v>
      </c>
      <c r="AX52" s="68">
        <f>SUM(AX2:AX47)</f>
        <v>228.17927812572191</v>
      </c>
      <c r="AY52" s="68">
        <f>SUM(AY2:AY47)</f>
        <v>244.40054943699931</v>
      </c>
      <c r="AZ52" s="68">
        <f>SUM(AZ2:AZ47)</f>
        <v>260.66913278960146</v>
      </c>
      <c r="BA52" s="68">
        <f>SUM(BA2:BA47)</f>
        <v>276.98516617698169</v>
      </c>
      <c r="BB52" s="68">
        <f>SUM(BB2:BB47)</f>
        <v>293.34878799507544</v>
      </c>
      <c r="BC52" s="68">
        <f>SUM(BC2:BC47)</f>
        <v>309.76013704347201</v>
      </c>
      <c r="BD52" s="68">
        <f>SUM(BD2:BD47)</f>
        <v>326.21935252659273</v>
      </c>
      <c r="BE52" s="68">
        <f>SUM(BE2:BE47)</f>
        <v>342.72657405487269</v>
      </c>
      <c r="BF52" s="68">
        <f>SUM(BF2:BF47)</f>
        <v>359.28194164594356</v>
      </c>
      <c r="BG52" s="68">
        <f>SUM(BG2:BG47)</f>
        <v>375.88559572582176</v>
      </c>
      <c r="BH52" s="68">
        <f>SUM(BH2:BH47)</f>
        <v>392.5376771300995</v>
      </c>
      <c r="BI52" s="68">
        <f>SUM(BI2:BI47)</f>
        <v>409.23832710513977</v>
      </c>
      <c r="BJ52" s="68">
        <f>SUM(BJ2:BJ47)</f>
        <v>425.98768730927384</v>
      </c>
      <c r="BK52" s="68">
        <f>SUM(BK2:BK47)</f>
        <v>442.7858998140033</v>
      </c>
      <c r="BL52" s="68">
        <f>SUM(BL2:BL47)</f>
        <v>459.633107105205</v>
      </c>
      <c r="BM52" s="68">
        <f>SUM(BM2:BM47)</f>
        <v>476.52945208433925</v>
      </c>
      <c r="BN52" s="68">
        <f>SUM(BN2:BN47)</f>
        <v>493.47507806966269</v>
      </c>
      <c r="BO52" s="68">
        <f>SUM(BO2:BO47)</f>
        <v>510.47012879744329</v>
      </c>
      <c r="BP52" s="68">
        <f>SUM(BP2:BP47)</f>
        <v>527.51474842317975</v>
      </c>
      <c r="BQ52" s="68">
        <f>SUM(BQ2:BQ47)</f>
        <v>544.60908152282491</v>
      </c>
      <c r="BR52" s="68">
        <f>SUM(BR2:BR47)</f>
        <v>561.75327309401075</v>
      </c>
      <c r="BS52" s="68">
        <f>SUM(BS2:BS47)</f>
        <v>578.94746855727897</v>
      </c>
      <c r="BT52" s="68">
        <f>SUM(BT2:BT47)</f>
        <v>596.19181375731512</v>
      </c>
      <c r="BU52" s="68">
        <f>SUM(BU2:BU47)</f>
        <v>613.48645496418476</v>
      </c>
      <c r="BV52" s="68">
        <f>SUM(BV2:BV47)</f>
        <v>630.83153887457433</v>
      </c>
      <c r="BW52" s="68">
        <f>SUM(BW2:BW47)</f>
        <v>648.22721261303593</v>
      </c>
      <c r="BX52" s="68">
        <f>SUM(BX2:BX47)</f>
        <v>665.67362373323476</v>
      </c>
      <c r="BY52" s="68">
        <f>SUM(BY2:BY47)</f>
        <v>683.17092021920075</v>
      </c>
      <c r="BZ52" s="68">
        <f>SUM(BZ2:BZ47)</f>
        <v>700.71925048658431</v>
      </c>
      <c r="CA52" s="68">
        <f>SUM(CA2:CA47)</f>
        <v>718.3187633839143</v>
      </c>
      <c r="CB52" s="68">
        <f>SUM(CB2:CB47)</f>
        <v>735.9696081938614</v>
      </c>
      <c r="CC52" s="68">
        <f>SUM(CC2:CC47)</f>
        <v>753.67193463450428</v>
      </c>
      <c r="CD52" s="68">
        <f>SUM(CD2:CD47)</f>
        <v>771.42589286059911</v>
      </c>
      <c r="CE52" s="68">
        <f>SUM(CE2:CE47)</f>
        <v>789.2316334648533</v>
      </c>
      <c r="CF52" s="68">
        <f>SUM(CF2:CF47)</f>
        <v>807.08930747920317</v>
      </c>
      <c r="CG52" s="68">
        <f>SUM(CG2:CG47)</f>
        <v>824.99906637609502</v>
      </c>
      <c r="CH52" s="68">
        <f>SUM(CH2:CH47)</f>
        <v>842.96106206976935</v>
      </c>
      <c r="CI52" s="68">
        <f>SUM(CI2:CI47)</f>
        <v>860.97544691755024</v>
      </c>
      <c r="CJ52" s="68">
        <f>SUM(CJ2:CJ47)</f>
        <v>879.04237372113721</v>
      </c>
      <c r="CK52" s="68">
        <f>SUM(CK2:CK47)</f>
        <v>897.1619957279014</v>
      </c>
      <c r="CL52" s="68">
        <f>SUM(CL2:CL47)</f>
        <v>915.33446663218513</v>
      </c>
      <c r="CM52" s="68">
        <f>SUM(CM2:CM47)</f>
        <v>933.55994057660655</v>
      </c>
      <c r="CN52" s="68">
        <f>SUM(CN2:CN47)</f>
        <v>951.8385721533657</v>
      </c>
      <c r="CO52" s="68">
        <f>SUM(CO2:CO47)</f>
        <v>970.17051640555712</v>
      </c>
      <c r="CP52" s="68">
        <f>SUM(CP2:CP47)</f>
        <v>988.55592882848407</v>
      </c>
      <c r="CQ52" s="68">
        <f>SUM(CQ2:CQ47)</f>
        <v>1006.994965370978</v>
      </c>
      <c r="CR52" s="68">
        <f>SUM(CR2:CR47)</f>
        <v>1025.4877824367209</v>
      </c>
      <c r="CS52" s="68">
        <f>SUM(CS2:CS47)</f>
        <v>1044.0345368855719</v>
      </c>
      <c r="CT52" s="68">
        <f>SUM(CT2:CT47)</f>
        <v>1062.6353860348991</v>
      </c>
      <c r="CU52" s="68">
        <f>SUM(CU2:CU47)</f>
        <v>-784.1120323390885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70"/>
      <c r="G53" s="74">
        <f>SUM(H52:CU52)</f>
        <v>-376054.92593778874</v>
      </c>
      <c r="H53" s="77">
        <f>SUM(H52:R52)</f>
        <v>-72247.044999999998</v>
      </c>
      <c r="I53" s="77"/>
      <c r="J53" s="77"/>
      <c r="K53" s="77"/>
      <c r="L53" s="77"/>
      <c r="M53" s="77"/>
      <c r="N53" s="77"/>
      <c r="O53" s="77"/>
      <c r="P53" s="77"/>
      <c r="Q53" s="77"/>
      <c r="R53" s="78"/>
      <c r="S53" s="79">
        <f>SUM(S52:AD52)</f>
        <v>-187897.20045832131</v>
      </c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8"/>
      <c r="AE53" s="79">
        <f>SUM(AE52:AP52)</f>
        <v>-147432.27165434117</v>
      </c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8"/>
      <c r="AQ53" s="79">
        <f>SUM(AQ52:BB52)</f>
        <v>2450.5876824019538</v>
      </c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8"/>
      <c r="BC53" s="79">
        <f>SUM(BC52:BN52)</f>
        <v>4814.0608296144255</v>
      </c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8"/>
      <c r="BO53" s="79">
        <f>SUM(BO52:BZ52)</f>
        <v>7261.5955150428672</v>
      </c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8"/>
      <c r="CA53" s="79">
        <f>SUM(CA52:CL52)</f>
        <v>9796.1815514615737</v>
      </c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8"/>
      <c r="CM53" s="79">
        <f>SUM(CM52:CU52)</f>
        <v>7199.1655963530948</v>
      </c>
      <c r="CN53" s="77"/>
      <c r="CO53" s="77"/>
      <c r="CP53" s="77"/>
      <c r="CQ53" s="77"/>
      <c r="CR53" s="77"/>
      <c r="CS53" s="77"/>
      <c r="CT53" s="77"/>
      <c r="CU53" s="78"/>
    </row>
    <row r="54" spans="1:99" x14ac:dyDescent="0.25">
      <c r="A54" s="55" t="s">
        <v>184</v>
      </c>
      <c r="B54" s="55" t="s">
        <v>191</v>
      </c>
      <c r="C54" s="55" t="s">
        <v>192</v>
      </c>
      <c r="F54" s="70"/>
      <c r="G54" s="71">
        <v>0.06</v>
      </c>
      <c r="H54" s="7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spans="1:99" x14ac:dyDescent="0.25">
      <c r="A55" s="55" t="s">
        <v>184</v>
      </c>
      <c r="B55" s="55" t="s">
        <v>191</v>
      </c>
      <c r="C55" s="55" t="s">
        <v>91</v>
      </c>
      <c r="F55" s="70"/>
      <c r="G55" s="71">
        <f xml:space="preserve"> (1+G54)^(1/12)-1</f>
        <v>4.8675505653430484E-3</v>
      </c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</row>
    <row r="56" spans="1:99" x14ac:dyDescent="0.25">
      <c r="A56" s="55" t="s">
        <v>184</v>
      </c>
      <c r="B56" s="55" t="s">
        <v>191</v>
      </c>
      <c r="C56" s="55" t="s">
        <v>92</v>
      </c>
      <c r="F56" s="70"/>
      <c r="G56" s="71">
        <v>5.0000000000000001E-4</v>
      </c>
      <c r="H56" s="72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spans="1:99" x14ac:dyDescent="0.25">
      <c r="A57" s="55" t="s">
        <v>184</v>
      </c>
      <c r="B57" s="55" t="s">
        <v>193</v>
      </c>
      <c r="C57" s="55" t="s">
        <v>93</v>
      </c>
      <c r="F57" s="70"/>
      <c r="G57" s="71">
        <f>NPV(G55,Q52:CU52)+SUM(H52:P52)</f>
        <v>-375261.89587419899</v>
      </c>
      <c r="H57" s="80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</row>
    <row r="58" spans="1:99" x14ac:dyDescent="0.25">
      <c r="A58" s="55" t="s">
        <v>184</v>
      </c>
      <c r="B58" s="55" t="s">
        <v>193</v>
      </c>
      <c r="C58" s="55" t="s">
        <v>94</v>
      </c>
      <c r="F58" s="70"/>
      <c r="G58" s="71">
        <f>CU58</f>
        <v>-2.247377049507282E-3</v>
      </c>
      <c r="H58" s="76"/>
      <c r="I58" s="68">
        <f>MIRR(H52:I52,G56,G55)</f>
        <v>-1</v>
      </c>
      <c r="J58" s="68">
        <f>MIRR($H$52:J52,$G$56,$G$55)</f>
        <v>-1</v>
      </c>
      <c r="K58" s="68">
        <f>MIRR($H$52:K52,$G$56,$G$55)</f>
        <v>-1</v>
      </c>
      <c r="L58" s="68">
        <f>MIRR($H$52:L52,$G$56,$G$55)</f>
        <v>-1</v>
      </c>
      <c r="M58" s="68">
        <f>MIRR($H$52:M52,$G$56,$G$55)</f>
        <v>-1</v>
      </c>
      <c r="N58" s="68">
        <f>MIRR($H$52:N52,$G$56,$G$55)</f>
        <v>-1</v>
      </c>
      <c r="O58" s="68">
        <f>MIRR($H$52:O52,$G$56,$G$55)</f>
        <v>-1</v>
      </c>
      <c r="P58" s="68">
        <f>MIRR($H$52:P52,$G$56,$G$55)</f>
        <v>-1</v>
      </c>
      <c r="Q58" s="68">
        <f>MIRR($H$52:Q52,$G$56,$G$55)</f>
        <v>-1</v>
      </c>
      <c r="R58" s="68">
        <f>MIRR($H$52:R52,$G$56,$G$55)</f>
        <v>-1</v>
      </c>
      <c r="S58" s="68">
        <f>MIRR($H$52:S52,$G$56,$G$55)</f>
        <v>-1</v>
      </c>
      <c r="T58" s="68">
        <f>MIRR($H$52:T52,$G$56,$G$55)</f>
        <v>-1</v>
      </c>
      <c r="U58" s="68">
        <f>MIRR($H$52:U52,$G$56,$G$55)</f>
        <v>-1</v>
      </c>
      <c r="V58" s="68">
        <f>MIRR($H$52:V52,$G$56,$G$55)</f>
        <v>-1</v>
      </c>
      <c r="W58" s="68">
        <f>MIRR($H$52:W52,$G$56,$G$55)</f>
        <v>-1</v>
      </c>
      <c r="X58" s="68">
        <f>MIRR($H$52:X52,$G$56,$G$55)</f>
        <v>-1</v>
      </c>
      <c r="Y58" s="68">
        <f>MIRR($H$52:Y52,$G$56,$G$55)</f>
        <v>-1</v>
      </c>
      <c r="Z58" s="68">
        <f>MIRR($H$52:Z52,$G$56,$G$55)</f>
        <v>-1</v>
      </c>
      <c r="AA58" s="68">
        <f>MIRR($H$52:AA52,$G$56,$G$55)</f>
        <v>-1</v>
      </c>
      <c r="AB58" s="68">
        <f>MIRR($H$52:AB52,$G$56,$G$55)</f>
        <v>-1</v>
      </c>
      <c r="AC58" s="68">
        <f>MIRR($H$52:AC52,$G$56,$G$55)</f>
        <v>-1</v>
      </c>
      <c r="AD58" s="68">
        <f>MIRR($H$52:AD52,$G$56,$G$55)</f>
        <v>-1</v>
      </c>
      <c r="AE58" s="68">
        <f>MIRR($H$52:AE52,$G$56,$G$55)</f>
        <v>-1</v>
      </c>
      <c r="AF58" s="68">
        <f>MIRR($H$52:AF52,$G$56,$G$55)</f>
        <v>-1</v>
      </c>
      <c r="AG58" s="68">
        <f>MIRR($H$52:AG52,$G$56,$G$55)</f>
        <v>-1</v>
      </c>
      <c r="AH58" s="68">
        <f>MIRR($H$52:AH52,$G$56,$G$55)</f>
        <v>-1</v>
      </c>
      <c r="AI58" s="68">
        <f>MIRR($H$52:AI52,$G$56,$G$55)</f>
        <v>-1</v>
      </c>
      <c r="AJ58" s="68">
        <f>MIRR($H$52:AJ52,$G$56,$G$55)</f>
        <v>-1</v>
      </c>
      <c r="AK58" s="68">
        <f>MIRR($H$52:AK52,$G$56,$G$55)</f>
        <v>-1</v>
      </c>
      <c r="AL58" s="68">
        <f>MIRR($H$52:AL52,$G$56,$G$55)</f>
        <v>-1</v>
      </c>
      <c r="AM58" s="68">
        <f>MIRR($H$52:AM52,$G$56,$G$55)</f>
        <v>-1</v>
      </c>
      <c r="AN58" s="68">
        <f>MIRR($H$52:AN52,$G$56,$G$55)</f>
        <v>-1.667024199364342E-2</v>
      </c>
      <c r="AO58" s="68">
        <f>MIRR($H$52:AO52,$G$56,$G$55)</f>
        <v>-1.6019920364394258E-2</v>
      </c>
      <c r="AP58" s="68">
        <f>MIRR($H$52:AP52,$G$56,$G$55)</f>
        <v>-1.5406667827289722E-2</v>
      </c>
      <c r="AQ58" s="68">
        <f>MIRR($H$52:AQ52,$G$56,$G$55)</f>
        <v>-1.482734385006923E-2</v>
      </c>
      <c r="AR58" s="68">
        <f>MIRR($H$52:AR52,$G$56,$G$55)</f>
        <v>-1.427915354540521E-2</v>
      </c>
      <c r="AS58" s="68">
        <f>MIRR($H$52:AS52,$G$56,$G$55)</f>
        <v>-1.3759601396323373E-2</v>
      </c>
      <c r="AT58" s="68">
        <f>MIRR($H$52:AT52,$G$56,$G$55)</f>
        <v>-1.3266452221590619E-2</v>
      </c>
      <c r="AU58" s="68">
        <f>MIRR($H$52:AU52,$G$56,$G$55)</f>
        <v>-1.2797698093157894E-2</v>
      </c>
      <c r="AV58" s="68">
        <f>MIRR($H$52:AV52,$G$56,$G$55)</f>
        <v>-1.2351530173089764E-2</v>
      </c>
      <c r="AW58" s="68">
        <f>MIRR($H$52:AW52,$G$56,$G$55)</f>
        <v>-1.1926314637173197E-2</v>
      </c>
      <c r="AX58" s="68">
        <f>MIRR($H$52:AX52,$G$56,$G$55)</f>
        <v>-1.1520572009717567E-2</v>
      </c>
      <c r="AY58" s="68">
        <f>MIRR($H$52:AY52,$G$56,$G$55)</f>
        <v>-1.1132959358711503E-2</v>
      </c>
      <c r="AZ58" s="68">
        <f>MIRR($H$52:AZ52,$G$56,$G$55)</f>
        <v>-1.0762254899863932E-2</v>
      </c>
      <c r="BA58" s="68">
        <f>MIRR($H$52:BA52,$G$56,$G$55)</f>
        <v>-1.0407344637697991E-2</v>
      </c>
      <c r="BB58" s="68">
        <f>MIRR($H$52:BB52,$G$56,$G$55)</f>
        <v>-1.006721073604433E-2</v>
      </c>
      <c r="BC58" s="68">
        <f>MIRR($H$52:BC52,$G$56,$G$55)</f>
        <v>-9.7409213622616786E-3</v>
      </c>
      <c r="BD58" s="68">
        <f>MIRR($H$52:BD52,$G$56,$G$55)</f>
        <v>-9.4276217918151106E-3</v>
      </c>
      <c r="BE58" s="68">
        <f>MIRR($H$52:BE52,$G$56,$G$55)</f>
        <v>-9.1265265944309171E-3</v>
      </c>
      <c r="BF58" s="68">
        <f>MIRR($H$52:BF52,$G$56,$G$55)</f>
        <v>-8.8369127514568158E-3</v>
      </c>
      <c r="BG58" s="68">
        <f>MIRR($H$52:BG52,$G$56,$G$55)</f>
        <v>-8.5581135774790429E-3</v>
      </c>
      <c r="BH58" s="68">
        <f>MIRR($H$52:BH52,$G$56,$G$55)</f>
        <v>-8.2895133386533537E-3</v>
      </c>
      <c r="BI58" s="68">
        <f>MIRR($H$52:BI52,$G$56,$G$55)</f>
        <v>-8.0305424763286171E-3</v>
      </c>
      <c r="BJ58" s="68">
        <f>MIRR($H$52:BJ52,$G$56,$G$55)</f>
        <v>-7.7806733580028098E-3</v>
      </c>
      <c r="BK58" s="68">
        <f>MIRR($H$52:BK52,$G$56,$G$55)</f>
        <v>-7.5394164889174276E-3</v>
      </c>
      <c r="BL58" s="68">
        <f>MIRR($H$52:BL52,$G$56,$G$55)</f>
        <v>-7.3063171270651983E-3</v>
      </c>
      <c r="BM58" s="68">
        <f>MIRR($H$52:BM52,$G$56,$G$55)</f>
        <v>-7.0809522523705981E-3</v>
      </c>
      <c r="BN58" s="68">
        <f>MIRR($H$52:BN52,$G$56,$G$55)</f>
        <v>-6.8629278475503819E-3</v>
      </c>
      <c r="BO58" s="68">
        <f>MIRR($H$52:BO52,$G$56,$G$55)</f>
        <v>-6.6518764538945341E-3</v>
      </c>
      <c r="BP58" s="68">
        <f>MIRR($H$52:BP52,$G$56,$G$55)</f>
        <v>-6.4474549700747064E-3</v>
      </c>
      <c r="BQ58" s="68">
        <f>MIRR($H$52:BQ52,$G$56,$G$55)</f>
        <v>-6.2493426662524332E-3</v>
      </c>
      <c r="BR58" s="68">
        <f>MIRR($H$52:BR52,$G$56,$G$55)</f>
        <v>-6.0572393893125742E-3</v>
      </c>
      <c r="BS58" s="68">
        <f>MIRR($H$52:BS52,$G$56,$G$55)</f>
        <v>-5.8708639381035432E-3</v>
      </c>
      <c r="BT58" s="68">
        <f>MIRR($H$52:BT52,$G$56,$G$55)</f>
        <v>-5.6899525901880077E-3</v>
      </c>
      <c r="BU58" s="68">
        <f>MIRR($H$52:BU52,$G$56,$G$55)</f>
        <v>-5.5142577638762624E-3</v>
      </c>
      <c r="BV58" s="68">
        <f>MIRR($H$52:BV52,$G$56,$G$55)</f>
        <v>-5.3435468012686949E-3</v>
      </c>
      <c r="BW58" s="68">
        <f>MIRR($H$52:BW52,$G$56,$G$55)</f>
        <v>-5.1776008597279599E-3</v>
      </c>
      <c r="BX58" s="68">
        <f>MIRR($H$52:BX52,$G$56,$G$55)</f>
        <v>-5.0162139006776352E-3</v>
      </c>
      <c r="BY58" s="68">
        <f>MIRR($H$52:BY52,$G$56,$G$55)</f>
        <v>-4.8591917659022155E-3</v>
      </c>
      <c r="BZ58" s="68">
        <f>MIRR($H$52:BZ52,$G$56,$G$55)</f>
        <v>-4.7063513326411899E-3</v>
      </c>
      <c r="CA58" s="68">
        <f>MIRR($H$52:CA52,$G$56,$G$55)</f>
        <v>-4.5575197397467182E-3</v>
      </c>
      <c r="CB58" s="68">
        <f>MIRR($H$52:CB52,$G$56,$G$55)</f>
        <v>-4.4125336780286295E-3</v>
      </c>
      <c r="CC58" s="68">
        <f>MIRR($H$52:CC52,$G$56,$G$55)</f>
        <v>-4.2712387386618644E-3</v>
      </c>
      <c r="CD58" s="68">
        <f>MIRR($H$52:CD52,$G$56,$G$55)</f>
        <v>-4.1334888141884019E-3</v>
      </c>
      <c r="CE58" s="68">
        <f>MIRR($H$52:CE52,$G$56,$G$55)</f>
        <v>-3.9991455472274673E-3</v>
      </c>
      <c r="CF58" s="68">
        <f>MIRR($H$52:CF52,$G$56,$G$55)</f>
        <v>-3.8680778225211876E-3</v>
      </c>
      <c r="CG58" s="68">
        <f>MIRR($H$52:CG52,$G$56,$G$55)</f>
        <v>-3.7401612983913868E-3</v>
      </c>
      <c r="CH58" s="68">
        <f>MIRR($H$52:CH52,$G$56,$G$55)</f>
        <v>-3.6152779740881158E-3</v>
      </c>
      <c r="CI58" s="68">
        <f>MIRR($H$52:CI52,$G$56,$G$55)</f>
        <v>-3.4933157898628941E-3</v>
      </c>
      <c r="CJ58" s="68">
        <f>MIRR($H$52:CJ52,$G$56,$G$55)</f>
        <v>-3.3741682569152776E-3</v>
      </c>
      <c r="CK58" s="68">
        <f>MIRR($H$52:CK52,$G$56,$G$55)</f>
        <v>-3.2577341146420302E-3</v>
      </c>
      <c r="CL58" s="68">
        <f>MIRR($H$52:CL52,$G$56,$G$55)</f>
        <v>-3.1439170128687577E-3</v>
      </c>
      <c r="CM58" s="68">
        <f>MIRR($H$52:CM52,$G$56,$G$55)</f>
        <v>-3.0326252169644574E-3</v>
      </c>
      <c r="CN58" s="68">
        <f>MIRR($H$52:CN52,$G$56,$G$55)</f>
        <v>-2.9237713339410609E-3</v>
      </c>
      <c r="CO58" s="68">
        <f>MIRR($H$52:CO52,$G$56,$G$55)</f>
        <v>-2.8172720578163446E-3</v>
      </c>
      <c r="CP58" s="68">
        <f>MIRR($H$52:CP52,$G$56,$G$55)</f>
        <v>-2.7130479326777923E-3</v>
      </c>
      <c r="CQ58" s="68">
        <f>MIRR($H$52:CQ52,$G$56,$G$55)</f>
        <v>-2.6110231320297661E-3</v>
      </c>
      <c r="CR58" s="68">
        <f>MIRR($H$52:CR52,$G$56,$G$55)</f>
        <v>-2.5111252531336836E-3</v>
      </c>
      <c r="CS58" s="68">
        <f>MIRR($H$52:CS52,$G$56,$G$55)</f>
        <v>-2.4132851251655874E-3</v>
      </c>
      <c r="CT58" s="68">
        <f>MIRR($H$52:CT52,$G$56,$G$55)</f>
        <v>-2.3174366301214055E-3</v>
      </c>
      <c r="CU58" s="68">
        <f>MIRR($H$52:CU52,$G$56,$G$55)</f>
        <v>-2.247377049507282E-3</v>
      </c>
    </row>
    <row r="59" spans="1:99" x14ac:dyDescent="0.25">
      <c r="F59" s="83"/>
      <c r="G59" s="71"/>
      <c r="H59" s="84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conditionalFormatting sqref="AG19 AG22 AJ19 AJ22 AM19 AM22 AP22">
    <cfRule type="cellIs" dxfId="81" priority="7" stopIfTrue="1" operator="equal">
      <formula>#REF!</formula>
    </cfRule>
  </conditionalFormatting>
  <conditionalFormatting sqref="Z19:AF19 Y22:AF22 AH19:AI19 AH22:AI22 AK19:AL19 AK22:AL22 AN22:AO22 H33:V39 W33:CU36 W38:BC38 W39:CU39 N24:R24 H23:M24 N23:CU23 H16:W17 Y16:CU16 X17:CU17 H6:W12 Y7:AM7 X8:AM8 X6:AM6 Z9:AM9 AN6:CU9 X9:Y12 Z10:CU12 H2:CU5 H13:CU15 H18:H22 AQ22:CU22 H25:CU32 K22:R22 K18:K21 Z18:AM18 Z20:AM21 AT18:CU21 H40:CU46">
    <cfRule type="cellIs" dxfId="80" priority="9" stopIfTrue="1" operator="equal">
      <formula>#REF!</formula>
    </cfRule>
  </conditionalFormatting>
  <conditionalFormatting sqref="X7 X16 S22:X22 W37:CU37 S24:CU24">
    <cfRule type="cellIs" dxfId="79" priority="8" stopIfTrue="1" operator="equal">
      <formula>#REF!</formula>
    </cfRule>
  </conditionalFormatting>
  <conditionalFormatting sqref="H47:CU47">
    <cfRule type="cellIs" dxfId="78" priority="6" stopIfTrue="1" operator="equal">
      <formula>#REF!</formula>
    </cfRule>
  </conditionalFormatting>
  <conditionalFormatting sqref="I18:J22">
    <cfRule type="cellIs" dxfId="77" priority="5" stopIfTrue="1" operator="equal">
      <formula>#REF!</formula>
    </cfRule>
  </conditionalFormatting>
  <conditionalFormatting sqref="L18:R21">
    <cfRule type="cellIs" dxfId="76" priority="4" stopIfTrue="1" operator="equal">
      <formula>#REF!</formula>
    </cfRule>
  </conditionalFormatting>
  <conditionalFormatting sqref="S18:W21">
    <cfRule type="cellIs" dxfId="75" priority="3" stopIfTrue="1" operator="equal">
      <formula>#REF!</formula>
    </cfRule>
  </conditionalFormatting>
  <conditionalFormatting sqref="X18:Y21">
    <cfRule type="cellIs" dxfId="74" priority="2" stopIfTrue="1" operator="equal">
      <formula>#REF!</formula>
    </cfRule>
  </conditionalFormatting>
  <conditionalFormatting sqref="AN18:AS21">
    <cfRule type="cellIs" dxfId="73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0600-FC60-438B-B106-398F86940341}">
  <sheetPr codeName="Hoja10"/>
  <dimension ref="A1:CV59"/>
  <sheetViews>
    <sheetView zoomScale="85" zoomScaleNormal="85" workbookViewId="0">
      <pane xSplit="7" ySplit="1" topLeftCell="H2" activePane="bottomRight" state="frozen"/>
      <selection pane="topRight" activeCell="J1" sqref="J1"/>
      <selection pane="bottomLeft" activeCell="A9" sqref="A9"/>
      <selection pane="bottomRight" activeCell="D1" sqref="D1:F1"/>
    </sheetView>
  </sheetViews>
  <sheetFormatPr baseColWidth="10" defaultColWidth="10.7109375" defaultRowHeight="15" x14ac:dyDescent="0.25"/>
  <cols>
    <col min="2" max="2" width="24.140625" bestFit="1" customWidth="1"/>
    <col min="3" max="3" width="57.85546875" bestFit="1" customWidth="1"/>
    <col min="5" max="5" width="14" style="1" customWidth="1"/>
    <col min="6" max="6" width="18" style="1" customWidth="1"/>
    <col min="7" max="7" width="18.28515625" style="5" bestFit="1" customWidth="1"/>
    <col min="8" max="10" width="10.7109375" style="5"/>
    <col min="11" max="11" width="11.42578125" style="5" bestFit="1" customWidth="1"/>
    <col min="12" max="15" width="10.7109375" style="5"/>
    <col min="16" max="16" width="11.42578125" style="5" bestFit="1" customWidth="1"/>
    <col min="17" max="17" width="10.7109375" style="5"/>
    <col min="18" max="18" width="11.42578125" style="5" bestFit="1" customWidth="1"/>
    <col min="19" max="19" width="10.7109375" style="5"/>
    <col min="20" max="20" width="11.42578125" style="5" bestFit="1" customWidth="1"/>
    <col min="21" max="27" width="10.7109375" style="5"/>
    <col min="28" max="39" width="11.42578125" style="5" bestFit="1" customWidth="1"/>
    <col min="40" max="40" width="12.28515625" style="5" bestFit="1" customWidth="1"/>
    <col min="41" max="55" width="10.7109375" style="5"/>
    <col min="99" max="99" width="12.28515625" bestFit="1" customWidth="1"/>
    <col min="100" max="100" width="12.85546875" bestFit="1" customWidth="1"/>
  </cols>
  <sheetData>
    <row r="1" spans="1:100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31" t="s">
        <v>41</v>
      </c>
      <c r="H1" s="31" t="s">
        <v>42</v>
      </c>
      <c r="I1" s="31" t="s">
        <v>43</v>
      </c>
      <c r="J1" s="31" t="s">
        <v>44</v>
      </c>
      <c r="K1" s="31" t="s">
        <v>45</v>
      </c>
      <c r="L1" s="31" t="s">
        <v>46</v>
      </c>
      <c r="M1" s="31" t="s">
        <v>47</v>
      </c>
      <c r="N1" s="31" t="s">
        <v>48</v>
      </c>
      <c r="O1" s="31" t="s">
        <v>49</v>
      </c>
      <c r="P1" s="31" t="s">
        <v>50</v>
      </c>
      <c r="Q1" s="31" t="s">
        <v>51</v>
      </c>
      <c r="R1" s="31" t="s">
        <v>52</v>
      </c>
      <c r="S1" s="31" t="s">
        <v>53</v>
      </c>
      <c r="T1" s="31" t="s">
        <v>54</v>
      </c>
      <c r="U1" s="31" t="s">
        <v>55</v>
      </c>
      <c r="V1" s="31" t="s">
        <v>56</v>
      </c>
      <c r="W1" s="31" t="s">
        <v>57</v>
      </c>
      <c r="X1" s="31" t="s">
        <v>58</v>
      </c>
      <c r="Y1" s="31" t="s">
        <v>59</v>
      </c>
      <c r="Z1" s="31" t="s">
        <v>60</v>
      </c>
      <c r="AA1" s="31" t="s">
        <v>61</v>
      </c>
      <c r="AB1" s="31" t="s">
        <v>62</v>
      </c>
      <c r="AC1" s="31" t="s">
        <v>63</v>
      </c>
      <c r="AD1" s="31" t="s">
        <v>64</v>
      </c>
      <c r="AE1" s="31" t="s">
        <v>65</v>
      </c>
      <c r="AF1" s="31" t="s">
        <v>66</v>
      </c>
      <c r="AG1" s="31" t="s">
        <v>67</v>
      </c>
      <c r="AH1" s="31" t="s">
        <v>68</v>
      </c>
      <c r="AI1" s="31" t="s">
        <v>69</v>
      </c>
      <c r="AJ1" s="31" t="s">
        <v>70</v>
      </c>
      <c r="AK1" s="31" t="s">
        <v>71</v>
      </c>
      <c r="AL1" s="31" t="s">
        <v>72</v>
      </c>
      <c r="AM1" s="31" t="s">
        <v>73</v>
      </c>
      <c r="AN1" s="31" t="s">
        <v>74</v>
      </c>
      <c r="AO1" s="31" t="s">
        <v>75</v>
      </c>
      <c r="AP1" s="31" t="s">
        <v>76</v>
      </c>
      <c r="AQ1" s="31" t="s">
        <v>77</v>
      </c>
      <c r="AR1" s="31" t="s">
        <v>78</v>
      </c>
      <c r="AS1" s="31" t="s">
        <v>79</v>
      </c>
      <c r="AT1" s="31" t="s">
        <v>80</v>
      </c>
      <c r="AU1" s="31" t="s">
        <v>81</v>
      </c>
      <c r="AV1" s="31" t="s">
        <v>82</v>
      </c>
      <c r="AW1" s="31" t="s">
        <v>83</v>
      </c>
      <c r="AX1" s="31" t="s">
        <v>84</v>
      </c>
      <c r="AY1" s="31" t="s">
        <v>85</v>
      </c>
      <c r="AZ1" s="31" t="s">
        <v>86</v>
      </c>
      <c r="BA1" s="31" t="s">
        <v>87</v>
      </c>
      <c r="BB1" s="31" t="s">
        <v>88</v>
      </c>
      <c r="BC1" s="31" t="s">
        <v>89</v>
      </c>
      <c r="BD1" s="31" t="s">
        <v>96</v>
      </c>
      <c r="BE1" s="31" t="s">
        <v>97</v>
      </c>
      <c r="BF1" s="31" t="s">
        <v>98</v>
      </c>
      <c r="BG1" s="31" t="s">
        <v>99</v>
      </c>
      <c r="BH1" s="31" t="s">
        <v>100</v>
      </c>
      <c r="BI1" s="31" t="s">
        <v>101</v>
      </c>
      <c r="BJ1" s="31" t="s">
        <v>102</v>
      </c>
      <c r="BK1" s="31" t="s">
        <v>103</v>
      </c>
      <c r="BL1" s="31" t="s">
        <v>104</v>
      </c>
      <c r="BM1" s="31" t="s">
        <v>105</v>
      </c>
      <c r="BN1" s="31" t="s">
        <v>106</v>
      </c>
      <c r="BO1" s="31" t="s">
        <v>107</v>
      </c>
      <c r="BP1" s="31" t="s">
        <v>108</v>
      </c>
      <c r="BQ1" s="31" t="s">
        <v>109</v>
      </c>
      <c r="BR1" s="31" t="s">
        <v>110</v>
      </c>
      <c r="BS1" s="31" t="s">
        <v>111</v>
      </c>
      <c r="BT1" s="31" t="s">
        <v>112</v>
      </c>
      <c r="BU1" s="31" t="s">
        <v>113</v>
      </c>
      <c r="BV1" s="31" t="s">
        <v>114</v>
      </c>
      <c r="BW1" s="31" t="s">
        <v>115</v>
      </c>
      <c r="BX1" s="31" t="s">
        <v>116</v>
      </c>
      <c r="BY1" s="31" t="s">
        <v>117</v>
      </c>
      <c r="BZ1" s="31" t="s">
        <v>118</v>
      </c>
      <c r="CA1" s="31" t="s">
        <v>119</v>
      </c>
      <c r="CB1" s="31" t="s">
        <v>120</v>
      </c>
      <c r="CC1" s="31" t="s">
        <v>121</v>
      </c>
      <c r="CD1" s="31" t="s">
        <v>122</v>
      </c>
      <c r="CE1" s="31" t="s">
        <v>123</v>
      </c>
      <c r="CF1" s="31" t="s">
        <v>124</v>
      </c>
      <c r="CG1" s="31" t="s">
        <v>125</v>
      </c>
      <c r="CH1" s="31" t="s">
        <v>126</v>
      </c>
      <c r="CI1" s="31" t="s">
        <v>127</v>
      </c>
      <c r="CJ1" s="31" t="s">
        <v>128</v>
      </c>
      <c r="CK1" s="31" t="s">
        <v>129</v>
      </c>
      <c r="CL1" s="31" t="s">
        <v>130</v>
      </c>
      <c r="CM1" s="31" t="s">
        <v>131</v>
      </c>
      <c r="CN1" s="31" t="s">
        <v>132</v>
      </c>
      <c r="CO1" s="31" t="s">
        <v>133</v>
      </c>
      <c r="CP1" s="31" t="s">
        <v>134</v>
      </c>
      <c r="CQ1" s="31" t="s">
        <v>135</v>
      </c>
      <c r="CR1" s="31" t="s">
        <v>136</v>
      </c>
      <c r="CS1" s="31" t="s">
        <v>137</v>
      </c>
      <c r="CT1" s="31" t="s">
        <v>138</v>
      </c>
      <c r="CU1" s="31" t="s">
        <v>139</v>
      </c>
    </row>
    <row r="2" spans="1:100" x14ac:dyDescent="0.25">
      <c r="A2" s="55" t="s">
        <v>4</v>
      </c>
      <c r="B2" s="55" t="s">
        <v>162</v>
      </c>
      <c r="C2" s="55" t="s">
        <v>31</v>
      </c>
      <c r="D2" s="9">
        <v>1</v>
      </c>
      <c r="E2" s="13">
        <v>5800</v>
      </c>
      <c r="F2" s="7">
        <f>D2*E2</f>
        <v>5800</v>
      </c>
      <c r="G2" s="29">
        <v>-5800</v>
      </c>
      <c r="H2" s="30">
        <v>0</v>
      </c>
      <c r="I2" s="30">
        <f>G2</f>
        <v>-5800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0</v>
      </c>
      <c r="BO2" s="30">
        <v>0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</v>
      </c>
      <c r="CA2" s="30">
        <v>0</v>
      </c>
      <c r="CB2" s="30">
        <v>0</v>
      </c>
      <c r="CC2" s="30">
        <v>0</v>
      </c>
      <c r="CD2" s="30">
        <v>0</v>
      </c>
      <c r="CE2" s="30">
        <v>0</v>
      </c>
      <c r="CF2" s="30">
        <v>0</v>
      </c>
      <c r="CG2" s="30">
        <v>0</v>
      </c>
      <c r="CH2" s="30">
        <v>0</v>
      </c>
      <c r="CI2" s="30">
        <v>0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0">
        <v>0</v>
      </c>
      <c r="CP2" s="30">
        <v>0</v>
      </c>
      <c r="CQ2" s="30">
        <v>0</v>
      </c>
      <c r="CR2" s="30">
        <v>0</v>
      </c>
      <c r="CS2" s="30">
        <v>0</v>
      </c>
      <c r="CT2" s="30">
        <v>0</v>
      </c>
      <c r="CU2" s="30">
        <v>0</v>
      </c>
      <c r="CV2" s="35"/>
    </row>
    <row r="3" spans="1:100" x14ac:dyDescent="0.25">
      <c r="A3" s="55" t="s">
        <v>4</v>
      </c>
      <c r="B3" s="55" t="s">
        <v>162</v>
      </c>
      <c r="C3" s="55" t="s">
        <v>18</v>
      </c>
      <c r="D3" s="6">
        <v>1</v>
      </c>
      <c r="E3" s="7">
        <v>1200</v>
      </c>
      <c r="F3" s="7">
        <f>D3*E3</f>
        <v>1200</v>
      </c>
      <c r="G3" s="25">
        <v>-1200</v>
      </c>
      <c r="H3" s="26">
        <v>0</v>
      </c>
      <c r="I3" s="26">
        <v>0</v>
      </c>
      <c r="J3" s="26">
        <v>0</v>
      </c>
      <c r="K3" s="26">
        <f>G3</f>
        <v>-1200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>
        <v>0</v>
      </c>
      <c r="BN3" s="26">
        <v>0</v>
      </c>
      <c r="BO3" s="26">
        <v>0</v>
      </c>
      <c r="BP3" s="26">
        <v>0</v>
      </c>
      <c r="BQ3" s="26">
        <v>0</v>
      </c>
      <c r="BR3" s="26">
        <v>0</v>
      </c>
      <c r="BS3" s="26">
        <v>0</v>
      </c>
      <c r="BT3" s="26">
        <v>0</v>
      </c>
      <c r="BU3" s="26">
        <v>0</v>
      </c>
      <c r="BV3" s="26">
        <v>0</v>
      </c>
      <c r="BW3" s="26">
        <v>0</v>
      </c>
      <c r="BX3" s="26">
        <v>0</v>
      </c>
      <c r="BY3" s="26">
        <v>0</v>
      </c>
      <c r="BZ3" s="26">
        <v>0</v>
      </c>
      <c r="CA3" s="26">
        <v>0</v>
      </c>
      <c r="CB3" s="26">
        <v>0</v>
      </c>
      <c r="CC3" s="26">
        <v>0</v>
      </c>
      <c r="CD3" s="26">
        <v>0</v>
      </c>
      <c r="CE3" s="26">
        <v>0</v>
      </c>
      <c r="CF3" s="26">
        <v>0</v>
      </c>
      <c r="CG3" s="26">
        <v>0</v>
      </c>
      <c r="CH3" s="26">
        <v>0</v>
      </c>
      <c r="CI3" s="26">
        <v>0</v>
      </c>
      <c r="CJ3" s="26">
        <v>0</v>
      </c>
      <c r="CK3" s="26">
        <v>0</v>
      </c>
      <c r="CL3" s="26">
        <v>0</v>
      </c>
      <c r="CM3" s="26">
        <v>0</v>
      </c>
      <c r="CN3" s="26">
        <v>0</v>
      </c>
      <c r="CO3" s="26">
        <v>0</v>
      </c>
      <c r="CP3" s="26">
        <v>0</v>
      </c>
      <c r="CQ3" s="26">
        <v>0</v>
      </c>
      <c r="CR3" s="26">
        <v>0</v>
      </c>
      <c r="CS3" s="26">
        <v>0</v>
      </c>
      <c r="CT3" s="26">
        <v>0</v>
      </c>
      <c r="CU3" s="26">
        <v>0</v>
      </c>
      <c r="CV3" s="35"/>
    </row>
    <row r="4" spans="1:100" x14ac:dyDescent="0.25">
      <c r="A4" s="55" t="s">
        <v>4</v>
      </c>
      <c r="B4" s="55" t="s">
        <v>162</v>
      </c>
      <c r="C4" s="55" t="s">
        <v>19</v>
      </c>
      <c r="D4" s="6">
        <v>1</v>
      </c>
      <c r="E4" s="7">
        <v>4500</v>
      </c>
      <c r="F4" s="7">
        <f>E4*D4</f>
        <v>4500</v>
      </c>
      <c r="G4" s="25">
        <v>-4500</v>
      </c>
      <c r="H4" s="26">
        <v>0</v>
      </c>
      <c r="I4" s="26">
        <v>0</v>
      </c>
      <c r="J4" s="26">
        <v>0</v>
      </c>
      <c r="K4" s="26">
        <f>G4</f>
        <v>-4500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  <c r="BQ4" s="26">
        <v>0</v>
      </c>
      <c r="BR4" s="26">
        <v>0</v>
      </c>
      <c r="BS4" s="26">
        <v>0</v>
      </c>
      <c r="BT4" s="26">
        <v>0</v>
      </c>
      <c r="BU4" s="26">
        <v>0</v>
      </c>
      <c r="BV4" s="26">
        <v>0</v>
      </c>
      <c r="BW4" s="26">
        <v>0</v>
      </c>
      <c r="BX4" s="26">
        <v>0</v>
      </c>
      <c r="BY4" s="26">
        <v>0</v>
      </c>
      <c r="BZ4" s="26">
        <v>0</v>
      </c>
      <c r="CA4" s="26">
        <v>0</v>
      </c>
      <c r="CB4" s="26">
        <v>0</v>
      </c>
      <c r="CC4" s="26">
        <v>0</v>
      </c>
      <c r="CD4" s="26">
        <v>0</v>
      </c>
      <c r="CE4" s="26">
        <v>0</v>
      </c>
      <c r="CF4" s="26">
        <v>0</v>
      </c>
      <c r="CG4" s="26">
        <v>0</v>
      </c>
      <c r="CH4" s="26">
        <v>0</v>
      </c>
      <c r="CI4" s="26">
        <v>0</v>
      </c>
      <c r="CJ4" s="26">
        <v>0</v>
      </c>
      <c r="CK4" s="26">
        <v>0</v>
      </c>
      <c r="CL4" s="26">
        <v>0</v>
      </c>
      <c r="CM4" s="26">
        <v>0</v>
      </c>
      <c r="CN4" s="26">
        <v>0</v>
      </c>
      <c r="CO4" s="26">
        <v>0</v>
      </c>
      <c r="CP4" s="26">
        <v>0</v>
      </c>
      <c r="CQ4" s="26">
        <v>0</v>
      </c>
      <c r="CR4" s="26">
        <v>0</v>
      </c>
      <c r="CS4" s="26">
        <v>0</v>
      </c>
      <c r="CT4" s="26">
        <v>0</v>
      </c>
      <c r="CU4" s="26">
        <v>0</v>
      </c>
      <c r="CV4" s="35"/>
    </row>
    <row r="5" spans="1:100" x14ac:dyDescent="0.25">
      <c r="A5" s="55" t="s">
        <v>4</v>
      </c>
      <c r="B5" s="55" t="s">
        <v>162</v>
      </c>
      <c r="C5" s="55" t="s">
        <v>9</v>
      </c>
      <c r="D5" s="8">
        <v>0.21</v>
      </c>
      <c r="E5" s="7">
        <f>F3+F4+F2</f>
        <v>11500</v>
      </c>
      <c r="F5" s="7">
        <f>D5*E5</f>
        <v>2415</v>
      </c>
      <c r="G5" s="25">
        <f>(G2+G3+G4)*0.21</f>
        <v>-2415</v>
      </c>
      <c r="H5" s="26">
        <f>(H2+H3+H4)*0.21</f>
        <v>0</v>
      </c>
      <c r="I5" s="26">
        <f>(I2+I3+I4)*0.21</f>
        <v>-1218</v>
      </c>
      <c r="J5" s="26">
        <v>0</v>
      </c>
      <c r="K5" s="26">
        <f>(K2+K3+K4)*0.21</f>
        <v>-1197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6">
        <v>0</v>
      </c>
      <c r="BO5" s="26">
        <v>0</v>
      </c>
      <c r="BP5" s="26">
        <v>0</v>
      </c>
      <c r="BQ5" s="26">
        <v>0</v>
      </c>
      <c r="BR5" s="26">
        <v>0</v>
      </c>
      <c r="BS5" s="26">
        <v>0</v>
      </c>
      <c r="BT5" s="26">
        <v>0</v>
      </c>
      <c r="BU5" s="26">
        <v>0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0</v>
      </c>
      <c r="CB5" s="26">
        <v>0</v>
      </c>
      <c r="CC5" s="26">
        <v>0</v>
      </c>
      <c r="CD5" s="26">
        <v>0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26">
        <v>0</v>
      </c>
      <c r="CK5" s="26">
        <v>0</v>
      </c>
      <c r="CL5" s="26">
        <v>0</v>
      </c>
      <c r="CM5" s="26">
        <v>0</v>
      </c>
      <c r="CN5" s="26">
        <v>0</v>
      </c>
      <c r="CO5" s="26">
        <v>0</v>
      </c>
      <c r="CP5" s="26">
        <v>0</v>
      </c>
      <c r="CQ5" s="26">
        <v>0</v>
      </c>
      <c r="CR5" s="26">
        <v>0</v>
      </c>
      <c r="CS5" s="26">
        <v>0</v>
      </c>
      <c r="CT5" s="26">
        <v>0</v>
      </c>
      <c r="CU5" s="26">
        <v>0</v>
      </c>
      <c r="CV5" s="35"/>
    </row>
    <row r="6" spans="1:100" x14ac:dyDescent="0.25">
      <c r="A6" s="55" t="s">
        <v>4</v>
      </c>
      <c r="B6" s="55" t="s">
        <v>163</v>
      </c>
      <c r="C6" s="55" t="s">
        <v>15</v>
      </c>
      <c r="D6" s="3">
        <v>5.6099999999999997E-2</v>
      </c>
      <c r="E6" s="1">
        <f>F16</f>
        <v>18522</v>
      </c>
      <c r="F6" s="1">
        <f>E6*D6</f>
        <v>1039.0842</v>
      </c>
      <c r="G6" s="29">
        <f>-F6</f>
        <v>-1039.0842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f>G6</f>
        <v>-1039.0842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5"/>
    </row>
    <row r="7" spans="1:100" x14ac:dyDescent="0.25">
      <c r="A7" s="55" t="s">
        <v>4</v>
      </c>
      <c r="B7" s="55" t="s">
        <v>163</v>
      </c>
      <c r="C7" s="55" t="s">
        <v>16</v>
      </c>
      <c r="D7" s="3">
        <v>4.7699999999999999E-2</v>
      </c>
      <c r="E7" s="1">
        <f>F16</f>
        <v>18522</v>
      </c>
      <c r="F7" s="1">
        <f>E7*D7</f>
        <v>883.49940000000004</v>
      </c>
      <c r="G7" s="25">
        <f>-F7</f>
        <v>-883.49940000000004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f>G7*0.3</f>
        <v>-265.04982000000001</v>
      </c>
      <c r="Y7" s="26">
        <f>0.7*G7</f>
        <v>-618.44957999999997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0</v>
      </c>
      <c r="CK7" s="26">
        <v>0</v>
      </c>
      <c r="CL7" s="26">
        <v>0</v>
      </c>
      <c r="CM7" s="26">
        <v>0</v>
      </c>
      <c r="CN7" s="26">
        <v>0</v>
      </c>
      <c r="CO7" s="26">
        <v>0</v>
      </c>
      <c r="CP7" s="26">
        <v>0</v>
      </c>
      <c r="CQ7" s="26">
        <v>0</v>
      </c>
      <c r="CR7" s="26">
        <v>0</v>
      </c>
      <c r="CS7" s="26">
        <v>0</v>
      </c>
      <c r="CT7" s="26">
        <v>0</v>
      </c>
      <c r="CU7" s="26">
        <v>0</v>
      </c>
      <c r="CV7" s="35"/>
    </row>
    <row r="8" spans="1:100" x14ac:dyDescent="0.25">
      <c r="A8" s="55" t="s">
        <v>4</v>
      </c>
      <c r="B8" s="55" t="s">
        <v>163</v>
      </c>
      <c r="C8" s="55" t="s">
        <v>164</v>
      </c>
      <c r="D8" s="3">
        <v>7.0000000000000001E-3</v>
      </c>
      <c r="E8" s="1">
        <f>F16</f>
        <v>18522</v>
      </c>
      <c r="F8" s="1">
        <f>D8*E8</f>
        <v>129.654</v>
      </c>
      <c r="G8" s="25">
        <f>-F8</f>
        <v>-129.654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f>G8*0.5</f>
        <v>-64.826999999999998</v>
      </c>
      <c r="Y8" s="26">
        <f>G8*0.5</f>
        <v>-64.826999999999998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35"/>
    </row>
    <row r="9" spans="1:100" x14ac:dyDescent="0.25">
      <c r="A9" s="55" t="s">
        <v>4</v>
      </c>
      <c r="B9" s="55" t="s">
        <v>163</v>
      </c>
      <c r="C9" s="55" t="s">
        <v>13</v>
      </c>
      <c r="D9" s="3">
        <v>5.6099999999999997E-2</v>
      </c>
      <c r="E9" s="1">
        <f>F18+F19</f>
        <v>1374262.5008</v>
      </c>
      <c r="F9" s="1">
        <f>D9*E9</f>
        <v>77096.126294879999</v>
      </c>
      <c r="G9" s="25">
        <f>-F9</f>
        <v>-77096.126294879999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f>G9*0.4</f>
        <v>-30838.450517952002</v>
      </c>
      <c r="N9" s="26">
        <v>0</v>
      </c>
      <c r="O9" s="26">
        <v>0</v>
      </c>
      <c r="P9" s="26">
        <f>G9*0.6</f>
        <v>-46257.675776928001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 s="26">
        <v>0</v>
      </c>
      <c r="CM9" s="26">
        <v>0</v>
      </c>
      <c r="CN9" s="26">
        <v>0</v>
      </c>
      <c r="CO9" s="26">
        <v>0</v>
      </c>
      <c r="CP9" s="26">
        <v>0</v>
      </c>
      <c r="CQ9" s="26">
        <v>0</v>
      </c>
      <c r="CR9" s="26">
        <v>0</v>
      </c>
      <c r="CS9" s="26">
        <v>0</v>
      </c>
      <c r="CT9" s="26">
        <v>0</v>
      </c>
      <c r="CU9" s="26">
        <v>0</v>
      </c>
      <c r="CV9" s="35"/>
    </row>
    <row r="10" spans="1:100" x14ac:dyDescent="0.25">
      <c r="A10" s="55" t="s">
        <v>4</v>
      </c>
      <c r="B10" s="55" t="s">
        <v>163</v>
      </c>
      <c r="C10" s="55" t="s">
        <v>14</v>
      </c>
      <c r="D10" s="3">
        <v>4.7699999999999999E-2</v>
      </c>
      <c r="E10" s="1">
        <f>F18+F19</f>
        <v>1374262.5008</v>
      </c>
      <c r="F10" s="1">
        <f>D10*E10</f>
        <v>65552.321288160005</v>
      </c>
      <c r="G10" s="25">
        <f>-F10</f>
        <v>-65552.321288160005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f>$G10/14</f>
        <v>-4682.3086634400006</v>
      </c>
      <c r="AA10" s="26">
        <f t="shared" ref="AA10:AM10" si="0">$G10/14</f>
        <v>-4682.3086634400006</v>
      </c>
      <c r="AB10" s="26">
        <f t="shared" si="0"/>
        <v>-4682.3086634400006</v>
      </c>
      <c r="AC10" s="26">
        <f t="shared" si="0"/>
        <v>-4682.3086634400006</v>
      </c>
      <c r="AD10" s="26">
        <f t="shared" si="0"/>
        <v>-4682.3086634400006</v>
      </c>
      <c r="AE10" s="26">
        <f t="shared" si="0"/>
        <v>-4682.3086634400006</v>
      </c>
      <c r="AF10" s="26">
        <f t="shared" si="0"/>
        <v>-4682.3086634400006</v>
      </c>
      <c r="AG10" s="26">
        <f t="shared" si="0"/>
        <v>-4682.3086634400006</v>
      </c>
      <c r="AH10" s="26">
        <f t="shared" si="0"/>
        <v>-4682.3086634400006</v>
      </c>
      <c r="AI10" s="26">
        <f t="shared" si="0"/>
        <v>-4682.3086634400006</v>
      </c>
      <c r="AJ10" s="26">
        <f t="shared" si="0"/>
        <v>-4682.3086634400006</v>
      </c>
      <c r="AK10" s="26">
        <f t="shared" si="0"/>
        <v>-4682.3086634400006</v>
      </c>
      <c r="AL10" s="26">
        <f t="shared" si="0"/>
        <v>-4682.3086634400006</v>
      </c>
      <c r="AM10" s="26">
        <f t="shared" si="0"/>
        <v>-4682.3086634400006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35"/>
    </row>
    <row r="11" spans="1:100" x14ac:dyDescent="0.25">
      <c r="A11" s="55" t="s">
        <v>4</v>
      </c>
      <c r="B11" s="55" t="s">
        <v>163</v>
      </c>
      <c r="C11" s="55" t="s">
        <v>165</v>
      </c>
      <c r="D11" s="3">
        <v>7.0000000000000001E-3</v>
      </c>
      <c r="E11" s="1">
        <f>F18+F19</f>
        <v>1374262.5008</v>
      </c>
      <c r="F11" s="1">
        <f>D11*E11</f>
        <v>9619.8375056000004</v>
      </c>
      <c r="G11" s="25">
        <f>-F11</f>
        <v>-9619.8375056000004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f>$G$11/14</f>
        <v>-687.1312504</v>
      </c>
      <c r="AA11" s="26">
        <f t="shared" ref="AA11:AM11" si="1">$G$11/14</f>
        <v>-687.1312504</v>
      </c>
      <c r="AB11" s="26">
        <f t="shared" si="1"/>
        <v>-687.1312504</v>
      </c>
      <c r="AC11" s="26">
        <f t="shared" si="1"/>
        <v>-687.1312504</v>
      </c>
      <c r="AD11" s="26">
        <f t="shared" si="1"/>
        <v>-687.1312504</v>
      </c>
      <c r="AE11" s="26">
        <f t="shared" si="1"/>
        <v>-687.1312504</v>
      </c>
      <c r="AF11" s="26">
        <f t="shared" si="1"/>
        <v>-687.1312504</v>
      </c>
      <c r="AG11" s="26">
        <f t="shared" si="1"/>
        <v>-687.1312504</v>
      </c>
      <c r="AH11" s="26">
        <f t="shared" si="1"/>
        <v>-687.1312504</v>
      </c>
      <c r="AI11" s="26">
        <f t="shared" si="1"/>
        <v>-687.1312504</v>
      </c>
      <c r="AJ11" s="26">
        <f t="shared" si="1"/>
        <v>-687.1312504</v>
      </c>
      <c r="AK11" s="26">
        <f t="shared" si="1"/>
        <v>-687.1312504</v>
      </c>
      <c r="AL11" s="26">
        <f t="shared" si="1"/>
        <v>-687.1312504</v>
      </c>
      <c r="AM11" s="26">
        <f t="shared" si="1"/>
        <v>-687.1312504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35"/>
    </row>
    <row r="12" spans="1:100" x14ac:dyDescent="0.25">
      <c r="A12" s="55" t="s">
        <v>4</v>
      </c>
      <c r="B12" s="55" t="s">
        <v>163</v>
      </c>
      <c r="C12" s="55" t="s">
        <v>140</v>
      </c>
      <c r="D12" s="3">
        <v>0.02</v>
      </c>
      <c r="E12" s="1">
        <f>F19+F18+F16</f>
        <v>1392784.5008</v>
      </c>
      <c r="F12" s="1">
        <f>D12*E12</f>
        <v>27855.690016</v>
      </c>
      <c r="G12" s="25">
        <f>-F12</f>
        <v>-27855.690016</v>
      </c>
      <c r="H12" s="26">
        <v>0</v>
      </c>
      <c r="I12" s="26">
        <v>0</v>
      </c>
      <c r="J12" s="26">
        <v>0</v>
      </c>
      <c r="K12" s="26">
        <f>G12*0.05</f>
        <v>-1392.7845008000002</v>
      </c>
      <c r="L12" s="26">
        <v>0</v>
      </c>
      <c r="M12" s="26">
        <v>0</v>
      </c>
      <c r="N12" s="26">
        <v>0</v>
      </c>
      <c r="O12" s="26">
        <v>0</v>
      </c>
      <c r="P12" s="26">
        <f>G12*0.15</f>
        <v>-4178.3535024000003</v>
      </c>
      <c r="Q12" s="26">
        <v>0</v>
      </c>
      <c r="R12" s="26">
        <f>G12*0.05</f>
        <v>-1392.7845008000002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f t="shared" ref="X12:AL12" si="2">$G$12*0.04</f>
        <v>-1114.22760064</v>
      </c>
      <c r="Y12" s="26">
        <f t="shared" si="2"/>
        <v>-1114.22760064</v>
      </c>
      <c r="Z12" s="26">
        <f t="shared" si="2"/>
        <v>-1114.22760064</v>
      </c>
      <c r="AA12" s="26">
        <f t="shared" si="2"/>
        <v>-1114.22760064</v>
      </c>
      <c r="AB12" s="26">
        <f t="shared" si="2"/>
        <v>-1114.22760064</v>
      </c>
      <c r="AC12" s="26">
        <f t="shared" si="2"/>
        <v>-1114.22760064</v>
      </c>
      <c r="AD12" s="26">
        <f t="shared" si="2"/>
        <v>-1114.22760064</v>
      </c>
      <c r="AE12" s="26">
        <f t="shared" si="2"/>
        <v>-1114.22760064</v>
      </c>
      <c r="AF12" s="26">
        <f t="shared" si="2"/>
        <v>-1114.22760064</v>
      </c>
      <c r="AG12" s="26">
        <f t="shared" si="2"/>
        <v>-1114.22760064</v>
      </c>
      <c r="AH12" s="26">
        <f t="shared" si="2"/>
        <v>-1114.22760064</v>
      </c>
      <c r="AI12" s="26">
        <f t="shared" si="2"/>
        <v>-1114.22760064</v>
      </c>
      <c r="AJ12" s="26">
        <f t="shared" si="2"/>
        <v>-1114.22760064</v>
      </c>
      <c r="AK12" s="26">
        <f t="shared" si="2"/>
        <v>-1114.22760064</v>
      </c>
      <c r="AL12" s="26">
        <f t="shared" si="2"/>
        <v>-1114.22760064</v>
      </c>
      <c r="AM12" s="26">
        <f>$G$12*0.04</f>
        <v>-1114.22760064</v>
      </c>
      <c r="AN12" s="26">
        <f>G12*0.11</f>
        <v>-3064.12590176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  <c r="BQ12" s="26">
        <v>0</v>
      </c>
      <c r="BR12" s="26">
        <v>0</v>
      </c>
      <c r="BS12" s="26">
        <v>0</v>
      </c>
      <c r="BT12" s="26">
        <v>0</v>
      </c>
      <c r="BU12" s="26">
        <v>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0</v>
      </c>
      <c r="CB12" s="26">
        <v>0</v>
      </c>
      <c r="CC12" s="26">
        <v>0</v>
      </c>
      <c r="CD12" s="26">
        <v>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26">
        <v>0</v>
      </c>
      <c r="CK12" s="26">
        <v>0</v>
      </c>
      <c r="CL12" s="26">
        <v>0</v>
      </c>
      <c r="CM12" s="26">
        <v>0</v>
      </c>
      <c r="CN12" s="26">
        <v>0</v>
      </c>
      <c r="CO12" s="26">
        <v>0</v>
      </c>
      <c r="CP12" s="26">
        <v>0</v>
      </c>
      <c r="CQ12" s="26">
        <v>0</v>
      </c>
      <c r="CR12" s="26">
        <v>0</v>
      </c>
      <c r="CS12" s="26">
        <v>0</v>
      </c>
      <c r="CT12" s="26">
        <v>0</v>
      </c>
      <c r="CU12" s="26">
        <v>0</v>
      </c>
      <c r="CV12" s="35"/>
    </row>
    <row r="13" spans="1:100" x14ac:dyDescent="0.25">
      <c r="A13" s="55" t="s">
        <v>4</v>
      </c>
      <c r="B13" s="55" t="s">
        <v>163</v>
      </c>
      <c r="C13" s="55" t="s">
        <v>166</v>
      </c>
      <c r="D13" s="2">
        <v>0.21</v>
      </c>
      <c r="E13" s="1">
        <f>F6+F7+F8</f>
        <v>2052.2375999999999</v>
      </c>
      <c r="F13" s="1">
        <f>D13*E13</f>
        <v>430.96989599999995</v>
      </c>
      <c r="G13" s="25">
        <f>-F13</f>
        <v>-430.96989599999995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f>SUM(M6:M8)*0.21</f>
        <v>-218.20768200000001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f>(X7+X8)*0.21</f>
        <v>-69.274132199999997</v>
      </c>
      <c r="Y13" s="26">
        <f>(Y7+Y8)*0.21</f>
        <v>-143.48808179999997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35"/>
    </row>
    <row r="14" spans="1:100" x14ac:dyDescent="0.25">
      <c r="A14" s="55" t="s">
        <v>4</v>
      </c>
      <c r="B14" s="55" t="s">
        <v>163</v>
      </c>
      <c r="C14" s="55" t="s">
        <v>167</v>
      </c>
      <c r="D14" s="2">
        <v>0.21</v>
      </c>
      <c r="E14" s="1">
        <f>F9+F10+F11+F12</f>
        <v>180123.97510464001</v>
      </c>
      <c r="F14" s="1">
        <f>D14*E14</f>
        <v>37826.034771974402</v>
      </c>
      <c r="G14" s="25">
        <f>-F14</f>
        <v>-37826.034771974402</v>
      </c>
      <c r="H14" s="26">
        <v>0</v>
      </c>
      <c r="I14" s="26">
        <v>0</v>
      </c>
      <c r="J14" s="26">
        <v>0</v>
      </c>
      <c r="K14" s="26">
        <f>SUM(K9:K12)*0.21</f>
        <v>-292.48474516800002</v>
      </c>
      <c r="L14" s="26">
        <v>0</v>
      </c>
      <c r="M14" s="26">
        <f>SUM(M9:M12)*0.21</f>
        <v>-6476.0746087699199</v>
      </c>
      <c r="N14" s="26">
        <v>0</v>
      </c>
      <c r="O14" s="26">
        <v>0</v>
      </c>
      <c r="P14" s="26">
        <f>SUM(P9:P12)*0.21</f>
        <v>-10591.56614865888</v>
      </c>
      <c r="Q14" s="26">
        <v>0</v>
      </c>
      <c r="R14" s="26">
        <f>SUM(R9:R12)*0.21</f>
        <v>-292.48474516800002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f>SUM(X9:X12)*0.21</f>
        <v>-233.98779613439999</v>
      </c>
      <c r="Y14" s="26">
        <f>SUM(Y9:Y12)*0.21</f>
        <v>-233.98779613439999</v>
      </c>
      <c r="Z14" s="26">
        <f>SUM(Z9:Z12)*0.21</f>
        <v>-1361.5701780407999</v>
      </c>
      <c r="AA14" s="26">
        <f>SUM(AA9:AA12)*0.21</f>
        <v>-1361.5701780407999</v>
      </c>
      <c r="AB14" s="26">
        <f>SUM(AB9:AB12)*0.21</f>
        <v>-1361.5701780407999</v>
      </c>
      <c r="AC14" s="26">
        <f>SUM(AC9:AC12)*0.21</f>
        <v>-1361.5701780407999</v>
      </c>
      <c r="AD14" s="26">
        <f>SUM(AD9:AD12)*0.21</f>
        <v>-1361.5701780407999</v>
      </c>
      <c r="AE14" s="26">
        <f>SUM(AE9:AE12)*0.21</f>
        <v>-1361.5701780407999</v>
      </c>
      <c r="AF14" s="26">
        <f>SUM(AF9:AF12)*0.21</f>
        <v>-1361.5701780407999</v>
      </c>
      <c r="AG14" s="26">
        <f>SUM(AG9:AG12)*0.21</f>
        <v>-1361.5701780407999</v>
      </c>
      <c r="AH14" s="26">
        <f>SUM(AH9:AH12)*0.21</f>
        <v>-1361.5701780407999</v>
      </c>
      <c r="AI14" s="26">
        <f>SUM(AI9:AI12)*0.21</f>
        <v>-1361.5701780407999</v>
      </c>
      <c r="AJ14" s="26">
        <f>SUM(AJ9:AJ12)*0.21</f>
        <v>-1361.5701780407999</v>
      </c>
      <c r="AK14" s="26">
        <f>SUM(AK9:AK12)*0.21</f>
        <v>-1361.5701780407999</v>
      </c>
      <c r="AL14" s="26">
        <f>SUM(AL9:AL12)*0.21</f>
        <v>-1361.5701780407999</v>
      </c>
      <c r="AM14" s="26">
        <f>SUM(AM9:AM12)*0.21</f>
        <v>-1361.5701780407999</v>
      </c>
      <c r="AN14" s="26">
        <f>SUM(AN9:AN12)*0.21</f>
        <v>-643.46643936960004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0</v>
      </c>
      <c r="BS14" s="26">
        <v>0</v>
      </c>
      <c r="BT14" s="26">
        <v>0</v>
      </c>
      <c r="BU14" s="26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26">
        <v>0</v>
      </c>
      <c r="CK14" s="26">
        <v>0</v>
      </c>
      <c r="CL14" s="26">
        <v>0</v>
      </c>
      <c r="CM14" s="26">
        <v>0</v>
      </c>
      <c r="CN14" s="26">
        <v>0</v>
      </c>
      <c r="CO14" s="26">
        <v>0</v>
      </c>
      <c r="CP14" s="26">
        <v>0</v>
      </c>
      <c r="CQ14" s="26">
        <v>0</v>
      </c>
      <c r="CR14" s="26">
        <v>0</v>
      </c>
      <c r="CS14" s="26">
        <v>0</v>
      </c>
      <c r="CT14" s="26">
        <v>0</v>
      </c>
      <c r="CU14" s="26">
        <v>0</v>
      </c>
      <c r="CV14" s="35"/>
    </row>
    <row r="15" spans="1:100" x14ac:dyDescent="0.25">
      <c r="A15" s="55" t="s">
        <v>4</v>
      </c>
      <c r="B15" s="55" t="s">
        <v>163</v>
      </c>
      <c r="C15" s="55" t="s">
        <v>20</v>
      </c>
      <c r="D15" s="3">
        <v>3.0000000000000001E-3</v>
      </c>
      <c r="E15" s="1">
        <f>F18+F19</f>
        <v>1374262.5008</v>
      </c>
      <c r="F15" s="1">
        <f>D15*E15</f>
        <v>4122.7875024000004</v>
      </c>
      <c r="G15" s="25">
        <f>-F15</f>
        <v>-4122.7875024000004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f>$G$15/14</f>
        <v>-294.48482160000003</v>
      </c>
      <c r="AA15" s="26">
        <f t="shared" ref="AA15:AM15" si="3">$G$15/14</f>
        <v>-294.48482160000003</v>
      </c>
      <c r="AB15" s="26">
        <f t="shared" si="3"/>
        <v>-294.48482160000003</v>
      </c>
      <c r="AC15" s="26">
        <f t="shared" si="3"/>
        <v>-294.48482160000003</v>
      </c>
      <c r="AD15" s="26">
        <f t="shared" si="3"/>
        <v>-294.48482160000003</v>
      </c>
      <c r="AE15" s="26">
        <f t="shared" si="3"/>
        <v>-294.48482160000003</v>
      </c>
      <c r="AF15" s="26">
        <f t="shared" si="3"/>
        <v>-294.48482160000003</v>
      </c>
      <c r="AG15" s="26">
        <f t="shared" si="3"/>
        <v>-294.48482160000003</v>
      </c>
      <c r="AH15" s="26">
        <f t="shared" si="3"/>
        <v>-294.48482160000003</v>
      </c>
      <c r="AI15" s="26">
        <f t="shared" si="3"/>
        <v>-294.48482160000003</v>
      </c>
      <c r="AJ15" s="26">
        <f t="shared" si="3"/>
        <v>-294.48482160000003</v>
      </c>
      <c r="AK15" s="26">
        <f t="shared" si="3"/>
        <v>-294.48482160000003</v>
      </c>
      <c r="AL15" s="26">
        <f t="shared" si="3"/>
        <v>-294.48482160000003</v>
      </c>
      <c r="AM15" s="26">
        <f t="shared" si="3"/>
        <v>-294.48482160000003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0</v>
      </c>
      <c r="CL15" s="26">
        <v>0</v>
      </c>
      <c r="CM15" s="26">
        <v>0</v>
      </c>
      <c r="CN15" s="26">
        <v>0</v>
      </c>
      <c r="CO15" s="26">
        <v>0</v>
      </c>
      <c r="CP15" s="26">
        <v>0</v>
      </c>
      <c r="CQ15" s="26">
        <v>0</v>
      </c>
      <c r="CR15" s="26">
        <v>0</v>
      </c>
      <c r="CS15" s="26">
        <v>0</v>
      </c>
      <c r="CT15" s="26">
        <v>0</v>
      </c>
      <c r="CU15" s="26">
        <v>0</v>
      </c>
      <c r="CV15" s="35"/>
    </row>
    <row r="16" spans="1:100" x14ac:dyDescent="0.25">
      <c r="A16" s="55" t="s">
        <v>4</v>
      </c>
      <c r="B16" s="55" t="s">
        <v>168</v>
      </c>
      <c r="C16" s="55" t="s">
        <v>8</v>
      </c>
      <c r="D16" s="1">
        <f>42*7*3</f>
        <v>882</v>
      </c>
      <c r="E16" s="1">
        <v>21</v>
      </c>
      <c r="F16" s="1">
        <f>D16*E16</f>
        <v>18522</v>
      </c>
      <c r="G16" s="25">
        <f>-F16</f>
        <v>-18522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f>G16*0.4</f>
        <v>-7408.8</v>
      </c>
      <c r="Y16" s="26">
        <f>G16*0.6</f>
        <v>-11113.199999999999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</v>
      </c>
      <c r="BQ16" s="26">
        <v>0</v>
      </c>
      <c r="BR16" s="26">
        <v>0</v>
      </c>
      <c r="BS16" s="26">
        <v>0</v>
      </c>
      <c r="BT16" s="26">
        <v>0</v>
      </c>
      <c r="BU16" s="26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26">
        <v>0</v>
      </c>
      <c r="CK16" s="26">
        <v>0</v>
      </c>
      <c r="CL16" s="26">
        <v>0</v>
      </c>
      <c r="CM16" s="26">
        <v>0</v>
      </c>
      <c r="CN16" s="26">
        <v>0</v>
      </c>
      <c r="CO16" s="26">
        <v>0</v>
      </c>
      <c r="CP16" s="26">
        <v>0</v>
      </c>
      <c r="CQ16" s="26">
        <v>0</v>
      </c>
      <c r="CR16" s="26">
        <v>0</v>
      </c>
      <c r="CS16" s="26">
        <v>0</v>
      </c>
      <c r="CT16" s="26">
        <v>0</v>
      </c>
      <c r="CU16" s="26">
        <v>0</v>
      </c>
      <c r="CV16" s="35"/>
    </row>
    <row r="17" spans="1:100" x14ac:dyDescent="0.25">
      <c r="A17" s="55" t="s">
        <v>4</v>
      </c>
      <c r="B17" s="55" t="s">
        <v>168</v>
      </c>
      <c r="C17" s="55" t="s">
        <v>12</v>
      </c>
      <c r="D17" s="7">
        <v>115</v>
      </c>
      <c r="E17" s="1">
        <v>5.75</v>
      </c>
      <c r="F17" s="1">
        <f>D17*E17</f>
        <v>661.25</v>
      </c>
      <c r="G17" s="25">
        <f>-F17</f>
        <v>-661.25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f>G17*0.4</f>
        <v>-264.5</v>
      </c>
      <c r="Y17" s="26">
        <f>G17*0.6</f>
        <v>-396.75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 s="26">
        <v>0</v>
      </c>
      <c r="CM17" s="26">
        <v>0</v>
      </c>
      <c r="CN17" s="26">
        <v>0</v>
      </c>
      <c r="CO17" s="26">
        <v>0</v>
      </c>
      <c r="CP17" s="26">
        <v>0</v>
      </c>
      <c r="CQ17" s="26">
        <v>0</v>
      </c>
      <c r="CR17" s="26">
        <v>0</v>
      </c>
      <c r="CS17" s="26">
        <v>0</v>
      </c>
      <c r="CT17" s="26">
        <v>0</v>
      </c>
      <c r="CU17" s="26">
        <v>0</v>
      </c>
      <c r="CV17" s="35"/>
    </row>
    <row r="18" spans="1:100" x14ac:dyDescent="0.25">
      <c r="A18" s="55" t="s">
        <v>4</v>
      </c>
      <c r="B18" s="55" t="s">
        <v>168</v>
      </c>
      <c r="C18" s="55" t="s">
        <v>2</v>
      </c>
      <c r="D18" s="1">
        <f>12*65*1.2</f>
        <v>936</v>
      </c>
      <c r="E18" s="1">
        <f>684.63*1.06</f>
        <v>725.70780000000002</v>
      </c>
      <c r="F18" s="1">
        <f>D18*E18</f>
        <v>679262.50080000004</v>
      </c>
      <c r="G18" s="25">
        <f>-F18</f>
        <v>-679262.50080000004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f>'evolucion certificaciones nuevo'!J33</f>
        <v>-20377.875024000001</v>
      </c>
      <c r="AF18" s="26">
        <f>'evolucion certificaciones nuevo'!K33</f>
        <v>-27170.500032000004</v>
      </c>
      <c r="AG18" s="26">
        <f>'evolucion certificaciones nuevo'!L33</f>
        <v>-63171.412574400005</v>
      </c>
      <c r="AH18" s="26">
        <f>'evolucion certificaciones nuevo'!M33</f>
        <v>-71322.562583999999</v>
      </c>
      <c r="AI18" s="26">
        <f>'evolucion certificaciones nuevo'!N33</f>
        <v>-112078.31263200002</v>
      </c>
      <c r="AJ18" s="26">
        <f>'evolucion certificaciones nuevo'!O33</f>
        <v>-139248.812664</v>
      </c>
      <c r="AK18" s="26">
        <f>'evolucion certificaciones nuevo'!P33</f>
        <v>-141286.60016639999</v>
      </c>
      <c r="AL18" s="26">
        <f>'evolucion certificaciones nuevo'!Q33</f>
        <v>-55699.525065600006</v>
      </c>
      <c r="AM18" s="26">
        <f>'evolucion certificaciones nuevo'!R33</f>
        <v>-48906.900057599996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35"/>
    </row>
    <row r="19" spans="1:100" x14ac:dyDescent="0.25">
      <c r="A19" s="55" t="s">
        <v>4</v>
      </c>
      <c r="B19" s="55" t="s">
        <v>168</v>
      </c>
      <c r="C19" s="55" t="s">
        <v>40</v>
      </c>
      <c r="D19" s="1">
        <v>1</v>
      </c>
      <c r="E19" s="1">
        <v>695000</v>
      </c>
      <c r="F19" s="1">
        <f>D19*E19</f>
        <v>695000</v>
      </c>
      <c r="G19" s="25">
        <f>-F19</f>
        <v>-695000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f>'evolucion certificaciones nuevo'!E35</f>
        <v>-4170</v>
      </c>
      <c r="AA19" s="26">
        <f>'evolucion certificaciones nuevo'!F35</f>
        <v>-11120</v>
      </c>
      <c r="AB19" s="26">
        <f>'evolucion certificaciones nuevo'!G35</f>
        <v>-27800</v>
      </c>
      <c r="AC19" s="26">
        <f>'evolucion certificaciones nuevo'!H35</f>
        <v>-26062.5</v>
      </c>
      <c r="AD19" s="26">
        <f>'evolucion certificaciones nuevo'!I35</f>
        <v>-31275</v>
      </c>
      <c r="AE19" s="26">
        <f>'evolucion certificaciones nuevo'!J35</f>
        <v>-65677.5</v>
      </c>
      <c r="AF19" s="26">
        <f>'evolucion certificaciones nuevo'!K35</f>
        <v>-81662.5</v>
      </c>
      <c r="AG19" s="26">
        <f>'evolucion certificaciones nuevo'!L35</f>
        <v>-55600</v>
      </c>
      <c r="AH19" s="26">
        <f>'evolucion certificaciones nuevo'!M35</f>
        <v>-92435</v>
      </c>
      <c r="AI19" s="26">
        <f>'evolucion certificaciones nuevo'!N35</f>
        <v>-82705</v>
      </c>
      <c r="AJ19" s="26">
        <f>'evolucion certificaciones nuevo'!O35</f>
        <v>-103207.5</v>
      </c>
      <c r="AK19" s="26">
        <f>'evolucion certificaciones nuevo'!P35</f>
        <v>-40657.5</v>
      </c>
      <c r="AL19" s="26">
        <f>'evolucion certificaciones nuevo'!Q35</f>
        <v>-72627.5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35"/>
    </row>
    <row r="20" spans="1:100" x14ac:dyDescent="0.25">
      <c r="A20" s="55" t="s">
        <v>4</v>
      </c>
      <c r="B20" s="55" t="s">
        <v>168</v>
      </c>
      <c r="C20" s="55" t="s">
        <v>11</v>
      </c>
      <c r="D20" s="2">
        <v>0.21</v>
      </c>
      <c r="E20" s="1">
        <f>F16</f>
        <v>18522</v>
      </c>
      <c r="F20" s="1">
        <f>E20*D20</f>
        <v>3889.62</v>
      </c>
      <c r="G20" s="25">
        <f>-F20</f>
        <v>-3889.62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f>X16*0.21</f>
        <v>-1555.848</v>
      </c>
      <c r="Y20" s="26">
        <f>Y16*0.21</f>
        <v>-2333.7719999999995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  <c r="BP20" s="26">
        <v>0</v>
      </c>
      <c r="BQ20" s="26">
        <v>0</v>
      </c>
      <c r="BR20" s="26">
        <v>0</v>
      </c>
      <c r="BS20" s="26">
        <v>0</v>
      </c>
      <c r="BT20" s="26">
        <v>0</v>
      </c>
      <c r="BU20" s="26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26">
        <v>0</v>
      </c>
      <c r="CK20" s="26">
        <v>0</v>
      </c>
      <c r="CL20" s="26">
        <v>0</v>
      </c>
      <c r="CM20" s="26">
        <v>0</v>
      </c>
      <c r="CN20" s="26">
        <v>0</v>
      </c>
      <c r="CO20" s="26">
        <v>0</v>
      </c>
      <c r="CP20" s="26">
        <v>0</v>
      </c>
      <c r="CQ20" s="26">
        <v>0</v>
      </c>
      <c r="CR20" s="26">
        <v>0</v>
      </c>
      <c r="CS20" s="26">
        <v>0</v>
      </c>
      <c r="CT20" s="26">
        <v>0</v>
      </c>
      <c r="CU20" s="26">
        <v>0</v>
      </c>
      <c r="CV20" s="35"/>
    </row>
    <row r="21" spans="1:100" x14ac:dyDescent="0.25">
      <c r="A21" s="55" t="s">
        <v>4</v>
      </c>
      <c r="B21" s="55" t="s">
        <v>168</v>
      </c>
      <c r="C21" s="55" t="s">
        <v>10</v>
      </c>
      <c r="D21" s="2">
        <v>0.1</v>
      </c>
      <c r="E21" s="1">
        <f>F18+F19</f>
        <v>1374262.5008</v>
      </c>
      <c r="F21" s="1">
        <f>E21*D21</f>
        <v>137426.25008</v>
      </c>
      <c r="G21" s="25">
        <f>-F21</f>
        <v>-137426.25008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f>(Z18+Z19)*0.1</f>
        <v>-417</v>
      </c>
      <c r="AA21" s="26">
        <f>(AA18+AA19)*0.1</f>
        <v>-1112</v>
      </c>
      <c r="AB21" s="26">
        <f>(AB18+AB19)*0.1</f>
        <v>-2780</v>
      </c>
      <c r="AC21" s="26">
        <f>(AC18+AC19)*0.1</f>
        <v>-2606.25</v>
      </c>
      <c r="AD21" s="26">
        <f>(AD18+AD19)*0.1</f>
        <v>-3127.5</v>
      </c>
      <c r="AE21" s="26">
        <f>(AE18+AE19)*0.1</f>
        <v>-8605.5375024000004</v>
      </c>
      <c r="AF21" s="26">
        <f>(AF18+AF19)*0.1</f>
        <v>-10883.300003200002</v>
      </c>
      <c r="AG21" s="26">
        <f>(AG18+AG19)*0.1</f>
        <v>-11877.141257440002</v>
      </c>
      <c r="AH21" s="26">
        <f>(AH18+AH19)*0.1</f>
        <v>-16375.756258400001</v>
      </c>
      <c r="AI21" s="26">
        <f>(AI18+AI19)*0.1</f>
        <v>-19478.331263200002</v>
      </c>
      <c r="AJ21" s="26">
        <f>(AJ18+AJ19)*0.1</f>
        <v>-24245.6312664</v>
      </c>
      <c r="AK21" s="26">
        <f>(AK18+AK19)*0.1</f>
        <v>-18194.410016639999</v>
      </c>
      <c r="AL21" s="26">
        <f>(AL18+AL19)*0.1</f>
        <v>-12832.702506560001</v>
      </c>
      <c r="AM21" s="26">
        <f>(AM18+AM19)*0.1</f>
        <v>-4890.6900057599996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  <c r="BP21" s="26">
        <v>0</v>
      </c>
      <c r="BQ21" s="26">
        <v>0</v>
      </c>
      <c r="BR21" s="26">
        <v>0</v>
      </c>
      <c r="BS21" s="26">
        <v>0</v>
      </c>
      <c r="BT21" s="26">
        <v>0</v>
      </c>
      <c r="BU21" s="26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0</v>
      </c>
      <c r="CM21" s="26">
        <v>0</v>
      </c>
      <c r="CN21" s="26">
        <v>0</v>
      </c>
      <c r="CO21" s="26">
        <v>0</v>
      </c>
      <c r="CP21" s="26">
        <v>0</v>
      </c>
      <c r="CQ21" s="26">
        <v>0</v>
      </c>
      <c r="CR21" s="26">
        <v>0</v>
      </c>
      <c r="CS21" s="26">
        <v>0</v>
      </c>
      <c r="CT21" s="26">
        <v>0</v>
      </c>
      <c r="CU21" s="26">
        <v>0</v>
      </c>
      <c r="CV21" s="35"/>
    </row>
    <row r="22" spans="1:100" x14ac:dyDescent="0.25">
      <c r="A22" s="55" t="s">
        <v>4</v>
      </c>
      <c r="B22" s="55" t="s">
        <v>168</v>
      </c>
      <c r="C22" s="55" t="s">
        <v>21</v>
      </c>
      <c r="D22">
        <v>1</v>
      </c>
      <c r="E22" s="1">
        <v>700</v>
      </c>
      <c r="F22" s="1">
        <f>D22*E22</f>
        <v>700</v>
      </c>
      <c r="G22" s="25">
        <f>-F22</f>
        <v>-700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f>G22</f>
        <v>-700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35"/>
    </row>
    <row r="23" spans="1:100" x14ac:dyDescent="0.25">
      <c r="A23" s="55" t="s">
        <v>4</v>
      </c>
      <c r="B23" s="55" t="s">
        <v>0</v>
      </c>
      <c r="C23" s="55" t="s">
        <v>7</v>
      </c>
      <c r="D23">
        <f>5%</f>
        <v>0.05</v>
      </c>
      <c r="E23" s="1">
        <f>(F18+F19)</f>
        <v>1374262.5008</v>
      </c>
      <c r="F23" s="1">
        <f>D23*E23</f>
        <v>68713.125039999999</v>
      </c>
      <c r="G23" s="29">
        <f>-F23</f>
        <v>-68713.125039999999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f>G23*0.2</f>
        <v>-13742.625008000001</v>
      </c>
      <c r="R23" s="30">
        <v>0</v>
      </c>
      <c r="S23" s="30">
        <v>0</v>
      </c>
      <c r="T23" s="30">
        <f>G23*0.8</f>
        <v>-54970.500032000004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5"/>
    </row>
    <row r="24" spans="1:100" x14ac:dyDescent="0.25">
      <c r="A24" s="55" t="s">
        <v>4</v>
      </c>
      <c r="B24" s="55" t="s">
        <v>0</v>
      </c>
      <c r="C24" s="55" t="s">
        <v>6</v>
      </c>
      <c r="D24">
        <f>5%</f>
        <v>0.05</v>
      </c>
      <c r="E24" s="1">
        <f>F16</f>
        <v>18522</v>
      </c>
      <c r="F24" s="1">
        <f>D24*E24</f>
        <v>926.1</v>
      </c>
      <c r="G24" s="25">
        <f>-F24</f>
        <v>-926.1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f>G24*0.2</f>
        <v>-185.22000000000003</v>
      </c>
      <c r="O24" s="26">
        <v>0</v>
      </c>
      <c r="P24" s="26">
        <f>G24*0.8</f>
        <v>-740.88000000000011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6">
        <v>0</v>
      </c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  <c r="BP24" s="26">
        <v>0</v>
      </c>
      <c r="BQ24" s="26">
        <v>0</v>
      </c>
      <c r="BR24" s="26">
        <v>0</v>
      </c>
      <c r="BS24" s="26">
        <v>0</v>
      </c>
      <c r="BT24" s="26">
        <v>0</v>
      </c>
      <c r="BU24" s="26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0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26">
        <v>0</v>
      </c>
      <c r="CK24" s="26">
        <v>0</v>
      </c>
      <c r="CL24" s="26">
        <v>0</v>
      </c>
      <c r="CM24" s="26">
        <v>0</v>
      </c>
      <c r="CN24" s="26">
        <v>0</v>
      </c>
      <c r="CO24" s="26">
        <v>0</v>
      </c>
      <c r="CP24" s="26">
        <v>0</v>
      </c>
      <c r="CQ24" s="26">
        <v>0</v>
      </c>
      <c r="CR24" s="26">
        <v>0</v>
      </c>
      <c r="CS24" s="26">
        <v>0</v>
      </c>
      <c r="CT24" s="26">
        <v>0</v>
      </c>
      <c r="CU24" s="26">
        <v>0</v>
      </c>
      <c r="CV24" s="35"/>
    </row>
    <row r="25" spans="1:100" x14ac:dyDescent="0.25">
      <c r="A25" s="55" t="s">
        <v>4</v>
      </c>
      <c r="B25" s="55" t="s">
        <v>0</v>
      </c>
      <c r="C25" s="55" t="s">
        <v>169</v>
      </c>
      <c r="D25" s="3">
        <v>2.9999999999999997E-4</v>
      </c>
      <c r="E25" s="1">
        <f>F18</f>
        <v>679262.50080000004</v>
      </c>
      <c r="F25" s="1">
        <f>D25*E25</f>
        <v>203.77875023999999</v>
      </c>
      <c r="G25" s="25">
        <f>-F25</f>
        <v>-203.77875023999999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f>G25</f>
        <v>-203.77875023999999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6">
        <v>0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0</v>
      </c>
      <c r="CI25" s="26">
        <v>0</v>
      </c>
      <c r="CJ25" s="26">
        <v>0</v>
      </c>
      <c r="CK25" s="26">
        <v>0</v>
      </c>
      <c r="CL25" s="26">
        <v>0</v>
      </c>
      <c r="CM25" s="26">
        <v>0</v>
      </c>
      <c r="CN25" s="26">
        <v>0</v>
      </c>
      <c r="CO25" s="26">
        <v>0</v>
      </c>
      <c r="CP25" s="26">
        <v>0</v>
      </c>
      <c r="CQ25" s="26">
        <v>0</v>
      </c>
      <c r="CR25" s="26">
        <v>0</v>
      </c>
      <c r="CS25" s="26">
        <v>0</v>
      </c>
      <c r="CT25" s="26">
        <v>0</v>
      </c>
      <c r="CU25" s="26">
        <v>0</v>
      </c>
      <c r="CV25" s="35"/>
    </row>
    <row r="26" spans="1:100" x14ac:dyDescent="0.25">
      <c r="A26" s="55" t="s">
        <v>4</v>
      </c>
      <c r="B26" s="55" t="s">
        <v>0</v>
      </c>
      <c r="C26" s="55" t="s">
        <v>170</v>
      </c>
      <c r="D26" s="3">
        <v>2.0000000000000001E-4</v>
      </c>
      <c r="E26" s="1">
        <f>F18</f>
        <v>679262.50080000004</v>
      </c>
      <c r="F26" s="1">
        <f>D26*E26</f>
        <v>135.85250016000001</v>
      </c>
      <c r="G26" s="25">
        <f>-F26</f>
        <v>-135.85250016000001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f>G26</f>
        <v>-135.85250016000001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0</v>
      </c>
      <c r="BS26" s="26">
        <v>0</v>
      </c>
      <c r="BT26" s="26">
        <v>0</v>
      </c>
      <c r="BU26" s="26">
        <v>0</v>
      </c>
      <c r="BV26" s="26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0</v>
      </c>
      <c r="CB26" s="26">
        <v>0</v>
      </c>
      <c r="CC26" s="26">
        <v>0</v>
      </c>
      <c r="CD26" s="26">
        <v>0</v>
      </c>
      <c r="CE26" s="26">
        <v>0</v>
      </c>
      <c r="CF26" s="26">
        <v>0</v>
      </c>
      <c r="CG26" s="26">
        <v>0</v>
      </c>
      <c r="CH26" s="26">
        <v>0</v>
      </c>
      <c r="CI26" s="26">
        <v>0</v>
      </c>
      <c r="CJ26" s="26">
        <v>0</v>
      </c>
      <c r="CK26" s="26">
        <v>0</v>
      </c>
      <c r="CL26" s="26">
        <v>0</v>
      </c>
      <c r="CM26" s="26">
        <v>0</v>
      </c>
      <c r="CN26" s="26">
        <v>0</v>
      </c>
      <c r="CO26" s="26">
        <v>0</v>
      </c>
      <c r="CP26" s="26">
        <v>0</v>
      </c>
      <c r="CQ26" s="26">
        <v>0</v>
      </c>
      <c r="CR26" s="26">
        <v>0</v>
      </c>
      <c r="CS26" s="26">
        <v>0</v>
      </c>
      <c r="CT26" s="26">
        <v>0</v>
      </c>
      <c r="CU26" s="26">
        <v>0</v>
      </c>
      <c r="CV26" s="35"/>
    </row>
    <row r="27" spans="1:100" x14ac:dyDescent="0.25">
      <c r="A27" s="55" t="s">
        <v>4</v>
      </c>
      <c r="B27" s="55" t="s">
        <v>0</v>
      </c>
      <c r="C27" s="55" t="s">
        <v>171</v>
      </c>
      <c r="D27">
        <v>1</v>
      </c>
      <c r="E27" s="1">
        <v>250</v>
      </c>
      <c r="F27" s="1">
        <f>D27*E27</f>
        <v>250</v>
      </c>
      <c r="G27" s="25">
        <f>-F27</f>
        <v>-250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f>G27</f>
        <v>-250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26">
        <v>0</v>
      </c>
      <c r="CK27" s="26">
        <v>0</v>
      </c>
      <c r="CL27" s="26">
        <v>0</v>
      </c>
      <c r="CM27" s="26">
        <v>0</v>
      </c>
      <c r="CN27" s="26">
        <v>0</v>
      </c>
      <c r="CO27" s="26">
        <v>0</v>
      </c>
      <c r="CP27" s="26">
        <v>0</v>
      </c>
      <c r="CQ27" s="26">
        <v>0</v>
      </c>
      <c r="CR27" s="26">
        <v>0</v>
      </c>
      <c r="CS27" s="26">
        <v>0</v>
      </c>
      <c r="CT27" s="26">
        <v>0</v>
      </c>
      <c r="CU27" s="26">
        <v>0</v>
      </c>
      <c r="CV27" s="35"/>
    </row>
    <row r="28" spans="1:100" x14ac:dyDescent="0.25">
      <c r="A28" s="55" t="s">
        <v>4</v>
      </c>
      <c r="B28" s="55" t="s">
        <v>0</v>
      </c>
      <c r="C28" s="55" t="s">
        <v>172</v>
      </c>
      <c r="D28" s="3">
        <v>2.9999999999999997E-4</v>
      </c>
      <c r="E28" s="1">
        <f>F18</f>
        <v>679262.50080000004</v>
      </c>
      <c r="F28" s="1">
        <f>D28*E28</f>
        <v>203.77875023999999</v>
      </c>
      <c r="G28" s="25">
        <f>-F28</f>
        <v>-203.77875023999999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f>G28</f>
        <v>-203.77875023999999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35"/>
    </row>
    <row r="29" spans="1:100" x14ac:dyDescent="0.25">
      <c r="A29" s="55" t="s">
        <v>4</v>
      </c>
      <c r="B29" s="55" t="s">
        <v>0</v>
      </c>
      <c r="C29" s="55" t="s">
        <v>173</v>
      </c>
      <c r="D29" s="3">
        <v>2.0000000000000001E-4</v>
      </c>
      <c r="E29" s="1">
        <f>F18</f>
        <v>679262.50080000004</v>
      </c>
      <c r="F29" s="1">
        <f>D29*E29</f>
        <v>135.85250016000001</v>
      </c>
      <c r="G29" s="25">
        <f>-F29</f>
        <v>-135.85250016000001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f t="shared" ref="AN29:AN32" si="4">G29</f>
        <v>-135.85250016000001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35"/>
    </row>
    <row r="30" spans="1:100" x14ac:dyDescent="0.25">
      <c r="A30" s="55" t="s">
        <v>4</v>
      </c>
      <c r="B30" s="55" t="s">
        <v>0</v>
      </c>
      <c r="C30" s="55" t="s">
        <v>174</v>
      </c>
      <c r="D30">
        <v>1</v>
      </c>
      <c r="E30" s="1">
        <v>250</v>
      </c>
      <c r="F30" s="1">
        <f>D30*E30</f>
        <v>250</v>
      </c>
      <c r="G30" s="25">
        <f>-F30</f>
        <v>-250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f t="shared" si="4"/>
        <v>-250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35"/>
    </row>
    <row r="31" spans="1:100" x14ac:dyDescent="0.25">
      <c r="A31" s="55" t="s">
        <v>4</v>
      </c>
      <c r="B31" s="55" t="s">
        <v>0</v>
      </c>
      <c r="C31" s="55" t="s">
        <v>23</v>
      </c>
      <c r="D31" s="3">
        <v>8.9999999999999993E-3</v>
      </c>
      <c r="E31" s="1">
        <f>F18</f>
        <v>679262.50080000004</v>
      </c>
      <c r="F31" s="1">
        <f>D31*E31</f>
        <v>6113.3625071999995</v>
      </c>
      <c r="G31" s="25">
        <f>-F31</f>
        <v>-6113.3625071999995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f>$G$31/16</f>
        <v>-382.08515669999997</v>
      </c>
      <c r="Y31" s="26">
        <f t="shared" ref="Y31:AM31" si="5">$G$31/16</f>
        <v>-382.08515669999997</v>
      </c>
      <c r="Z31" s="26">
        <f t="shared" si="5"/>
        <v>-382.08515669999997</v>
      </c>
      <c r="AA31" s="26">
        <f t="shared" si="5"/>
        <v>-382.08515669999997</v>
      </c>
      <c r="AB31" s="26">
        <f t="shared" si="5"/>
        <v>-382.08515669999997</v>
      </c>
      <c r="AC31" s="26">
        <f t="shared" si="5"/>
        <v>-382.08515669999997</v>
      </c>
      <c r="AD31" s="26">
        <f t="shared" si="5"/>
        <v>-382.08515669999997</v>
      </c>
      <c r="AE31" s="26">
        <f t="shared" si="5"/>
        <v>-382.08515669999997</v>
      </c>
      <c r="AF31" s="26">
        <f t="shared" si="5"/>
        <v>-382.08515669999997</v>
      </c>
      <c r="AG31" s="26">
        <f t="shared" si="5"/>
        <v>-382.08515669999997</v>
      </c>
      <c r="AH31" s="26">
        <f t="shared" si="5"/>
        <v>-382.08515669999997</v>
      </c>
      <c r="AI31" s="26">
        <f t="shared" si="5"/>
        <v>-382.08515669999997</v>
      </c>
      <c r="AJ31" s="26">
        <f t="shared" si="5"/>
        <v>-382.08515669999997</v>
      </c>
      <c r="AK31" s="26">
        <f t="shared" si="5"/>
        <v>-382.08515669999997</v>
      </c>
      <c r="AL31" s="26">
        <f t="shared" si="5"/>
        <v>-382.08515669999997</v>
      </c>
      <c r="AM31" s="26">
        <f t="shared" si="5"/>
        <v>-382.08515669999997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35"/>
    </row>
    <row r="32" spans="1:100" x14ac:dyDescent="0.25">
      <c r="A32" s="55" t="s">
        <v>4</v>
      </c>
      <c r="B32" s="55" t="s">
        <v>0</v>
      </c>
      <c r="C32" s="55" t="s">
        <v>175</v>
      </c>
      <c r="D32" s="3">
        <v>2.5000000000000001E-3</v>
      </c>
      <c r="E32" s="1">
        <f>12*65*1.2*725.71</f>
        <v>679264.56</v>
      </c>
      <c r="F32" s="1">
        <f>D32*E32</f>
        <v>1698.1614000000002</v>
      </c>
      <c r="G32" s="25">
        <f>-F32</f>
        <v>-1698.1614000000002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f t="shared" si="4"/>
        <v>-1698.1614000000002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35"/>
    </row>
    <row r="33" spans="1:100" x14ac:dyDescent="0.25">
      <c r="A33" s="55" t="s">
        <v>4</v>
      </c>
      <c r="B33" s="55" t="s">
        <v>24</v>
      </c>
      <c r="C33" s="55" t="s">
        <v>27</v>
      </c>
      <c r="D33" s="9">
        <v>1</v>
      </c>
      <c r="E33" s="10">
        <v>2500</v>
      </c>
      <c r="F33" s="10">
        <f>D33*E33</f>
        <v>2500</v>
      </c>
      <c r="G33" s="27">
        <f>-F33</f>
        <v>-2500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34">
        <v>0</v>
      </c>
      <c r="W33" s="34">
        <f>G33</f>
        <v>-2500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4">
        <v>0</v>
      </c>
      <c r="BB33" s="34">
        <v>0</v>
      </c>
      <c r="BC33" s="34">
        <v>0</v>
      </c>
      <c r="BD33" s="34">
        <v>0</v>
      </c>
      <c r="BE33" s="34">
        <v>0</v>
      </c>
      <c r="BF33" s="34">
        <v>0</v>
      </c>
      <c r="BG33" s="34">
        <v>0</v>
      </c>
      <c r="BH33" s="34">
        <v>0</v>
      </c>
      <c r="BI33" s="34">
        <v>0</v>
      </c>
      <c r="BJ33" s="34">
        <v>0</v>
      </c>
      <c r="BK33" s="34">
        <v>0</v>
      </c>
      <c r="BL33" s="34">
        <v>0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34">
        <v>0</v>
      </c>
      <c r="BW33" s="34">
        <v>0</v>
      </c>
      <c r="BX33" s="34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4">
        <v>0</v>
      </c>
      <c r="CE33" s="34">
        <v>0</v>
      </c>
      <c r="CF33" s="34">
        <v>0</v>
      </c>
      <c r="CG33" s="34">
        <v>0</v>
      </c>
      <c r="CH33" s="34">
        <v>0</v>
      </c>
      <c r="CI33" s="34">
        <v>0</v>
      </c>
      <c r="CJ33" s="34">
        <v>0</v>
      </c>
      <c r="CK33" s="34">
        <v>0</v>
      </c>
      <c r="CL33" s="34">
        <v>0</v>
      </c>
      <c r="CM33" s="34">
        <v>0</v>
      </c>
      <c r="CN33" s="34">
        <v>0</v>
      </c>
      <c r="CO33" s="34">
        <v>0</v>
      </c>
      <c r="CP33" s="34">
        <v>0</v>
      </c>
      <c r="CQ33" s="34">
        <v>0</v>
      </c>
      <c r="CR33" s="34">
        <v>0</v>
      </c>
      <c r="CS33" s="34">
        <v>0</v>
      </c>
      <c r="CT33" s="34">
        <v>0</v>
      </c>
      <c r="CU33" s="34">
        <v>0</v>
      </c>
      <c r="CV33" s="35"/>
    </row>
    <row r="34" spans="1:100" x14ac:dyDescent="0.25">
      <c r="A34" s="55" t="s">
        <v>4</v>
      </c>
      <c r="B34" s="55" t="s">
        <v>24</v>
      </c>
      <c r="C34" s="55" t="s">
        <v>176</v>
      </c>
      <c r="D34" s="11">
        <v>2.5000000000000001E-3</v>
      </c>
      <c r="E34" s="10">
        <f>-0.8*SUM(G2:G32,G41:G42)</f>
        <v>1516610.1097624123</v>
      </c>
      <c r="F34" s="10">
        <f>D34*E34</f>
        <v>3791.5252744060308</v>
      </c>
      <c r="G34" s="25">
        <f>-F34</f>
        <v>-3791.5252744060308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f>G34</f>
        <v>-3791.5252744060308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35"/>
    </row>
    <row r="35" spans="1:100" x14ac:dyDescent="0.25">
      <c r="A35" s="55" t="s">
        <v>4</v>
      </c>
      <c r="B35" s="55" t="s">
        <v>24</v>
      </c>
      <c r="C35" s="55" t="s">
        <v>28</v>
      </c>
      <c r="D35" s="9">
        <v>1</v>
      </c>
      <c r="E35" s="10">
        <v>250</v>
      </c>
      <c r="F35" s="10">
        <f>D35*E35</f>
        <v>250</v>
      </c>
      <c r="G35" s="25">
        <f>-F35</f>
        <v>-250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f>G35</f>
        <v>-250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35"/>
    </row>
    <row r="36" spans="1:100" x14ac:dyDescent="0.25">
      <c r="A36" s="55" t="s">
        <v>4</v>
      </c>
      <c r="B36" s="55" t="s">
        <v>24</v>
      </c>
      <c r="C36" s="55" t="s">
        <v>29</v>
      </c>
      <c r="D36" s="11">
        <v>2.5000000000000001E-3</v>
      </c>
      <c r="E36" s="10">
        <f>-0.8*SUM(G2:G32,G41:G42)</f>
        <v>1516610.1097624123</v>
      </c>
      <c r="F36" s="10">
        <f>D36*E36</f>
        <v>3791.5252744060308</v>
      </c>
      <c r="G36" s="25">
        <f>-F36</f>
        <v>-3791.5252744060308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f>G36</f>
        <v>-3791.5252744060308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35"/>
    </row>
    <row r="37" spans="1:100" x14ac:dyDescent="0.25">
      <c r="A37" s="55" t="s">
        <v>4</v>
      </c>
      <c r="B37" s="55" t="s">
        <v>24</v>
      </c>
      <c r="C37" s="55" t="s">
        <v>25</v>
      </c>
      <c r="D37" s="11">
        <v>1E-3</v>
      </c>
      <c r="E37" s="10">
        <f>-0.8*SUM(G2:G32,G41:G42)</f>
        <v>1516610.1097624123</v>
      </c>
      <c r="F37" s="10">
        <f>D37*E37</f>
        <v>1516.6101097624123</v>
      </c>
      <c r="G37" s="25">
        <f>-F37</f>
        <v>-1516.6101097624123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f>G37</f>
        <v>-1516.6101097624123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  <c r="AW37" s="26">
        <v>0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35"/>
    </row>
    <row r="38" spans="1:100" x14ac:dyDescent="0.25">
      <c r="A38" s="55" t="s">
        <v>4</v>
      </c>
      <c r="B38" s="55" t="s">
        <v>24</v>
      </c>
      <c r="C38" s="55" t="s">
        <v>95</v>
      </c>
      <c r="D38" s="11">
        <f>intereses!C5</f>
        <v>3.5000000000000003E-2</v>
      </c>
      <c r="E38" s="10">
        <f>0.8*(SUM(F2:F42)-F44-F45)</f>
        <v>1246682.0345087964</v>
      </c>
      <c r="F38" s="10">
        <v>114077.26</v>
      </c>
      <c r="G38" s="25"/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-3636.1559208333338</v>
      </c>
      <c r="AO38" s="26">
        <v>-3580.6133544185432</v>
      </c>
      <c r="AP38" s="26">
        <v>-3524.9087888517097</v>
      </c>
      <c r="AQ38" s="26">
        <v>-3469.0417516353054</v>
      </c>
      <c r="AR38" s="26">
        <v>-3413.0117688936871</v>
      </c>
      <c r="AS38" s="26">
        <v>-3356.818365369073</v>
      </c>
      <c r="AT38" s="26">
        <v>-3300.4610644175118</v>
      </c>
      <c r="AU38" s="26">
        <v>-3243.9393880048415</v>
      </c>
      <c r="AV38" s="26">
        <v>-3187.2528567026343</v>
      </c>
      <c r="AW38" s="26">
        <v>-3130.4009896841294</v>
      </c>
      <c r="AX38" s="26">
        <v>-3073.3833047201533</v>
      </c>
      <c r="AY38" s="26">
        <v>-3016.1993181750331</v>
      </c>
      <c r="AZ38" s="26">
        <v>-2958.8485450024887</v>
      </c>
      <c r="BA38" s="26">
        <v>-2901.3304987415249</v>
      </c>
      <c r="BB38" s="26">
        <v>-2843.6446915122997</v>
      </c>
      <c r="BC38" s="26">
        <v>-2785.7906340119894</v>
      </c>
      <c r="BD38" s="33">
        <v>-2727.7678355106364</v>
      </c>
      <c r="BE38" s="33">
        <v>-2669.5758038469885</v>
      </c>
      <c r="BF38" s="33">
        <v>-2611.2140454243208</v>
      </c>
      <c r="BG38" s="33">
        <v>-2552.6820652062538</v>
      </c>
      <c r="BH38" s="33">
        <v>-2493.9793667125505</v>
      </c>
      <c r="BI38" s="33">
        <v>-2435.1054520149078</v>
      </c>
      <c r="BJ38" s="33">
        <v>-2376.0598217327301</v>
      </c>
      <c r="BK38" s="33">
        <v>-2316.8419750288963</v>
      </c>
      <c r="BL38" s="33">
        <v>-2257.4514096055091</v>
      </c>
      <c r="BM38" s="33">
        <v>-2197.8876216996373</v>
      </c>
      <c r="BN38" s="33">
        <v>-2138.1501060790406</v>
      </c>
      <c r="BO38" s="33">
        <v>-2078.238356037883</v>
      </c>
      <c r="BP38" s="33">
        <v>-2018.1518633924393</v>
      </c>
      <c r="BQ38" s="33">
        <v>-1957.890118476779</v>
      </c>
      <c r="BR38" s="33">
        <v>-1897.4526101384486</v>
      </c>
      <c r="BS38" s="33">
        <v>-1836.8388257341314</v>
      </c>
      <c r="BT38" s="33">
        <v>-1776.0482511253012</v>
      </c>
      <c r="BU38" s="33">
        <v>-1715.0803706738625</v>
      </c>
      <c r="BV38" s="33">
        <v>-1653.9346672377735</v>
      </c>
      <c r="BW38" s="33">
        <v>-1592.6106221666626</v>
      </c>
      <c r="BX38" s="33">
        <v>-1531.1077152974269</v>
      </c>
      <c r="BY38" s="33">
        <v>-1469.4254249498238</v>
      </c>
      <c r="BZ38" s="33">
        <v>-1407.5632279220395</v>
      </c>
      <c r="CA38" s="33">
        <v>-1345.5205994862574</v>
      </c>
      <c r="CB38" s="33">
        <v>-1283.2970133842045</v>
      </c>
      <c r="CC38" s="33">
        <v>-1220.8919418226874</v>
      </c>
      <c r="CD38" s="33">
        <v>-1158.3048554691156</v>
      </c>
      <c r="CE38" s="33">
        <v>-1095.5352234470129</v>
      </c>
      <c r="CF38" s="33">
        <v>-1032.582513331512</v>
      </c>
      <c r="CG38" s="33">
        <v>-969.44619114484112</v>
      </c>
      <c r="CH38" s="33">
        <v>-906.12572135179244</v>
      </c>
      <c r="CI38" s="33">
        <v>-842.62056685518053</v>
      </c>
      <c r="CJ38" s="33">
        <v>-778.93018899128708</v>
      </c>
      <c r="CK38" s="33">
        <v>-715.05404752529046</v>
      </c>
      <c r="CL38" s="33">
        <v>-650.99160064668479</v>
      </c>
      <c r="CM38" s="33">
        <v>-586.74230496468306</v>
      </c>
      <c r="CN38" s="33">
        <v>-522.30561550360892</v>
      </c>
      <c r="CO38" s="33">
        <v>-457.68098569827333</v>
      </c>
      <c r="CP38" s="33">
        <v>-392.86786738933876</v>
      </c>
      <c r="CQ38" s="33">
        <v>-327.86571081866981</v>
      </c>
      <c r="CR38" s="33">
        <v>-262.67396462466979</v>
      </c>
      <c r="CS38" s="33">
        <v>-197.29207583760393</v>
      </c>
      <c r="CT38" s="33">
        <v>-131.7194898749091</v>
      </c>
      <c r="CU38" s="33">
        <v>-65.955650536489728</v>
      </c>
      <c r="CV38" s="35"/>
    </row>
    <row r="39" spans="1:100" x14ac:dyDescent="0.25">
      <c r="A39" s="55" t="s">
        <v>4</v>
      </c>
      <c r="B39" s="55" t="s">
        <v>24</v>
      </c>
      <c r="C39" s="55" t="s">
        <v>39</v>
      </c>
      <c r="D39" s="12">
        <f>intereses!E5</f>
        <v>0.05</v>
      </c>
      <c r="E39" s="10">
        <f>-0.8*SUM(G2:G32,G41:G42)</f>
        <v>1516610.1097624123</v>
      </c>
      <c r="F39" s="10">
        <v>54271.46</v>
      </c>
      <c r="G39" s="25"/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-6319.2087916666669</v>
      </c>
      <c r="Y39" s="26">
        <v>-5936.4550537573114</v>
      </c>
      <c r="Z39" s="26">
        <v>-5552.1065086066674</v>
      </c>
      <c r="AA39" s="26">
        <v>-5166.1565111845621</v>
      </c>
      <c r="AB39" s="26">
        <v>-4778.5983887731982</v>
      </c>
      <c r="AC39" s="26">
        <v>-4389.4254408517872</v>
      </c>
      <c r="AD39" s="26">
        <v>-3998.630938980702</v>
      </c>
      <c r="AE39" s="26">
        <v>-3606.2081266851551</v>
      </c>
      <c r="AF39" s="26">
        <v>-3212.1502193383772</v>
      </c>
      <c r="AG39" s="26">
        <v>-2816.4504040443207</v>
      </c>
      <c r="AH39" s="26">
        <v>-2419.1018395198716</v>
      </c>
      <c r="AI39" s="26">
        <v>-2020.0976559765713</v>
      </c>
      <c r="AJ39" s="26">
        <v>-1619.4309550018406</v>
      </c>
      <c r="AK39" s="26">
        <v>-1217.0948094397152</v>
      </c>
      <c r="AL39" s="26">
        <v>-813.08226327108093</v>
      </c>
      <c r="AM39" s="26">
        <v>-407.38633149341064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35"/>
    </row>
    <row r="40" spans="1:100" x14ac:dyDescent="0.25">
      <c r="A40" s="55" t="s">
        <v>4</v>
      </c>
      <c r="B40" s="55" t="s">
        <v>24</v>
      </c>
      <c r="C40" s="55" t="s">
        <v>26</v>
      </c>
      <c r="D40" s="11">
        <v>2.5000000000000001E-3</v>
      </c>
      <c r="E40" s="10">
        <f>-0.8*SUM(G2:G32,G41:G42)</f>
        <v>1516610.1097624123</v>
      </c>
      <c r="F40" s="10">
        <f>D40*E40</f>
        <v>3791.5252744060308</v>
      </c>
      <c r="G40" s="25">
        <f>-F40</f>
        <v>-3791.5252744060308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26">
        <v>0</v>
      </c>
      <c r="BO40" s="26">
        <v>0</v>
      </c>
      <c r="BP40" s="26">
        <v>0</v>
      </c>
      <c r="BQ40" s="26">
        <v>0</v>
      </c>
      <c r="BR40" s="26">
        <v>0</v>
      </c>
      <c r="BS40" s="26">
        <v>0</v>
      </c>
      <c r="BT40" s="26">
        <v>0</v>
      </c>
      <c r="BU40" s="26">
        <v>0</v>
      </c>
      <c r="BV40" s="26">
        <v>0</v>
      </c>
      <c r="BW40" s="26">
        <v>0</v>
      </c>
      <c r="BX40" s="26">
        <v>0</v>
      </c>
      <c r="BY40" s="26">
        <v>0</v>
      </c>
      <c r="BZ40" s="26">
        <v>0</v>
      </c>
      <c r="CA40" s="26">
        <v>0</v>
      </c>
      <c r="CB40" s="26">
        <v>0</v>
      </c>
      <c r="CC40" s="26">
        <v>0</v>
      </c>
      <c r="CD40" s="26">
        <v>0</v>
      </c>
      <c r="CE40" s="26">
        <v>0</v>
      </c>
      <c r="CF40" s="26">
        <v>0</v>
      </c>
      <c r="CG40" s="26">
        <v>0</v>
      </c>
      <c r="CH40" s="26">
        <v>0</v>
      </c>
      <c r="CI40" s="26">
        <v>0</v>
      </c>
      <c r="CJ40" s="26">
        <v>0</v>
      </c>
      <c r="CK40" s="26">
        <v>0</v>
      </c>
      <c r="CL40" s="26">
        <v>0</v>
      </c>
      <c r="CM40" s="26">
        <v>0</v>
      </c>
      <c r="CN40" s="26">
        <v>0</v>
      </c>
      <c r="CO40" s="26">
        <v>0</v>
      </c>
      <c r="CP40" s="26">
        <v>0</v>
      </c>
      <c r="CQ40" s="26">
        <v>0</v>
      </c>
      <c r="CR40" s="26">
        <v>0</v>
      </c>
      <c r="CS40" s="26">
        <v>0</v>
      </c>
      <c r="CT40" s="26">
        <v>0</v>
      </c>
      <c r="CU40" s="26">
        <f>G40</f>
        <v>-3791.5252744060308</v>
      </c>
      <c r="CV40" s="35"/>
    </row>
    <row r="41" spans="1:100" x14ac:dyDescent="0.25">
      <c r="A41" s="55" t="s">
        <v>4</v>
      </c>
      <c r="B41" s="55" t="s">
        <v>1</v>
      </c>
      <c r="C41" s="55" t="s">
        <v>22</v>
      </c>
      <c r="D41">
        <f>6*8</f>
        <v>48</v>
      </c>
      <c r="E41" s="1">
        <v>700</v>
      </c>
      <c r="F41" s="10">
        <f>D41*E41</f>
        <v>33600</v>
      </c>
      <c r="G41" s="29">
        <f>-F41</f>
        <v>-33600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f t="shared" ref="Y41:AF41" si="6">$G$41/8</f>
        <v>-4200</v>
      </c>
      <c r="Z41" s="30">
        <f t="shared" si="6"/>
        <v>-4200</v>
      </c>
      <c r="AA41" s="30">
        <f t="shared" si="6"/>
        <v>-4200</v>
      </c>
      <c r="AB41" s="30">
        <f t="shared" si="6"/>
        <v>-4200</v>
      </c>
      <c r="AC41" s="30">
        <f t="shared" si="6"/>
        <v>-4200</v>
      </c>
      <c r="AD41" s="30">
        <f t="shared" si="6"/>
        <v>-4200</v>
      </c>
      <c r="AE41" s="30">
        <f t="shared" si="6"/>
        <v>-4200</v>
      </c>
      <c r="AF41" s="30">
        <f t="shared" si="6"/>
        <v>-4200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5"/>
    </row>
    <row r="42" spans="1:100" x14ac:dyDescent="0.25">
      <c r="A42" s="55" t="s">
        <v>4</v>
      </c>
      <c r="B42" s="55" t="s">
        <v>1</v>
      </c>
      <c r="C42" s="55" t="s">
        <v>17</v>
      </c>
      <c r="D42">
        <f>6*8</f>
        <v>48</v>
      </c>
      <c r="E42" s="1">
        <v>200</v>
      </c>
      <c r="F42" s="10">
        <f>D42*E42</f>
        <v>9600</v>
      </c>
      <c r="G42" s="25">
        <f>-$F$42</f>
        <v>-9600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f t="shared" ref="Y42:AF42" si="7">$G$42/8</f>
        <v>-1200</v>
      </c>
      <c r="Z42" s="26">
        <f t="shared" si="7"/>
        <v>-1200</v>
      </c>
      <c r="AA42" s="26">
        <f t="shared" si="7"/>
        <v>-1200</v>
      </c>
      <c r="AB42" s="26">
        <f t="shared" si="7"/>
        <v>-1200</v>
      </c>
      <c r="AC42" s="26">
        <f t="shared" si="7"/>
        <v>-1200</v>
      </c>
      <c r="AD42" s="26">
        <f t="shared" si="7"/>
        <v>-1200</v>
      </c>
      <c r="AE42" s="26">
        <f t="shared" si="7"/>
        <v>-1200</v>
      </c>
      <c r="AF42" s="26">
        <f t="shared" si="7"/>
        <v>-1200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  <c r="BP42" s="26">
        <v>0</v>
      </c>
      <c r="BQ42" s="26">
        <v>0</v>
      </c>
      <c r="BR42" s="26">
        <v>0</v>
      </c>
      <c r="BS42" s="26">
        <v>0</v>
      </c>
      <c r="BT42" s="26">
        <v>0</v>
      </c>
      <c r="BU42" s="26">
        <v>0</v>
      </c>
      <c r="BV42" s="26">
        <v>0</v>
      </c>
      <c r="BW42" s="26">
        <v>0</v>
      </c>
      <c r="BX42" s="26">
        <v>0</v>
      </c>
      <c r="BY42" s="26">
        <v>0</v>
      </c>
      <c r="BZ42" s="26">
        <v>0</v>
      </c>
      <c r="CA42" s="26">
        <v>0</v>
      </c>
      <c r="CB42" s="26">
        <v>0</v>
      </c>
      <c r="CC42" s="26">
        <v>0</v>
      </c>
      <c r="CD42" s="26">
        <v>0</v>
      </c>
      <c r="CE42" s="26">
        <v>0</v>
      </c>
      <c r="CF42" s="26">
        <v>0</v>
      </c>
      <c r="CG42" s="26">
        <v>0</v>
      </c>
      <c r="CH42" s="26">
        <v>0</v>
      </c>
      <c r="CI42" s="26">
        <v>0</v>
      </c>
      <c r="CJ42" s="26">
        <v>0</v>
      </c>
      <c r="CK42" s="26">
        <v>0</v>
      </c>
      <c r="CL42" s="26">
        <v>0</v>
      </c>
      <c r="CM42" s="26">
        <v>0</v>
      </c>
      <c r="CN42" s="26">
        <v>0</v>
      </c>
      <c r="CO42" s="26">
        <v>0</v>
      </c>
      <c r="CP42" s="26">
        <v>0</v>
      </c>
      <c r="CQ42" s="26">
        <v>0</v>
      </c>
      <c r="CR42" s="26">
        <v>0</v>
      </c>
      <c r="CS42" s="26">
        <v>0</v>
      </c>
      <c r="CT42" s="26">
        <v>0</v>
      </c>
      <c r="CU42" s="26">
        <v>0</v>
      </c>
      <c r="CV42" s="35"/>
    </row>
    <row r="43" spans="1:100" x14ac:dyDescent="0.25">
      <c r="A43" s="55" t="s">
        <v>5</v>
      </c>
      <c r="B43" s="55" t="s">
        <v>177</v>
      </c>
      <c r="C43" s="55" t="s">
        <v>143</v>
      </c>
      <c r="D43">
        <v>12</v>
      </c>
      <c r="E43" s="1">
        <f>65*2183.04</f>
        <v>141897.60000000001</v>
      </c>
      <c r="F43" s="1">
        <f>D43*E43</f>
        <v>1702771.2000000002</v>
      </c>
      <c r="G43" s="25">
        <f>F43</f>
        <v>1702771.2000000002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  <c r="BP43" s="26">
        <v>0</v>
      </c>
      <c r="BQ43" s="26">
        <v>0</v>
      </c>
      <c r="BR43" s="26">
        <v>0</v>
      </c>
      <c r="BS43" s="26">
        <v>0</v>
      </c>
      <c r="BT43" s="26">
        <v>0</v>
      </c>
      <c r="BU43" s="26">
        <v>0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0</v>
      </c>
      <c r="CB43" s="26">
        <v>0</v>
      </c>
      <c r="CC43" s="26">
        <v>0</v>
      </c>
      <c r="CD43" s="26">
        <v>0</v>
      </c>
      <c r="CE43" s="26">
        <v>0</v>
      </c>
      <c r="CF43" s="26">
        <v>0</v>
      </c>
      <c r="CG43" s="26">
        <v>0</v>
      </c>
      <c r="CH43" s="26">
        <v>0</v>
      </c>
      <c r="CI43" s="26">
        <v>0</v>
      </c>
      <c r="CJ43" s="26">
        <v>0</v>
      </c>
      <c r="CK43" s="26">
        <v>0</v>
      </c>
      <c r="CL43" s="26">
        <v>0</v>
      </c>
      <c r="CM43" s="26">
        <v>0</v>
      </c>
      <c r="CN43" s="26">
        <v>0</v>
      </c>
      <c r="CO43" s="26">
        <v>0</v>
      </c>
      <c r="CP43" s="26">
        <v>0</v>
      </c>
      <c r="CQ43" s="26">
        <v>0</v>
      </c>
      <c r="CR43" s="26">
        <v>0</v>
      </c>
      <c r="CS43" s="26">
        <v>0</v>
      </c>
      <c r="CT43" s="26">
        <v>0</v>
      </c>
      <c r="CU43" s="26">
        <f>G43</f>
        <v>1702771.2000000002</v>
      </c>
      <c r="CV43" s="35"/>
    </row>
    <row r="44" spans="1:100" x14ac:dyDescent="0.25">
      <c r="A44" s="55" t="s">
        <v>5</v>
      </c>
      <c r="B44" s="55" t="s">
        <v>178</v>
      </c>
      <c r="C44" s="55" t="s">
        <v>179</v>
      </c>
      <c r="D44">
        <v>22</v>
      </c>
      <c r="E44" s="7">
        <v>12700</v>
      </c>
      <c r="F44" s="1">
        <f>D44*E44</f>
        <v>279400</v>
      </c>
      <c r="G44" s="25">
        <f>F44</f>
        <v>279400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f>G44</f>
        <v>279400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  <c r="BP44" s="26">
        <v>0</v>
      </c>
      <c r="BQ44" s="26">
        <v>0</v>
      </c>
      <c r="BR44" s="26">
        <v>0</v>
      </c>
      <c r="BS44" s="26">
        <v>0</v>
      </c>
      <c r="BT44" s="26">
        <v>0</v>
      </c>
      <c r="BU44" s="26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0</v>
      </c>
      <c r="CB44" s="26">
        <v>0</v>
      </c>
      <c r="CC44" s="26">
        <v>0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0</v>
      </c>
      <c r="CJ44" s="26">
        <v>0</v>
      </c>
      <c r="CK44" s="26">
        <v>0</v>
      </c>
      <c r="CL44" s="26">
        <v>0</v>
      </c>
      <c r="CM44" s="26">
        <v>0</v>
      </c>
      <c r="CN44" s="26">
        <v>0</v>
      </c>
      <c r="CO44" s="26">
        <v>0</v>
      </c>
      <c r="CP44" s="26">
        <v>0</v>
      </c>
      <c r="CQ44" s="26">
        <v>0</v>
      </c>
      <c r="CR44" s="26">
        <v>0</v>
      </c>
      <c r="CS44" s="26">
        <v>0</v>
      </c>
      <c r="CT44" s="26">
        <v>0</v>
      </c>
      <c r="CU44" s="26">
        <v>0</v>
      </c>
      <c r="CV44" s="35"/>
    </row>
    <row r="45" spans="1:100" x14ac:dyDescent="0.25">
      <c r="A45" s="55" t="s">
        <v>5</v>
      </c>
      <c r="B45" s="55" t="s">
        <v>178</v>
      </c>
      <c r="C45" s="55" t="s">
        <v>180</v>
      </c>
      <c r="D45">
        <v>22</v>
      </c>
      <c r="E45" s="1">
        <v>11000</v>
      </c>
      <c r="F45" s="1">
        <f>D45*E45</f>
        <v>242000</v>
      </c>
      <c r="G45" s="25">
        <f>F45</f>
        <v>242000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f>G45</f>
        <v>242000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  <c r="BP45" s="26">
        <v>0</v>
      </c>
      <c r="BQ45" s="26">
        <v>0</v>
      </c>
      <c r="BR45" s="26">
        <v>0</v>
      </c>
      <c r="BS45" s="26">
        <v>0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6">
        <v>0</v>
      </c>
      <c r="CC45" s="26">
        <v>0</v>
      </c>
      <c r="CD45" s="26">
        <v>0</v>
      </c>
      <c r="CE45" s="26">
        <v>0</v>
      </c>
      <c r="CF45" s="26">
        <v>0</v>
      </c>
      <c r="CG45" s="26">
        <v>0</v>
      </c>
      <c r="CH45" s="26">
        <v>0</v>
      </c>
      <c r="CI45" s="26">
        <v>0</v>
      </c>
      <c r="CJ45" s="26">
        <v>0</v>
      </c>
      <c r="CK45" s="26">
        <v>0</v>
      </c>
      <c r="CL45" s="26">
        <v>0</v>
      </c>
      <c r="CM45" s="26">
        <v>0</v>
      </c>
      <c r="CN45" s="26">
        <v>0</v>
      </c>
      <c r="CO45" s="26">
        <v>0</v>
      </c>
      <c r="CP45" s="26">
        <v>0</v>
      </c>
      <c r="CQ45" s="26">
        <v>0</v>
      </c>
      <c r="CR45" s="26">
        <v>0</v>
      </c>
      <c r="CS45" s="26">
        <v>0</v>
      </c>
      <c r="CT45" s="26">
        <v>0</v>
      </c>
      <c r="CU45" s="26">
        <v>0</v>
      </c>
      <c r="CV45" s="35"/>
    </row>
    <row r="46" spans="1:100" x14ac:dyDescent="0.25">
      <c r="A46" s="55" t="s">
        <v>5</v>
      </c>
      <c r="B46" s="55" t="s">
        <v>181</v>
      </c>
      <c r="C46" s="55" t="s">
        <v>182</v>
      </c>
      <c r="D46">
        <f>12*60</f>
        <v>720</v>
      </c>
      <c r="E46" s="1">
        <v>450</v>
      </c>
      <c r="F46" s="10">
        <f>D46*E46</f>
        <v>324000</v>
      </c>
      <c r="G46" s="25">
        <f>F46</f>
        <v>324000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f>($D$46*$E$46)/60</f>
        <v>5400</v>
      </c>
      <c r="AO46" s="26">
        <f t="shared" ref="AO46:CU46" si="8">($D$46*$E$46)/60</f>
        <v>5400</v>
      </c>
      <c r="AP46" s="26">
        <f t="shared" si="8"/>
        <v>5400</v>
      </c>
      <c r="AQ46" s="26">
        <f t="shared" si="8"/>
        <v>5400</v>
      </c>
      <c r="AR46" s="26">
        <f t="shared" si="8"/>
        <v>5400</v>
      </c>
      <c r="AS46" s="26">
        <f t="shared" si="8"/>
        <v>5400</v>
      </c>
      <c r="AT46" s="26">
        <f t="shared" si="8"/>
        <v>5400</v>
      </c>
      <c r="AU46" s="26">
        <f t="shared" si="8"/>
        <v>5400</v>
      </c>
      <c r="AV46" s="26">
        <f t="shared" si="8"/>
        <v>5400</v>
      </c>
      <c r="AW46" s="26">
        <f t="shared" si="8"/>
        <v>5400</v>
      </c>
      <c r="AX46" s="26">
        <f t="shared" si="8"/>
        <v>5400</v>
      </c>
      <c r="AY46" s="26">
        <f t="shared" si="8"/>
        <v>5400</v>
      </c>
      <c r="AZ46" s="26">
        <f t="shared" si="8"/>
        <v>5400</v>
      </c>
      <c r="BA46" s="26">
        <f t="shared" si="8"/>
        <v>5400</v>
      </c>
      <c r="BB46" s="26">
        <f t="shared" si="8"/>
        <v>5400</v>
      </c>
      <c r="BC46" s="26">
        <f t="shared" si="8"/>
        <v>5400</v>
      </c>
      <c r="BD46" s="26">
        <f t="shared" si="8"/>
        <v>5400</v>
      </c>
      <c r="BE46" s="26">
        <f t="shared" si="8"/>
        <v>5400</v>
      </c>
      <c r="BF46" s="26">
        <f t="shared" si="8"/>
        <v>5400</v>
      </c>
      <c r="BG46" s="26">
        <f t="shared" si="8"/>
        <v>5400</v>
      </c>
      <c r="BH46" s="26">
        <f t="shared" si="8"/>
        <v>5400</v>
      </c>
      <c r="BI46" s="26">
        <f t="shared" si="8"/>
        <v>5400</v>
      </c>
      <c r="BJ46" s="26">
        <f t="shared" si="8"/>
        <v>5400</v>
      </c>
      <c r="BK46" s="26">
        <f t="shared" si="8"/>
        <v>5400</v>
      </c>
      <c r="BL46" s="26">
        <f t="shared" si="8"/>
        <v>5400</v>
      </c>
      <c r="BM46" s="26">
        <f t="shared" si="8"/>
        <v>5400</v>
      </c>
      <c r="BN46" s="26">
        <f t="shared" si="8"/>
        <v>5400</v>
      </c>
      <c r="BO46" s="26">
        <f t="shared" si="8"/>
        <v>5400</v>
      </c>
      <c r="BP46" s="26">
        <f t="shared" si="8"/>
        <v>5400</v>
      </c>
      <c r="BQ46" s="26">
        <f t="shared" si="8"/>
        <v>5400</v>
      </c>
      <c r="BR46" s="26">
        <f t="shared" si="8"/>
        <v>5400</v>
      </c>
      <c r="BS46" s="26">
        <f t="shared" si="8"/>
        <v>5400</v>
      </c>
      <c r="BT46" s="26">
        <f t="shared" si="8"/>
        <v>5400</v>
      </c>
      <c r="BU46" s="26">
        <f t="shared" si="8"/>
        <v>5400</v>
      </c>
      <c r="BV46" s="26">
        <f t="shared" si="8"/>
        <v>5400</v>
      </c>
      <c r="BW46" s="26">
        <f t="shared" si="8"/>
        <v>5400</v>
      </c>
      <c r="BX46" s="26">
        <f t="shared" si="8"/>
        <v>5400</v>
      </c>
      <c r="BY46" s="26">
        <f t="shared" si="8"/>
        <v>5400</v>
      </c>
      <c r="BZ46" s="26">
        <f t="shared" si="8"/>
        <v>5400</v>
      </c>
      <c r="CA46" s="26">
        <f t="shared" si="8"/>
        <v>5400</v>
      </c>
      <c r="CB46" s="26">
        <f t="shared" si="8"/>
        <v>5400</v>
      </c>
      <c r="CC46" s="26">
        <f t="shared" si="8"/>
        <v>5400</v>
      </c>
      <c r="CD46" s="26">
        <f t="shared" si="8"/>
        <v>5400</v>
      </c>
      <c r="CE46" s="26">
        <f t="shared" si="8"/>
        <v>5400</v>
      </c>
      <c r="CF46" s="26">
        <f t="shared" si="8"/>
        <v>5400</v>
      </c>
      <c r="CG46" s="26">
        <f t="shared" si="8"/>
        <v>5400</v>
      </c>
      <c r="CH46" s="26">
        <f t="shared" si="8"/>
        <v>5400</v>
      </c>
      <c r="CI46" s="26">
        <f t="shared" si="8"/>
        <v>5400</v>
      </c>
      <c r="CJ46" s="26">
        <f t="shared" si="8"/>
        <v>5400</v>
      </c>
      <c r="CK46" s="26">
        <f t="shared" si="8"/>
        <v>5400</v>
      </c>
      <c r="CL46" s="26">
        <f t="shared" si="8"/>
        <v>5400</v>
      </c>
      <c r="CM46" s="26">
        <f t="shared" si="8"/>
        <v>5400</v>
      </c>
      <c r="CN46" s="26">
        <f t="shared" si="8"/>
        <v>5400</v>
      </c>
      <c r="CO46" s="26">
        <f t="shared" si="8"/>
        <v>5400</v>
      </c>
      <c r="CP46" s="26">
        <f t="shared" si="8"/>
        <v>5400</v>
      </c>
      <c r="CQ46" s="26">
        <f t="shared" si="8"/>
        <v>5400</v>
      </c>
      <c r="CR46" s="26">
        <f t="shared" si="8"/>
        <v>5400</v>
      </c>
      <c r="CS46" s="26">
        <f t="shared" si="8"/>
        <v>5400</v>
      </c>
      <c r="CT46" s="26">
        <f t="shared" si="8"/>
        <v>5400</v>
      </c>
      <c r="CU46" s="26">
        <f t="shared" si="8"/>
        <v>5400</v>
      </c>
    </row>
    <row r="47" spans="1:100" x14ac:dyDescent="0.25">
      <c r="A47" s="55" t="s">
        <v>5</v>
      </c>
      <c r="B47" s="55" t="s">
        <v>183</v>
      </c>
      <c r="C47" s="55" t="s">
        <v>151</v>
      </c>
      <c r="D47">
        <f>34*60</f>
        <v>2040</v>
      </c>
      <c r="E47" s="1">
        <v>50</v>
      </c>
      <c r="F47" s="10">
        <f>D47*E47</f>
        <v>102000</v>
      </c>
      <c r="G47" s="47">
        <f>F47</f>
        <v>102000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f>($D$47*$E$47)/60</f>
        <v>1700</v>
      </c>
      <c r="AO47" s="26">
        <f t="shared" ref="AO47:CU47" si="9">($D$47*$E$47)/60</f>
        <v>1700</v>
      </c>
      <c r="AP47" s="26">
        <f t="shared" si="9"/>
        <v>1700</v>
      </c>
      <c r="AQ47" s="26">
        <f t="shared" si="9"/>
        <v>1700</v>
      </c>
      <c r="AR47" s="26">
        <f t="shared" si="9"/>
        <v>1700</v>
      </c>
      <c r="AS47" s="26">
        <f t="shared" si="9"/>
        <v>1700</v>
      </c>
      <c r="AT47" s="26">
        <f t="shared" si="9"/>
        <v>1700</v>
      </c>
      <c r="AU47" s="26">
        <f t="shared" si="9"/>
        <v>1700</v>
      </c>
      <c r="AV47" s="26">
        <f t="shared" si="9"/>
        <v>1700</v>
      </c>
      <c r="AW47" s="26">
        <f t="shared" si="9"/>
        <v>1700</v>
      </c>
      <c r="AX47" s="26">
        <f t="shared" si="9"/>
        <v>1700</v>
      </c>
      <c r="AY47" s="26">
        <f t="shared" si="9"/>
        <v>1700</v>
      </c>
      <c r="AZ47" s="26">
        <f t="shared" si="9"/>
        <v>1700</v>
      </c>
      <c r="BA47" s="26">
        <f t="shared" si="9"/>
        <v>1700</v>
      </c>
      <c r="BB47" s="26">
        <f t="shared" si="9"/>
        <v>1700</v>
      </c>
      <c r="BC47" s="26">
        <f t="shared" si="9"/>
        <v>1700</v>
      </c>
      <c r="BD47" s="26">
        <f t="shared" si="9"/>
        <v>1700</v>
      </c>
      <c r="BE47" s="26">
        <f t="shared" si="9"/>
        <v>1700</v>
      </c>
      <c r="BF47" s="26">
        <f t="shared" si="9"/>
        <v>1700</v>
      </c>
      <c r="BG47" s="26">
        <f t="shared" si="9"/>
        <v>1700</v>
      </c>
      <c r="BH47" s="26">
        <f t="shared" si="9"/>
        <v>1700</v>
      </c>
      <c r="BI47" s="26">
        <f t="shared" si="9"/>
        <v>1700</v>
      </c>
      <c r="BJ47" s="26">
        <f t="shared" si="9"/>
        <v>1700</v>
      </c>
      <c r="BK47" s="26">
        <f t="shared" si="9"/>
        <v>1700</v>
      </c>
      <c r="BL47" s="26">
        <f t="shared" si="9"/>
        <v>1700</v>
      </c>
      <c r="BM47" s="26">
        <f t="shared" si="9"/>
        <v>1700</v>
      </c>
      <c r="BN47" s="26">
        <f t="shared" si="9"/>
        <v>1700</v>
      </c>
      <c r="BO47" s="26">
        <f t="shared" si="9"/>
        <v>1700</v>
      </c>
      <c r="BP47" s="26">
        <f t="shared" si="9"/>
        <v>1700</v>
      </c>
      <c r="BQ47" s="26">
        <f t="shared" si="9"/>
        <v>1700</v>
      </c>
      <c r="BR47" s="26">
        <f t="shared" si="9"/>
        <v>1700</v>
      </c>
      <c r="BS47" s="26">
        <f t="shared" si="9"/>
        <v>1700</v>
      </c>
      <c r="BT47" s="26">
        <f t="shared" si="9"/>
        <v>1700</v>
      </c>
      <c r="BU47" s="26">
        <f t="shared" si="9"/>
        <v>1700</v>
      </c>
      <c r="BV47" s="26">
        <f t="shared" si="9"/>
        <v>1700</v>
      </c>
      <c r="BW47" s="26">
        <f t="shared" si="9"/>
        <v>1700</v>
      </c>
      <c r="BX47" s="26">
        <f t="shared" si="9"/>
        <v>1700</v>
      </c>
      <c r="BY47" s="26">
        <f t="shared" si="9"/>
        <v>1700</v>
      </c>
      <c r="BZ47" s="26">
        <f t="shared" si="9"/>
        <v>1700</v>
      </c>
      <c r="CA47" s="26">
        <f t="shared" si="9"/>
        <v>1700</v>
      </c>
      <c r="CB47" s="26">
        <f t="shared" si="9"/>
        <v>1700</v>
      </c>
      <c r="CC47" s="26">
        <f t="shared" si="9"/>
        <v>1700</v>
      </c>
      <c r="CD47" s="26">
        <f t="shared" si="9"/>
        <v>1700</v>
      </c>
      <c r="CE47" s="26">
        <f t="shared" si="9"/>
        <v>1700</v>
      </c>
      <c r="CF47" s="26">
        <f t="shared" si="9"/>
        <v>1700</v>
      </c>
      <c r="CG47" s="26">
        <f t="shared" si="9"/>
        <v>1700</v>
      </c>
      <c r="CH47" s="26">
        <f t="shared" si="9"/>
        <v>1700</v>
      </c>
      <c r="CI47" s="26">
        <f t="shared" si="9"/>
        <v>1700</v>
      </c>
      <c r="CJ47" s="26">
        <f t="shared" si="9"/>
        <v>1700</v>
      </c>
      <c r="CK47" s="26">
        <f t="shared" si="9"/>
        <v>1700</v>
      </c>
      <c r="CL47" s="26">
        <f t="shared" si="9"/>
        <v>1700</v>
      </c>
      <c r="CM47" s="26">
        <f t="shared" si="9"/>
        <v>1700</v>
      </c>
      <c r="CN47" s="26">
        <f t="shared" si="9"/>
        <v>1700</v>
      </c>
      <c r="CO47" s="26">
        <f t="shared" si="9"/>
        <v>1700</v>
      </c>
      <c r="CP47" s="26">
        <f t="shared" si="9"/>
        <v>1700</v>
      </c>
      <c r="CQ47" s="26">
        <f t="shared" si="9"/>
        <v>1700</v>
      </c>
      <c r="CR47" s="26">
        <f t="shared" si="9"/>
        <v>1700</v>
      </c>
      <c r="CS47" s="26">
        <f t="shared" si="9"/>
        <v>1700</v>
      </c>
      <c r="CT47" s="26">
        <f t="shared" si="9"/>
        <v>1700</v>
      </c>
      <c r="CU47" s="26">
        <f t="shared" si="9"/>
        <v>1700</v>
      </c>
    </row>
    <row r="48" spans="1:100" x14ac:dyDescent="0.25">
      <c r="A48" s="55" t="s">
        <v>184</v>
      </c>
      <c r="B48" s="55" t="s">
        <v>185</v>
      </c>
      <c r="C48" s="55" t="s">
        <v>5</v>
      </c>
      <c r="F48" s="48"/>
      <c r="G48" s="50">
        <f>SUM(F43:F47)</f>
        <v>2650171.2000000002</v>
      </c>
      <c r="H48" s="43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99" x14ac:dyDescent="0.25">
      <c r="A49" s="55" t="s">
        <v>184</v>
      </c>
      <c r="B49" s="55" t="s">
        <v>185</v>
      </c>
      <c r="C49" s="55" t="s">
        <v>90</v>
      </c>
      <c r="F49" s="48"/>
      <c r="G49" s="50">
        <f>-SUM(F2:F42)</f>
        <v>-2079752.5431359955</v>
      </c>
      <c r="H49" s="43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99" x14ac:dyDescent="0.25">
      <c r="A50" s="55" t="s">
        <v>184</v>
      </c>
      <c r="B50" s="55" t="s">
        <v>185</v>
      </c>
      <c r="C50" s="55" t="s">
        <v>186</v>
      </c>
      <c r="F50" s="48"/>
      <c r="G50" s="50">
        <f>SUM(G48:G49)</f>
        <v>570418.65686400468</v>
      </c>
      <c r="H50" s="43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99" x14ac:dyDescent="0.25">
      <c r="A51" s="55" t="s">
        <v>184</v>
      </c>
      <c r="B51" s="55" t="s">
        <v>185</v>
      </c>
      <c r="C51" s="55" t="s">
        <v>187</v>
      </c>
      <c r="F51" s="48"/>
      <c r="G51" s="51">
        <f>G50/-G49</f>
        <v>0.27427236896361129</v>
      </c>
      <c r="H51" s="43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99" x14ac:dyDescent="0.25">
      <c r="A52" s="55" t="s">
        <v>184</v>
      </c>
      <c r="B52" s="55" t="s">
        <v>188</v>
      </c>
      <c r="C52" s="55" t="s">
        <v>189</v>
      </c>
      <c r="F52" s="48"/>
      <c r="G52" s="24"/>
      <c r="H52" s="44">
        <v>1E-3</v>
      </c>
      <c r="I52" s="22">
        <f>SUM(I2:I47)</f>
        <v>-7018</v>
      </c>
      <c r="J52" s="22">
        <v>1E-3</v>
      </c>
      <c r="K52" s="22">
        <f>SUM(K2:K47)</f>
        <v>-8582.2692459680002</v>
      </c>
      <c r="L52" s="22">
        <v>1E-3</v>
      </c>
      <c r="M52" s="22">
        <f>SUM(M2:M47)</f>
        <v>-38571.817008721926</v>
      </c>
      <c r="N52" s="22">
        <f>SUM(N2:N47)</f>
        <v>-185.22000000000003</v>
      </c>
      <c r="O52" s="22">
        <v>1E-3</v>
      </c>
      <c r="P52" s="22">
        <f>SUM(P2:P47)</f>
        <v>-61768.475427986879</v>
      </c>
      <c r="Q52" s="22">
        <f>SUM(Q2:Q47)</f>
        <v>-13742.625008000001</v>
      </c>
      <c r="R52" s="22">
        <f>SUM(R2:R47)</f>
        <v>-1685.2692459680002</v>
      </c>
      <c r="S52" s="22">
        <v>1E-3</v>
      </c>
      <c r="T52" s="22">
        <f>SUM(T2:T47)</f>
        <v>-54970.500032000004</v>
      </c>
      <c r="U52" s="22">
        <v>1E-3</v>
      </c>
      <c r="V52" s="22">
        <v>1E-3</v>
      </c>
      <c r="W52" s="22">
        <f>SUM(W2:W47)</f>
        <v>-11849.660658574474</v>
      </c>
      <c r="X52" s="22">
        <f>SUM(X2:X47)</f>
        <v>-17677.808297341067</v>
      </c>
      <c r="Y52" s="22">
        <f>SUM(Y2:Y47)</f>
        <v>-27737.242269031711</v>
      </c>
      <c r="Z52" s="22">
        <f>SUM(Z2:Z47)</f>
        <v>-24060.914179427466</v>
      </c>
      <c r="AA52" s="22">
        <f>SUM(AA2:AA47)</f>
        <v>-31319.964182005362</v>
      </c>
      <c r="AB52" s="22">
        <f>SUM(AB2:AB47)</f>
        <v>-49280.406059594003</v>
      </c>
      <c r="AC52" s="22">
        <f>SUM(AC2:AC47)</f>
        <v>-46979.983111672591</v>
      </c>
      <c r="AD52" s="22">
        <f>SUM(AD2:AD47)</f>
        <v>-52322.938609801502</v>
      </c>
      <c r="AE52" s="22">
        <f>SUM(AE2:AE47)</f>
        <v>-112188.92832390596</v>
      </c>
      <c r="AF52" s="22">
        <f>SUM(AF2:AF47)</f>
        <v>-136850.25792535918</v>
      </c>
      <c r="AG52" s="22">
        <f>SUM(AG2:AG47)</f>
        <v>-141986.81190670512</v>
      </c>
      <c r="AH52" s="22">
        <f>SUM(AH2:AH47)</f>
        <v>-191074.22835274067</v>
      </c>
      <c r="AI52" s="22">
        <f>SUM(AI2:AI47)</f>
        <v>-224803.54922199738</v>
      </c>
      <c r="AJ52" s="22">
        <f>SUM(AJ2:AJ47)</f>
        <v>-276843.18255622266</v>
      </c>
      <c r="AK52" s="22">
        <f>SUM(AK2:AK47)</f>
        <v>-209877.41266330049</v>
      </c>
      <c r="AL52" s="22">
        <f>SUM(AL2:AL47)</f>
        <v>-150494.61750625187</v>
      </c>
      <c r="AM52" s="22">
        <f>SUM(AM2:AM47)</f>
        <v>-63426.784065674212</v>
      </c>
      <c r="AN52" s="22">
        <f>SUM(AN2:AN47)</f>
        <v>518278.82783723704</v>
      </c>
      <c r="AO52" s="22">
        <f>SUM(AO2:AO47)</f>
        <v>3519.3866455814568</v>
      </c>
      <c r="AP52" s="22">
        <f>SUM(AP2:AP47)</f>
        <v>3575.0912111482903</v>
      </c>
      <c r="AQ52" s="22">
        <f>SUM(AQ2:AQ47)</f>
        <v>3630.9582483646946</v>
      </c>
      <c r="AR52" s="22">
        <f>SUM(AR2:AR47)</f>
        <v>3686.9882311063129</v>
      </c>
      <c r="AS52" s="22">
        <f>SUM(AS2:AS47)</f>
        <v>3743.181634630927</v>
      </c>
      <c r="AT52" s="22">
        <f>SUM(AT2:AT47)</f>
        <v>3799.5389355824882</v>
      </c>
      <c r="AU52" s="22">
        <f>SUM(AU2:AU47)</f>
        <v>3856.0606119951585</v>
      </c>
      <c r="AV52" s="22">
        <f>SUM(AV2:AV47)</f>
        <v>3912.7471432973657</v>
      </c>
      <c r="AW52" s="22">
        <f>SUM(AW2:AW47)</f>
        <v>3969.5990103158706</v>
      </c>
      <c r="AX52" s="22">
        <f>SUM(AX2:AX47)</f>
        <v>4026.6166952798467</v>
      </c>
      <c r="AY52" s="22">
        <f>SUM(AY2:AY47)</f>
        <v>4083.8006818249669</v>
      </c>
      <c r="AZ52" s="22">
        <f>SUM(AZ2:AZ47)</f>
        <v>4141.1514549975109</v>
      </c>
      <c r="BA52" s="22">
        <f>SUM(BA2:BA47)</f>
        <v>4198.6695012584751</v>
      </c>
      <c r="BB52" s="22">
        <f>SUM(BB2:BB47)</f>
        <v>4256.3553084877003</v>
      </c>
      <c r="BC52" s="22">
        <f>SUM(BC2:BC47)</f>
        <v>4314.2093659880102</v>
      </c>
      <c r="BD52" s="22">
        <f>SUM(BD2:BD47)</f>
        <v>4372.2321644893636</v>
      </c>
      <c r="BE52" s="22">
        <f>SUM(BE2:BE47)</f>
        <v>4430.4241961530115</v>
      </c>
      <c r="BF52" s="22">
        <f>SUM(BF2:BF47)</f>
        <v>4488.7859545756792</v>
      </c>
      <c r="BG52" s="22">
        <f>SUM(BG2:BG47)</f>
        <v>4547.3179347937457</v>
      </c>
      <c r="BH52" s="22">
        <f>SUM(BH2:BH47)</f>
        <v>4606.0206332874495</v>
      </c>
      <c r="BI52" s="22">
        <f>SUM(BI2:BI47)</f>
        <v>4664.8945479850918</v>
      </c>
      <c r="BJ52" s="22">
        <f>SUM(BJ2:BJ47)</f>
        <v>4723.9401782672703</v>
      </c>
      <c r="BK52" s="22">
        <f>SUM(BK2:BK47)</f>
        <v>4783.1580249711042</v>
      </c>
      <c r="BL52" s="22">
        <f>SUM(BL2:BL47)</f>
        <v>4842.5485903944909</v>
      </c>
      <c r="BM52" s="22">
        <f>SUM(BM2:BM47)</f>
        <v>4902.1123783003623</v>
      </c>
      <c r="BN52" s="22">
        <f>SUM(BN2:BN47)</f>
        <v>4961.8498939209594</v>
      </c>
      <c r="BO52" s="22">
        <f>SUM(BO2:BO47)</f>
        <v>5021.761643962117</v>
      </c>
      <c r="BP52" s="22">
        <f>SUM(BP2:BP47)</f>
        <v>5081.8481366075612</v>
      </c>
      <c r="BQ52" s="22">
        <f>SUM(BQ2:BQ47)</f>
        <v>5142.1098815232208</v>
      </c>
      <c r="BR52" s="22">
        <f>SUM(BR2:BR47)</f>
        <v>5202.547389861551</v>
      </c>
      <c r="BS52" s="22">
        <f>SUM(BS2:BS47)</f>
        <v>5263.1611742658688</v>
      </c>
      <c r="BT52" s="22">
        <f>SUM(BT2:BT47)</f>
        <v>5323.9517488746988</v>
      </c>
      <c r="BU52" s="22">
        <f>SUM(BU2:BU47)</f>
        <v>5384.9196293261375</v>
      </c>
      <c r="BV52" s="22">
        <f>SUM(BV2:BV47)</f>
        <v>5446.0653327622267</v>
      </c>
      <c r="BW52" s="22">
        <f>SUM(BW2:BW47)</f>
        <v>5507.3893778333377</v>
      </c>
      <c r="BX52" s="22">
        <f>SUM(BX2:BX47)</f>
        <v>5568.8922847025733</v>
      </c>
      <c r="BY52" s="22">
        <f>SUM(BY2:BY47)</f>
        <v>5630.5745750501765</v>
      </c>
      <c r="BZ52" s="22">
        <f>SUM(BZ2:BZ47)</f>
        <v>5692.436772077961</v>
      </c>
      <c r="CA52" s="22">
        <f>SUM(CA2:CA47)</f>
        <v>5754.4794005137428</v>
      </c>
      <c r="CB52" s="22">
        <f>SUM(CB2:CB47)</f>
        <v>5816.7029866157955</v>
      </c>
      <c r="CC52" s="22">
        <f>SUM(CC2:CC47)</f>
        <v>5879.1080581773131</v>
      </c>
      <c r="CD52" s="22">
        <f>SUM(CD2:CD47)</f>
        <v>5941.6951445308841</v>
      </c>
      <c r="CE52" s="22">
        <f>SUM(CE2:CE47)</f>
        <v>6004.4647765529871</v>
      </c>
      <c r="CF52" s="22">
        <f>SUM(CF2:CF47)</f>
        <v>6067.417486668488</v>
      </c>
      <c r="CG52" s="22">
        <f>SUM(CG2:CG47)</f>
        <v>6130.5538088551584</v>
      </c>
      <c r="CH52" s="22">
        <f>SUM(CH2:CH47)</f>
        <v>6193.8742786482071</v>
      </c>
      <c r="CI52" s="22">
        <f>SUM(CI2:CI47)</f>
        <v>6257.3794331448198</v>
      </c>
      <c r="CJ52" s="22">
        <f>SUM(CJ2:CJ47)</f>
        <v>6321.0698110087133</v>
      </c>
      <c r="CK52" s="22">
        <f>SUM(CK2:CK47)</f>
        <v>6384.9459524747099</v>
      </c>
      <c r="CL52" s="22">
        <f>SUM(CL2:CL47)</f>
        <v>6449.0083993533153</v>
      </c>
      <c r="CM52" s="22">
        <f>SUM(CM2:CM47)</f>
        <v>6513.2576950353168</v>
      </c>
      <c r="CN52" s="22">
        <f>SUM(CN2:CN47)</f>
        <v>6577.6943844963907</v>
      </c>
      <c r="CO52" s="22">
        <f>SUM(CO2:CO47)</f>
        <v>6642.3190143017264</v>
      </c>
      <c r="CP52" s="22">
        <f>SUM(CP2:CP47)</f>
        <v>6707.1321326106608</v>
      </c>
      <c r="CQ52" s="22">
        <f>SUM(CQ2:CQ47)</f>
        <v>6772.1342891813301</v>
      </c>
      <c r="CR52" s="22">
        <f>SUM(CR2:CR47)</f>
        <v>6837.3260353753303</v>
      </c>
      <c r="CS52" s="22">
        <f>SUM(CS2:CS47)</f>
        <v>6902.707924162396</v>
      </c>
      <c r="CT52" s="22">
        <f>SUM(CT2:CT47)</f>
        <v>6968.2805101250906</v>
      </c>
      <c r="CU52" s="22">
        <f>SUM(CU2:CU47)</f>
        <v>1706013.7190750577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48"/>
      <c r="G53" s="52">
        <f>SUM(H52:CU52)</f>
        <v>570418.53669972206</v>
      </c>
      <c r="H53" s="41">
        <f>SUM(H52:R52)</f>
        <v>-131553.67193664482</v>
      </c>
      <c r="I53" s="39"/>
      <c r="J53" s="39"/>
      <c r="K53" s="39"/>
      <c r="L53" s="39"/>
      <c r="M53" s="39"/>
      <c r="N53" s="39"/>
      <c r="O53" s="39"/>
      <c r="P53" s="39"/>
      <c r="Q53" s="39"/>
      <c r="R53" s="40"/>
      <c r="S53" s="38">
        <f>SUM(S52:AD52)</f>
        <v>-316199.4143994482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40"/>
      <c r="AE53" s="38">
        <f>SUM(AE52:AP52)</f>
        <v>-982172.46682819072</v>
      </c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40"/>
      <c r="AQ53" s="38">
        <f>SUM(AQ52:BB52)</f>
        <v>47305.667457141317</v>
      </c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40"/>
      <c r="BC53" s="38">
        <f>SUM(BC52:BN52)</f>
        <v>55637.493863126547</v>
      </c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40"/>
      <c r="BO53" s="38">
        <f>SUM(BO52:BZ52)</f>
        <v>64265.657946847423</v>
      </c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40"/>
      <c r="CA53" s="38">
        <f>SUM(CA52:CL52)</f>
        <v>73200.69953654414</v>
      </c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2"/>
      <c r="CM53" s="38">
        <f>SUM(CM52:CU52)</f>
        <v>1759934.571060346</v>
      </c>
      <c r="CN53" s="39"/>
      <c r="CO53" s="39"/>
      <c r="CP53" s="39"/>
      <c r="CQ53" s="39"/>
      <c r="CR53" s="39"/>
      <c r="CS53" s="39"/>
      <c r="CT53" s="39"/>
      <c r="CU53" s="40"/>
    </row>
    <row r="54" spans="1:99" x14ac:dyDescent="0.25">
      <c r="A54" s="55" t="s">
        <v>184</v>
      </c>
      <c r="B54" s="55" t="s">
        <v>191</v>
      </c>
      <c r="C54" s="55" t="s">
        <v>192</v>
      </c>
      <c r="F54" s="48"/>
      <c r="G54" s="53">
        <v>0.06</v>
      </c>
      <c r="H54" s="43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99" x14ac:dyDescent="0.25">
      <c r="A55" s="55" t="s">
        <v>184</v>
      </c>
      <c r="B55" s="55" t="s">
        <v>191</v>
      </c>
      <c r="C55" s="55" t="s">
        <v>91</v>
      </c>
      <c r="F55" s="48"/>
      <c r="G55" s="53">
        <f xml:space="preserve"> (1+G54)^(1/12)-1</f>
        <v>4.8675505653430484E-3</v>
      </c>
      <c r="H55" s="43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99" x14ac:dyDescent="0.25">
      <c r="A56" s="55" t="s">
        <v>184</v>
      </c>
      <c r="B56" s="55" t="s">
        <v>191</v>
      </c>
      <c r="C56" s="55" t="s">
        <v>92</v>
      </c>
      <c r="F56" s="48"/>
      <c r="G56" s="53">
        <v>5.0000000000000001E-4</v>
      </c>
      <c r="H56" s="43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99" x14ac:dyDescent="0.25">
      <c r="A57" s="55" t="s">
        <v>184</v>
      </c>
      <c r="B57" s="55" t="s">
        <v>193</v>
      </c>
      <c r="C57" s="55" t="s">
        <v>93</v>
      </c>
      <c r="F57" s="48"/>
      <c r="G57" s="50">
        <f>NPV(G55,Q52:CU52)+SUM(H52:P52)</f>
        <v>23983.902895650172</v>
      </c>
      <c r="H57" s="45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</row>
    <row r="58" spans="1:99" x14ac:dyDescent="0.25">
      <c r="A58" s="55" t="s">
        <v>184</v>
      </c>
      <c r="B58" s="55" t="s">
        <v>193</v>
      </c>
      <c r="C58" s="55" t="s">
        <v>94</v>
      </c>
      <c r="F58" s="48"/>
      <c r="G58" s="53">
        <f>CU58</f>
        <v>3.8471195300886496E-3</v>
      </c>
      <c r="H58" s="46"/>
      <c r="I58" s="37">
        <f>MIRR(H52:I52,G56,G55)</f>
        <v>-0.99999985674408887</v>
      </c>
      <c r="J58" s="37">
        <f>MIRR($H$52:J52,$G$56,$G$55)</f>
        <v>-0.99946472885376048</v>
      </c>
      <c r="K58" s="37">
        <f>MIRR($H$52:K52,$G$56,$G$55)</f>
        <v>-0.99493951445321693</v>
      </c>
      <c r="L58" s="37">
        <f>MIRR($H$52:L52,$G$56,$G$55)</f>
        <v>-0.97900242749014754</v>
      </c>
      <c r="M58" s="37">
        <f>MIRR($H$52:M52,$G$56,$G$55)</f>
        <v>-0.9645090211943147</v>
      </c>
      <c r="N58" s="37">
        <f>MIRR($H$52:N52,$G$56,$G$55)</f>
        <v>-0.93807448651447589</v>
      </c>
      <c r="O58" s="37">
        <f>MIRR($H$52:O52,$G$56,$G$55)</f>
        <v>-0.90400785795757721</v>
      </c>
      <c r="P58" s="37">
        <f>MIRR($H$52:P52,$G$56,$G$55)</f>
        <v>-0.88289748210614505</v>
      </c>
      <c r="Q58" s="37">
        <f>MIRR($H$52:Q52,$G$56,$G$55)</f>
        <v>-0.85314014119335158</v>
      </c>
      <c r="R58" s="37">
        <f>MIRR($H$52:R52,$G$56,$G$55)</f>
        <v>-0.82222744988783658</v>
      </c>
      <c r="S58" s="37">
        <f>MIRR($H$52:S52,$G$56,$G$55)</f>
        <v>-0.78778933009381269</v>
      </c>
      <c r="T58" s="37">
        <f>MIRR($H$52:T52,$G$56,$G$55)</f>
        <v>-0.76534018819535632</v>
      </c>
      <c r="U58" s="37">
        <f>MIRR($H$52:U52,$G$56,$G$55)</f>
        <v>-0.73398838940051092</v>
      </c>
      <c r="V58" s="37">
        <f>MIRR($H$52:V52,$G$56,$G$55)</f>
        <v>-0.70437257174098322</v>
      </c>
      <c r="W58" s="37">
        <f>MIRR($H$52:W52,$G$56,$G$55)</f>
        <v>-0.68055828802792728</v>
      </c>
      <c r="X58" s="37">
        <f>MIRR($H$52:X52,$G$56,$G$55)</f>
        <v>-0.6586576922161872</v>
      </c>
      <c r="Y58" s="37">
        <f>MIRR($H$52:Y52,$G$56,$G$55)</f>
        <v>-0.63884031450268264</v>
      </c>
      <c r="Z58" s="37">
        <f>MIRR($H$52:Z52,$G$56,$G$55)</f>
        <v>-0.61970001613219805</v>
      </c>
      <c r="AA58" s="37">
        <f>MIRR($H$52:AA52,$G$56,$G$55)</f>
        <v>-0.60205959684295629</v>
      </c>
      <c r="AB58" s="37">
        <f>MIRR($H$52:AB52,$G$56,$G$55)</f>
        <v>-0.58634883495768564</v>
      </c>
      <c r="AC58" s="37">
        <f>MIRR($H$52:AC52,$G$56,$G$55)</f>
        <v>-0.57107184834581093</v>
      </c>
      <c r="AD58" s="37">
        <f>MIRR($H$52:AD52,$G$56,$G$55)</f>
        <v>-0.55665018627849161</v>
      </c>
      <c r="AE58" s="37">
        <f>MIRR($H$52:AE52,$G$56,$G$55)</f>
        <v>-0.54502165756152288</v>
      </c>
      <c r="AF58" s="37">
        <f>MIRR($H$52:AF52,$G$56,$G$55)</f>
        <v>-0.53400013216499065</v>
      </c>
      <c r="AG58" s="37">
        <f>MIRR($H$52:AG52,$G$56,$G$55)</f>
        <v>-0.52299449904375306</v>
      </c>
      <c r="AH58" s="37">
        <f>MIRR($H$52:AH52,$G$56,$G$55)</f>
        <v>-0.51297451988921694</v>
      </c>
      <c r="AI58" s="37">
        <f>MIRR($H$52:AI52,$G$56,$G$55)</f>
        <v>-0.50336699573818655</v>
      </c>
      <c r="AJ58" s="37">
        <f>MIRR($H$52:AJ52,$G$56,$G$55)</f>
        <v>-0.49431134203824045</v>
      </c>
      <c r="AK58" s="37">
        <f>MIRR($H$52:AK52,$G$56,$G$55)</f>
        <v>-0.48447562154064339</v>
      </c>
      <c r="AL58" s="37">
        <f>MIRR($H$52:AL52,$G$56,$G$55)</f>
        <v>-0.47432783207346541</v>
      </c>
      <c r="AM58" s="37">
        <f>MIRR($H$52:AM52,$G$56,$G$55)</f>
        <v>-0.46379382220197751</v>
      </c>
      <c r="AN58" s="37">
        <f>MIRR($H$52:AN52,$G$56,$G$55)</f>
        <v>-4.0281187866140433E-2</v>
      </c>
      <c r="AO58" s="37">
        <f>MIRR($H$52:AO52,$G$56,$G$55)</f>
        <v>-3.8747158801334503E-2</v>
      </c>
      <c r="AP58" s="37">
        <f>MIRR($H$52:AP52,$G$56,$G$55)</f>
        <v>-3.7300343547688297E-2</v>
      </c>
      <c r="AQ58" s="37">
        <f>MIRR($H$52:AQ52,$G$56,$G$55)</f>
        <v>-3.5933485850263125E-2</v>
      </c>
      <c r="AR58" s="37">
        <f>MIRR($H$52:AR52,$G$56,$G$55)</f>
        <v>-3.4640115942430105E-2</v>
      </c>
      <c r="AS58" s="37">
        <f>MIRR($H$52:AS52,$G$56,$G$55)</f>
        <v>-3.3414446720181346E-2</v>
      </c>
      <c r="AT58" s="37">
        <f>MIRR($H$52:AT52,$G$56,$G$55)</f>
        <v>-3.225128593919846E-2</v>
      </c>
      <c r="AU58" s="37">
        <f>MIRR($H$52:AU52,$G$56,$G$55)</f>
        <v>-3.1145961622765839E-2</v>
      </c>
      <c r="AV58" s="37">
        <f>MIRR($H$52:AV52,$G$56,$G$55)</f>
        <v>-3.0094258418701503E-2</v>
      </c>
      <c r="AW58" s="37">
        <f>MIRR($H$52:AW52,$G$56,$G$55)</f>
        <v>-2.9092363075399197E-2</v>
      </c>
      <c r="AX58" s="37">
        <f>MIRR($H$52:AX52,$G$56,$G$55)</f>
        <v>-2.8136817548394144E-2</v>
      </c>
      <c r="AY58" s="37">
        <f>MIRR($H$52:AY52,$G$56,$G$55)</f>
        <v>-2.7224478520195605E-2</v>
      </c>
      <c r="AZ58" s="37">
        <f>MIRR($H$52:AZ52,$G$56,$G$55)</f>
        <v>-2.635248233307852E-2</v>
      </c>
      <c r="BA58" s="37">
        <f>MIRR($H$52:BA52,$G$56,$G$55)</f>
        <v>-2.5518214508918113E-2</v>
      </c>
      <c r="BB58" s="37">
        <f>MIRR($H$52:BB52,$G$56,$G$55)</f>
        <v>-2.4719283171087625E-2</v>
      </c>
      <c r="BC58" s="37">
        <f>MIRR($H$52:BC52,$G$56,$G$55)</f>
        <v>-2.3953495797873536E-2</v>
      </c>
      <c r="BD58" s="37">
        <f>MIRR($H$52:BD52,$G$56,$G$55)</f>
        <v>-2.321883883024467E-2</v>
      </c>
      <c r="BE58" s="37">
        <f>MIRR($H$52:BE52,$G$56,$G$55)</f>
        <v>-2.2513459733337515E-2</v>
      </c>
      <c r="BF58" s="37">
        <f>MIRR($H$52:BF52,$G$56,$G$55)</f>
        <v>-2.1835651174016202E-2</v>
      </c>
      <c r="BG58" s="37">
        <f>MIRR($H$52:BG52,$G$56,$G$55)</f>
        <v>-2.1183837028932118E-2</v>
      </c>
      <c r="BH58" s="37">
        <f>MIRR($H$52:BH52,$G$56,$G$55)</f>
        <v>-2.0556559980714484E-2</v>
      </c>
      <c r="BI58" s="37">
        <f>MIRR($H$52:BI52,$G$56,$G$55)</f>
        <v>-1.995247049591431E-2</v>
      </c>
      <c r="BJ58" s="37">
        <f>MIRR($H$52:BJ52,$G$56,$G$55)</f>
        <v>-1.9370317008408633E-2</v>
      </c>
      <c r="BK58" s="37">
        <f>MIRR($H$52:BK52,$G$56,$G$55)</f>
        <v>-1.8808937157217764E-2</v>
      </c>
      <c r="BL58" s="37">
        <f>MIRR($H$52:BL52,$G$56,$G$55)</f>
        <v>-1.8267249948931252E-2</v>
      </c>
      <c r="BM58" s="37">
        <f>MIRR($H$52:BM52,$G$56,$G$55)</f>
        <v>-1.7744248732886714E-2</v>
      </c>
      <c r="BN58" s="37">
        <f>MIRR($H$52:BN52,$G$56,$G$55)</f>
        <v>-1.7238994892442849E-2</v>
      </c>
      <c r="BO58" s="37">
        <f>MIRR($H$52:BO52,$G$56,$G$55)</f>
        <v>-1.6750612168606627E-2</v>
      </c>
      <c r="BP58" s="37">
        <f>MIRR($H$52:BP52,$G$56,$G$55)</f>
        <v>-1.627828154327815E-2</v>
      </c>
      <c r="BQ58" s="37">
        <f>MIRR($H$52:BQ52,$G$56,$G$55)</f>
        <v>-1.5821236618785317E-2</v>
      </c>
      <c r="BR58" s="37">
        <f>MIRR($H$52:BR52,$G$56,$G$55)</f>
        <v>-1.5378759438437695E-2</v>
      </c>
      <c r="BS58" s="37">
        <f>MIRR($H$52:BS52,$G$56,$G$55)</f>
        <v>-1.4950176699752071E-2</v>
      </c>
      <c r="BT58" s="37">
        <f>MIRR($H$52:BT52,$G$56,$G$55)</f>
        <v>-1.4534856317966804E-2</v>
      </c>
      <c r="BU58" s="37">
        <f>MIRR($H$52:BU52,$G$56,$G$55)</f>
        <v>-1.4132204302609308E-2</v>
      </c>
      <c r="BV58" s="37">
        <f>MIRR($H$52:BV52,$G$56,$G$55)</f>
        <v>-1.374166191433579E-2</v>
      </c>
      <c r="BW58" s="37">
        <f>MIRR($H$52:BW52,$G$56,$G$55)</f>
        <v>-1.3362703073129145E-2</v>
      </c>
      <c r="BX58" s="37">
        <f>MIRR($H$52:BX52,$G$56,$G$55)</f>
        <v>-1.2994831992296785E-2</v>
      </c>
      <c r="BY58" s="37">
        <f>MIRR($H$52:BY52,$G$56,$G$55)</f>
        <v>-1.2637581015640831E-2</v>
      </c>
      <c r="BZ58" s="37">
        <f>MIRR($H$52:BZ52,$G$56,$G$55)</f>
        <v>-1.2290508637724629E-2</v>
      </c>
      <c r="CA58" s="37">
        <f>MIRR($H$52:CA52,$G$56,$G$55)</f>
        <v>-1.1953197689398065E-2</v>
      </c>
      <c r="CB58" s="37">
        <f>MIRR($H$52:CB52,$G$56,$G$55)</f>
        <v>-1.1625253672699176E-2</v>
      </c>
      <c r="CC58" s="37">
        <f>MIRR($H$52:CC52,$G$56,$G$55)</f>
        <v>-1.1306303230973258E-2</v>
      </c>
      <c r="CD58" s="37">
        <f>MIRR($H$52:CD52,$G$56,$G$55)</f>
        <v>-1.0995992741562599E-2</v>
      </c>
      <c r="CE58" s="37">
        <f>MIRR($H$52:CE52,$G$56,$G$55)</f>
        <v>-1.0693987019753548E-2</v>
      </c>
      <c r="CF58" s="37">
        <f>MIRR($H$52:CF52,$G$56,$G$55)</f>
        <v>-1.039996812384647E-2</v>
      </c>
      <c r="CG58" s="37">
        <f>MIRR($H$52:CG52,$G$56,$G$55)</f>
        <v>-1.0113634252254644E-2</v>
      </c>
      <c r="CH58" s="37">
        <f>MIRR($H$52:CH52,$G$56,$G$55)</f>
        <v>-9.8346987244610773E-3</v>
      </c>
      <c r="CI58" s="37">
        <f>MIRR($H$52:CI52,$G$56,$G$55)</f>
        <v>-9.5628890384819032E-3</v>
      </c>
      <c r="CJ58" s="37">
        <f>MIRR($H$52:CJ52,$G$56,$G$55)</f>
        <v>-9.297945998210877E-3</v>
      </c>
      <c r="CK58" s="37">
        <f>MIRR($H$52:CK52,$G$56,$G$55)</f>
        <v>-9.0396229046687537E-3</v>
      </c>
      <c r="CL58" s="37">
        <f>MIRR($H$52:CL52,$G$56,$G$55)</f>
        <v>-8.7876848057574231E-3</v>
      </c>
      <c r="CM58" s="37">
        <f>MIRR($H$52:CM52,$G$56,$G$55)</f>
        <v>-8.5419077996339299E-3</v>
      </c>
      <c r="CN58" s="37">
        <f>MIRR($H$52:CN52,$G$56,$G$55)</f>
        <v>-8.3020783872814752E-3</v>
      </c>
      <c r="CO58" s="37">
        <f>MIRR($H$52:CO52,$G$56,$G$55)</f>
        <v>-8.0679928702648285E-3</v>
      </c>
      <c r="CP58" s="37">
        <f>MIRR($H$52:CP52,$G$56,$G$55)</f>
        <v>-7.8394567900292866E-3</v>
      </c>
      <c r="CQ58" s="37">
        <f>MIRR($H$52:CQ52,$G$56,$G$55)</f>
        <v>-7.6162844054311618E-3</v>
      </c>
      <c r="CR58" s="37">
        <f>MIRR($H$52:CR52,$G$56,$G$55)</f>
        <v>-7.3982982054903168E-3</v>
      </c>
      <c r="CS58" s="37">
        <f>MIRR($H$52:CS52,$G$56,$G$55)</f>
        <v>-7.1853284546181673E-3</v>
      </c>
      <c r="CT58" s="37">
        <f>MIRR($H$52:CT52,$G$56,$G$55)</f>
        <v>-6.9772127678211504E-3</v>
      </c>
      <c r="CU58" s="37">
        <f>MIRR($H$52:CU52,$G$56,$G$55)</f>
        <v>3.8471195300886496E-3</v>
      </c>
    </row>
    <row r="59" spans="1:99" x14ac:dyDescent="0.25">
      <c r="F59" s="49"/>
      <c r="G59" s="53"/>
      <c r="H59" s="23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conditionalFormatting sqref="AG19 AG22 AJ19 AJ22 AM19 AM22 AP22">
    <cfRule type="cellIs" dxfId="72" priority="8" stopIfTrue="1" operator="equal">
      <formula>#REF!</formula>
    </cfRule>
  </conditionalFormatting>
  <conditionalFormatting sqref="Y19:AF19 Y22:AF22 AH19:AI19 AH22:AI22 AK19:AL19 AK22:AL22 AN19 AN22:AO22 H33:V39 W33:CU36 W38:BC38 W39:CU39 N24:R24 H23:M24 N23:CU23 H16:W16 Y16:CU16 H6:W12 Y7:AM7 X8:AM8 X6:AM6 Z9:AM9 AN6:CU9 X9:Y12 Z10:CU12 H2:CU5 H13:CU15 H18:H22 H25:CU32 K22:R22 K18:K21 H17:O17 X17:AN18 X20:AD20 AQ22:CU22 X21:AN21 AS17:CU21 H40:CU46">
    <cfRule type="cellIs" dxfId="71" priority="10" stopIfTrue="1" operator="equal">
      <formula>#REF!</formula>
    </cfRule>
  </conditionalFormatting>
  <conditionalFormatting sqref="X7 X16 X19 S22:X22 W37:CU37 S24:CU24">
    <cfRule type="cellIs" dxfId="70" priority="9" stopIfTrue="1" operator="equal">
      <formula>#REF!</formula>
    </cfRule>
  </conditionalFormatting>
  <conditionalFormatting sqref="H47:CU47">
    <cfRule type="cellIs" dxfId="69" priority="7" stopIfTrue="1" operator="equal">
      <formula>#REF!</formula>
    </cfRule>
  </conditionalFormatting>
  <conditionalFormatting sqref="I18:J22">
    <cfRule type="cellIs" dxfId="68" priority="6" stopIfTrue="1" operator="equal">
      <formula>#REF!</formula>
    </cfRule>
  </conditionalFormatting>
  <conditionalFormatting sqref="L18:O21">
    <cfRule type="cellIs" dxfId="67" priority="5" stopIfTrue="1" operator="equal">
      <formula>#REF!</formula>
    </cfRule>
  </conditionalFormatting>
  <conditionalFormatting sqref="P17:W21">
    <cfRule type="cellIs" dxfId="66" priority="4" stopIfTrue="1" operator="equal">
      <formula>#REF!</formula>
    </cfRule>
  </conditionalFormatting>
  <conditionalFormatting sqref="AE20:AL20">
    <cfRule type="cellIs" dxfId="65" priority="3" stopIfTrue="1" operator="equal">
      <formula>#REF!</formula>
    </cfRule>
  </conditionalFormatting>
  <conditionalFormatting sqref="AM20:AN20">
    <cfRule type="cellIs" dxfId="64" priority="2" stopIfTrue="1" operator="equal">
      <formula>#REF!</formula>
    </cfRule>
  </conditionalFormatting>
  <conditionalFormatting sqref="AO17:AR21">
    <cfRule type="cellIs" dxfId="63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06C-FD55-4C10-A81C-21C029E1D526}">
  <sheetPr codeName="Hoja9"/>
  <dimension ref="A1:CU59"/>
  <sheetViews>
    <sheetView zoomScale="85" zoomScaleNormal="85" workbookViewId="0">
      <pane xSplit="7" ySplit="1" topLeftCell="H2" activePane="bottomRight" state="frozen"/>
      <selection pane="topRight" activeCell="J1" sqref="J1"/>
      <selection pane="bottomLeft" activeCell="A9" sqref="A9"/>
      <selection pane="bottomRight" activeCell="D1" sqref="D1:F1"/>
    </sheetView>
  </sheetViews>
  <sheetFormatPr baseColWidth="10" defaultColWidth="10.7109375" defaultRowHeight="15" x14ac:dyDescent="0.25"/>
  <cols>
    <col min="1" max="1" width="12.5703125" style="55" bestFit="1" customWidth="1"/>
    <col min="2" max="2" width="24.140625" style="55" bestFit="1" customWidth="1"/>
    <col min="3" max="3" width="57.85546875" style="55" bestFit="1" customWidth="1"/>
    <col min="4" max="4" width="10.7109375" style="87"/>
    <col min="5" max="5" width="14" style="55" customWidth="1"/>
    <col min="6" max="6" width="18" style="55" customWidth="1"/>
    <col min="7" max="7" width="18.28515625" style="86" bestFit="1" customWidth="1"/>
    <col min="8" max="10" width="10.7109375" style="86"/>
    <col min="11" max="11" width="11.42578125" style="86" bestFit="1" customWidth="1"/>
    <col min="12" max="15" width="10.7109375" style="86"/>
    <col min="16" max="16" width="11.42578125" style="86" bestFit="1" customWidth="1"/>
    <col min="17" max="17" width="10.7109375" style="86"/>
    <col min="18" max="18" width="11.42578125" style="86" bestFit="1" customWidth="1"/>
    <col min="19" max="19" width="10.7109375" style="86"/>
    <col min="20" max="20" width="11.42578125" style="86" bestFit="1" customWidth="1"/>
    <col min="21" max="27" width="10.7109375" style="86"/>
    <col min="28" max="39" width="11.42578125" style="86" bestFit="1" customWidth="1"/>
    <col min="40" max="40" width="12.28515625" style="86" bestFit="1" customWidth="1"/>
    <col min="41" max="55" width="10.7109375" style="86"/>
    <col min="56" max="98" width="10.7109375" style="55"/>
    <col min="99" max="99" width="12.28515625" style="55" bestFit="1" customWidth="1"/>
    <col min="100" max="100" width="12.85546875" style="55" bestFit="1" customWidth="1"/>
    <col min="101" max="16384" width="10.7109375" style="55"/>
  </cols>
  <sheetData>
    <row r="1" spans="1:99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57" t="s">
        <v>41</v>
      </c>
      <c r="H1" s="57" t="s">
        <v>42</v>
      </c>
      <c r="I1" s="57" t="s">
        <v>43</v>
      </c>
      <c r="J1" s="57" t="s">
        <v>44</v>
      </c>
      <c r="K1" s="57" t="s">
        <v>45</v>
      </c>
      <c r="L1" s="57" t="s">
        <v>46</v>
      </c>
      <c r="M1" s="57" t="s">
        <v>47</v>
      </c>
      <c r="N1" s="57" t="s">
        <v>48</v>
      </c>
      <c r="O1" s="57" t="s">
        <v>49</v>
      </c>
      <c r="P1" s="57" t="s">
        <v>50</v>
      </c>
      <c r="Q1" s="57" t="s">
        <v>51</v>
      </c>
      <c r="R1" s="57" t="s">
        <v>52</v>
      </c>
      <c r="S1" s="57" t="s">
        <v>53</v>
      </c>
      <c r="T1" s="57" t="s">
        <v>54</v>
      </c>
      <c r="U1" s="57" t="s">
        <v>55</v>
      </c>
      <c r="V1" s="57" t="s">
        <v>56</v>
      </c>
      <c r="W1" s="57" t="s">
        <v>57</v>
      </c>
      <c r="X1" s="57" t="s">
        <v>58</v>
      </c>
      <c r="Y1" s="57" t="s">
        <v>59</v>
      </c>
      <c r="Z1" s="57" t="s">
        <v>60</v>
      </c>
      <c r="AA1" s="57" t="s">
        <v>61</v>
      </c>
      <c r="AB1" s="57" t="s">
        <v>62</v>
      </c>
      <c r="AC1" s="57" t="s">
        <v>63</v>
      </c>
      <c r="AD1" s="57" t="s">
        <v>64</v>
      </c>
      <c r="AE1" s="57" t="s">
        <v>65</v>
      </c>
      <c r="AF1" s="57" t="s">
        <v>66</v>
      </c>
      <c r="AG1" s="57" t="s">
        <v>67</v>
      </c>
      <c r="AH1" s="57" t="s">
        <v>68</v>
      </c>
      <c r="AI1" s="57" t="s">
        <v>69</v>
      </c>
      <c r="AJ1" s="57" t="s">
        <v>70</v>
      </c>
      <c r="AK1" s="57" t="s">
        <v>71</v>
      </c>
      <c r="AL1" s="57" t="s">
        <v>72</v>
      </c>
      <c r="AM1" s="57" t="s">
        <v>73</v>
      </c>
      <c r="AN1" s="57" t="s">
        <v>74</v>
      </c>
      <c r="AO1" s="57" t="s">
        <v>75</v>
      </c>
      <c r="AP1" s="57" t="s">
        <v>76</v>
      </c>
      <c r="AQ1" s="57" t="s">
        <v>77</v>
      </c>
      <c r="AR1" s="57" t="s">
        <v>78</v>
      </c>
      <c r="AS1" s="57" t="s">
        <v>79</v>
      </c>
      <c r="AT1" s="57" t="s">
        <v>80</v>
      </c>
      <c r="AU1" s="57" t="s">
        <v>81</v>
      </c>
      <c r="AV1" s="57" t="s">
        <v>82</v>
      </c>
      <c r="AW1" s="57" t="s">
        <v>83</v>
      </c>
      <c r="AX1" s="57" t="s">
        <v>84</v>
      </c>
      <c r="AY1" s="57" t="s">
        <v>85</v>
      </c>
      <c r="AZ1" s="57" t="s">
        <v>86</v>
      </c>
      <c r="BA1" s="57" t="s">
        <v>87</v>
      </c>
      <c r="BB1" s="57" t="s">
        <v>88</v>
      </c>
      <c r="BC1" s="57" t="s">
        <v>89</v>
      </c>
      <c r="BD1" s="57" t="s">
        <v>96</v>
      </c>
      <c r="BE1" s="57" t="s">
        <v>97</v>
      </c>
      <c r="BF1" s="57" t="s">
        <v>98</v>
      </c>
      <c r="BG1" s="57" t="s">
        <v>99</v>
      </c>
      <c r="BH1" s="57" t="s">
        <v>100</v>
      </c>
      <c r="BI1" s="57" t="s">
        <v>101</v>
      </c>
      <c r="BJ1" s="57" t="s">
        <v>102</v>
      </c>
      <c r="BK1" s="57" t="s">
        <v>103</v>
      </c>
      <c r="BL1" s="57" t="s">
        <v>104</v>
      </c>
      <c r="BM1" s="57" t="s">
        <v>105</v>
      </c>
      <c r="BN1" s="57" t="s">
        <v>106</v>
      </c>
      <c r="BO1" s="57" t="s">
        <v>107</v>
      </c>
      <c r="BP1" s="57" t="s">
        <v>108</v>
      </c>
      <c r="BQ1" s="57" t="s">
        <v>109</v>
      </c>
      <c r="BR1" s="57" t="s">
        <v>110</v>
      </c>
      <c r="BS1" s="57" t="s">
        <v>111</v>
      </c>
      <c r="BT1" s="57" t="s">
        <v>112</v>
      </c>
      <c r="BU1" s="57" t="s">
        <v>113</v>
      </c>
      <c r="BV1" s="57" t="s">
        <v>114</v>
      </c>
      <c r="BW1" s="57" t="s">
        <v>115</v>
      </c>
      <c r="BX1" s="57" t="s">
        <v>116</v>
      </c>
      <c r="BY1" s="57" t="s">
        <v>117</v>
      </c>
      <c r="BZ1" s="57" t="s">
        <v>118</v>
      </c>
      <c r="CA1" s="57" t="s">
        <v>119</v>
      </c>
      <c r="CB1" s="57" t="s">
        <v>120</v>
      </c>
      <c r="CC1" s="57" t="s">
        <v>121</v>
      </c>
      <c r="CD1" s="57" t="s">
        <v>122</v>
      </c>
      <c r="CE1" s="57" t="s">
        <v>123</v>
      </c>
      <c r="CF1" s="57" t="s">
        <v>124</v>
      </c>
      <c r="CG1" s="57" t="s">
        <v>125</v>
      </c>
      <c r="CH1" s="57" t="s">
        <v>126</v>
      </c>
      <c r="CI1" s="57" t="s">
        <v>127</v>
      </c>
      <c r="CJ1" s="57" t="s">
        <v>128</v>
      </c>
      <c r="CK1" s="57" t="s">
        <v>129</v>
      </c>
      <c r="CL1" s="57" t="s">
        <v>130</v>
      </c>
      <c r="CM1" s="57" t="s">
        <v>131</v>
      </c>
      <c r="CN1" s="57" t="s">
        <v>132</v>
      </c>
      <c r="CO1" s="57" t="s">
        <v>133</v>
      </c>
      <c r="CP1" s="57" t="s">
        <v>134</v>
      </c>
      <c r="CQ1" s="57" t="s">
        <v>135</v>
      </c>
      <c r="CR1" s="57" t="s">
        <v>136</v>
      </c>
      <c r="CS1" s="57" t="s">
        <v>137</v>
      </c>
      <c r="CT1" s="57" t="s">
        <v>138</v>
      </c>
      <c r="CU1" s="57" t="s">
        <v>139</v>
      </c>
    </row>
    <row r="2" spans="1:99" x14ac:dyDescent="0.25">
      <c r="A2" s="55" t="s">
        <v>4</v>
      </c>
      <c r="B2" s="55" t="s">
        <v>162</v>
      </c>
      <c r="C2" s="55" t="s">
        <v>31</v>
      </c>
      <c r="D2" s="88">
        <v>1</v>
      </c>
      <c r="E2" s="58">
        <v>5800</v>
      </c>
      <c r="F2" s="59">
        <f>D2*E2</f>
        <v>5800</v>
      </c>
      <c r="G2" s="60">
        <v>-5800</v>
      </c>
      <c r="H2" s="61">
        <v>0</v>
      </c>
      <c r="I2" s="61">
        <f>G2</f>
        <v>-5800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1">
        <v>0</v>
      </c>
      <c r="R2" s="61">
        <v>0</v>
      </c>
      <c r="S2" s="61">
        <v>0</v>
      </c>
      <c r="T2" s="61">
        <v>0</v>
      </c>
      <c r="U2" s="61">
        <v>0</v>
      </c>
      <c r="V2" s="61">
        <v>0</v>
      </c>
      <c r="W2" s="61">
        <v>0</v>
      </c>
      <c r="X2" s="61">
        <v>0</v>
      </c>
      <c r="Y2" s="61">
        <v>0</v>
      </c>
      <c r="Z2" s="61">
        <v>0</v>
      </c>
      <c r="AA2" s="61">
        <v>0</v>
      </c>
      <c r="AB2" s="61">
        <v>0</v>
      </c>
      <c r="AC2" s="61">
        <v>0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0</v>
      </c>
      <c r="AJ2" s="61">
        <v>0</v>
      </c>
      <c r="AK2" s="61">
        <v>0</v>
      </c>
      <c r="AL2" s="61">
        <v>0</v>
      </c>
      <c r="AM2" s="61">
        <v>0</v>
      </c>
      <c r="AN2" s="61">
        <v>0</v>
      </c>
      <c r="AO2" s="61">
        <v>0</v>
      </c>
      <c r="AP2" s="61">
        <v>0</v>
      </c>
      <c r="AQ2" s="61">
        <v>0</v>
      </c>
      <c r="AR2" s="61">
        <v>0</v>
      </c>
      <c r="AS2" s="61">
        <v>0</v>
      </c>
      <c r="AT2" s="61">
        <v>0</v>
      </c>
      <c r="AU2" s="61">
        <v>0</v>
      </c>
      <c r="AV2" s="61">
        <v>0</v>
      </c>
      <c r="AW2" s="61">
        <v>0</v>
      </c>
      <c r="AX2" s="61">
        <v>0</v>
      </c>
      <c r="AY2" s="61">
        <v>0</v>
      </c>
      <c r="AZ2" s="61">
        <v>0</v>
      </c>
      <c r="BA2" s="61">
        <v>0</v>
      </c>
      <c r="BB2" s="61">
        <v>0</v>
      </c>
      <c r="BC2" s="61">
        <v>0</v>
      </c>
      <c r="BD2" s="61">
        <v>0</v>
      </c>
      <c r="BE2" s="61">
        <v>0</v>
      </c>
      <c r="BF2" s="61">
        <v>0</v>
      </c>
      <c r="BG2" s="61">
        <v>0</v>
      </c>
      <c r="BH2" s="61">
        <v>0</v>
      </c>
      <c r="BI2" s="6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61">
        <v>0</v>
      </c>
      <c r="CU2" s="61">
        <v>0</v>
      </c>
    </row>
    <row r="3" spans="1:99" x14ac:dyDescent="0.25">
      <c r="A3" s="55" t="s">
        <v>4</v>
      </c>
      <c r="B3" s="55" t="s">
        <v>162</v>
      </c>
      <c r="C3" s="55" t="s">
        <v>18</v>
      </c>
      <c r="D3" s="89">
        <v>1</v>
      </c>
      <c r="E3" s="59">
        <v>1200</v>
      </c>
      <c r="F3" s="59">
        <f>D3*E3</f>
        <v>1200</v>
      </c>
      <c r="G3" s="62">
        <v>-1200</v>
      </c>
      <c r="H3" s="63">
        <v>0</v>
      </c>
      <c r="I3" s="63">
        <v>0</v>
      </c>
      <c r="J3" s="63">
        <v>0</v>
      </c>
      <c r="K3" s="63">
        <f>G3</f>
        <v>-1200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0</v>
      </c>
      <c r="BJ3" s="63">
        <v>0</v>
      </c>
      <c r="BK3" s="63">
        <v>0</v>
      </c>
      <c r="BL3" s="63">
        <v>0</v>
      </c>
      <c r="BM3" s="63">
        <v>0</v>
      </c>
      <c r="BN3" s="63">
        <v>0</v>
      </c>
      <c r="BO3" s="63">
        <v>0</v>
      </c>
      <c r="BP3" s="63">
        <v>0</v>
      </c>
      <c r="BQ3" s="63">
        <v>0</v>
      </c>
      <c r="BR3" s="63">
        <v>0</v>
      </c>
      <c r="BS3" s="63">
        <v>0</v>
      </c>
      <c r="BT3" s="63">
        <v>0</v>
      </c>
      <c r="BU3" s="63">
        <v>0</v>
      </c>
      <c r="BV3" s="63">
        <v>0</v>
      </c>
      <c r="BW3" s="63">
        <v>0</v>
      </c>
      <c r="BX3" s="63">
        <v>0</v>
      </c>
      <c r="BY3" s="63">
        <v>0</v>
      </c>
      <c r="BZ3" s="63">
        <v>0</v>
      </c>
      <c r="CA3" s="63">
        <v>0</v>
      </c>
      <c r="CB3" s="63">
        <v>0</v>
      </c>
      <c r="CC3" s="63">
        <v>0</v>
      </c>
      <c r="CD3" s="63">
        <v>0</v>
      </c>
      <c r="CE3" s="63">
        <v>0</v>
      </c>
      <c r="CF3" s="63">
        <v>0</v>
      </c>
      <c r="CG3" s="63">
        <v>0</v>
      </c>
      <c r="CH3" s="63">
        <v>0</v>
      </c>
      <c r="CI3" s="63">
        <v>0</v>
      </c>
      <c r="CJ3" s="63">
        <v>0</v>
      </c>
      <c r="CK3" s="63">
        <v>0</v>
      </c>
      <c r="CL3" s="63">
        <v>0</v>
      </c>
      <c r="CM3" s="63">
        <v>0</v>
      </c>
      <c r="CN3" s="63">
        <v>0</v>
      </c>
      <c r="CO3" s="63">
        <v>0</v>
      </c>
      <c r="CP3" s="63">
        <v>0</v>
      </c>
      <c r="CQ3" s="63">
        <v>0</v>
      </c>
      <c r="CR3" s="63">
        <v>0</v>
      </c>
      <c r="CS3" s="63">
        <v>0</v>
      </c>
      <c r="CT3" s="63">
        <v>0</v>
      </c>
      <c r="CU3" s="63">
        <v>0</v>
      </c>
    </row>
    <row r="4" spans="1:99" x14ac:dyDescent="0.25">
      <c r="A4" s="55" t="s">
        <v>4</v>
      </c>
      <c r="B4" s="55" t="s">
        <v>162</v>
      </c>
      <c r="C4" s="55" t="s">
        <v>19</v>
      </c>
      <c r="D4" s="89">
        <v>1</v>
      </c>
      <c r="E4" s="59">
        <v>4500</v>
      </c>
      <c r="F4" s="59">
        <f>E4*D4</f>
        <v>4500</v>
      </c>
      <c r="G4" s="62">
        <v>-4500</v>
      </c>
      <c r="H4" s="63">
        <v>0</v>
      </c>
      <c r="I4" s="63">
        <v>0</v>
      </c>
      <c r="J4" s="63">
        <v>0</v>
      </c>
      <c r="K4" s="63">
        <f>G4</f>
        <v>-4500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0</v>
      </c>
      <c r="BJ4" s="63">
        <v>0</v>
      </c>
      <c r="BK4" s="63">
        <v>0</v>
      </c>
      <c r="BL4" s="63">
        <v>0</v>
      </c>
      <c r="BM4" s="63">
        <v>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3">
        <v>0</v>
      </c>
      <c r="BT4" s="63">
        <v>0</v>
      </c>
      <c r="BU4" s="63">
        <v>0</v>
      </c>
      <c r="BV4" s="63">
        <v>0</v>
      </c>
      <c r="BW4" s="63">
        <v>0</v>
      </c>
      <c r="BX4" s="63">
        <v>0</v>
      </c>
      <c r="BY4" s="63">
        <v>0</v>
      </c>
      <c r="BZ4" s="63">
        <v>0</v>
      </c>
      <c r="CA4" s="63">
        <v>0</v>
      </c>
      <c r="CB4" s="63">
        <v>0</v>
      </c>
      <c r="CC4" s="63">
        <v>0</v>
      </c>
      <c r="CD4" s="63">
        <v>0</v>
      </c>
      <c r="CE4" s="63">
        <v>0</v>
      </c>
      <c r="CF4" s="63">
        <v>0</v>
      </c>
      <c r="CG4" s="63">
        <v>0</v>
      </c>
      <c r="CH4" s="63">
        <v>0</v>
      </c>
      <c r="CI4" s="63">
        <v>0</v>
      </c>
      <c r="CJ4" s="63">
        <v>0</v>
      </c>
      <c r="CK4" s="63">
        <v>0</v>
      </c>
      <c r="CL4" s="63">
        <v>0</v>
      </c>
      <c r="CM4" s="63">
        <v>0</v>
      </c>
      <c r="CN4" s="63">
        <v>0</v>
      </c>
      <c r="CO4" s="63">
        <v>0</v>
      </c>
      <c r="CP4" s="63">
        <v>0</v>
      </c>
      <c r="CQ4" s="63">
        <v>0</v>
      </c>
      <c r="CR4" s="63">
        <v>0</v>
      </c>
      <c r="CS4" s="63">
        <v>0</v>
      </c>
      <c r="CT4" s="63">
        <v>0</v>
      </c>
      <c r="CU4" s="63">
        <v>0</v>
      </c>
    </row>
    <row r="5" spans="1:99" x14ac:dyDescent="0.25">
      <c r="A5" s="55" t="s">
        <v>4</v>
      </c>
      <c r="B5" s="55" t="s">
        <v>162</v>
      </c>
      <c r="C5" s="55" t="s">
        <v>9</v>
      </c>
      <c r="D5" s="89">
        <v>0.21</v>
      </c>
      <c r="E5" s="59">
        <f>F3+F4+F2</f>
        <v>11500</v>
      </c>
      <c r="F5" s="59">
        <f>D5*E5</f>
        <v>2415</v>
      </c>
      <c r="G5" s="62">
        <f>(G2+G3+G4)*0.21</f>
        <v>-2415</v>
      </c>
      <c r="H5" s="63">
        <f>(H2+H3+H4)*0.21</f>
        <v>0</v>
      </c>
      <c r="I5" s="63">
        <f>(I2+I3+I4)*0.21</f>
        <v>-1218</v>
      </c>
      <c r="J5" s="63">
        <v>0</v>
      </c>
      <c r="K5" s="63">
        <f>(K2+K3+K4)*0.21</f>
        <v>-1197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0</v>
      </c>
      <c r="BL5" s="63">
        <v>0</v>
      </c>
      <c r="BM5" s="63">
        <v>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3">
        <v>0</v>
      </c>
      <c r="BT5" s="63">
        <v>0</v>
      </c>
      <c r="BU5" s="63">
        <v>0</v>
      </c>
      <c r="BV5" s="63">
        <v>0</v>
      </c>
      <c r="BW5" s="63">
        <v>0</v>
      </c>
      <c r="BX5" s="63">
        <v>0</v>
      </c>
      <c r="BY5" s="63">
        <v>0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0</v>
      </c>
      <c r="CH5" s="63">
        <v>0</v>
      </c>
      <c r="CI5" s="63">
        <v>0</v>
      </c>
      <c r="CJ5" s="63">
        <v>0</v>
      </c>
      <c r="CK5" s="63">
        <v>0</v>
      </c>
      <c r="CL5" s="63">
        <v>0</v>
      </c>
      <c r="CM5" s="63">
        <v>0</v>
      </c>
      <c r="CN5" s="63">
        <v>0</v>
      </c>
      <c r="CO5" s="63">
        <v>0</v>
      </c>
      <c r="CP5" s="63">
        <v>0</v>
      </c>
      <c r="CQ5" s="63">
        <v>0</v>
      </c>
      <c r="CR5" s="63">
        <v>0</v>
      </c>
      <c r="CS5" s="63">
        <v>0</v>
      </c>
      <c r="CT5" s="63">
        <v>0</v>
      </c>
      <c r="CU5" s="63">
        <v>0</v>
      </c>
    </row>
    <row r="6" spans="1:99" x14ac:dyDescent="0.25">
      <c r="A6" s="55" t="s">
        <v>4</v>
      </c>
      <c r="B6" s="55" t="s">
        <v>163</v>
      </c>
      <c r="C6" s="55" t="s">
        <v>15</v>
      </c>
      <c r="D6" s="87">
        <v>5.6099999999999997E-2</v>
      </c>
      <c r="E6" s="55">
        <f>F16</f>
        <v>18522</v>
      </c>
      <c r="F6" s="55">
        <f>E6*D6</f>
        <v>1039.0842</v>
      </c>
      <c r="G6" s="60">
        <f>-F6</f>
        <v>-1039.0842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f>G6</f>
        <v>-1039.0842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  <c r="AJ6" s="61">
        <v>0</v>
      </c>
      <c r="AK6" s="61">
        <v>0</v>
      </c>
      <c r="AL6" s="61">
        <v>0</v>
      </c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0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0</v>
      </c>
      <c r="BH6" s="61">
        <v>0</v>
      </c>
      <c r="BI6" s="61">
        <v>0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0</v>
      </c>
    </row>
    <row r="7" spans="1:99" x14ac:dyDescent="0.25">
      <c r="A7" s="55" t="s">
        <v>4</v>
      </c>
      <c r="B7" s="55" t="s">
        <v>163</v>
      </c>
      <c r="C7" s="55" t="s">
        <v>16</v>
      </c>
      <c r="D7" s="87">
        <v>4.7699999999999999E-2</v>
      </c>
      <c r="E7" s="55">
        <f>F16</f>
        <v>18522</v>
      </c>
      <c r="F7" s="55">
        <f>E7*D7</f>
        <v>883.49940000000004</v>
      </c>
      <c r="G7" s="62">
        <f>-F7</f>
        <v>-883.49940000000004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f>G7*0.3</f>
        <v>-265.04982000000001</v>
      </c>
      <c r="Y7" s="63">
        <f>0.7*G7</f>
        <v>-618.44957999999997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</row>
    <row r="8" spans="1:99" x14ac:dyDescent="0.25">
      <c r="A8" s="55" t="s">
        <v>4</v>
      </c>
      <c r="B8" s="55" t="s">
        <v>163</v>
      </c>
      <c r="C8" s="55" t="s">
        <v>164</v>
      </c>
      <c r="D8" s="87">
        <v>7.0000000000000001E-3</v>
      </c>
      <c r="E8" s="55">
        <f>F16</f>
        <v>18522</v>
      </c>
      <c r="F8" s="55">
        <f>D8*E8</f>
        <v>129.654</v>
      </c>
      <c r="G8" s="62">
        <f>-F8</f>
        <v>-129.654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f>G8*0.5</f>
        <v>-64.826999999999998</v>
      </c>
      <c r="Y8" s="63">
        <f>G8*0.5</f>
        <v>-64.826999999999998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63">
        <v>0</v>
      </c>
      <c r="AO8" s="63">
        <v>0</v>
      </c>
      <c r="AP8" s="63">
        <v>0</v>
      </c>
      <c r="AQ8" s="63">
        <v>0</v>
      </c>
      <c r="AR8" s="63">
        <v>0</v>
      </c>
      <c r="AS8" s="63">
        <v>0</v>
      </c>
      <c r="AT8" s="63">
        <v>0</v>
      </c>
      <c r="AU8" s="63">
        <v>0</v>
      </c>
      <c r="AV8" s="63">
        <v>0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3">
        <v>0</v>
      </c>
      <c r="BI8" s="63">
        <v>0</v>
      </c>
      <c r="BJ8" s="63">
        <v>0</v>
      </c>
      <c r="BK8" s="63">
        <v>0</v>
      </c>
      <c r="BL8" s="63">
        <v>0</v>
      </c>
      <c r="BM8" s="63">
        <v>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3">
        <v>0</v>
      </c>
      <c r="BT8" s="63">
        <v>0</v>
      </c>
      <c r="BU8" s="63">
        <v>0</v>
      </c>
      <c r="BV8" s="63">
        <v>0</v>
      </c>
      <c r="BW8" s="63">
        <v>0</v>
      </c>
      <c r="BX8" s="63">
        <v>0</v>
      </c>
      <c r="BY8" s="63">
        <v>0</v>
      </c>
      <c r="BZ8" s="63">
        <v>0</v>
      </c>
      <c r="CA8" s="63">
        <v>0</v>
      </c>
      <c r="CB8" s="63">
        <v>0</v>
      </c>
      <c r="CC8" s="63">
        <v>0</v>
      </c>
      <c r="CD8" s="63">
        <v>0</v>
      </c>
      <c r="CE8" s="63">
        <v>0</v>
      </c>
      <c r="CF8" s="63">
        <v>0</v>
      </c>
      <c r="CG8" s="63">
        <v>0</v>
      </c>
      <c r="CH8" s="63">
        <v>0</v>
      </c>
      <c r="CI8" s="63">
        <v>0</v>
      </c>
      <c r="CJ8" s="63">
        <v>0</v>
      </c>
      <c r="CK8" s="63">
        <v>0</v>
      </c>
      <c r="CL8" s="63">
        <v>0</v>
      </c>
      <c r="CM8" s="63">
        <v>0</v>
      </c>
      <c r="CN8" s="63">
        <v>0</v>
      </c>
      <c r="CO8" s="63">
        <v>0</v>
      </c>
      <c r="CP8" s="63">
        <v>0</v>
      </c>
      <c r="CQ8" s="63">
        <v>0</v>
      </c>
      <c r="CR8" s="63">
        <v>0</v>
      </c>
      <c r="CS8" s="63">
        <v>0</v>
      </c>
      <c r="CT8" s="63">
        <v>0</v>
      </c>
      <c r="CU8" s="63">
        <v>0</v>
      </c>
    </row>
    <row r="9" spans="1:99" x14ac:dyDescent="0.25">
      <c r="A9" s="55" t="s">
        <v>4</v>
      </c>
      <c r="B9" s="55" t="s">
        <v>163</v>
      </c>
      <c r="C9" s="55" t="s">
        <v>13</v>
      </c>
      <c r="D9" s="87">
        <v>5.6099999999999997E-2</v>
      </c>
      <c r="E9" s="55">
        <f>F18+F19</f>
        <v>1034631.2504</v>
      </c>
      <c r="F9" s="55">
        <f>D9*E9</f>
        <v>58042.81314744</v>
      </c>
      <c r="G9" s="62">
        <f>-F9</f>
        <v>-58042.81314744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f>G9*0.4</f>
        <v>-23217.125258976001</v>
      </c>
      <c r="N9" s="63">
        <v>0</v>
      </c>
      <c r="O9" s="63">
        <v>0</v>
      </c>
      <c r="P9" s="63">
        <f>G9*0.6</f>
        <v>-34825.687888463995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L9" s="63">
        <v>0</v>
      </c>
      <c r="BM9" s="63">
        <v>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  <c r="CH9" s="63">
        <v>0</v>
      </c>
      <c r="CI9" s="63">
        <v>0</v>
      </c>
      <c r="CJ9" s="63">
        <v>0</v>
      </c>
      <c r="CK9" s="63">
        <v>0</v>
      </c>
      <c r="CL9" s="63">
        <v>0</v>
      </c>
      <c r="CM9" s="63">
        <v>0</v>
      </c>
      <c r="CN9" s="63">
        <v>0</v>
      </c>
      <c r="CO9" s="63">
        <v>0</v>
      </c>
      <c r="CP9" s="63">
        <v>0</v>
      </c>
      <c r="CQ9" s="63">
        <v>0</v>
      </c>
      <c r="CR9" s="63">
        <v>0</v>
      </c>
      <c r="CS9" s="63">
        <v>0</v>
      </c>
      <c r="CT9" s="63">
        <v>0</v>
      </c>
      <c r="CU9" s="63">
        <v>0</v>
      </c>
    </row>
    <row r="10" spans="1:99" x14ac:dyDescent="0.25">
      <c r="A10" s="55" t="s">
        <v>4</v>
      </c>
      <c r="B10" s="55" t="s">
        <v>163</v>
      </c>
      <c r="C10" s="55" t="s">
        <v>14</v>
      </c>
      <c r="D10" s="87">
        <v>4.7699999999999999E-2</v>
      </c>
      <c r="E10" s="55">
        <f>F18+F19</f>
        <v>1034631.2504</v>
      </c>
      <c r="F10" s="55">
        <f>D10*E10</f>
        <v>49351.910644080002</v>
      </c>
      <c r="G10" s="62">
        <f>-F10</f>
        <v>-49351.910644080002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f>$G10/14</f>
        <v>-3525.136474577143</v>
      </c>
      <c r="AA10" s="63">
        <f t="shared" ref="AA10:AM10" si="0">$G10/14</f>
        <v>-3525.136474577143</v>
      </c>
      <c r="AB10" s="63">
        <f t="shared" si="0"/>
        <v>-3525.136474577143</v>
      </c>
      <c r="AC10" s="63">
        <f t="shared" si="0"/>
        <v>-3525.136474577143</v>
      </c>
      <c r="AD10" s="63">
        <f t="shared" si="0"/>
        <v>-3525.136474577143</v>
      </c>
      <c r="AE10" s="63">
        <f t="shared" si="0"/>
        <v>-3525.136474577143</v>
      </c>
      <c r="AF10" s="63">
        <f t="shared" si="0"/>
        <v>-3525.136474577143</v>
      </c>
      <c r="AG10" s="63">
        <f t="shared" si="0"/>
        <v>-3525.136474577143</v>
      </c>
      <c r="AH10" s="63">
        <f t="shared" si="0"/>
        <v>-3525.136474577143</v>
      </c>
      <c r="AI10" s="63">
        <f t="shared" si="0"/>
        <v>-3525.136474577143</v>
      </c>
      <c r="AJ10" s="63">
        <f t="shared" si="0"/>
        <v>-3525.136474577143</v>
      </c>
      <c r="AK10" s="63">
        <f t="shared" si="0"/>
        <v>-3525.136474577143</v>
      </c>
      <c r="AL10" s="63">
        <f t="shared" si="0"/>
        <v>-3525.136474577143</v>
      </c>
      <c r="AM10" s="63">
        <f t="shared" si="0"/>
        <v>-3525.136474577143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0</v>
      </c>
      <c r="BH10" s="63">
        <v>0</v>
      </c>
      <c r="BI10" s="63">
        <v>0</v>
      </c>
      <c r="BJ10" s="63">
        <v>0</v>
      </c>
      <c r="BK10" s="63">
        <v>0</v>
      </c>
      <c r="BL10" s="63">
        <v>0</v>
      </c>
      <c r="BM10" s="63">
        <v>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3">
        <v>0</v>
      </c>
      <c r="BT10" s="63">
        <v>0</v>
      </c>
      <c r="BU10" s="63">
        <v>0</v>
      </c>
      <c r="BV10" s="63">
        <v>0</v>
      </c>
      <c r="BW10" s="63">
        <v>0</v>
      </c>
      <c r="BX10" s="63">
        <v>0</v>
      </c>
      <c r="BY10" s="63">
        <v>0</v>
      </c>
      <c r="BZ10" s="63">
        <v>0</v>
      </c>
      <c r="CA10" s="63">
        <v>0</v>
      </c>
      <c r="CB10" s="63">
        <v>0</v>
      </c>
      <c r="CC10" s="63">
        <v>0</v>
      </c>
      <c r="CD10" s="63">
        <v>0</v>
      </c>
      <c r="CE10" s="63">
        <v>0</v>
      </c>
      <c r="CF10" s="63">
        <v>0</v>
      </c>
      <c r="CG10" s="63">
        <v>0</v>
      </c>
      <c r="CH10" s="63">
        <v>0</v>
      </c>
      <c r="CI10" s="63">
        <v>0</v>
      </c>
      <c r="CJ10" s="63">
        <v>0</v>
      </c>
      <c r="CK10" s="63">
        <v>0</v>
      </c>
      <c r="CL10" s="63">
        <v>0</v>
      </c>
      <c r="CM10" s="63">
        <v>0</v>
      </c>
      <c r="CN10" s="63">
        <v>0</v>
      </c>
      <c r="CO10" s="63">
        <v>0</v>
      </c>
      <c r="CP10" s="63">
        <v>0</v>
      </c>
      <c r="CQ10" s="63">
        <v>0</v>
      </c>
      <c r="CR10" s="63">
        <v>0</v>
      </c>
      <c r="CS10" s="63">
        <v>0</v>
      </c>
      <c r="CT10" s="63">
        <v>0</v>
      </c>
      <c r="CU10" s="63">
        <v>0</v>
      </c>
    </row>
    <row r="11" spans="1:99" x14ac:dyDescent="0.25">
      <c r="A11" s="55" t="s">
        <v>4</v>
      </c>
      <c r="B11" s="55" t="s">
        <v>163</v>
      </c>
      <c r="C11" s="55" t="s">
        <v>165</v>
      </c>
      <c r="D11" s="87">
        <v>7.0000000000000001E-3</v>
      </c>
      <c r="E11" s="55">
        <f>F18+F19</f>
        <v>1034631.2504</v>
      </c>
      <c r="F11" s="55">
        <f>D11*E11</f>
        <v>7242.4187528000002</v>
      </c>
      <c r="G11" s="62">
        <f>-F11</f>
        <v>-7242.4187528000002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f>$G$11/14</f>
        <v>-517.3156252</v>
      </c>
      <c r="AA11" s="63">
        <f t="shared" ref="AA11:AM11" si="1">$G$11/14</f>
        <v>-517.3156252</v>
      </c>
      <c r="AB11" s="63">
        <f t="shared" si="1"/>
        <v>-517.3156252</v>
      </c>
      <c r="AC11" s="63">
        <f t="shared" si="1"/>
        <v>-517.3156252</v>
      </c>
      <c r="AD11" s="63">
        <f t="shared" si="1"/>
        <v>-517.3156252</v>
      </c>
      <c r="AE11" s="63">
        <f t="shared" si="1"/>
        <v>-517.3156252</v>
      </c>
      <c r="AF11" s="63">
        <f t="shared" si="1"/>
        <v>-517.3156252</v>
      </c>
      <c r="AG11" s="63">
        <f t="shared" si="1"/>
        <v>-517.3156252</v>
      </c>
      <c r="AH11" s="63">
        <f t="shared" si="1"/>
        <v>-517.3156252</v>
      </c>
      <c r="AI11" s="63">
        <f t="shared" si="1"/>
        <v>-517.3156252</v>
      </c>
      <c r="AJ11" s="63">
        <f t="shared" si="1"/>
        <v>-517.3156252</v>
      </c>
      <c r="AK11" s="63">
        <f t="shared" si="1"/>
        <v>-517.3156252</v>
      </c>
      <c r="AL11" s="63">
        <f t="shared" si="1"/>
        <v>-517.3156252</v>
      </c>
      <c r="AM11" s="63">
        <f t="shared" si="1"/>
        <v>-517.3156252</v>
      </c>
      <c r="AN11" s="63">
        <v>0</v>
      </c>
      <c r="AO11" s="63">
        <v>0</v>
      </c>
      <c r="AP11" s="63">
        <v>0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0</v>
      </c>
      <c r="AX11" s="63">
        <v>0</v>
      </c>
      <c r="AY11" s="63">
        <v>0</v>
      </c>
      <c r="AZ11" s="63">
        <v>0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0</v>
      </c>
      <c r="BH11" s="63">
        <v>0</v>
      </c>
      <c r="BI11" s="63">
        <v>0</v>
      </c>
      <c r="BJ11" s="63">
        <v>0</v>
      </c>
      <c r="BK11" s="63">
        <v>0</v>
      </c>
      <c r="BL11" s="63">
        <v>0</v>
      </c>
      <c r="BM11" s="63">
        <v>0</v>
      </c>
      <c r="BN11" s="63">
        <v>0</v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0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0</v>
      </c>
      <c r="CK11" s="63">
        <v>0</v>
      </c>
      <c r="CL11" s="63">
        <v>0</v>
      </c>
      <c r="CM11" s="63">
        <v>0</v>
      </c>
      <c r="CN11" s="63">
        <v>0</v>
      </c>
      <c r="CO11" s="63">
        <v>0</v>
      </c>
      <c r="CP11" s="63">
        <v>0</v>
      </c>
      <c r="CQ11" s="63">
        <v>0</v>
      </c>
      <c r="CR11" s="63">
        <v>0</v>
      </c>
      <c r="CS11" s="63">
        <v>0</v>
      </c>
      <c r="CT11" s="63">
        <v>0</v>
      </c>
      <c r="CU11" s="63">
        <v>0</v>
      </c>
    </row>
    <row r="12" spans="1:99" x14ac:dyDescent="0.25">
      <c r="A12" s="55" t="s">
        <v>4</v>
      </c>
      <c r="B12" s="55" t="s">
        <v>163</v>
      </c>
      <c r="C12" s="55" t="s">
        <v>140</v>
      </c>
      <c r="D12" s="87">
        <v>0.02</v>
      </c>
      <c r="E12" s="55">
        <f>F19+F18+F16</f>
        <v>1053153.2504</v>
      </c>
      <c r="F12" s="55">
        <f>D12*E12</f>
        <v>21063.065008000001</v>
      </c>
      <c r="G12" s="62">
        <f>-F12</f>
        <v>-21063.065008000001</v>
      </c>
      <c r="H12" s="63">
        <v>0</v>
      </c>
      <c r="I12" s="63">
        <v>0</v>
      </c>
      <c r="J12" s="63">
        <v>0</v>
      </c>
      <c r="K12" s="63">
        <f>G12*0.05</f>
        <v>-1053.1532504000002</v>
      </c>
      <c r="L12" s="63">
        <v>0</v>
      </c>
      <c r="M12" s="63">
        <v>0</v>
      </c>
      <c r="N12" s="63">
        <v>0</v>
      </c>
      <c r="O12" s="63">
        <v>0</v>
      </c>
      <c r="P12" s="63">
        <f>G12*0.15</f>
        <v>-3159.4597512</v>
      </c>
      <c r="Q12" s="63">
        <v>0</v>
      </c>
      <c r="R12" s="63">
        <f>G12*0.05</f>
        <v>-1053.1532504000002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f t="shared" ref="X12:AL12" si="2">$G$12*0.04</f>
        <v>-842.52260032000004</v>
      </c>
      <c r="Y12" s="63">
        <f t="shared" si="2"/>
        <v>-842.52260032000004</v>
      </c>
      <c r="Z12" s="63">
        <f t="shared" si="2"/>
        <v>-842.52260032000004</v>
      </c>
      <c r="AA12" s="63">
        <f t="shared" si="2"/>
        <v>-842.52260032000004</v>
      </c>
      <c r="AB12" s="63">
        <f t="shared" si="2"/>
        <v>-842.52260032000004</v>
      </c>
      <c r="AC12" s="63">
        <f t="shared" si="2"/>
        <v>-842.52260032000004</v>
      </c>
      <c r="AD12" s="63">
        <f t="shared" si="2"/>
        <v>-842.52260032000004</v>
      </c>
      <c r="AE12" s="63">
        <f t="shared" si="2"/>
        <v>-842.52260032000004</v>
      </c>
      <c r="AF12" s="63">
        <f t="shared" si="2"/>
        <v>-842.52260032000004</v>
      </c>
      <c r="AG12" s="63">
        <f t="shared" si="2"/>
        <v>-842.52260032000004</v>
      </c>
      <c r="AH12" s="63">
        <f t="shared" si="2"/>
        <v>-842.52260032000004</v>
      </c>
      <c r="AI12" s="63">
        <f t="shared" si="2"/>
        <v>-842.52260032000004</v>
      </c>
      <c r="AJ12" s="63">
        <f t="shared" si="2"/>
        <v>-842.52260032000004</v>
      </c>
      <c r="AK12" s="63">
        <f t="shared" si="2"/>
        <v>-842.52260032000004</v>
      </c>
      <c r="AL12" s="63">
        <f t="shared" si="2"/>
        <v>-842.52260032000004</v>
      </c>
      <c r="AM12" s="63">
        <f>$G$12*0.04</f>
        <v>-842.52260032000004</v>
      </c>
      <c r="AN12" s="63">
        <f>G12*0.11</f>
        <v>-2316.93715088</v>
      </c>
      <c r="AO12" s="63">
        <v>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0</v>
      </c>
      <c r="AV12" s="63">
        <v>0</v>
      </c>
      <c r="AW12" s="63">
        <v>0</v>
      </c>
      <c r="AX12" s="63">
        <v>0</v>
      </c>
      <c r="AY12" s="63">
        <v>0</v>
      </c>
      <c r="AZ12" s="63">
        <v>0</v>
      </c>
      <c r="BA12" s="63">
        <v>0</v>
      </c>
      <c r="BB12" s="63">
        <v>0</v>
      </c>
      <c r="BC12" s="63">
        <v>0</v>
      </c>
      <c r="BD12" s="63">
        <v>0</v>
      </c>
      <c r="BE12" s="63">
        <v>0</v>
      </c>
      <c r="BF12" s="63">
        <v>0</v>
      </c>
      <c r="BG12" s="63">
        <v>0</v>
      </c>
      <c r="BH12" s="63">
        <v>0</v>
      </c>
      <c r="BI12" s="63">
        <v>0</v>
      </c>
      <c r="BJ12" s="63">
        <v>0</v>
      </c>
      <c r="BK12" s="63">
        <v>0</v>
      </c>
      <c r="BL12" s="63">
        <v>0</v>
      </c>
      <c r="BM12" s="63">
        <v>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3">
        <v>0</v>
      </c>
      <c r="BT12" s="63">
        <v>0</v>
      </c>
      <c r="BU12" s="63">
        <v>0</v>
      </c>
      <c r="BV12" s="63">
        <v>0</v>
      </c>
      <c r="BW12" s="63">
        <v>0</v>
      </c>
      <c r="BX12" s="63">
        <v>0</v>
      </c>
      <c r="BY12" s="63">
        <v>0</v>
      </c>
      <c r="BZ12" s="63">
        <v>0</v>
      </c>
      <c r="CA12" s="63">
        <v>0</v>
      </c>
      <c r="CB12" s="63">
        <v>0</v>
      </c>
      <c r="CC12" s="63">
        <v>0</v>
      </c>
      <c r="CD12" s="63">
        <v>0</v>
      </c>
      <c r="CE12" s="63">
        <v>0</v>
      </c>
      <c r="CF12" s="63">
        <v>0</v>
      </c>
      <c r="CG12" s="63">
        <v>0</v>
      </c>
      <c r="CH12" s="63">
        <v>0</v>
      </c>
      <c r="CI12" s="63">
        <v>0</v>
      </c>
      <c r="CJ12" s="63">
        <v>0</v>
      </c>
      <c r="CK12" s="63">
        <v>0</v>
      </c>
      <c r="CL12" s="63">
        <v>0</v>
      </c>
      <c r="CM12" s="63">
        <v>0</v>
      </c>
      <c r="CN12" s="63">
        <v>0</v>
      </c>
      <c r="CO12" s="63">
        <v>0</v>
      </c>
      <c r="CP12" s="63">
        <v>0</v>
      </c>
      <c r="CQ12" s="63">
        <v>0</v>
      </c>
      <c r="CR12" s="63">
        <v>0</v>
      </c>
      <c r="CS12" s="63">
        <v>0</v>
      </c>
      <c r="CT12" s="63">
        <v>0</v>
      </c>
      <c r="CU12" s="63">
        <v>0</v>
      </c>
    </row>
    <row r="13" spans="1:99" x14ac:dyDescent="0.25">
      <c r="A13" s="55" t="s">
        <v>4</v>
      </c>
      <c r="B13" s="55" t="s">
        <v>163</v>
      </c>
      <c r="C13" s="55" t="s">
        <v>166</v>
      </c>
      <c r="D13" s="87">
        <v>0.21</v>
      </c>
      <c r="E13" s="55">
        <f>F6+F7+F8</f>
        <v>2052.2375999999999</v>
      </c>
      <c r="F13" s="55">
        <f>D13*E13</f>
        <v>430.96989599999995</v>
      </c>
      <c r="G13" s="62">
        <f>-F13</f>
        <v>-430.96989599999995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f>SUM(M6:M8)*0.21</f>
        <v>-218.20768200000001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f>(X7+X8)*0.21</f>
        <v>-69.274132199999997</v>
      </c>
      <c r="Y13" s="63">
        <f>(Y7+Y8)*0.21</f>
        <v>-143.48808179999997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0</v>
      </c>
      <c r="AR13" s="63">
        <v>0</v>
      </c>
      <c r="AS13" s="63">
        <v>0</v>
      </c>
      <c r="AT13" s="63">
        <v>0</v>
      </c>
      <c r="AU13" s="63">
        <v>0</v>
      </c>
      <c r="AV13" s="63">
        <v>0</v>
      </c>
      <c r="AW13" s="63">
        <v>0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0</v>
      </c>
      <c r="BU13" s="63">
        <v>0</v>
      </c>
      <c r="BV13" s="63">
        <v>0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0</v>
      </c>
      <c r="CG13" s="63">
        <v>0</v>
      </c>
      <c r="CH13" s="63">
        <v>0</v>
      </c>
      <c r="CI13" s="63">
        <v>0</v>
      </c>
      <c r="CJ13" s="63">
        <v>0</v>
      </c>
      <c r="CK13" s="63">
        <v>0</v>
      </c>
      <c r="CL13" s="63">
        <v>0</v>
      </c>
      <c r="CM13" s="63">
        <v>0</v>
      </c>
      <c r="CN13" s="63">
        <v>0</v>
      </c>
      <c r="CO13" s="63">
        <v>0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</row>
    <row r="14" spans="1:99" x14ac:dyDescent="0.25">
      <c r="A14" s="55" t="s">
        <v>4</v>
      </c>
      <c r="B14" s="55" t="s">
        <v>163</v>
      </c>
      <c r="C14" s="55" t="s">
        <v>167</v>
      </c>
      <c r="D14" s="87">
        <v>0.21</v>
      </c>
      <c r="E14" s="55">
        <f>F9+F10+F11+F12</f>
        <v>135700.20755232</v>
      </c>
      <c r="F14" s="55">
        <f>D14*E14</f>
        <v>28497.043585987201</v>
      </c>
      <c r="G14" s="62">
        <f>-F14</f>
        <v>-28497.043585987201</v>
      </c>
      <c r="H14" s="63">
        <v>0</v>
      </c>
      <c r="I14" s="63">
        <v>0</v>
      </c>
      <c r="J14" s="63">
        <v>0</v>
      </c>
      <c r="K14" s="63">
        <f>SUM(K9:K12)*0.21</f>
        <v>-221.16218258400002</v>
      </c>
      <c r="L14" s="63">
        <v>0</v>
      </c>
      <c r="M14" s="63">
        <f>SUM(M9:M12)*0.21</f>
        <v>-4875.5963043849597</v>
      </c>
      <c r="N14" s="63">
        <v>0</v>
      </c>
      <c r="O14" s="63">
        <v>0</v>
      </c>
      <c r="P14" s="63">
        <f>SUM(P9:P12)*0.21</f>
        <v>-7976.8810043294379</v>
      </c>
      <c r="Q14" s="63">
        <v>0</v>
      </c>
      <c r="R14" s="63">
        <f>SUM(R9:R12)*0.21</f>
        <v>-221.16218258400002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f>SUM(X9:X12)*0.21</f>
        <v>-176.9297460672</v>
      </c>
      <c r="Y14" s="63">
        <f>SUM(Y9:Y12)*0.21</f>
        <v>-176.9297460672</v>
      </c>
      <c r="Z14" s="63">
        <f>SUM(Z9:Z12)*0.21</f>
        <v>-1025.8446870204</v>
      </c>
      <c r="AA14" s="63">
        <f>SUM(AA9:AA12)*0.21</f>
        <v>-1025.8446870204</v>
      </c>
      <c r="AB14" s="63">
        <f>SUM(AB9:AB12)*0.21</f>
        <v>-1025.8446870204</v>
      </c>
      <c r="AC14" s="63">
        <f>SUM(AC9:AC12)*0.21</f>
        <v>-1025.8446870204</v>
      </c>
      <c r="AD14" s="63">
        <f>SUM(AD9:AD12)*0.21</f>
        <v>-1025.8446870204</v>
      </c>
      <c r="AE14" s="63">
        <f>SUM(AE9:AE12)*0.21</f>
        <v>-1025.8446870204</v>
      </c>
      <c r="AF14" s="63">
        <f>SUM(AF9:AF12)*0.21</f>
        <v>-1025.8446870204</v>
      </c>
      <c r="AG14" s="63">
        <f>SUM(AG9:AG12)*0.21</f>
        <v>-1025.8446870204</v>
      </c>
      <c r="AH14" s="63">
        <f>SUM(AH9:AH12)*0.21</f>
        <v>-1025.8446870204</v>
      </c>
      <c r="AI14" s="63">
        <f>SUM(AI9:AI12)*0.21</f>
        <v>-1025.8446870204</v>
      </c>
      <c r="AJ14" s="63">
        <f>SUM(AJ9:AJ12)*0.21</f>
        <v>-1025.8446870204</v>
      </c>
      <c r="AK14" s="63">
        <f>SUM(AK9:AK12)*0.21</f>
        <v>-1025.8446870204</v>
      </c>
      <c r="AL14" s="63">
        <f>SUM(AL9:AL12)*0.21</f>
        <v>-1025.8446870204</v>
      </c>
      <c r="AM14" s="63">
        <f>SUM(AM9:AM12)*0.21</f>
        <v>-1025.8446870204</v>
      </c>
      <c r="AN14" s="63">
        <f>SUM(AN9:AN12)*0.21</f>
        <v>-486.55680168480001</v>
      </c>
      <c r="AO14" s="63">
        <v>0</v>
      </c>
      <c r="AP14" s="63">
        <v>0</v>
      </c>
      <c r="AQ14" s="63">
        <v>0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0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63">
        <v>0</v>
      </c>
      <c r="BF14" s="63">
        <v>0</v>
      </c>
      <c r="BG14" s="63">
        <v>0</v>
      </c>
      <c r="BH14" s="63">
        <v>0</v>
      </c>
      <c r="BI14" s="63">
        <v>0</v>
      </c>
      <c r="BJ14" s="63">
        <v>0</v>
      </c>
      <c r="BK14" s="63">
        <v>0</v>
      </c>
      <c r="BL14" s="63">
        <v>0</v>
      </c>
      <c r="BM14" s="63">
        <v>0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63">
        <v>0</v>
      </c>
      <c r="BU14" s="63">
        <v>0</v>
      </c>
      <c r="BV14" s="63">
        <v>0</v>
      </c>
      <c r="BW14" s="63">
        <v>0</v>
      </c>
      <c r="BX14" s="63">
        <v>0</v>
      </c>
      <c r="BY14" s="63">
        <v>0</v>
      </c>
      <c r="BZ14" s="63">
        <v>0</v>
      </c>
      <c r="CA14" s="63">
        <v>0</v>
      </c>
      <c r="CB14" s="63">
        <v>0</v>
      </c>
      <c r="CC14" s="63">
        <v>0</v>
      </c>
      <c r="CD14" s="63">
        <v>0</v>
      </c>
      <c r="CE14" s="63">
        <v>0</v>
      </c>
      <c r="CF14" s="63">
        <v>0</v>
      </c>
      <c r="CG14" s="63">
        <v>0</v>
      </c>
      <c r="CH14" s="63">
        <v>0</v>
      </c>
      <c r="CI14" s="63">
        <v>0</v>
      </c>
      <c r="CJ14" s="63">
        <v>0</v>
      </c>
      <c r="CK14" s="63">
        <v>0</v>
      </c>
      <c r="CL14" s="63">
        <v>0</v>
      </c>
      <c r="CM14" s="63">
        <v>0</v>
      </c>
      <c r="CN14" s="63">
        <v>0</v>
      </c>
      <c r="CO14" s="63">
        <v>0</v>
      </c>
      <c r="CP14" s="63">
        <v>0</v>
      </c>
      <c r="CQ14" s="63">
        <v>0</v>
      </c>
      <c r="CR14" s="63">
        <v>0</v>
      </c>
      <c r="CS14" s="63">
        <v>0</v>
      </c>
      <c r="CT14" s="63">
        <v>0</v>
      </c>
      <c r="CU14" s="63">
        <v>0</v>
      </c>
    </row>
    <row r="15" spans="1:99" x14ac:dyDescent="0.25">
      <c r="A15" s="55" t="s">
        <v>4</v>
      </c>
      <c r="B15" s="55" t="s">
        <v>163</v>
      </c>
      <c r="C15" s="55" t="s">
        <v>20</v>
      </c>
      <c r="D15" s="87">
        <v>3.0000000000000001E-3</v>
      </c>
      <c r="E15" s="55">
        <f>F18+F19</f>
        <v>1034631.2504</v>
      </c>
      <c r="F15" s="55">
        <f>D15*E15</f>
        <v>3103.8937512000002</v>
      </c>
      <c r="G15" s="62">
        <f>-F15</f>
        <v>-3103.8937512000002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f>$G$15/14</f>
        <v>-221.70669651428574</v>
      </c>
      <c r="AA15" s="63">
        <f t="shared" ref="AA15:AM15" si="3">$G$15/14</f>
        <v>-221.70669651428574</v>
      </c>
      <c r="AB15" s="63">
        <f t="shared" si="3"/>
        <v>-221.70669651428574</v>
      </c>
      <c r="AC15" s="63">
        <f t="shared" si="3"/>
        <v>-221.70669651428574</v>
      </c>
      <c r="AD15" s="63">
        <f t="shared" si="3"/>
        <v>-221.70669651428574</v>
      </c>
      <c r="AE15" s="63">
        <f t="shared" si="3"/>
        <v>-221.70669651428574</v>
      </c>
      <c r="AF15" s="63">
        <f t="shared" si="3"/>
        <v>-221.70669651428574</v>
      </c>
      <c r="AG15" s="63">
        <f t="shared" si="3"/>
        <v>-221.70669651428574</v>
      </c>
      <c r="AH15" s="63">
        <f t="shared" si="3"/>
        <v>-221.70669651428574</v>
      </c>
      <c r="AI15" s="63">
        <f t="shared" si="3"/>
        <v>-221.70669651428574</v>
      </c>
      <c r="AJ15" s="63">
        <f t="shared" si="3"/>
        <v>-221.70669651428574</v>
      </c>
      <c r="AK15" s="63">
        <f t="shared" si="3"/>
        <v>-221.70669651428574</v>
      </c>
      <c r="AL15" s="63">
        <f t="shared" si="3"/>
        <v>-221.70669651428574</v>
      </c>
      <c r="AM15" s="63">
        <f t="shared" si="3"/>
        <v>-221.70669651428574</v>
      </c>
      <c r="AN15" s="63">
        <v>0</v>
      </c>
      <c r="AO15" s="63">
        <v>0</v>
      </c>
      <c r="AP15" s="63">
        <v>0</v>
      </c>
      <c r="AQ15" s="63">
        <v>0</v>
      </c>
      <c r="AR15" s="63">
        <v>0</v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L15" s="63">
        <v>0</v>
      </c>
      <c r="BM15" s="63">
        <v>0</v>
      </c>
      <c r="BN15" s="63">
        <v>0</v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</v>
      </c>
      <c r="BU15" s="63">
        <v>0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  <c r="CH15" s="63">
        <v>0</v>
      </c>
      <c r="CI15" s="63">
        <v>0</v>
      </c>
      <c r="CJ15" s="63">
        <v>0</v>
      </c>
      <c r="CK15" s="63">
        <v>0</v>
      </c>
      <c r="CL15" s="63">
        <v>0</v>
      </c>
      <c r="CM15" s="63">
        <v>0</v>
      </c>
      <c r="CN15" s="63">
        <v>0</v>
      </c>
      <c r="CO15" s="63">
        <v>0</v>
      </c>
      <c r="CP15" s="63">
        <v>0</v>
      </c>
      <c r="CQ15" s="63">
        <v>0</v>
      </c>
      <c r="CR15" s="63">
        <v>0</v>
      </c>
      <c r="CS15" s="63">
        <v>0</v>
      </c>
      <c r="CT15" s="63">
        <v>0</v>
      </c>
      <c r="CU15" s="63">
        <v>0</v>
      </c>
    </row>
    <row r="16" spans="1:99" x14ac:dyDescent="0.25">
      <c r="A16" s="55" t="s">
        <v>4</v>
      </c>
      <c r="B16" s="55" t="s">
        <v>168</v>
      </c>
      <c r="C16" s="55" t="s">
        <v>8</v>
      </c>
      <c r="D16" s="87">
        <f>42*7*3</f>
        <v>882</v>
      </c>
      <c r="E16" s="55">
        <v>21</v>
      </c>
      <c r="F16" s="55">
        <f>D16*E16</f>
        <v>18522</v>
      </c>
      <c r="G16" s="62">
        <f>-F16</f>
        <v>-18522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f>G16*0.4</f>
        <v>-7408.8</v>
      </c>
      <c r="Y16" s="63">
        <f>G16*0.6</f>
        <v>-11113.199999999999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63">
        <v>0</v>
      </c>
      <c r="AO16" s="63">
        <v>0</v>
      </c>
      <c r="AP16" s="63">
        <v>0</v>
      </c>
      <c r="AQ16" s="63">
        <v>0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3">
        <v>0</v>
      </c>
      <c r="BB16" s="63">
        <v>0</v>
      </c>
      <c r="BC16" s="63">
        <v>0</v>
      </c>
      <c r="BD16" s="63">
        <v>0</v>
      </c>
      <c r="BE16" s="63">
        <v>0</v>
      </c>
      <c r="BF16" s="63">
        <v>0</v>
      </c>
      <c r="BG16" s="63">
        <v>0</v>
      </c>
      <c r="BH16" s="63">
        <v>0</v>
      </c>
      <c r="BI16" s="63">
        <v>0</v>
      </c>
      <c r="BJ16" s="63">
        <v>0</v>
      </c>
      <c r="BK16" s="63">
        <v>0</v>
      </c>
      <c r="BL16" s="63">
        <v>0</v>
      </c>
      <c r="BM16" s="63">
        <v>0</v>
      </c>
      <c r="BN16" s="63">
        <v>0</v>
      </c>
      <c r="BO16" s="63">
        <v>0</v>
      </c>
      <c r="BP16" s="63">
        <v>0</v>
      </c>
      <c r="BQ16" s="63">
        <v>0</v>
      </c>
      <c r="BR16" s="63">
        <v>0</v>
      </c>
      <c r="BS16" s="63">
        <v>0</v>
      </c>
      <c r="BT16" s="63">
        <v>0</v>
      </c>
      <c r="BU16" s="63">
        <v>0</v>
      </c>
      <c r="BV16" s="63">
        <v>0</v>
      </c>
      <c r="BW16" s="63">
        <v>0</v>
      </c>
      <c r="BX16" s="63">
        <v>0</v>
      </c>
      <c r="BY16" s="63">
        <v>0</v>
      </c>
      <c r="BZ16" s="63">
        <v>0</v>
      </c>
      <c r="CA16" s="63">
        <v>0</v>
      </c>
      <c r="CB16" s="63">
        <v>0</v>
      </c>
      <c r="CC16" s="63">
        <v>0</v>
      </c>
      <c r="CD16" s="63">
        <v>0</v>
      </c>
      <c r="CE16" s="63">
        <v>0</v>
      </c>
      <c r="CF16" s="63">
        <v>0</v>
      </c>
      <c r="CG16" s="63">
        <v>0</v>
      </c>
      <c r="CH16" s="63">
        <v>0</v>
      </c>
      <c r="CI16" s="63">
        <v>0</v>
      </c>
      <c r="CJ16" s="63">
        <v>0</v>
      </c>
      <c r="CK16" s="63">
        <v>0</v>
      </c>
      <c r="CL16" s="63">
        <v>0</v>
      </c>
      <c r="CM16" s="63">
        <v>0</v>
      </c>
      <c r="CN16" s="63">
        <v>0</v>
      </c>
      <c r="CO16" s="63">
        <v>0</v>
      </c>
      <c r="CP16" s="63">
        <v>0</v>
      </c>
      <c r="CQ16" s="63">
        <v>0</v>
      </c>
      <c r="CR16" s="63">
        <v>0</v>
      </c>
      <c r="CS16" s="63">
        <v>0</v>
      </c>
      <c r="CT16" s="63">
        <v>0</v>
      </c>
      <c r="CU16" s="63">
        <v>0</v>
      </c>
    </row>
    <row r="17" spans="1:99" x14ac:dyDescent="0.25">
      <c r="A17" s="55" t="s">
        <v>4</v>
      </c>
      <c r="B17" s="55" t="s">
        <v>168</v>
      </c>
      <c r="C17" s="55" t="s">
        <v>12</v>
      </c>
      <c r="D17" s="89">
        <v>115</v>
      </c>
      <c r="E17" s="55">
        <v>5.75</v>
      </c>
      <c r="F17" s="55">
        <f>D17*E17</f>
        <v>661.25</v>
      </c>
      <c r="G17" s="62">
        <f>-F17</f>
        <v>-661.25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f>G17*0.4</f>
        <v>-264.5</v>
      </c>
      <c r="Y17" s="63">
        <f>G17*0.6</f>
        <v>-396.75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0</v>
      </c>
      <c r="BJ17" s="63">
        <v>0</v>
      </c>
      <c r="BK17" s="63">
        <v>0</v>
      </c>
      <c r="BL17" s="63">
        <v>0</v>
      </c>
      <c r="BM17" s="63">
        <v>0</v>
      </c>
      <c r="BN17" s="63">
        <v>0</v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  <c r="CH17" s="63">
        <v>0</v>
      </c>
      <c r="CI17" s="63">
        <v>0</v>
      </c>
      <c r="CJ17" s="63">
        <v>0</v>
      </c>
      <c r="CK17" s="63">
        <v>0</v>
      </c>
      <c r="CL17" s="63">
        <v>0</v>
      </c>
      <c r="CM17" s="63">
        <v>0</v>
      </c>
      <c r="CN17" s="63">
        <v>0</v>
      </c>
      <c r="CO17" s="63">
        <v>0</v>
      </c>
      <c r="CP17" s="63">
        <v>0</v>
      </c>
      <c r="CQ17" s="63">
        <v>0</v>
      </c>
      <c r="CR17" s="63">
        <v>0</v>
      </c>
      <c r="CS17" s="63">
        <v>0</v>
      </c>
      <c r="CT17" s="63">
        <v>0</v>
      </c>
      <c r="CU17" s="63">
        <v>0</v>
      </c>
    </row>
    <row r="18" spans="1:99" x14ac:dyDescent="0.25">
      <c r="A18" s="55" t="s">
        <v>4</v>
      </c>
      <c r="B18" s="55" t="s">
        <v>168</v>
      </c>
      <c r="C18" s="55" t="s">
        <v>2</v>
      </c>
      <c r="D18" s="87">
        <f>6*65*1.2</f>
        <v>468</v>
      </c>
      <c r="E18" s="55">
        <f>684.63*1.06</f>
        <v>725.70780000000002</v>
      </c>
      <c r="F18" s="55">
        <f>D18*E18</f>
        <v>339631.25040000002</v>
      </c>
      <c r="G18" s="62">
        <f>-F18</f>
        <v>-339631.25040000002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f>'evolucion certificaciones nuevo'!J26</f>
        <v>-10188.937512</v>
      </c>
      <c r="AF18" s="63">
        <f>'evolucion certificaciones nuevo'!K26</f>
        <v>-13585.250016000002</v>
      </c>
      <c r="AG18" s="63">
        <f>'evolucion certificaciones nuevo'!L26</f>
        <v>-31585.706287200002</v>
      </c>
      <c r="AH18" s="63">
        <f>'evolucion certificaciones nuevo'!M26</f>
        <v>-35661.281292</v>
      </c>
      <c r="AI18" s="63">
        <f>'evolucion certificaciones nuevo'!N26</f>
        <v>-56039.156316000008</v>
      </c>
      <c r="AJ18" s="63">
        <f>'evolucion certificaciones nuevo'!O26</f>
        <v>-69624.406331999999</v>
      </c>
      <c r="AK18" s="63">
        <f>'evolucion certificaciones nuevo'!P26</f>
        <v>-70643.300083199996</v>
      </c>
      <c r="AL18" s="63">
        <f>'evolucion certificaciones nuevo'!Q26</f>
        <v>-27849.762532800003</v>
      </c>
      <c r="AM18" s="63">
        <f>'evolucion certificaciones nuevo'!R26</f>
        <v>-24453.450028799998</v>
      </c>
      <c r="AN18" s="63">
        <v>0</v>
      </c>
      <c r="AO18" s="63">
        <v>0</v>
      </c>
      <c r="AP18" s="63">
        <v>0</v>
      </c>
      <c r="AQ18" s="63">
        <v>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3">
        <v>0</v>
      </c>
      <c r="BB18" s="63">
        <v>0</v>
      </c>
      <c r="BC18" s="63">
        <v>0</v>
      </c>
      <c r="BD18" s="63">
        <v>0</v>
      </c>
      <c r="BE18" s="63">
        <v>0</v>
      </c>
      <c r="BF18" s="63">
        <v>0</v>
      </c>
      <c r="BG18" s="63">
        <v>0</v>
      </c>
      <c r="BH18" s="63">
        <v>0</v>
      </c>
      <c r="BI18" s="63">
        <v>0</v>
      </c>
      <c r="BJ18" s="63">
        <v>0</v>
      </c>
      <c r="BK18" s="63">
        <v>0</v>
      </c>
      <c r="BL18" s="63">
        <v>0</v>
      </c>
      <c r="BM18" s="63">
        <v>0</v>
      </c>
      <c r="BN18" s="63">
        <v>0</v>
      </c>
      <c r="BO18" s="63">
        <v>0</v>
      </c>
      <c r="BP18" s="63">
        <v>0</v>
      </c>
      <c r="BQ18" s="63">
        <v>0</v>
      </c>
      <c r="BR18" s="63">
        <v>0</v>
      </c>
      <c r="BS18" s="63">
        <v>0</v>
      </c>
      <c r="BT18" s="63">
        <v>0</v>
      </c>
      <c r="BU18" s="63">
        <v>0</v>
      </c>
      <c r="BV18" s="63">
        <v>0</v>
      </c>
      <c r="BW18" s="63">
        <v>0</v>
      </c>
      <c r="BX18" s="63">
        <v>0</v>
      </c>
      <c r="BY18" s="63">
        <v>0</v>
      </c>
      <c r="BZ18" s="63">
        <v>0</v>
      </c>
      <c r="CA18" s="63">
        <v>0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  <c r="CH18" s="63">
        <v>0</v>
      </c>
      <c r="CI18" s="63">
        <v>0</v>
      </c>
      <c r="CJ18" s="63">
        <v>0</v>
      </c>
      <c r="CK18" s="63">
        <v>0</v>
      </c>
      <c r="CL18" s="63">
        <v>0</v>
      </c>
      <c r="CM18" s="63">
        <v>0</v>
      </c>
      <c r="CN18" s="63">
        <v>0</v>
      </c>
      <c r="CO18" s="63">
        <v>0</v>
      </c>
      <c r="CP18" s="63">
        <v>0</v>
      </c>
      <c r="CQ18" s="63">
        <v>0</v>
      </c>
      <c r="CR18" s="63">
        <v>0</v>
      </c>
      <c r="CS18" s="63">
        <v>0</v>
      </c>
      <c r="CT18" s="63">
        <v>0</v>
      </c>
      <c r="CU18" s="63">
        <v>0</v>
      </c>
    </row>
    <row r="19" spans="1:99" x14ac:dyDescent="0.25">
      <c r="A19" s="55" t="s">
        <v>4</v>
      </c>
      <c r="B19" s="55" t="s">
        <v>168</v>
      </c>
      <c r="C19" s="55" t="s">
        <v>40</v>
      </c>
      <c r="D19" s="87">
        <v>1</v>
      </c>
      <c r="E19" s="55">
        <v>695000</v>
      </c>
      <c r="F19" s="55">
        <f>D19*E19</f>
        <v>695000</v>
      </c>
      <c r="G19" s="62">
        <f>-F19</f>
        <v>-695000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f>'evolucion certificaciones nuevo'!E28</f>
        <v>-4170</v>
      </c>
      <c r="AA19" s="63">
        <f>'evolucion certificaciones nuevo'!F28</f>
        <v>-11120</v>
      </c>
      <c r="AB19" s="63">
        <f>'evolucion certificaciones nuevo'!G28</f>
        <v>-27800</v>
      </c>
      <c r="AC19" s="63">
        <f>'evolucion certificaciones nuevo'!H28</f>
        <v>-26062.5</v>
      </c>
      <c r="AD19" s="63">
        <f>'evolucion certificaciones nuevo'!I28</f>
        <v>-31275</v>
      </c>
      <c r="AE19" s="63">
        <f>'evolucion certificaciones nuevo'!J28</f>
        <v>-65677.5</v>
      </c>
      <c r="AF19" s="63">
        <f>'evolucion certificaciones nuevo'!K28</f>
        <v>-81662.5</v>
      </c>
      <c r="AG19" s="63">
        <f>'evolucion certificaciones nuevo'!L28</f>
        <v>-55600</v>
      </c>
      <c r="AH19" s="63">
        <f>'evolucion certificaciones nuevo'!M28</f>
        <v>-92435</v>
      </c>
      <c r="AI19" s="63">
        <f>'evolucion certificaciones nuevo'!N28</f>
        <v>-82705</v>
      </c>
      <c r="AJ19" s="63">
        <f>'evolucion certificaciones nuevo'!O28</f>
        <v>-103207.5</v>
      </c>
      <c r="AK19" s="63">
        <f>'evolucion certificaciones nuevo'!P28</f>
        <v>-40657.5</v>
      </c>
      <c r="AL19" s="63">
        <f>'evolucion certificaciones nuevo'!Q28</f>
        <v>-72627.5</v>
      </c>
      <c r="AM19" s="63">
        <v>0</v>
      </c>
      <c r="AN19" s="63">
        <v>0</v>
      </c>
      <c r="AO19" s="63">
        <v>0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L19" s="63">
        <v>0</v>
      </c>
      <c r="BM19" s="63">
        <v>0</v>
      </c>
      <c r="BN19" s="63">
        <v>0</v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63">
        <v>0</v>
      </c>
      <c r="CI19" s="63">
        <v>0</v>
      </c>
      <c r="CJ19" s="63">
        <v>0</v>
      </c>
      <c r="CK19" s="63">
        <v>0</v>
      </c>
      <c r="CL19" s="63">
        <v>0</v>
      </c>
      <c r="CM19" s="63">
        <v>0</v>
      </c>
      <c r="CN19" s="63">
        <v>0</v>
      </c>
      <c r="CO19" s="63">
        <v>0</v>
      </c>
      <c r="CP19" s="63">
        <v>0</v>
      </c>
      <c r="CQ19" s="63">
        <v>0</v>
      </c>
      <c r="CR19" s="63">
        <v>0</v>
      </c>
      <c r="CS19" s="63">
        <v>0</v>
      </c>
      <c r="CT19" s="63">
        <v>0</v>
      </c>
      <c r="CU19" s="63">
        <v>0</v>
      </c>
    </row>
    <row r="20" spans="1:99" x14ac:dyDescent="0.25">
      <c r="A20" s="55" t="s">
        <v>4</v>
      </c>
      <c r="B20" s="55" t="s">
        <v>168</v>
      </c>
      <c r="C20" s="55" t="s">
        <v>11</v>
      </c>
      <c r="D20" s="87">
        <v>0.21</v>
      </c>
      <c r="E20" s="55">
        <f>F16</f>
        <v>18522</v>
      </c>
      <c r="F20" s="55">
        <f>E20*D20</f>
        <v>3889.62</v>
      </c>
      <c r="G20" s="62">
        <f>-F20</f>
        <v>-3889.62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f>W16*0.21</f>
        <v>0</v>
      </c>
      <c r="X20" s="63">
        <f>X16*0.21</f>
        <v>-1555.848</v>
      </c>
      <c r="Y20" s="63">
        <f>Y16*0.21</f>
        <v>-2333.7719999999995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  <c r="BC20" s="63">
        <v>0</v>
      </c>
      <c r="BD20" s="63">
        <v>0</v>
      </c>
      <c r="BE20" s="63">
        <v>0</v>
      </c>
      <c r="BF20" s="63">
        <v>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L20" s="63">
        <v>0</v>
      </c>
      <c r="BM20" s="63">
        <v>0</v>
      </c>
      <c r="BN20" s="63">
        <v>0</v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0</v>
      </c>
      <c r="BX20" s="63">
        <v>0</v>
      </c>
      <c r="BY20" s="63">
        <v>0</v>
      </c>
      <c r="BZ20" s="63">
        <v>0</v>
      </c>
      <c r="CA20" s="63">
        <v>0</v>
      </c>
      <c r="CB20" s="63">
        <v>0</v>
      </c>
      <c r="CC20" s="63">
        <v>0</v>
      </c>
      <c r="CD20" s="63">
        <v>0</v>
      </c>
      <c r="CE20" s="63">
        <v>0</v>
      </c>
      <c r="CF20" s="63">
        <v>0</v>
      </c>
      <c r="CG20" s="63">
        <v>0</v>
      </c>
      <c r="CH20" s="63">
        <v>0</v>
      </c>
      <c r="CI20" s="63">
        <v>0</v>
      </c>
      <c r="CJ20" s="63">
        <v>0</v>
      </c>
      <c r="CK20" s="63">
        <v>0</v>
      </c>
      <c r="CL20" s="63">
        <v>0</v>
      </c>
      <c r="CM20" s="63">
        <v>0</v>
      </c>
      <c r="CN20" s="63">
        <v>0</v>
      </c>
      <c r="CO20" s="63">
        <v>0</v>
      </c>
      <c r="CP20" s="63">
        <v>0</v>
      </c>
      <c r="CQ20" s="63">
        <v>0</v>
      </c>
      <c r="CR20" s="63">
        <v>0</v>
      </c>
      <c r="CS20" s="63">
        <v>0</v>
      </c>
      <c r="CT20" s="63">
        <v>0</v>
      </c>
      <c r="CU20" s="63">
        <v>0</v>
      </c>
    </row>
    <row r="21" spans="1:99" x14ac:dyDescent="0.25">
      <c r="A21" s="55" t="s">
        <v>4</v>
      </c>
      <c r="B21" s="55" t="s">
        <v>168</v>
      </c>
      <c r="C21" s="55" t="s">
        <v>10</v>
      </c>
      <c r="D21" s="87">
        <v>0.1</v>
      </c>
      <c r="E21" s="55">
        <f>F18+F19</f>
        <v>1034631.2504</v>
      </c>
      <c r="F21" s="55">
        <f>E21*D21</f>
        <v>103463.12504000001</v>
      </c>
      <c r="G21" s="62">
        <f>-F21</f>
        <v>-103463.12504000001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f>(Z18+Z19)*0.1</f>
        <v>-417</v>
      </c>
      <c r="AA21" s="63">
        <f>(AA18+AA19)*0.1</f>
        <v>-1112</v>
      </c>
      <c r="AB21" s="63">
        <f>(AB18+AB19)*0.1</f>
        <v>-2780</v>
      </c>
      <c r="AC21" s="63">
        <f>(AC18+AC19)*0.1</f>
        <v>-2606.25</v>
      </c>
      <c r="AD21" s="63">
        <f>(AD18+AD19)*0.1</f>
        <v>-3127.5</v>
      </c>
      <c r="AE21" s="63">
        <f>(AE18+AE19)*0.1</f>
        <v>-7586.6437512000011</v>
      </c>
      <c r="AF21" s="63">
        <f>(AF18+AF19)*0.1</f>
        <v>-9524.7750016000009</v>
      </c>
      <c r="AG21" s="63">
        <f>(AG18+AG19)*0.1</f>
        <v>-8718.570628720001</v>
      </c>
      <c r="AH21" s="63">
        <f>(AH18+AH19)*0.1</f>
        <v>-12809.6281292</v>
      </c>
      <c r="AI21" s="63">
        <f>(AI18+AI19)*0.1</f>
        <v>-13874.415631600001</v>
      </c>
      <c r="AJ21" s="63">
        <f>(AJ18+AJ19)*0.1</f>
        <v>-17283.1906332</v>
      </c>
      <c r="AK21" s="63">
        <f>(AK18+AK19)*0.1</f>
        <v>-11130.080008320001</v>
      </c>
      <c r="AL21" s="63">
        <f>(AL18+AL19)*0.1</f>
        <v>-10047.726253280001</v>
      </c>
      <c r="AM21" s="63">
        <f>(AM18+AM19)*0.1</f>
        <v>-2445.3450028799998</v>
      </c>
      <c r="AN21" s="63">
        <v>0</v>
      </c>
      <c r="AO21" s="63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0</v>
      </c>
      <c r="BL21" s="63">
        <v>0</v>
      </c>
      <c r="BM21" s="63">
        <v>0</v>
      </c>
      <c r="BN21" s="63">
        <v>0</v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0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  <c r="CH21" s="63">
        <v>0</v>
      </c>
      <c r="CI21" s="63">
        <v>0</v>
      </c>
      <c r="CJ21" s="63">
        <v>0</v>
      </c>
      <c r="CK21" s="63">
        <v>0</v>
      </c>
      <c r="CL21" s="63">
        <v>0</v>
      </c>
      <c r="CM21" s="63">
        <v>0</v>
      </c>
      <c r="CN21" s="63">
        <v>0</v>
      </c>
      <c r="CO21" s="63">
        <v>0</v>
      </c>
      <c r="CP21" s="63">
        <v>0</v>
      </c>
      <c r="CQ21" s="63">
        <v>0</v>
      </c>
      <c r="CR21" s="63">
        <v>0</v>
      </c>
      <c r="CS21" s="63">
        <v>0</v>
      </c>
      <c r="CT21" s="63">
        <v>0</v>
      </c>
      <c r="CU21" s="63">
        <v>0</v>
      </c>
    </row>
    <row r="22" spans="1:99" x14ac:dyDescent="0.25">
      <c r="A22" s="55" t="s">
        <v>4</v>
      </c>
      <c r="B22" s="55" t="s">
        <v>168</v>
      </c>
      <c r="C22" s="55" t="s">
        <v>21</v>
      </c>
      <c r="D22" s="87">
        <v>1</v>
      </c>
      <c r="E22" s="55">
        <v>700</v>
      </c>
      <c r="F22" s="55">
        <f>D22*E22</f>
        <v>700</v>
      </c>
      <c r="G22" s="62">
        <f>-F22</f>
        <v>-700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f>G22</f>
        <v>-700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L22" s="63">
        <v>0</v>
      </c>
      <c r="BM22" s="63">
        <v>0</v>
      </c>
      <c r="BN22" s="63">
        <v>0</v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  <c r="CH22" s="63">
        <v>0</v>
      </c>
      <c r="CI22" s="63">
        <v>0</v>
      </c>
      <c r="CJ22" s="63">
        <v>0</v>
      </c>
      <c r="CK22" s="63">
        <v>0</v>
      </c>
      <c r="CL22" s="63">
        <v>0</v>
      </c>
      <c r="CM22" s="63">
        <v>0</v>
      </c>
      <c r="CN22" s="63">
        <v>0</v>
      </c>
      <c r="CO22" s="63">
        <v>0</v>
      </c>
      <c r="CP22" s="63">
        <v>0</v>
      </c>
      <c r="CQ22" s="63">
        <v>0</v>
      </c>
      <c r="CR22" s="63">
        <v>0</v>
      </c>
      <c r="CS22" s="63">
        <v>0</v>
      </c>
      <c r="CT22" s="63">
        <v>0</v>
      </c>
      <c r="CU22" s="63">
        <v>0</v>
      </c>
    </row>
    <row r="23" spans="1:99" x14ac:dyDescent="0.25">
      <c r="A23" s="55" t="s">
        <v>4</v>
      </c>
      <c r="B23" s="55" t="s">
        <v>0</v>
      </c>
      <c r="C23" s="55" t="s">
        <v>7</v>
      </c>
      <c r="D23" s="87">
        <f>5%</f>
        <v>0.05</v>
      </c>
      <c r="E23" s="55">
        <f>(F18+F19)</f>
        <v>1034631.2504</v>
      </c>
      <c r="F23" s="55">
        <f>D23*E23</f>
        <v>51731.562520000007</v>
      </c>
      <c r="G23" s="60">
        <f>-F23</f>
        <v>-51731.562520000007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f>G23*0.2</f>
        <v>-10346.312504000001</v>
      </c>
      <c r="R23" s="61">
        <v>0</v>
      </c>
      <c r="S23" s="61">
        <v>0</v>
      </c>
      <c r="T23" s="61">
        <f>G23*0.8</f>
        <v>-41385.250016000005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0</v>
      </c>
      <c r="AU23" s="61">
        <v>0</v>
      </c>
      <c r="AV23" s="61">
        <v>0</v>
      </c>
      <c r="AW23" s="61">
        <v>0</v>
      </c>
      <c r="AX23" s="61">
        <v>0</v>
      </c>
      <c r="AY23" s="61">
        <v>0</v>
      </c>
      <c r="AZ23" s="61">
        <v>0</v>
      </c>
      <c r="BA23" s="61">
        <v>0</v>
      </c>
      <c r="BB23" s="61">
        <v>0</v>
      </c>
      <c r="BC23" s="61">
        <v>0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1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</row>
    <row r="24" spans="1:99" x14ac:dyDescent="0.25">
      <c r="A24" s="55" t="s">
        <v>4</v>
      </c>
      <c r="B24" s="55" t="s">
        <v>0</v>
      </c>
      <c r="C24" s="55" t="s">
        <v>6</v>
      </c>
      <c r="D24" s="87">
        <f>5%</f>
        <v>0.05</v>
      </c>
      <c r="E24" s="55">
        <f>F16</f>
        <v>18522</v>
      </c>
      <c r="F24" s="55">
        <f>D24*E24</f>
        <v>926.1</v>
      </c>
      <c r="G24" s="62">
        <f>-F24</f>
        <v>-926.1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f>G24*0.2</f>
        <v>-185.22000000000003</v>
      </c>
      <c r="O24" s="63">
        <v>0</v>
      </c>
      <c r="P24" s="63">
        <f>G24*0.8</f>
        <v>-740.88000000000011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L24" s="63">
        <v>0</v>
      </c>
      <c r="BM24" s="63">
        <v>0</v>
      </c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63">
        <v>0</v>
      </c>
      <c r="BU24" s="63">
        <v>0</v>
      </c>
      <c r="BV24" s="63">
        <v>0</v>
      </c>
      <c r="BW24" s="63">
        <v>0</v>
      </c>
      <c r="BX24" s="63">
        <v>0</v>
      </c>
      <c r="BY24" s="63">
        <v>0</v>
      </c>
      <c r="BZ24" s="63">
        <v>0</v>
      </c>
      <c r="CA24" s="63">
        <v>0</v>
      </c>
      <c r="CB24" s="63">
        <v>0</v>
      </c>
      <c r="CC24" s="63">
        <v>0</v>
      </c>
      <c r="CD24" s="63">
        <v>0</v>
      </c>
      <c r="CE24" s="63">
        <v>0</v>
      </c>
      <c r="CF24" s="63">
        <v>0</v>
      </c>
      <c r="CG24" s="63">
        <v>0</v>
      </c>
      <c r="CH24" s="63">
        <v>0</v>
      </c>
      <c r="CI24" s="63">
        <v>0</v>
      </c>
      <c r="CJ24" s="63">
        <v>0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  <c r="CQ24" s="63">
        <v>0</v>
      </c>
      <c r="CR24" s="63">
        <v>0</v>
      </c>
      <c r="CS24" s="63">
        <v>0</v>
      </c>
      <c r="CT24" s="63">
        <v>0</v>
      </c>
      <c r="CU24" s="63">
        <v>0</v>
      </c>
    </row>
    <row r="25" spans="1:99" x14ac:dyDescent="0.25">
      <c r="A25" s="55" t="s">
        <v>4</v>
      </c>
      <c r="B25" s="55" t="s">
        <v>0</v>
      </c>
      <c r="C25" s="55" t="s">
        <v>169</v>
      </c>
      <c r="D25" s="87">
        <v>2.9999999999999997E-4</v>
      </c>
      <c r="E25" s="55">
        <f>F18</f>
        <v>339631.25040000002</v>
      </c>
      <c r="F25" s="55">
        <f>D25*E25</f>
        <v>101.88937512</v>
      </c>
      <c r="G25" s="62">
        <f>-F25</f>
        <v>-101.88937512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f>G25</f>
        <v>-101.88937512</v>
      </c>
      <c r="AO25" s="63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L25" s="63">
        <v>0</v>
      </c>
      <c r="BM25" s="63">
        <v>0</v>
      </c>
      <c r="BN25" s="63">
        <v>0</v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  <c r="CH25" s="63">
        <v>0</v>
      </c>
      <c r="CI25" s="63">
        <v>0</v>
      </c>
      <c r="CJ25" s="63">
        <v>0</v>
      </c>
      <c r="CK25" s="63">
        <v>0</v>
      </c>
      <c r="CL25" s="63">
        <v>0</v>
      </c>
      <c r="CM25" s="63">
        <v>0</v>
      </c>
      <c r="CN25" s="63">
        <v>0</v>
      </c>
      <c r="CO25" s="63">
        <v>0</v>
      </c>
      <c r="CP25" s="63">
        <v>0</v>
      </c>
      <c r="CQ25" s="63">
        <v>0</v>
      </c>
      <c r="CR25" s="63">
        <v>0</v>
      </c>
      <c r="CS25" s="63">
        <v>0</v>
      </c>
      <c r="CT25" s="63">
        <v>0</v>
      </c>
      <c r="CU25" s="63">
        <v>0</v>
      </c>
    </row>
    <row r="26" spans="1:99" x14ac:dyDescent="0.25">
      <c r="A26" s="55" t="s">
        <v>4</v>
      </c>
      <c r="B26" s="55" t="s">
        <v>0</v>
      </c>
      <c r="C26" s="55" t="s">
        <v>170</v>
      </c>
      <c r="D26" s="87">
        <v>2.0000000000000001E-4</v>
      </c>
      <c r="E26" s="55">
        <f>F18</f>
        <v>339631.25040000002</v>
      </c>
      <c r="F26" s="55">
        <f>D26*E26</f>
        <v>67.926250080000003</v>
      </c>
      <c r="G26" s="62">
        <f>-F26</f>
        <v>-67.926250080000003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f>G26</f>
        <v>-67.926250080000003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0</v>
      </c>
      <c r="BE26" s="63">
        <v>0</v>
      </c>
      <c r="BF26" s="63">
        <v>0</v>
      </c>
      <c r="BG26" s="63">
        <v>0</v>
      </c>
      <c r="BH26" s="63">
        <v>0</v>
      </c>
      <c r="BI26" s="63">
        <v>0</v>
      </c>
      <c r="BJ26" s="63">
        <v>0</v>
      </c>
      <c r="BK26" s="63">
        <v>0</v>
      </c>
      <c r="BL26" s="63">
        <v>0</v>
      </c>
      <c r="BM26" s="63">
        <v>0</v>
      </c>
      <c r="BN26" s="63">
        <v>0</v>
      </c>
      <c r="BO26" s="63">
        <v>0</v>
      </c>
      <c r="BP26" s="63">
        <v>0</v>
      </c>
      <c r="BQ26" s="63">
        <v>0</v>
      </c>
      <c r="BR26" s="63">
        <v>0</v>
      </c>
      <c r="BS26" s="63">
        <v>0</v>
      </c>
      <c r="BT26" s="63">
        <v>0</v>
      </c>
      <c r="BU26" s="63">
        <v>0</v>
      </c>
      <c r="BV26" s="63">
        <v>0</v>
      </c>
      <c r="BW26" s="63">
        <v>0</v>
      </c>
      <c r="BX26" s="63">
        <v>0</v>
      </c>
      <c r="BY26" s="63">
        <v>0</v>
      </c>
      <c r="BZ26" s="63">
        <v>0</v>
      </c>
      <c r="CA26" s="63">
        <v>0</v>
      </c>
      <c r="CB26" s="63">
        <v>0</v>
      </c>
      <c r="CC26" s="63">
        <v>0</v>
      </c>
      <c r="CD26" s="63">
        <v>0</v>
      </c>
      <c r="CE26" s="63">
        <v>0</v>
      </c>
      <c r="CF26" s="63">
        <v>0</v>
      </c>
      <c r="CG26" s="63">
        <v>0</v>
      </c>
      <c r="CH26" s="63">
        <v>0</v>
      </c>
      <c r="CI26" s="63">
        <v>0</v>
      </c>
      <c r="CJ26" s="63">
        <v>0</v>
      </c>
      <c r="CK26" s="63">
        <v>0</v>
      </c>
      <c r="CL26" s="63">
        <v>0</v>
      </c>
      <c r="CM26" s="63">
        <v>0</v>
      </c>
      <c r="CN26" s="63">
        <v>0</v>
      </c>
      <c r="CO26" s="63">
        <v>0</v>
      </c>
      <c r="CP26" s="63">
        <v>0</v>
      </c>
      <c r="CQ26" s="63">
        <v>0</v>
      </c>
      <c r="CR26" s="63">
        <v>0</v>
      </c>
      <c r="CS26" s="63">
        <v>0</v>
      </c>
      <c r="CT26" s="63">
        <v>0</v>
      </c>
      <c r="CU26" s="63">
        <v>0</v>
      </c>
    </row>
    <row r="27" spans="1:99" x14ac:dyDescent="0.25">
      <c r="A27" s="55" t="s">
        <v>4</v>
      </c>
      <c r="B27" s="55" t="s">
        <v>0</v>
      </c>
      <c r="C27" s="55" t="s">
        <v>171</v>
      </c>
      <c r="D27" s="87">
        <v>1</v>
      </c>
      <c r="E27" s="55">
        <v>250</v>
      </c>
      <c r="F27" s="55">
        <f>D27*E27</f>
        <v>250</v>
      </c>
      <c r="G27" s="62">
        <f>-F27</f>
        <v>-250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f>G27</f>
        <v>-250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  <c r="CH27" s="63">
        <v>0</v>
      </c>
      <c r="CI27" s="63">
        <v>0</v>
      </c>
      <c r="CJ27" s="63">
        <v>0</v>
      </c>
      <c r="CK27" s="63">
        <v>0</v>
      </c>
      <c r="CL27" s="63">
        <v>0</v>
      </c>
      <c r="CM27" s="63">
        <v>0</v>
      </c>
      <c r="CN27" s="63">
        <v>0</v>
      </c>
      <c r="CO27" s="63">
        <v>0</v>
      </c>
      <c r="CP27" s="63">
        <v>0</v>
      </c>
      <c r="CQ27" s="63">
        <v>0</v>
      </c>
      <c r="CR27" s="63">
        <v>0</v>
      </c>
      <c r="CS27" s="63">
        <v>0</v>
      </c>
      <c r="CT27" s="63">
        <v>0</v>
      </c>
      <c r="CU27" s="63">
        <v>0</v>
      </c>
    </row>
    <row r="28" spans="1:99" x14ac:dyDescent="0.25">
      <c r="A28" s="55" t="s">
        <v>4</v>
      </c>
      <c r="B28" s="55" t="s">
        <v>0</v>
      </c>
      <c r="C28" s="55" t="s">
        <v>172</v>
      </c>
      <c r="D28" s="87">
        <v>2.9999999999999997E-4</v>
      </c>
      <c r="E28" s="55">
        <f>F18</f>
        <v>339631.25040000002</v>
      </c>
      <c r="F28" s="55">
        <f>D28*E28</f>
        <v>101.88937512</v>
      </c>
      <c r="G28" s="62">
        <f>-F28</f>
        <v>-101.88937512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f>G28</f>
        <v>-101.88937512</v>
      </c>
      <c r="AO28" s="63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  <c r="BC28" s="63">
        <v>0</v>
      </c>
      <c r="BD28" s="63">
        <v>0</v>
      </c>
      <c r="BE28" s="63">
        <v>0</v>
      </c>
      <c r="BF28" s="63">
        <v>0</v>
      </c>
      <c r="BG28" s="63">
        <v>0</v>
      </c>
      <c r="BH28" s="63">
        <v>0</v>
      </c>
      <c r="BI28" s="63">
        <v>0</v>
      </c>
      <c r="BJ28" s="63">
        <v>0</v>
      </c>
      <c r="BK28" s="63">
        <v>0</v>
      </c>
      <c r="BL28" s="63">
        <v>0</v>
      </c>
      <c r="BM28" s="63">
        <v>0</v>
      </c>
      <c r="BN28" s="63">
        <v>0</v>
      </c>
      <c r="BO28" s="63">
        <v>0</v>
      </c>
      <c r="BP28" s="63">
        <v>0</v>
      </c>
      <c r="BQ28" s="63">
        <v>0</v>
      </c>
      <c r="BR28" s="63">
        <v>0</v>
      </c>
      <c r="BS28" s="63">
        <v>0</v>
      </c>
      <c r="BT28" s="63">
        <v>0</v>
      </c>
      <c r="BU28" s="63">
        <v>0</v>
      </c>
      <c r="BV28" s="63">
        <v>0</v>
      </c>
      <c r="BW28" s="63">
        <v>0</v>
      </c>
      <c r="BX28" s="63">
        <v>0</v>
      </c>
      <c r="BY28" s="63">
        <v>0</v>
      </c>
      <c r="BZ28" s="63">
        <v>0</v>
      </c>
      <c r="CA28" s="63">
        <v>0</v>
      </c>
      <c r="CB28" s="63">
        <v>0</v>
      </c>
      <c r="CC28" s="63">
        <v>0</v>
      </c>
      <c r="CD28" s="63">
        <v>0</v>
      </c>
      <c r="CE28" s="63">
        <v>0</v>
      </c>
      <c r="CF28" s="63">
        <v>0</v>
      </c>
      <c r="CG28" s="63">
        <v>0</v>
      </c>
      <c r="CH28" s="63">
        <v>0</v>
      </c>
      <c r="CI28" s="63">
        <v>0</v>
      </c>
      <c r="CJ28" s="63">
        <v>0</v>
      </c>
      <c r="CK28" s="63">
        <v>0</v>
      </c>
      <c r="CL28" s="63">
        <v>0</v>
      </c>
      <c r="CM28" s="63">
        <v>0</v>
      </c>
      <c r="CN28" s="63">
        <v>0</v>
      </c>
      <c r="CO28" s="63">
        <v>0</v>
      </c>
      <c r="CP28" s="63">
        <v>0</v>
      </c>
      <c r="CQ28" s="63">
        <v>0</v>
      </c>
      <c r="CR28" s="63">
        <v>0</v>
      </c>
      <c r="CS28" s="63">
        <v>0</v>
      </c>
      <c r="CT28" s="63">
        <v>0</v>
      </c>
      <c r="CU28" s="63">
        <v>0</v>
      </c>
    </row>
    <row r="29" spans="1:99" x14ac:dyDescent="0.25">
      <c r="A29" s="55" t="s">
        <v>4</v>
      </c>
      <c r="B29" s="55" t="s">
        <v>0</v>
      </c>
      <c r="C29" s="55" t="s">
        <v>173</v>
      </c>
      <c r="D29" s="87">
        <v>2.0000000000000001E-4</v>
      </c>
      <c r="E29" s="55">
        <f>F18</f>
        <v>339631.25040000002</v>
      </c>
      <c r="F29" s="55">
        <f>D29*E29</f>
        <v>67.926250080000003</v>
      </c>
      <c r="G29" s="62">
        <f>-F29</f>
        <v>-67.926250080000003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f t="shared" ref="AN29:AN32" si="4">G29</f>
        <v>-67.926250080000003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0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L29" s="63">
        <v>0</v>
      </c>
      <c r="BM29" s="63">
        <v>0</v>
      </c>
      <c r="BN29" s="63">
        <v>0</v>
      </c>
      <c r="BO29" s="63">
        <v>0</v>
      </c>
      <c r="BP29" s="63">
        <v>0</v>
      </c>
      <c r="BQ29" s="63">
        <v>0</v>
      </c>
      <c r="BR29" s="63">
        <v>0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0</v>
      </c>
      <c r="CB29" s="63">
        <v>0</v>
      </c>
      <c r="CC29" s="63">
        <v>0</v>
      </c>
      <c r="CD29" s="63">
        <v>0</v>
      </c>
      <c r="CE29" s="63">
        <v>0</v>
      </c>
      <c r="CF29" s="63">
        <v>0</v>
      </c>
      <c r="CG29" s="63">
        <v>0</v>
      </c>
      <c r="CH29" s="63">
        <v>0</v>
      </c>
      <c r="CI29" s="63">
        <v>0</v>
      </c>
      <c r="CJ29" s="63">
        <v>0</v>
      </c>
      <c r="CK29" s="63">
        <v>0</v>
      </c>
      <c r="CL29" s="63">
        <v>0</v>
      </c>
      <c r="CM29" s="63">
        <v>0</v>
      </c>
      <c r="CN29" s="63">
        <v>0</v>
      </c>
      <c r="CO29" s="63">
        <v>0</v>
      </c>
      <c r="CP29" s="63">
        <v>0</v>
      </c>
      <c r="CQ29" s="63">
        <v>0</v>
      </c>
      <c r="CR29" s="63">
        <v>0</v>
      </c>
      <c r="CS29" s="63">
        <v>0</v>
      </c>
      <c r="CT29" s="63">
        <v>0</v>
      </c>
      <c r="CU29" s="63">
        <v>0</v>
      </c>
    </row>
    <row r="30" spans="1:99" x14ac:dyDescent="0.25">
      <c r="A30" s="55" t="s">
        <v>4</v>
      </c>
      <c r="B30" s="55" t="s">
        <v>0</v>
      </c>
      <c r="C30" s="55" t="s">
        <v>174</v>
      </c>
      <c r="D30" s="87">
        <v>1</v>
      </c>
      <c r="E30" s="55">
        <v>250</v>
      </c>
      <c r="F30" s="55">
        <f>D30*E30</f>
        <v>250</v>
      </c>
      <c r="G30" s="62">
        <f>-F30</f>
        <v>-250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f t="shared" si="4"/>
        <v>-250</v>
      </c>
      <c r="AO30" s="63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  <c r="BC30" s="63">
        <v>0</v>
      </c>
      <c r="BD30" s="63">
        <v>0</v>
      </c>
      <c r="BE30" s="63">
        <v>0</v>
      </c>
      <c r="BF30" s="63">
        <v>0</v>
      </c>
      <c r="BG30" s="63">
        <v>0</v>
      </c>
      <c r="BH30" s="63">
        <v>0</v>
      </c>
      <c r="BI30" s="63">
        <v>0</v>
      </c>
      <c r="BJ30" s="63">
        <v>0</v>
      </c>
      <c r="BK30" s="63">
        <v>0</v>
      </c>
      <c r="BL30" s="63">
        <v>0</v>
      </c>
      <c r="BM30" s="63">
        <v>0</v>
      </c>
      <c r="BN30" s="63">
        <v>0</v>
      </c>
      <c r="BO30" s="63">
        <v>0</v>
      </c>
      <c r="BP30" s="63">
        <v>0</v>
      </c>
      <c r="BQ30" s="63">
        <v>0</v>
      </c>
      <c r="BR30" s="63">
        <v>0</v>
      </c>
      <c r="BS30" s="63">
        <v>0</v>
      </c>
      <c r="BT30" s="63">
        <v>0</v>
      </c>
      <c r="BU30" s="63">
        <v>0</v>
      </c>
      <c r="BV30" s="63">
        <v>0</v>
      </c>
      <c r="BW30" s="63">
        <v>0</v>
      </c>
      <c r="BX30" s="63">
        <v>0</v>
      </c>
      <c r="BY30" s="63">
        <v>0</v>
      </c>
      <c r="BZ30" s="63">
        <v>0</v>
      </c>
      <c r="CA30" s="63">
        <v>0</v>
      </c>
      <c r="CB30" s="63">
        <v>0</v>
      </c>
      <c r="CC30" s="63">
        <v>0</v>
      </c>
      <c r="CD30" s="63">
        <v>0</v>
      </c>
      <c r="CE30" s="63">
        <v>0</v>
      </c>
      <c r="CF30" s="63">
        <v>0</v>
      </c>
      <c r="CG30" s="63">
        <v>0</v>
      </c>
      <c r="CH30" s="63">
        <v>0</v>
      </c>
      <c r="CI30" s="63">
        <v>0</v>
      </c>
      <c r="CJ30" s="63">
        <v>0</v>
      </c>
      <c r="CK30" s="63">
        <v>0</v>
      </c>
      <c r="CL30" s="63">
        <v>0</v>
      </c>
      <c r="CM30" s="63">
        <v>0</v>
      </c>
      <c r="CN30" s="63">
        <v>0</v>
      </c>
      <c r="CO30" s="63">
        <v>0</v>
      </c>
      <c r="CP30" s="63">
        <v>0</v>
      </c>
      <c r="CQ30" s="63">
        <v>0</v>
      </c>
      <c r="CR30" s="63">
        <v>0</v>
      </c>
      <c r="CS30" s="63">
        <v>0</v>
      </c>
      <c r="CT30" s="63">
        <v>0</v>
      </c>
      <c r="CU30" s="63">
        <v>0</v>
      </c>
    </row>
    <row r="31" spans="1:99" x14ac:dyDescent="0.25">
      <c r="A31" s="55" t="s">
        <v>4</v>
      </c>
      <c r="B31" s="55" t="s">
        <v>0</v>
      </c>
      <c r="C31" s="55" t="s">
        <v>23</v>
      </c>
      <c r="D31" s="87">
        <v>8.9999999999999993E-3</v>
      </c>
      <c r="E31" s="55">
        <f>F18</f>
        <v>339631.25040000002</v>
      </c>
      <c r="F31" s="55">
        <f>D31*E31</f>
        <v>3056.6812535999998</v>
      </c>
      <c r="G31" s="62">
        <f>-F31</f>
        <v>-3056.6812535999998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f>$G$31/16</f>
        <v>-191.04257834999999</v>
      </c>
      <c r="Y31" s="63">
        <f t="shared" ref="Y31:AM31" si="5">$G$31/16</f>
        <v>-191.04257834999999</v>
      </c>
      <c r="Z31" s="63">
        <f t="shared" si="5"/>
        <v>-191.04257834999999</v>
      </c>
      <c r="AA31" s="63">
        <f t="shared" si="5"/>
        <v>-191.04257834999999</v>
      </c>
      <c r="AB31" s="63">
        <f t="shared" si="5"/>
        <v>-191.04257834999999</v>
      </c>
      <c r="AC31" s="63">
        <f t="shared" si="5"/>
        <v>-191.04257834999999</v>
      </c>
      <c r="AD31" s="63">
        <f t="shared" si="5"/>
        <v>-191.04257834999999</v>
      </c>
      <c r="AE31" s="63">
        <f t="shared" si="5"/>
        <v>-191.04257834999999</v>
      </c>
      <c r="AF31" s="63">
        <f t="shared" si="5"/>
        <v>-191.04257834999999</v>
      </c>
      <c r="AG31" s="63">
        <f t="shared" si="5"/>
        <v>-191.04257834999999</v>
      </c>
      <c r="AH31" s="63">
        <f t="shared" si="5"/>
        <v>-191.04257834999999</v>
      </c>
      <c r="AI31" s="63">
        <f t="shared" si="5"/>
        <v>-191.04257834999999</v>
      </c>
      <c r="AJ31" s="63">
        <f t="shared" si="5"/>
        <v>-191.04257834999999</v>
      </c>
      <c r="AK31" s="63">
        <f t="shared" si="5"/>
        <v>-191.04257834999999</v>
      </c>
      <c r="AL31" s="63">
        <f t="shared" si="5"/>
        <v>-191.04257834999999</v>
      </c>
      <c r="AM31" s="63">
        <f t="shared" si="5"/>
        <v>-191.04257834999999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  <c r="CH31" s="63">
        <v>0</v>
      </c>
      <c r="CI31" s="63">
        <v>0</v>
      </c>
      <c r="CJ31" s="63">
        <v>0</v>
      </c>
      <c r="CK31" s="63">
        <v>0</v>
      </c>
      <c r="CL31" s="63">
        <v>0</v>
      </c>
      <c r="CM31" s="63">
        <v>0</v>
      </c>
      <c r="CN31" s="63">
        <v>0</v>
      </c>
      <c r="CO31" s="63">
        <v>0</v>
      </c>
      <c r="CP31" s="63">
        <v>0</v>
      </c>
      <c r="CQ31" s="63">
        <v>0</v>
      </c>
      <c r="CR31" s="63">
        <v>0</v>
      </c>
      <c r="CS31" s="63">
        <v>0</v>
      </c>
      <c r="CT31" s="63">
        <v>0</v>
      </c>
      <c r="CU31" s="63">
        <v>0</v>
      </c>
    </row>
    <row r="32" spans="1:99" x14ac:dyDescent="0.25">
      <c r="A32" s="55" t="s">
        <v>4</v>
      </c>
      <c r="B32" s="55" t="s">
        <v>0</v>
      </c>
      <c r="C32" s="55" t="s">
        <v>175</v>
      </c>
      <c r="D32" s="87">
        <v>2.5000000000000001E-3</v>
      </c>
      <c r="E32" s="55">
        <f>6*65*1.2*725.71</f>
        <v>339632.28</v>
      </c>
      <c r="F32" s="55">
        <f>D32*E32</f>
        <v>849.08070000000009</v>
      </c>
      <c r="G32" s="62">
        <f>-F32</f>
        <v>-849.08070000000009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f t="shared" si="4"/>
        <v>-849.08070000000009</v>
      </c>
      <c r="AO32" s="63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  <c r="BC32" s="63">
        <v>0</v>
      </c>
      <c r="BD32" s="63">
        <v>0</v>
      </c>
      <c r="BE32" s="63">
        <v>0</v>
      </c>
      <c r="BF32" s="63">
        <v>0</v>
      </c>
      <c r="BG32" s="63">
        <v>0</v>
      </c>
      <c r="BH32" s="63">
        <v>0</v>
      </c>
      <c r="BI32" s="63">
        <v>0</v>
      </c>
      <c r="BJ32" s="63">
        <v>0</v>
      </c>
      <c r="BK32" s="63">
        <v>0</v>
      </c>
      <c r="BL32" s="63">
        <v>0</v>
      </c>
      <c r="BM32" s="63">
        <v>0</v>
      </c>
      <c r="BN32" s="63">
        <v>0</v>
      </c>
      <c r="BO32" s="63">
        <v>0</v>
      </c>
      <c r="BP32" s="63">
        <v>0</v>
      </c>
      <c r="BQ32" s="63">
        <v>0</v>
      </c>
      <c r="BR32" s="63">
        <v>0</v>
      </c>
      <c r="BS32" s="63">
        <v>0</v>
      </c>
      <c r="BT32" s="63">
        <v>0</v>
      </c>
      <c r="BU32" s="63">
        <v>0</v>
      </c>
      <c r="BV32" s="63">
        <v>0</v>
      </c>
      <c r="BW32" s="63">
        <v>0</v>
      </c>
      <c r="BX32" s="63">
        <v>0</v>
      </c>
      <c r="BY32" s="63">
        <v>0</v>
      </c>
      <c r="BZ32" s="63">
        <v>0</v>
      </c>
      <c r="CA32" s="63">
        <v>0</v>
      </c>
      <c r="CB32" s="63">
        <v>0</v>
      </c>
      <c r="CC32" s="63">
        <v>0</v>
      </c>
      <c r="CD32" s="63">
        <v>0</v>
      </c>
      <c r="CE32" s="63">
        <v>0</v>
      </c>
      <c r="CF32" s="63">
        <v>0</v>
      </c>
      <c r="CG32" s="63">
        <v>0</v>
      </c>
      <c r="CH32" s="63">
        <v>0</v>
      </c>
      <c r="CI32" s="63">
        <v>0</v>
      </c>
      <c r="CJ32" s="63">
        <v>0</v>
      </c>
      <c r="CK32" s="63">
        <v>0</v>
      </c>
      <c r="CL32" s="63">
        <v>0</v>
      </c>
      <c r="CM32" s="63">
        <v>0</v>
      </c>
      <c r="CN32" s="63">
        <v>0</v>
      </c>
      <c r="CO32" s="63">
        <v>0</v>
      </c>
      <c r="CP32" s="63">
        <v>0</v>
      </c>
      <c r="CQ32" s="63">
        <v>0</v>
      </c>
      <c r="CR32" s="63">
        <v>0</v>
      </c>
      <c r="CS32" s="63">
        <v>0</v>
      </c>
      <c r="CT32" s="63">
        <v>0</v>
      </c>
      <c r="CU32" s="63">
        <v>0</v>
      </c>
    </row>
    <row r="33" spans="1:99" x14ac:dyDescent="0.25">
      <c r="A33" s="55" t="s">
        <v>4</v>
      </c>
      <c r="B33" s="55" t="s">
        <v>24</v>
      </c>
      <c r="C33" s="55" t="s">
        <v>27</v>
      </c>
      <c r="D33" s="88">
        <v>1</v>
      </c>
      <c r="E33" s="64">
        <v>2500</v>
      </c>
      <c r="F33" s="64">
        <f>D33*E33</f>
        <v>2500</v>
      </c>
      <c r="G33" s="65">
        <f>-F33</f>
        <v>-2500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7">
        <v>0</v>
      </c>
      <c r="W33" s="67">
        <f>G33</f>
        <v>-2500</v>
      </c>
      <c r="X33" s="67">
        <v>0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0</v>
      </c>
      <c r="AJ33" s="67">
        <v>0</v>
      </c>
      <c r="AK33" s="67">
        <v>0</v>
      </c>
      <c r="AL33" s="67">
        <v>0</v>
      </c>
      <c r="AM33" s="67">
        <v>0</v>
      </c>
      <c r="AN33" s="67">
        <v>0</v>
      </c>
      <c r="AO33" s="67">
        <v>0</v>
      </c>
      <c r="AP33" s="67">
        <v>0</v>
      </c>
      <c r="AQ33" s="67">
        <v>0</v>
      </c>
      <c r="AR33" s="67">
        <v>0</v>
      </c>
      <c r="AS33" s="67">
        <v>0</v>
      </c>
      <c r="AT33" s="67">
        <v>0</v>
      </c>
      <c r="AU33" s="67">
        <v>0</v>
      </c>
      <c r="AV33" s="67">
        <v>0</v>
      </c>
      <c r="AW33" s="67">
        <v>0</v>
      </c>
      <c r="AX33" s="67">
        <v>0</v>
      </c>
      <c r="AY33" s="67">
        <v>0</v>
      </c>
      <c r="AZ33" s="67">
        <v>0</v>
      </c>
      <c r="BA33" s="67">
        <v>0</v>
      </c>
      <c r="BB33" s="67">
        <v>0</v>
      </c>
      <c r="BC33" s="67">
        <v>0</v>
      </c>
      <c r="BD33" s="67">
        <v>0</v>
      </c>
      <c r="BE33" s="67">
        <v>0</v>
      </c>
      <c r="BF33" s="67">
        <v>0</v>
      </c>
      <c r="BG33" s="67">
        <v>0</v>
      </c>
      <c r="BH33" s="67">
        <v>0</v>
      </c>
      <c r="BI33" s="67">
        <v>0</v>
      </c>
      <c r="BJ33" s="67">
        <v>0</v>
      </c>
      <c r="BK33" s="67">
        <v>0</v>
      </c>
      <c r="BL33" s="67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7">
        <v>0</v>
      </c>
      <c r="BT33" s="67">
        <v>0</v>
      </c>
      <c r="BU33" s="67">
        <v>0</v>
      </c>
      <c r="BV33" s="67">
        <v>0</v>
      </c>
      <c r="BW33" s="67">
        <v>0</v>
      </c>
      <c r="BX33" s="67">
        <v>0</v>
      </c>
      <c r="BY33" s="67">
        <v>0</v>
      </c>
      <c r="BZ33" s="67">
        <v>0</v>
      </c>
      <c r="CA33" s="67">
        <v>0</v>
      </c>
      <c r="CB33" s="67">
        <v>0</v>
      </c>
      <c r="CC33" s="67">
        <v>0</v>
      </c>
      <c r="CD33" s="67">
        <v>0</v>
      </c>
      <c r="CE33" s="67">
        <v>0</v>
      </c>
      <c r="CF33" s="67">
        <v>0</v>
      </c>
      <c r="CG33" s="67">
        <v>0</v>
      </c>
      <c r="CH33" s="67">
        <v>0</v>
      </c>
      <c r="CI33" s="67">
        <v>0</v>
      </c>
      <c r="CJ33" s="67">
        <v>0</v>
      </c>
      <c r="CK33" s="67">
        <v>0</v>
      </c>
      <c r="CL33" s="67">
        <v>0</v>
      </c>
      <c r="CM33" s="67">
        <v>0</v>
      </c>
      <c r="CN33" s="67">
        <v>0</v>
      </c>
      <c r="CO33" s="67">
        <v>0</v>
      </c>
      <c r="CP33" s="67">
        <v>0</v>
      </c>
      <c r="CQ33" s="67">
        <v>0</v>
      </c>
      <c r="CR33" s="67">
        <v>0</v>
      </c>
      <c r="CS33" s="67">
        <v>0</v>
      </c>
      <c r="CT33" s="67">
        <v>0</v>
      </c>
      <c r="CU33" s="67">
        <v>0</v>
      </c>
    </row>
    <row r="34" spans="1:99" x14ac:dyDescent="0.25">
      <c r="A34" s="55" t="s">
        <v>4</v>
      </c>
      <c r="B34" s="55" t="s">
        <v>24</v>
      </c>
      <c r="C34" s="55" t="s">
        <v>176</v>
      </c>
      <c r="D34" s="90">
        <v>2.5000000000000001E-3</v>
      </c>
      <c r="E34" s="64">
        <f>-0.8*SUM(G2:G32,G41:G42)</f>
        <v>1156935.722839606</v>
      </c>
      <c r="F34" s="64">
        <f>D34*E34</f>
        <v>2892.3393070990151</v>
      </c>
      <c r="G34" s="62">
        <f>-F34</f>
        <v>-2892.3393070990151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f>G34</f>
        <v>-2892.3393070990151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  <c r="BC34" s="63">
        <v>0</v>
      </c>
      <c r="BD34" s="63">
        <v>0</v>
      </c>
      <c r="BE34" s="63">
        <v>0</v>
      </c>
      <c r="BF34" s="63">
        <v>0</v>
      </c>
      <c r="BG34" s="63">
        <v>0</v>
      </c>
      <c r="BH34" s="63">
        <v>0</v>
      </c>
      <c r="BI34" s="63">
        <v>0</v>
      </c>
      <c r="BJ34" s="63">
        <v>0</v>
      </c>
      <c r="BK34" s="63">
        <v>0</v>
      </c>
      <c r="BL34" s="63">
        <v>0</v>
      </c>
      <c r="BM34" s="63">
        <v>0</v>
      </c>
      <c r="BN34" s="63">
        <v>0</v>
      </c>
      <c r="BO34" s="63">
        <v>0</v>
      </c>
      <c r="BP34" s="63">
        <v>0</v>
      </c>
      <c r="BQ34" s="63">
        <v>0</v>
      </c>
      <c r="BR34" s="63">
        <v>0</v>
      </c>
      <c r="BS34" s="63">
        <v>0</v>
      </c>
      <c r="BT34" s="63">
        <v>0</v>
      </c>
      <c r="BU34" s="63">
        <v>0</v>
      </c>
      <c r="BV34" s="63">
        <v>0</v>
      </c>
      <c r="BW34" s="63">
        <v>0</v>
      </c>
      <c r="BX34" s="63">
        <v>0</v>
      </c>
      <c r="BY34" s="63">
        <v>0</v>
      </c>
      <c r="BZ34" s="63">
        <v>0</v>
      </c>
      <c r="CA34" s="63">
        <v>0</v>
      </c>
      <c r="CB34" s="63">
        <v>0</v>
      </c>
      <c r="CC34" s="63">
        <v>0</v>
      </c>
      <c r="CD34" s="63">
        <v>0</v>
      </c>
      <c r="CE34" s="63">
        <v>0</v>
      </c>
      <c r="CF34" s="63">
        <v>0</v>
      </c>
      <c r="CG34" s="63">
        <v>0</v>
      </c>
      <c r="CH34" s="63">
        <v>0</v>
      </c>
      <c r="CI34" s="63">
        <v>0</v>
      </c>
      <c r="CJ34" s="63">
        <v>0</v>
      </c>
      <c r="CK34" s="63">
        <v>0</v>
      </c>
      <c r="CL34" s="63">
        <v>0</v>
      </c>
      <c r="CM34" s="63">
        <v>0</v>
      </c>
      <c r="CN34" s="63">
        <v>0</v>
      </c>
      <c r="CO34" s="63">
        <v>0</v>
      </c>
      <c r="CP34" s="63">
        <v>0</v>
      </c>
      <c r="CQ34" s="63">
        <v>0</v>
      </c>
      <c r="CR34" s="63">
        <v>0</v>
      </c>
      <c r="CS34" s="63">
        <v>0</v>
      </c>
      <c r="CT34" s="63">
        <v>0</v>
      </c>
      <c r="CU34" s="63">
        <v>0</v>
      </c>
    </row>
    <row r="35" spans="1:99" x14ac:dyDescent="0.25">
      <c r="A35" s="55" t="s">
        <v>4</v>
      </c>
      <c r="B35" s="55" t="s">
        <v>24</v>
      </c>
      <c r="C35" s="55" t="s">
        <v>28</v>
      </c>
      <c r="D35" s="88">
        <v>1</v>
      </c>
      <c r="E35" s="64">
        <v>250</v>
      </c>
      <c r="F35" s="64">
        <f>D35*E35</f>
        <v>250</v>
      </c>
      <c r="G35" s="62">
        <f>-F35</f>
        <v>-250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f>G35</f>
        <v>-250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0</v>
      </c>
      <c r="CG35" s="63">
        <v>0</v>
      </c>
      <c r="CH35" s="63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63">
        <v>0</v>
      </c>
      <c r="CQ35" s="63">
        <v>0</v>
      </c>
      <c r="CR35" s="63">
        <v>0</v>
      </c>
      <c r="CS35" s="63">
        <v>0</v>
      </c>
      <c r="CT35" s="63">
        <v>0</v>
      </c>
      <c r="CU35" s="63">
        <v>0</v>
      </c>
    </row>
    <row r="36" spans="1:99" x14ac:dyDescent="0.25">
      <c r="A36" s="55" t="s">
        <v>4</v>
      </c>
      <c r="B36" s="55" t="s">
        <v>24</v>
      </c>
      <c r="C36" s="55" t="s">
        <v>29</v>
      </c>
      <c r="D36" s="90">
        <v>2.5000000000000001E-3</v>
      </c>
      <c r="E36" s="64">
        <f>-0.8*SUM(G2:G32,G41:G42)</f>
        <v>1156935.722839606</v>
      </c>
      <c r="F36" s="64">
        <f>D36*E36</f>
        <v>2892.3393070990151</v>
      </c>
      <c r="G36" s="62">
        <f>-F36</f>
        <v>-2892.3393070990151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f>G36</f>
        <v>-2892.3393070990151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  <c r="BN36" s="63">
        <v>0</v>
      </c>
      <c r="BO36" s="63">
        <v>0</v>
      </c>
      <c r="BP36" s="63">
        <v>0</v>
      </c>
      <c r="BQ36" s="63">
        <v>0</v>
      </c>
      <c r="BR36" s="63">
        <v>0</v>
      </c>
      <c r="BS36" s="63">
        <v>0</v>
      </c>
      <c r="BT36" s="63">
        <v>0</v>
      </c>
      <c r="BU36" s="63">
        <v>0</v>
      </c>
      <c r="BV36" s="63">
        <v>0</v>
      </c>
      <c r="BW36" s="63">
        <v>0</v>
      </c>
      <c r="BX36" s="63">
        <v>0</v>
      </c>
      <c r="BY36" s="63">
        <v>0</v>
      </c>
      <c r="BZ36" s="63">
        <v>0</v>
      </c>
      <c r="CA36" s="63">
        <v>0</v>
      </c>
      <c r="CB36" s="63">
        <v>0</v>
      </c>
      <c r="CC36" s="63">
        <v>0</v>
      </c>
      <c r="CD36" s="63">
        <v>0</v>
      </c>
      <c r="CE36" s="63">
        <v>0</v>
      </c>
      <c r="CF36" s="63">
        <v>0</v>
      </c>
      <c r="CG36" s="63">
        <v>0</v>
      </c>
      <c r="CH36" s="63">
        <v>0</v>
      </c>
      <c r="CI36" s="63">
        <v>0</v>
      </c>
      <c r="CJ36" s="63">
        <v>0</v>
      </c>
      <c r="CK36" s="63">
        <v>0</v>
      </c>
      <c r="CL36" s="63">
        <v>0</v>
      </c>
      <c r="CM36" s="63">
        <v>0</v>
      </c>
      <c r="CN36" s="63">
        <v>0</v>
      </c>
      <c r="CO36" s="63">
        <v>0</v>
      </c>
      <c r="CP36" s="63">
        <v>0</v>
      </c>
      <c r="CQ36" s="63">
        <v>0</v>
      </c>
      <c r="CR36" s="63">
        <v>0</v>
      </c>
      <c r="CS36" s="63">
        <v>0</v>
      </c>
      <c r="CT36" s="63">
        <v>0</v>
      </c>
      <c r="CU36" s="63">
        <v>0</v>
      </c>
    </row>
    <row r="37" spans="1:99" x14ac:dyDescent="0.25">
      <c r="A37" s="55" t="s">
        <v>4</v>
      </c>
      <c r="B37" s="55" t="s">
        <v>24</v>
      </c>
      <c r="C37" s="55" t="s">
        <v>25</v>
      </c>
      <c r="D37" s="90">
        <v>1E-3</v>
      </c>
      <c r="E37" s="64">
        <f>-0.8*SUM(G2:G32,G41:G42)</f>
        <v>1156935.722839606</v>
      </c>
      <c r="F37" s="64">
        <f>D37*E37</f>
        <v>1156.9357228396061</v>
      </c>
      <c r="G37" s="62">
        <f>-F37</f>
        <v>-1156.9357228396061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f>G37</f>
        <v>-1156.9357228396061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3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3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L37" s="63">
        <v>0</v>
      </c>
      <c r="BM37" s="63">
        <v>0</v>
      </c>
      <c r="BN37" s="63">
        <v>0</v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  <c r="CH37" s="63">
        <v>0</v>
      </c>
      <c r="CI37" s="63">
        <v>0</v>
      </c>
      <c r="CJ37" s="63">
        <v>0</v>
      </c>
      <c r="CK37" s="63">
        <v>0</v>
      </c>
      <c r="CL37" s="63">
        <v>0</v>
      </c>
      <c r="CM37" s="63">
        <v>0</v>
      </c>
      <c r="CN37" s="63">
        <v>0</v>
      </c>
      <c r="CO37" s="63">
        <v>0</v>
      </c>
      <c r="CP37" s="63">
        <v>0</v>
      </c>
      <c r="CQ37" s="63">
        <v>0</v>
      </c>
      <c r="CR37" s="63">
        <v>0</v>
      </c>
      <c r="CS37" s="63">
        <v>0</v>
      </c>
      <c r="CT37" s="63">
        <v>0</v>
      </c>
      <c r="CU37" s="63">
        <v>0</v>
      </c>
    </row>
    <row r="38" spans="1:99" x14ac:dyDescent="0.25">
      <c r="A38" s="55" t="s">
        <v>4</v>
      </c>
      <c r="B38" s="55" t="s">
        <v>24</v>
      </c>
      <c r="C38" s="55" t="s">
        <v>95</v>
      </c>
      <c r="D38" s="90">
        <f>intereses!C5</f>
        <v>3.5000000000000003E-2</v>
      </c>
      <c r="E38" s="64">
        <f>0.8*(SUM(F2:F42)-F44-F45)</f>
        <v>844849.53375491558</v>
      </c>
      <c r="F38" s="64">
        <v>77307.7</v>
      </c>
      <c r="G38" s="62"/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-2464.1444625000004</v>
      </c>
      <c r="AO38" s="63">
        <v>-2426.5044628839555</v>
      </c>
      <c r="AP38" s="63">
        <v>-2388.7546799356978</v>
      </c>
      <c r="AQ38" s="63">
        <v>-2350.8947934538405</v>
      </c>
      <c r="AR38" s="63">
        <v>-2312.9244823030781</v>
      </c>
      <c r="AS38" s="63">
        <v>-2274.8434244114596</v>
      </c>
      <c r="AT38" s="63">
        <v>-2236.6512967676563</v>
      </c>
      <c r="AU38" s="63">
        <v>-2198.3477754182259</v>
      </c>
      <c r="AV38" s="63">
        <v>-2159.9325354648595</v>
      </c>
      <c r="AW38" s="63">
        <v>-2121.4052510616293</v>
      </c>
      <c r="AX38" s="63">
        <v>-2082.7655954122224</v>
      </c>
      <c r="AY38" s="63">
        <v>-2044.0132407671722</v>
      </c>
      <c r="AZ38" s="63">
        <v>-2005.1478584210734</v>
      </c>
      <c r="BA38" s="63">
        <v>-1966.169118709799</v>
      </c>
      <c r="BB38" s="63">
        <v>-1927.0766910076995</v>
      </c>
      <c r="BC38" s="63">
        <v>-1887.8702437248021</v>
      </c>
      <c r="BD38" s="68">
        <v>-1848.5494443039966</v>
      </c>
      <c r="BE38" s="68">
        <v>-1809.1139592182139</v>
      </c>
      <c r="BF38" s="68">
        <v>-1769.5634539675973</v>
      </c>
      <c r="BG38" s="68">
        <v>-1729.8975930766669</v>
      </c>
      <c r="BH38" s="68">
        <v>-1690.1160400914707</v>
      </c>
      <c r="BI38" s="68">
        <v>-1650.2184575767344</v>
      </c>
      <c r="BJ38" s="68">
        <v>-1610.2045071129974</v>
      </c>
      <c r="BK38" s="68">
        <v>-1570.0738492937405</v>
      </c>
      <c r="BL38" s="68">
        <v>-1529.8261437225112</v>
      </c>
      <c r="BM38" s="68">
        <v>-1489.4610490100324</v>
      </c>
      <c r="BN38" s="68">
        <v>-1448.9782227713085</v>
      </c>
      <c r="BO38" s="68">
        <v>-1408.3773216227221</v>
      </c>
      <c r="BP38" s="68">
        <v>-1367.6580011791191</v>
      </c>
      <c r="BQ38" s="68">
        <v>-1326.8199160508884</v>
      </c>
      <c r="BR38" s="68">
        <v>-1285.8627198410338</v>
      </c>
      <c r="BS38" s="68">
        <v>-1244.7860651422341</v>
      </c>
      <c r="BT38" s="68">
        <v>-1203.5896035338963</v>
      </c>
      <c r="BU38" s="68">
        <v>-1162.2729855792006</v>
      </c>
      <c r="BV38" s="68">
        <v>-1120.835860822137</v>
      </c>
      <c r="BW38" s="68">
        <v>-1079.2778777845322</v>
      </c>
      <c r="BX38" s="68">
        <v>-1037.5986839630673</v>
      </c>
      <c r="BY38" s="68">
        <v>-995.79792582629011</v>
      </c>
      <c r="BZ38" s="68">
        <v>-953.8752488116138</v>
      </c>
      <c r="CA38" s="68">
        <v>-911.83029732231125</v>
      </c>
      <c r="CB38" s="68">
        <v>-869.66271472449864</v>
      </c>
      <c r="CC38" s="68">
        <v>-827.37214334410908</v>
      </c>
      <c r="CD38" s="68">
        <v>-784.95822446385978</v>
      </c>
      <c r="CE38" s="68">
        <v>-742.42059832020971</v>
      </c>
      <c r="CF38" s="68">
        <v>-699.75890410030752</v>
      </c>
      <c r="CG38" s="68">
        <v>-656.97277993893056</v>
      </c>
      <c r="CH38" s="68">
        <v>-614.06186291541621</v>
      </c>
      <c r="CI38" s="68">
        <v>-571.02578905058317</v>
      </c>
      <c r="CJ38" s="68">
        <v>-527.8641933036447</v>
      </c>
      <c r="CK38" s="68">
        <v>-484.57670956911068</v>
      </c>
      <c r="CL38" s="68">
        <v>-441.16297067368441</v>
      </c>
      <c r="CM38" s="68">
        <v>-397.62260837314636</v>
      </c>
      <c r="CN38" s="68">
        <v>-353.9552533492319</v>
      </c>
      <c r="CO38" s="68">
        <v>-310.16053520649768</v>
      </c>
      <c r="CP38" s="68">
        <v>-266.23808246918037</v>
      </c>
      <c r="CQ38" s="68">
        <v>-222.18752257804587</v>
      </c>
      <c r="CR38" s="68">
        <v>-178.00848188722898</v>
      </c>
      <c r="CS38" s="68">
        <v>-133.70058566106388</v>
      </c>
      <c r="CT38" s="68">
        <v>-89.263458070905799</v>
      </c>
      <c r="CU38" s="68">
        <v>-44.696722191943039</v>
      </c>
    </row>
    <row r="39" spans="1:99" x14ac:dyDescent="0.25">
      <c r="A39" s="55" t="s">
        <v>4</v>
      </c>
      <c r="B39" s="55" t="s">
        <v>24</v>
      </c>
      <c r="C39" s="55" t="s">
        <v>39</v>
      </c>
      <c r="D39" s="90">
        <f>intereses!E5</f>
        <v>0.05</v>
      </c>
      <c r="E39" s="64">
        <f>-0.8*SUM(G2:G32,G41:G42)</f>
        <v>1156935.722839606</v>
      </c>
      <c r="F39" s="64">
        <v>41400.61</v>
      </c>
      <c r="G39" s="62"/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-4820.5655000000006</v>
      </c>
      <c r="Y39" s="63">
        <v>-4528.584411102438</v>
      </c>
      <c r="Z39" s="63">
        <v>-4235.38673433447</v>
      </c>
      <c r="AA39" s="63">
        <v>-3940.9674005799679</v>
      </c>
      <c r="AB39" s="63">
        <v>-3645.3213196014894</v>
      </c>
      <c r="AC39" s="63">
        <v>-3348.4433799522667</v>
      </c>
      <c r="AD39" s="63">
        <v>-3050.3284488878389</v>
      </c>
      <c r="AE39" s="63">
        <v>-2750.9713722773095</v>
      </c>
      <c r="AF39" s="63">
        <v>-2450.3669745142361</v>
      </c>
      <c r="AG39" s="63">
        <v>-2148.5100584271504</v>
      </c>
      <c r="AH39" s="63">
        <v>-1845.3954051897013</v>
      </c>
      <c r="AI39" s="63">
        <v>-1541.0177742304295</v>
      </c>
      <c r="AJ39" s="63">
        <v>-1235.3719031421608</v>
      </c>
      <c r="AK39" s="63">
        <v>-928.45250759102464</v>
      </c>
      <c r="AL39" s="63">
        <v>-620.25428122509197</v>
      </c>
      <c r="AM39" s="63">
        <v>-310.77189558263439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  <c r="CH39" s="63">
        <v>0</v>
      </c>
      <c r="CI39" s="63">
        <v>0</v>
      </c>
      <c r="CJ39" s="63">
        <v>0</v>
      </c>
      <c r="CK39" s="63">
        <v>0</v>
      </c>
      <c r="CL39" s="63">
        <v>0</v>
      </c>
      <c r="CM39" s="63">
        <v>0</v>
      </c>
      <c r="CN39" s="63">
        <v>0</v>
      </c>
      <c r="CO39" s="63">
        <v>0</v>
      </c>
      <c r="CP39" s="63">
        <v>0</v>
      </c>
      <c r="CQ39" s="63">
        <v>0</v>
      </c>
      <c r="CR39" s="63">
        <v>0</v>
      </c>
      <c r="CS39" s="63">
        <v>0</v>
      </c>
      <c r="CT39" s="63">
        <v>0</v>
      </c>
      <c r="CU39" s="63">
        <v>0</v>
      </c>
    </row>
    <row r="40" spans="1:99" x14ac:dyDescent="0.25">
      <c r="A40" s="55" t="s">
        <v>4</v>
      </c>
      <c r="B40" s="55" t="s">
        <v>24</v>
      </c>
      <c r="C40" s="55" t="s">
        <v>26</v>
      </c>
      <c r="D40" s="90">
        <v>2.5000000000000001E-3</v>
      </c>
      <c r="E40" s="64">
        <f>-0.8*SUM(G2:G32,G41:G42)</f>
        <v>1156935.722839606</v>
      </c>
      <c r="F40" s="64">
        <f>D40*E40</f>
        <v>2892.3393070990151</v>
      </c>
      <c r="G40" s="62">
        <f>-F40</f>
        <v>-2892.3393070990151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3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0</v>
      </c>
      <c r="BF40" s="63">
        <v>0</v>
      </c>
      <c r="BG40" s="63">
        <v>0</v>
      </c>
      <c r="BH40" s="63">
        <v>0</v>
      </c>
      <c r="BI40" s="63">
        <v>0</v>
      </c>
      <c r="BJ40" s="63">
        <v>0</v>
      </c>
      <c r="BK40" s="63">
        <v>0</v>
      </c>
      <c r="BL40" s="63">
        <v>0</v>
      </c>
      <c r="BM40" s="63">
        <v>0</v>
      </c>
      <c r="BN40" s="63">
        <v>0</v>
      </c>
      <c r="BO40" s="63">
        <v>0</v>
      </c>
      <c r="BP40" s="63">
        <v>0</v>
      </c>
      <c r="BQ40" s="63">
        <v>0</v>
      </c>
      <c r="BR40" s="63">
        <v>0</v>
      </c>
      <c r="BS40" s="63">
        <v>0</v>
      </c>
      <c r="BT40" s="63">
        <v>0</v>
      </c>
      <c r="BU40" s="63">
        <v>0</v>
      </c>
      <c r="BV40" s="63">
        <v>0</v>
      </c>
      <c r="BW40" s="63">
        <v>0</v>
      </c>
      <c r="BX40" s="63">
        <v>0</v>
      </c>
      <c r="BY40" s="63">
        <v>0</v>
      </c>
      <c r="BZ40" s="63">
        <v>0</v>
      </c>
      <c r="CA40" s="63">
        <v>0</v>
      </c>
      <c r="CB40" s="63">
        <v>0</v>
      </c>
      <c r="CC40" s="63">
        <v>0</v>
      </c>
      <c r="CD40" s="63">
        <v>0</v>
      </c>
      <c r="CE40" s="63">
        <v>0</v>
      </c>
      <c r="CF40" s="63">
        <v>0</v>
      </c>
      <c r="CG40" s="63">
        <v>0</v>
      </c>
      <c r="CH40" s="63">
        <v>0</v>
      </c>
      <c r="CI40" s="63">
        <v>0</v>
      </c>
      <c r="CJ40" s="63">
        <v>0</v>
      </c>
      <c r="CK40" s="63">
        <v>0</v>
      </c>
      <c r="CL40" s="63">
        <v>0</v>
      </c>
      <c r="CM40" s="63">
        <v>0</v>
      </c>
      <c r="CN40" s="63">
        <v>0</v>
      </c>
      <c r="CO40" s="63">
        <v>0</v>
      </c>
      <c r="CP40" s="63">
        <v>0</v>
      </c>
      <c r="CQ40" s="63">
        <v>0</v>
      </c>
      <c r="CR40" s="63">
        <v>0</v>
      </c>
      <c r="CS40" s="63">
        <v>0</v>
      </c>
      <c r="CT40" s="63">
        <v>0</v>
      </c>
      <c r="CU40" s="63">
        <f>G40</f>
        <v>-2892.3393070990151</v>
      </c>
    </row>
    <row r="41" spans="1:99" x14ac:dyDescent="0.25">
      <c r="A41" s="55" t="s">
        <v>4</v>
      </c>
      <c r="B41" s="55" t="s">
        <v>1</v>
      </c>
      <c r="C41" s="55" t="s">
        <v>22</v>
      </c>
      <c r="D41" s="87">
        <f>6*8</f>
        <v>48</v>
      </c>
      <c r="E41" s="55">
        <v>700</v>
      </c>
      <c r="F41" s="64">
        <f>D41*E41</f>
        <v>33600</v>
      </c>
      <c r="G41" s="60">
        <f>-F41</f>
        <v>-33600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f t="shared" ref="Y41:AF41" si="6">$G$41/8</f>
        <v>-4200</v>
      </c>
      <c r="Z41" s="61">
        <f t="shared" si="6"/>
        <v>-4200</v>
      </c>
      <c r="AA41" s="61">
        <f t="shared" si="6"/>
        <v>-4200</v>
      </c>
      <c r="AB41" s="61">
        <f t="shared" si="6"/>
        <v>-4200</v>
      </c>
      <c r="AC41" s="61">
        <f t="shared" si="6"/>
        <v>-4200</v>
      </c>
      <c r="AD41" s="61">
        <f t="shared" si="6"/>
        <v>-4200</v>
      </c>
      <c r="AE41" s="61">
        <f t="shared" si="6"/>
        <v>-4200</v>
      </c>
      <c r="AF41" s="61">
        <f t="shared" si="6"/>
        <v>-4200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0</v>
      </c>
      <c r="AT41" s="61">
        <v>0</v>
      </c>
      <c r="AU41" s="61">
        <v>0</v>
      </c>
      <c r="AV41" s="61">
        <v>0</v>
      </c>
      <c r="AW41" s="61">
        <v>0</v>
      </c>
      <c r="AX41" s="61">
        <v>0</v>
      </c>
      <c r="AY41" s="61">
        <v>0</v>
      </c>
      <c r="AZ41" s="61">
        <v>0</v>
      </c>
      <c r="BA41" s="61">
        <v>0</v>
      </c>
      <c r="BB41" s="61">
        <v>0</v>
      </c>
      <c r="BC41" s="61">
        <v>0</v>
      </c>
      <c r="BD41" s="61">
        <v>0</v>
      </c>
      <c r="BE41" s="61">
        <v>0</v>
      </c>
      <c r="BF41" s="61">
        <v>0</v>
      </c>
      <c r="BG41" s="61">
        <v>0</v>
      </c>
      <c r="BH41" s="61">
        <v>0</v>
      </c>
      <c r="BI41" s="61">
        <v>0</v>
      </c>
      <c r="BJ41" s="61">
        <v>0</v>
      </c>
      <c r="BK41" s="61">
        <v>0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</row>
    <row r="42" spans="1:99" x14ac:dyDescent="0.25">
      <c r="A42" s="55" t="s">
        <v>4</v>
      </c>
      <c r="B42" s="55" t="s">
        <v>1</v>
      </c>
      <c r="C42" s="55" t="s">
        <v>17</v>
      </c>
      <c r="D42" s="87">
        <f>6*8</f>
        <v>48</v>
      </c>
      <c r="E42" s="55">
        <v>200</v>
      </c>
      <c r="F42" s="64">
        <f>D42*E42</f>
        <v>9600</v>
      </c>
      <c r="G42" s="62">
        <f>-$F$42</f>
        <v>-9600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f t="shared" ref="Y42:AF42" si="7">$G$42/8</f>
        <v>-1200</v>
      </c>
      <c r="Z42" s="63">
        <f t="shared" si="7"/>
        <v>-1200</v>
      </c>
      <c r="AA42" s="63">
        <f t="shared" si="7"/>
        <v>-1200</v>
      </c>
      <c r="AB42" s="63">
        <f t="shared" si="7"/>
        <v>-1200</v>
      </c>
      <c r="AC42" s="63">
        <f t="shared" si="7"/>
        <v>-1200</v>
      </c>
      <c r="AD42" s="63">
        <f t="shared" si="7"/>
        <v>-1200</v>
      </c>
      <c r="AE42" s="63">
        <f t="shared" si="7"/>
        <v>-1200</v>
      </c>
      <c r="AF42" s="63">
        <f t="shared" si="7"/>
        <v>-1200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  <c r="AO42" s="63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</row>
    <row r="43" spans="1:99" x14ac:dyDescent="0.25">
      <c r="A43" s="55" t="s">
        <v>5</v>
      </c>
      <c r="B43" s="55" t="s">
        <v>177</v>
      </c>
      <c r="C43" s="55" t="s">
        <v>143</v>
      </c>
      <c r="D43" s="87">
        <v>6</v>
      </c>
      <c r="E43" s="55">
        <f>65*2183.04</f>
        <v>141897.60000000001</v>
      </c>
      <c r="F43" s="55">
        <f>D43*E43</f>
        <v>851385.60000000009</v>
      </c>
      <c r="G43" s="62">
        <f>F43</f>
        <v>851385.60000000009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3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0</v>
      </c>
      <c r="BE43" s="63">
        <v>0</v>
      </c>
      <c r="BF43" s="63">
        <v>0</v>
      </c>
      <c r="BG43" s="63">
        <v>0</v>
      </c>
      <c r="BH43" s="63">
        <v>0</v>
      </c>
      <c r="BI43" s="63">
        <v>0</v>
      </c>
      <c r="BJ43" s="63">
        <v>0</v>
      </c>
      <c r="BK43" s="63">
        <v>0</v>
      </c>
      <c r="BL43" s="63">
        <v>0</v>
      </c>
      <c r="BM43" s="63">
        <v>0</v>
      </c>
      <c r="BN43" s="63">
        <v>0</v>
      </c>
      <c r="BO43" s="63">
        <v>0</v>
      </c>
      <c r="BP43" s="63">
        <v>0</v>
      </c>
      <c r="BQ43" s="63">
        <v>0</v>
      </c>
      <c r="BR43" s="63">
        <v>0</v>
      </c>
      <c r="BS43" s="63">
        <v>0</v>
      </c>
      <c r="BT43" s="63">
        <v>0</v>
      </c>
      <c r="BU43" s="63">
        <v>0</v>
      </c>
      <c r="BV43" s="63">
        <v>0</v>
      </c>
      <c r="BW43" s="63">
        <v>0</v>
      </c>
      <c r="BX43" s="63">
        <v>0</v>
      </c>
      <c r="BY43" s="63">
        <v>0</v>
      </c>
      <c r="BZ43" s="63">
        <v>0</v>
      </c>
      <c r="CA43" s="63">
        <v>0</v>
      </c>
      <c r="CB43" s="63">
        <v>0</v>
      </c>
      <c r="CC43" s="63">
        <v>0</v>
      </c>
      <c r="CD43" s="63">
        <v>0</v>
      </c>
      <c r="CE43" s="63">
        <v>0</v>
      </c>
      <c r="CF43" s="63">
        <v>0</v>
      </c>
      <c r="CG43" s="63">
        <v>0</v>
      </c>
      <c r="CH43" s="63">
        <v>0</v>
      </c>
      <c r="CI43" s="63">
        <v>0</v>
      </c>
      <c r="CJ43" s="63">
        <v>0</v>
      </c>
      <c r="CK43" s="63">
        <v>0</v>
      </c>
      <c r="CL43" s="63">
        <v>0</v>
      </c>
      <c r="CM43" s="63">
        <v>0</v>
      </c>
      <c r="CN43" s="63">
        <v>0</v>
      </c>
      <c r="CO43" s="63">
        <v>0</v>
      </c>
      <c r="CP43" s="63">
        <v>0</v>
      </c>
      <c r="CQ43" s="63">
        <v>0</v>
      </c>
      <c r="CR43" s="63">
        <v>0</v>
      </c>
      <c r="CS43" s="63">
        <v>0</v>
      </c>
      <c r="CT43" s="63">
        <v>0</v>
      </c>
      <c r="CU43" s="63">
        <f>G43</f>
        <v>851385.60000000009</v>
      </c>
    </row>
    <row r="44" spans="1:99" x14ac:dyDescent="0.25">
      <c r="A44" s="55" t="s">
        <v>5</v>
      </c>
      <c r="B44" s="55" t="s">
        <v>178</v>
      </c>
      <c r="C44" s="55" t="s">
        <v>179</v>
      </c>
      <c r="D44" s="87">
        <v>22</v>
      </c>
      <c r="E44" s="59">
        <v>12700</v>
      </c>
      <c r="F44" s="55">
        <f>D44*E44</f>
        <v>279400</v>
      </c>
      <c r="G44" s="62">
        <f>F44</f>
        <v>279400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f>G44</f>
        <v>279400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3">
        <v>0</v>
      </c>
      <c r="BI44" s="63">
        <v>0</v>
      </c>
      <c r="BJ44" s="63">
        <v>0</v>
      </c>
      <c r="BK44" s="63">
        <v>0</v>
      </c>
      <c r="BL44" s="63">
        <v>0</v>
      </c>
      <c r="BM44" s="63">
        <v>0</v>
      </c>
      <c r="BN44" s="63">
        <v>0</v>
      </c>
      <c r="BO44" s="63">
        <v>0</v>
      </c>
      <c r="BP44" s="63">
        <v>0</v>
      </c>
      <c r="BQ44" s="63">
        <v>0</v>
      </c>
      <c r="BR44" s="63">
        <v>0</v>
      </c>
      <c r="BS44" s="63">
        <v>0</v>
      </c>
      <c r="BT44" s="63">
        <v>0</v>
      </c>
      <c r="BU44" s="63">
        <v>0</v>
      </c>
      <c r="BV44" s="63">
        <v>0</v>
      </c>
      <c r="BW44" s="63">
        <v>0</v>
      </c>
      <c r="BX44" s="63">
        <v>0</v>
      </c>
      <c r="BY44" s="63">
        <v>0</v>
      </c>
      <c r="BZ44" s="63">
        <v>0</v>
      </c>
      <c r="CA44" s="63">
        <v>0</v>
      </c>
      <c r="CB44" s="63">
        <v>0</v>
      </c>
      <c r="CC44" s="63">
        <v>0</v>
      </c>
      <c r="CD44" s="63">
        <v>0</v>
      </c>
      <c r="CE44" s="63">
        <v>0</v>
      </c>
      <c r="CF44" s="63">
        <v>0</v>
      </c>
      <c r="CG44" s="63">
        <v>0</v>
      </c>
      <c r="CH44" s="63">
        <v>0</v>
      </c>
      <c r="CI44" s="63">
        <v>0</v>
      </c>
      <c r="CJ44" s="63">
        <v>0</v>
      </c>
      <c r="CK44" s="63">
        <v>0</v>
      </c>
      <c r="CL44" s="63">
        <v>0</v>
      </c>
      <c r="CM44" s="63">
        <v>0</v>
      </c>
      <c r="CN44" s="63">
        <v>0</v>
      </c>
      <c r="CO44" s="63">
        <v>0</v>
      </c>
      <c r="CP44" s="63">
        <v>0</v>
      </c>
      <c r="CQ44" s="63">
        <v>0</v>
      </c>
      <c r="CR44" s="63">
        <v>0</v>
      </c>
      <c r="CS44" s="63">
        <v>0</v>
      </c>
      <c r="CT44" s="63">
        <v>0</v>
      </c>
      <c r="CU44" s="63">
        <v>0</v>
      </c>
    </row>
    <row r="45" spans="1:99" x14ac:dyDescent="0.25">
      <c r="A45" s="55" t="s">
        <v>5</v>
      </c>
      <c r="B45" s="55" t="s">
        <v>178</v>
      </c>
      <c r="C45" s="55" t="s">
        <v>180</v>
      </c>
      <c r="D45" s="87">
        <v>22</v>
      </c>
      <c r="E45" s="55">
        <v>11000</v>
      </c>
      <c r="F45" s="55">
        <f>D45*E45</f>
        <v>242000</v>
      </c>
      <c r="G45" s="62">
        <f>F45</f>
        <v>242000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f>G45</f>
        <v>242000</v>
      </c>
      <c r="AO45" s="63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0</v>
      </c>
      <c r="BJ45" s="63">
        <v>0</v>
      </c>
      <c r="BK45" s="63">
        <v>0</v>
      </c>
      <c r="BL45" s="63">
        <v>0</v>
      </c>
      <c r="BM45" s="63">
        <v>0</v>
      </c>
      <c r="BN45" s="63">
        <v>0</v>
      </c>
      <c r="BO45" s="63">
        <v>0</v>
      </c>
      <c r="BP45" s="63">
        <v>0</v>
      </c>
      <c r="BQ45" s="63">
        <v>0</v>
      </c>
      <c r="BR45" s="63">
        <v>0</v>
      </c>
      <c r="BS45" s="63">
        <v>0</v>
      </c>
      <c r="BT45" s="63">
        <v>0</v>
      </c>
      <c r="BU45" s="63">
        <v>0</v>
      </c>
      <c r="BV45" s="63">
        <v>0</v>
      </c>
      <c r="BW45" s="63">
        <v>0</v>
      </c>
      <c r="BX45" s="63">
        <v>0</v>
      </c>
      <c r="BY45" s="63">
        <v>0</v>
      </c>
      <c r="BZ45" s="63">
        <v>0</v>
      </c>
      <c r="CA45" s="63">
        <v>0</v>
      </c>
      <c r="CB45" s="63">
        <v>0</v>
      </c>
      <c r="CC45" s="63">
        <v>0</v>
      </c>
      <c r="CD45" s="63">
        <v>0</v>
      </c>
      <c r="CE45" s="63">
        <v>0</v>
      </c>
      <c r="CF45" s="63">
        <v>0</v>
      </c>
      <c r="CG45" s="63">
        <v>0</v>
      </c>
      <c r="CH45" s="63">
        <v>0</v>
      </c>
      <c r="CI45" s="63">
        <v>0</v>
      </c>
      <c r="CJ45" s="63">
        <v>0</v>
      </c>
      <c r="CK45" s="63">
        <v>0</v>
      </c>
      <c r="CL45" s="63">
        <v>0</v>
      </c>
      <c r="CM45" s="63">
        <v>0</v>
      </c>
      <c r="CN45" s="63">
        <v>0</v>
      </c>
      <c r="CO45" s="63">
        <v>0</v>
      </c>
      <c r="CP45" s="63">
        <v>0</v>
      </c>
      <c r="CQ45" s="63">
        <v>0</v>
      </c>
      <c r="CR45" s="63">
        <v>0</v>
      </c>
      <c r="CS45" s="63">
        <v>0</v>
      </c>
      <c r="CT45" s="63">
        <v>0</v>
      </c>
      <c r="CU45" s="63">
        <v>0</v>
      </c>
    </row>
    <row r="46" spans="1:99" x14ac:dyDescent="0.25">
      <c r="A46" s="55" t="s">
        <v>5</v>
      </c>
      <c r="B46" s="55" t="s">
        <v>181</v>
      </c>
      <c r="C46" s="55" t="s">
        <v>182</v>
      </c>
      <c r="D46" s="87">
        <f>6*60</f>
        <v>360</v>
      </c>
      <c r="E46" s="55">
        <v>450</v>
      </c>
      <c r="F46" s="64">
        <f>D46*E46</f>
        <v>162000</v>
      </c>
      <c r="G46" s="62">
        <f>F46</f>
        <v>162000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f>($D$46*$E$46)/60</f>
        <v>2700</v>
      </c>
      <c r="AO46" s="63">
        <f t="shared" ref="AO46:CU46" si="8">($D$46*$E$46)/60</f>
        <v>2700</v>
      </c>
      <c r="AP46" s="63">
        <f t="shared" si="8"/>
        <v>2700</v>
      </c>
      <c r="AQ46" s="63">
        <f t="shared" si="8"/>
        <v>2700</v>
      </c>
      <c r="AR46" s="63">
        <f t="shared" si="8"/>
        <v>2700</v>
      </c>
      <c r="AS46" s="63">
        <f t="shared" si="8"/>
        <v>2700</v>
      </c>
      <c r="AT46" s="63">
        <f t="shared" si="8"/>
        <v>2700</v>
      </c>
      <c r="AU46" s="63">
        <f t="shared" si="8"/>
        <v>2700</v>
      </c>
      <c r="AV46" s="63">
        <f t="shared" si="8"/>
        <v>2700</v>
      </c>
      <c r="AW46" s="63">
        <f t="shared" si="8"/>
        <v>2700</v>
      </c>
      <c r="AX46" s="63">
        <f t="shared" si="8"/>
        <v>2700</v>
      </c>
      <c r="AY46" s="63">
        <f t="shared" si="8"/>
        <v>2700</v>
      </c>
      <c r="AZ46" s="63">
        <f t="shared" si="8"/>
        <v>2700</v>
      </c>
      <c r="BA46" s="63">
        <f t="shared" si="8"/>
        <v>2700</v>
      </c>
      <c r="BB46" s="63">
        <f t="shared" si="8"/>
        <v>2700</v>
      </c>
      <c r="BC46" s="63">
        <f t="shared" si="8"/>
        <v>2700</v>
      </c>
      <c r="BD46" s="63">
        <f t="shared" si="8"/>
        <v>2700</v>
      </c>
      <c r="BE46" s="63">
        <f t="shared" si="8"/>
        <v>2700</v>
      </c>
      <c r="BF46" s="63">
        <f t="shared" si="8"/>
        <v>2700</v>
      </c>
      <c r="BG46" s="63">
        <f t="shared" si="8"/>
        <v>2700</v>
      </c>
      <c r="BH46" s="63">
        <f t="shared" si="8"/>
        <v>2700</v>
      </c>
      <c r="BI46" s="63">
        <f t="shared" si="8"/>
        <v>2700</v>
      </c>
      <c r="BJ46" s="63">
        <f t="shared" si="8"/>
        <v>2700</v>
      </c>
      <c r="BK46" s="63">
        <f t="shared" si="8"/>
        <v>2700</v>
      </c>
      <c r="BL46" s="63">
        <f t="shared" si="8"/>
        <v>2700</v>
      </c>
      <c r="BM46" s="63">
        <f t="shared" si="8"/>
        <v>2700</v>
      </c>
      <c r="BN46" s="63">
        <f t="shared" si="8"/>
        <v>2700</v>
      </c>
      <c r="BO46" s="63">
        <f t="shared" si="8"/>
        <v>2700</v>
      </c>
      <c r="BP46" s="63">
        <f t="shared" si="8"/>
        <v>2700</v>
      </c>
      <c r="BQ46" s="63">
        <f t="shared" si="8"/>
        <v>2700</v>
      </c>
      <c r="BR46" s="63">
        <f t="shared" si="8"/>
        <v>2700</v>
      </c>
      <c r="BS46" s="63">
        <f t="shared" si="8"/>
        <v>2700</v>
      </c>
      <c r="BT46" s="63">
        <f t="shared" si="8"/>
        <v>2700</v>
      </c>
      <c r="BU46" s="63">
        <f t="shared" si="8"/>
        <v>2700</v>
      </c>
      <c r="BV46" s="63">
        <f t="shared" si="8"/>
        <v>2700</v>
      </c>
      <c r="BW46" s="63">
        <f t="shared" si="8"/>
        <v>2700</v>
      </c>
      <c r="BX46" s="63">
        <f t="shared" si="8"/>
        <v>2700</v>
      </c>
      <c r="BY46" s="63">
        <f t="shared" si="8"/>
        <v>2700</v>
      </c>
      <c r="BZ46" s="63">
        <f t="shared" si="8"/>
        <v>2700</v>
      </c>
      <c r="CA46" s="63">
        <f t="shared" si="8"/>
        <v>2700</v>
      </c>
      <c r="CB46" s="63">
        <f t="shared" si="8"/>
        <v>2700</v>
      </c>
      <c r="CC46" s="63">
        <f t="shared" si="8"/>
        <v>2700</v>
      </c>
      <c r="CD46" s="63">
        <f t="shared" si="8"/>
        <v>2700</v>
      </c>
      <c r="CE46" s="63">
        <f t="shared" si="8"/>
        <v>2700</v>
      </c>
      <c r="CF46" s="63">
        <f t="shared" si="8"/>
        <v>2700</v>
      </c>
      <c r="CG46" s="63">
        <f t="shared" si="8"/>
        <v>2700</v>
      </c>
      <c r="CH46" s="63">
        <f t="shared" si="8"/>
        <v>2700</v>
      </c>
      <c r="CI46" s="63">
        <f t="shared" si="8"/>
        <v>2700</v>
      </c>
      <c r="CJ46" s="63">
        <f t="shared" si="8"/>
        <v>2700</v>
      </c>
      <c r="CK46" s="63">
        <f t="shared" si="8"/>
        <v>2700</v>
      </c>
      <c r="CL46" s="63">
        <f t="shared" si="8"/>
        <v>2700</v>
      </c>
      <c r="CM46" s="63">
        <f t="shared" si="8"/>
        <v>2700</v>
      </c>
      <c r="CN46" s="63">
        <f t="shared" si="8"/>
        <v>2700</v>
      </c>
      <c r="CO46" s="63">
        <f t="shared" si="8"/>
        <v>2700</v>
      </c>
      <c r="CP46" s="63">
        <f t="shared" si="8"/>
        <v>2700</v>
      </c>
      <c r="CQ46" s="63">
        <f t="shared" si="8"/>
        <v>2700</v>
      </c>
      <c r="CR46" s="63">
        <f t="shared" si="8"/>
        <v>2700</v>
      </c>
      <c r="CS46" s="63">
        <f t="shared" si="8"/>
        <v>2700</v>
      </c>
      <c r="CT46" s="63">
        <f t="shared" si="8"/>
        <v>2700</v>
      </c>
      <c r="CU46" s="63">
        <f t="shared" si="8"/>
        <v>2700</v>
      </c>
    </row>
    <row r="47" spans="1:99" x14ac:dyDescent="0.25">
      <c r="A47" s="55" t="s">
        <v>5</v>
      </c>
      <c r="B47" s="55" t="s">
        <v>183</v>
      </c>
      <c r="C47" s="55" t="s">
        <v>151</v>
      </c>
      <c r="D47" s="87">
        <f>28*60</f>
        <v>1680</v>
      </c>
      <c r="E47" s="55">
        <v>50</v>
      </c>
      <c r="F47" s="64">
        <f>D47*E47</f>
        <v>84000</v>
      </c>
      <c r="G47" s="69">
        <f>F47</f>
        <v>84000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f>($D$47*$E$47)/60</f>
        <v>1400</v>
      </c>
      <c r="AO47" s="63">
        <f t="shared" ref="AO47:CU47" si="9">($D$47*$E$47)/60</f>
        <v>1400</v>
      </c>
      <c r="AP47" s="63">
        <f t="shared" si="9"/>
        <v>1400</v>
      </c>
      <c r="AQ47" s="63">
        <f t="shared" si="9"/>
        <v>1400</v>
      </c>
      <c r="AR47" s="63">
        <f t="shared" si="9"/>
        <v>1400</v>
      </c>
      <c r="AS47" s="63">
        <f t="shared" si="9"/>
        <v>1400</v>
      </c>
      <c r="AT47" s="63">
        <f t="shared" si="9"/>
        <v>1400</v>
      </c>
      <c r="AU47" s="63">
        <f t="shared" si="9"/>
        <v>1400</v>
      </c>
      <c r="AV47" s="63">
        <f t="shared" si="9"/>
        <v>1400</v>
      </c>
      <c r="AW47" s="63">
        <f t="shared" si="9"/>
        <v>1400</v>
      </c>
      <c r="AX47" s="63">
        <f t="shared" si="9"/>
        <v>1400</v>
      </c>
      <c r="AY47" s="63">
        <f t="shared" si="9"/>
        <v>1400</v>
      </c>
      <c r="AZ47" s="63">
        <f t="shared" si="9"/>
        <v>1400</v>
      </c>
      <c r="BA47" s="63">
        <f t="shared" si="9"/>
        <v>1400</v>
      </c>
      <c r="BB47" s="63">
        <f t="shared" si="9"/>
        <v>1400</v>
      </c>
      <c r="BC47" s="63">
        <f t="shared" si="9"/>
        <v>1400</v>
      </c>
      <c r="BD47" s="63">
        <f t="shared" si="9"/>
        <v>1400</v>
      </c>
      <c r="BE47" s="63">
        <f t="shared" si="9"/>
        <v>1400</v>
      </c>
      <c r="BF47" s="63">
        <f t="shared" si="9"/>
        <v>1400</v>
      </c>
      <c r="BG47" s="63">
        <f t="shared" si="9"/>
        <v>1400</v>
      </c>
      <c r="BH47" s="63">
        <f t="shared" si="9"/>
        <v>1400</v>
      </c>
      <c r="BI47" s="63">
        <f t="shared" si="9"/>
        <v>1400</v>
      </c>
      <c r="BJ47" s="63">
        <f t="shared" si="9"/>
        <v>1400</v>
      </c>
      <c r="BK47" s="63">
        <f t="shared" si="9"/>
        <v>1400</v>
      </c>
      <c r="BL47" s="63">
        <f t="shared" si="9"/>
        <v>1400</v>
      </c>
      <c r="BM47" s="63">
        <f t="shared" si="9"/>
        <v>1400</v>
      </c>
      <c r="BN47" s="63">
        <f t="shared" si="9"/>
        <v>1400</v>
      </c>
      <c r="BO47" s="63">
        <f t="shared" si="9"/>
        <v>1400</v>
      </c>
      <c r="BP47" s="63">
        <f t="shared" si="9"/>
        <v>1400</v>
      </c>
      <c r="BQ47" s="63">
        <f t="shared" si="9"/>
        <v>1400</v>
      </c>
      <c r="BR47" s="63">
        <f t="shared" si="9"/>
        <v>1400</v>
      </c>
      <c r="BS47" s="63">
        <f t="shared" si="9"/>
        <v>1400</v>
      </c>
      <c r="BT47" s="63">
        <f t="shared" si="9"/>
        <v>1400</v>
      </c>
      <c r="BU47" s="63">
        <f t="shared" si="9"/>
        <v>1400</v>
      </c>
      <c r="BV47" s="63">
        <f t="shared" si="9"/>
        <v>1400</v>
      </c>
      <c r="BW47" s="63">
        <f t="shared" si="9"/>
        <v>1400</v>
      </c>
      <c r="BX47" s="63">
        <f t="shared" si="9"/>
        <v>1400</v>
      </c>
      <c r="BY47" s="63">
        <f t="shared" si="9"/>
        <v>1400</v>
      </c>
      <c r="BZ47" s="63">
        <f t="shared" si="9"/>
        <v>1400</v>
      </c>
      <c r="CA47" s="63">
        <f t="shared" si="9"/>
        <v>1400</v>
      </c>
      <c r="CB47" s="63">
        <f t="shared" si="9"/>
        <v>1400</v>
      </c>
      <c r="CC47" s="63">
        <f t="shared" si="9"/>
        <v>1400</v>
      </c>
      <c r="CD47" s="63">
        <f t="shared" si="9"/>
        <v>1400</v>
      </c>
      <c r="CE47" s="63">
        <f t="shared" si="9"/>
        <v>1400</v>
      </c>
      <c r="CF47" s="63">
        <f t="shared" si="9"/>
        <v>1400</v>
      </c>
      <c r="CG47" s="63">
        <f t="shared" si="9"/>
        <v>1400</v>
      </c>
      <c r="CH47" s="63">
        <f t="shared" si="9"/>
        <v>1400</v>
      </c>
      <c r="CI47" s="63">
        <f t="shared" si="9"/>
        <v>1400</v>
      </c>
      <c r="CJ47" s="63">
        <f t="shared" si="9"/>
        <v>1400</v>
      </c>
      <c r="CK47" s="63">
        <f t="shared" si="9"/>
        <v>1400</v>
      </c>
      <c r="CL47" s="63">
        <f t="shared" si="9"/>
        <v>1400</v>
      </c>
      <c r="CM47" s="63">
        <f t="shared" si="9"/>
        <v>1400</v>
      </c>
      <c r="CN47" s="63">
        <f t="shared" si="9"/>
        <v>1400</v>
      </c>
      <c r="CO47" s="63">
        <f t="shared" si="9"/>
        <v>1400</v>
      </c>
      <c r="CP47" s="63">
        <f t="shared" si="9"/>
        <v>1400</v>
      </c>
      <c r="CQ47" s="63">
        <f t="shared" si="9"/>
        <v>1400</v>
      </c>
      <c r="CR47" s="63">
        <f t="shared" si="9"/>
        <v>1400</v>
      </c>
      <c r="CS47" s="63">
        <f t="shared" si="9"/>
        <v>1400</v>
      </c>
      <c r="CT47" s="63">
        <f t="shared" si="9"/>
        <v>1400</v>
      </c>
      <c r="CU47" s="63">
        <f t="shared" si="9"/>
        <v>1400</v>
      </c>
    </row>
    <row r="48" spans="1:99" x14ac:dyDescent="0.25">
      <c r="A48" s="55" t="s">
        <v>184</v>
      </c>
      <c r="B48" s="55" t="s">
        <v>185</v>
      </c>
      <c r="C48" s="55" t="s">
        <v>5</v>
      </c>
      <c r="F48" s="70"/>
      <c r="G48" s="71">
        <f>SUM(F43:F47)</f>
        <v>1618785.6</v>
      </c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spans="1:99" x14ac:dyDescent="0.25">
      <c r="A49" s="55" t="s">
        <v>184</v>
      </c>
      <c r="B49" s="55" t="s">
        <v>185</v>
      </c>
      <c r="C49" s="55" t="s">
        <v>90</v>
      </c>
      <c r="F49" s="70"/>
      <c r="G49" s="71">
        <f>-SUM(F2:F42)</f>
        <v>-1577461.9171936444</v>
      </c>
      <c r="H49" s="72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spans="1:99" x14ac:dyDescent="0.25">
      <c r="A50" s="55" t="s">
        <v>184</v>
      </c>
      <c r="B50" s="55" t="s">
        <v>185</v>
      </c>
      <c r="C50" s="55" t="s">
        <v>186</v>
      </c>
      <c r="F50" s="70"/>
      <c r="G50" s="71">
        <f>SUM(G48:G49)</f>
        <v>41323.682806355646</v>
      </c>
      <c r="H50" s="72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spans="1:99" x14ac:dyDescent="0.25">
      <c r="A51" s="55" t="s">
        <v>184</v>
      </c>
      <c r="B51" s="55" t="s">
        <v>185</v>
      </c>
      <c r="C51" s="55" t="s">
        <v>187</v>
      </c>
      <c r="F51" s="70"/>
      <c r="G51" s="74">
        <f>G50/-G49</f>
        <v>2.6196310894066977E-2</v>
      </c>
      <c r="H51" s="72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spans="1:99" x14ac:dyDescent="0.25">
      <c r="A52" s="55" t="s">
        <v>184</v>
      </c>
      <c r="B52" s="55" t="s">
        <v>188</v>
      </c>
      <c r="C52" s="55" t="s">
        <v>189</v>
      </c>
      <c r="F52" s="70"/>
      <c r="G52" s="75"/>
      <c r="H52" s="76">
        <f>SUM(H2:H47)</f>
        <v>0</v>
      </c>
      <c r="I52" s="68">
        <f>SUM(I2:I47)</f>
        <v>-7018</v>
      </c>
      <c r="J52" s="68">
        <f>SUM(J2:J47)</f>
        <v>0</v>
      </c>
      <c r="K52" s="68">
        <f>SUM(K2:K47)</f>
        <v>-8171.3154329840008</v>
      </c>
      <c r="L52" s="68">
        <f>SUM(L2:L47)</f>
        <v>0</v>
      </c>
      <c r="M52" s="68">
        <f>SUM(M2:M47)</f>
        <v>-29350.013445360961</v>
      </c>
      <c r="N52" s="68">
        <f>SUM(N2:N47)</f>
        <v>-185.22000000000003</v>
      </c>
      <c r="O52" s="68">
        <f>SUM(O2:O47)</f>
        <v>0</v>
      </c>
      <c r="P52" s="68">
        <f>SUM(P2:P47)</f>
        <v>-46702.908643993425</v>
      </c>
      <c r="Q52" s="68">
        <f>SUM(Q2:Q47)</f>
        <v>-10346.312504000001</v>
      </c>
      <c r="R52" s="68">
        <f>SUM(R2:R47)</f>
        <v>-1274.3154329840002</v>
      </c>
      <c r="S52" s="68">
        <f>SUM(S2:S47)</f>
        <v>0</v>
      </c>
      <c r="T52" s="68">
        <f>SUM(T2:T47)</f>
        <v>-41385.250016000005</v>
      </c>
      <c r="U52" s="68">
        <f>SUM(U2:U47)</f>
        <v>0</v>
      </c>
      <c r="V52" s="68">
        <f>SUM(V2:V47)</f>
        <v>0</v>
      </c>
      <c r="W52" s="68">
        <f>SUM(W2:W47)</f>
        <v>-9691.6143370376358</v>
      </c>
      <c r="X52" s="68">
        <f>SUM(X2:X47)</f>
        <v>-15659.3593769372</v>
      </c>
      <c r="Y52" s="68">
        <f>SUM(Y2:Y47)</f>
        <v>-25809.565997639635</v>
      </c>
      <c r="Z52" s="68">
        <f>SUM(Z2:Z47)</f>
        <v>-20545.955396316298</v>
      </c>
      <c r="AA52" s="68">
        <f>SUM(AA2:AA47)</f>
        <v>-27896.536062561794</v>
      </c>
      <c r="AB52" s="68">
        <f>SUM(AB2:AB47)</f>
        <v>-45948.889981583321</v>
      </c>
      <c r="AC52" s="68">
        <f>SUM(AC2:AC47)</f>
        <v>-43740.762041934096</v>
      </c>
      <c r="AD52" s="68">
        <f>SUM(AD2:AD47)</f>
        <v>-49176.397110869671</v>
      </c>
      <c r="AE52" s="68">
        <f>SUM(AE2:AE47)</f>
        <v>-97927.621297459133</v>
      </c>
      <c r="AF52" s="68">
        <f>SUM(AF2:AF47)</f>
        <v>-118946.46065409607</v>
      </c>
      <c r="AG52" s="68">
        <f>SUM(AG2:AG47)</f>
        <v>-104376.35563632898</v>
      </c>
      <c r="AH52" s="68">
        <f>SUM(AH2:AH47)</f>
        <v>-149074.87348837149</v>
      </c>
      <c r="AI52" s="68">
        <f>SUM(AI2:AI47)</f>
        <v>-160483.15838381226</v>
      </c>
      <c r="AJ52" s="68">
        <f>SUM(AJ2:AJ47)</f>
        <v>-197674.03753032399</v>
      </c>
      <c r="AK52" s="68">
        <f>SUM(AK2:AK47)</f>
        <v>-129682.90126109285</v>
      </c>
      <c r="AL52" s="68">
        <f>SUM(AL2:AL47)</f>
        <v>-117468.81172928691</v>
      </c>
      <c r="AM52" s="68">
        <f>SUM(AM2:AM47)</f>
        <v>-34233.135589244463</v>
      </c>
      <c r="AN52" s="68">
        <f>SUM(AN2:AN47)</f>
        <v>518543.64963453519</v>
      </c>
      <c r="AO52" s="68">
        <f>SUM(AO2:AO47)</f>
        <v>1673.4955371160445</v>
      </c>
      <c r="AP52" s="68">
        <f>SUM(AP2:AP47)</f>
        <v>1711.2453200643022</v>
      </c>
      <c r="AQ52" s="68">
        <f>SUM(AQ2:AQ47)</f>
        <v>1749.1052065461595</v>
      </c>
      <c r="AR52" s="68">
        <f>SUM(AR2:AR47)</f>
        <v>1787.0755176969219</v>
      </c>
      <c r="AS52" s="68">
        <f>SUM(AS2:AS47)</f>
        <v>1825.1565755885404</v>
      </c>
      <c r="AT52" s="68">
        <f>SUM(AT2:AT47)</f>
        <v>1863.3487032323437</v>
      </c>
      <c r="AU52" s="68">
        <f>SUM(AU2:AU47)</f>
        <v>1901.6522245817741</v>
      </c>
      <c r="AV52" s="68">
        <f>SUM(AV2:AV47)</f>
        <v>1940.0674645351405</v>
      </c>
      <c r="AW52" s="68">
        <f>SUM(AW2:AW47)</f>
        <v>1978.5947489383707</v>
      </c>
      <c r="AX52" s="68">
        <f>SUM(AX2:AX47)</f>
        <v>2017.2344045877776</v>
      </c>
      <c r="AY52" s="68">
        <f>SUM(AY2:AY47)</f>
        <v>2055.9867592328278</v>
      </c>
      <c r="AZ52" s="68">
        <f>SUM(AZ2:AZ47)</f>
        <v>2094.8521415789264</v>
      </c>
      <c r="BA52" s="68">
        <f>SUM(BA2:BA47)</f>
        <v>2133.830881290201</v>
      </c>
      <c r="BB52" s="68">
        <f>SUM(BB2:BB47)</f>
        <v>2172.9233089923005</v>
      </c>
      <c r="BC52" s="68">
        <f>SUM(BC2:BC47)</f>
        <v>2212.1297562751979</v>
      </c>
      <c r="BD52" s="68">
        <f>SUM(BD2:BD47)</f>
        <v>2251.4505556960034</v>
      </c>
      <c r="BE52" s="68">
        <f>SUM(BE2:BE47)</f>
        <v>2290.8860407817861</v>
      </c>
      <c r="BF52" s="68">
        <f>SUM(BF2:BF47)</f>
        <v>2330.4365460324025</v>
      </c>
      <c r="BG52" s="68">
        <f>SUM(BG2:BG47)</f>
        <v>2370.1024069233331</v>
      </c>
      <c r="BH52" s="68">
        <f>SUM(BH2:BH47)</f>
        <v>2409.8839599085295</v>
      </c>
      <c r="BI52" s="68">
        <f>SUM(BI2:BI47)</f>
        <v>2449.7815424232658</v>
      </c>
      <c r="BJ52" s="68">
        <f>SUM(BJ2:BJ47)</f>
        <v>2489.7954928870026</v>
      </c>
      <c r="BK52" s="68">
        <f>SUM(BK2:BK47)</f>
        <v>2529.9261507062593</v>
      </c>
      <c r="BL52" s="68">
        <f>SUM(BL2:BL47)</f>
        <v>2570.173856277489</v>
      </c>
      <c r="BM52" s="68">
        <f>SUM(BM2:BM47)</f>
        <v>2610.5389509899678</v>
      </c>
      <c r="BN52" s="68">
        <f>SUM(BN2:BN47)</f>
        <v>2651.0217772286915</v>
      </c>
      <c r="BO52" s="68">
        <f>SUM(BO2:BO47)</f>
        <v>2691.6226783772781</v>
      </c>
      <c r="BP52" s="68">
        <f>SUM(BP2:BP47)</f>
        <v>2732.3419988208807</v>
      </c>
      <c r="BQ52" s="68">
        <f>SUM(BQ2:BQ47)</f>
        <v>2773.1800839491116</v>
      </c>
      <c r="BR52" s="68">
        <f>SUM(BR2:BR47)</f>
        <v>2814.137280158966</v>
      </c>
      <c r="BS52" s="68">
        <f>SUM(BS2:BS47)</f>
        <v>2855.2139348577657</v>
      </c>
      <c r="BT52" s="68">
        <f>SUM(BT2:BT47)</f>
        <v>2896.4103964661035</v>
      </c>
      <c r="BU52" s="68">
        <f>SUM(BU2:BU47)</f>
        <v>2937.7270144207996</v>
      </c>
      <c r="BV52" s="68">
        <f>SUM(BV2:BV47)</f>
        <v>2979.164139177863</v>
      </c>
      <c r="BW52" s="68">
        <f>SUM(BW2:BW47)</f>
        <v>3020.7221222154676</v>
      </c>
      <c r="BX52" s="68">
        <f>SUM(BX2:BX47)</f>
        <v>3062.4013160369327</v>
      </c>
      <c r="BY52" s="68">
        <f>SUM(BY2:BY47)</f>
        <v>3104.2020741737097</v>
      </c>
      <c r="BZ52" s="68">
        <f>SUM(BZ2:BZ47)</f>
        <v>3146.1247511883862</v>
      </c>
      <c r="CA52" s="68">
        <f>SUM(CA2:CA47)</f>
        <v>3188.1697026776887</v>
      </c>
      <c r="CB52" s="68">
        <f>SUM(CB2:CB47)</f>
        <v>3230.3372852755015</v>
      </c>
      <c r="CC52" s="68">
        <f>SUM(CC2:CC47)</f>
        <v>3272.6278566558908</v>
      </c>
      <c r="CD52" s="68">
        <f>SUM(CD2:CD47)</f>
        <v>3315.0417755361404</v>
      </c>
      <c r="CE52" s="68">
        <f>SUM(CE2:CE47)</f>
        <v>3357.5794016797904</v>
      </c>
      <c r="CF52" s="68">
        <f>SUM(CF2:CF47)</f>
        <v>3400.2410958996925</v>
      </c>
      <c r="CG52" s="68">
        <f>SUM(CG2:CG47)</f>
        <v>3443.0272200610693</v>
      </c>
      <c r="CH52" s="68">
        <f>SUM(CH2:CH47)</f>
        <v>3485.938137084584</v>
      </c>
      <c r="CI52" s="68">
        <f>SUM(CI2:CI47)</f>
        <v>3528.9742109494168</v>
      </c>
      <c r="CJ52" s="68">
        <f>SUM(CJ2:CJ47)</f>
        <v>3572.1358066963553</v>
      </c>
      <c r="CK52" s="68">
        <f>SUM(CK2:CK47)</f>
        <v>3615.4232904308892</v>
      </c>
      <c r="CL52" s="68">
        <f>SUM(CL2:CL47)</f>
        <v>3658.8370293263156</v>
      </c>
      <c r="CM52" s="68">
        <f>SUM(CM2:CM47)</f>
        <v>3702.3773916268538</v>
      </c>
      <c r="CN52" s="68">
        <f>SUM(CN2:CN47)</f>
        <v>3746.044746650768</v>
      </c>
      <c r="CO52" s="68">
        <f>SUM(CO2:CO47)</f>
        <v>3789.8394647935024</v>
      </c>
      <c r="CP52" s="68">
        <f>SUM(CP2:CP47)</f>
        <v>3833.7619175308196</v>
      </c>
      <c r="CQ52" s="68">
        <f>SUM(CQ2:CQ47)</f>
        <v>3877.8124774219541</v>
      </c>
      <c r="CR52" s="68">
        <f>SUM(CR2:CR47)</f>
        <v>3921.9915181127708</v>
      </c>
      <c r="CS52" s="68">
        <f>SUM(CS2:CS47)</f>
        <v>3966.299414338936</v>
      </c>
      <c r="CT52" s="68">
        <f>SUM(CT2:CT47)</f>
        <v>4010.7365419290941</v>
      </c>
      <c r="CU52" s="68">
        <f>SUM(CU2:CU47)</f>
        <v>852548.5639707091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70"/>
      <c r="G53" s="74">
        <f>SUM(H52:CU52)</f>
        <v>41323.582159658661</v>
      </c>
      <c r="H53" s="77">
        <f>SUM(H52:R52)</f>
        <v>-103048.08545932239</v>
      </c>
      <c r="I53" s="77"/>
      <c r="J53" s="77"/>
      <c r="K53" s="77"/>
      <c r="L53" s="77"/>
      <c r="M53" s="77"/>
      <c r="N53" s="77"/>
      <c r="O53" s="77"/>
      <c r="P53" s="77"/>
      <c r="Q53" s="77"/>
      <c r="R53" s="78"/>
      <c r="S53" s="79">
        <f>SUM(S52:AD52)</f>
        <v>-279854.33032087964</v>
      </c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8"/>
      <c r="AE53" s="79">
        <f>SUM(AE52:AP52)</f>
        <v>-587938.96507830068</v>
      </c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8"/>
      <c r="AQ53" s="79">
        <f>SUM(AQ52:BB52)</f>
        <v>23519.827936801281</v>
      </c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8"/>
      <c r="BC53" s="79">
        <f>SUM(BC52:BN52)</f>
        <v>29166.127036129928</v>
      </c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8"/>
      <c r="BO53" s="79">
        <f>SUM(BO52:BZ52)</f>
        <v>35013.247789843263</v>
      </c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8"/>
      <c r="CA53" s="79">
        <f>SUM(CA52:CL52)</f>
        <v>41068.332812273336</v>
      </c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8"/>
      <c r="CM53" s="79">
        <f>SUM(CM52:CU52)</f>
        <v>883397.42744311376</v>
      </c>
      <c r="CN53" s="77"/>
      <c r="CO53" s="77"/>
      <c r="CP53" s="77"/>
      <c r="CQ53" s="77"/>
      <c r="CR53" s="77"/>
      <c r="CS53" s="77"/>
      <c r="CT53" s="77"/>
      <c r="CU53" s="78"/>
    </row>
    <row r="54" spans="1:99" x14ac:dyDescent="0.25">
      <c r="A54" s="55" t="s">
        <v>184</v>
      </c>
      <c r="B54" s="55" t="s">
        <v>191</v>
      </c>
      <c r="C54" s="55" t="s">
        <v>192</v>
      </c>
      <c r="F54" s="70"/>
      <c r="G54" s="71">
        <v>0.06</v>
      </c>
      <c r="H54" s="7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spans="1:99" x14ac:dyDescent="0.25">
      <c r="A55" s="55" t="s">
        <v>184</v>
      </c>
      <c r="B55" s="55" t="s">
        <v>191</v>
      </c>
      <c r="C55" s="55" t="s">
        <v>91</v>
      </c>
      <c r="F55" s="70"/>
      <c r="G55" s="71">
        <f xml:space="preserve"> (1+G54)^(1/12)-1</f>
        <v>4.8675505653430484E-3</v>
      </c>
      <c r="H55" s="72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</row>
    <row r="56" spans="1:99" x14ac:dyDescent="0.25">
      <c r="A56" s="55" t="s">
        <v>184</v>
      </c>
      <c r="B56" s="55" t="s">
        <v>191</v>
      </c>
      <c r="C56" s="55" t="s">
        <v>92</v>
      </c>
      <c r="F56" s="70"/>
      <c r="G56" s="71">
        <v>5.0000000000000001E-4</v>
      </c>
      <c r="H56" s="72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spans="1:99" x14ac:dyDescent="0.25">
      <c r="A57" s="55" t="s">
        <v>184</v>
      </c>
      <c r="B57" s="55" t="s">
        <v>193</v>
      </c>
      <c r="C57" s="55" t="s">
        <v>93</v>
      </c>
      <c r="F57" s="70"/>
      <c r="G57" s="71">
        <f>NPV(G55,Q52:CU52)+SUM(H52:P52)</f>
        <v>-227024.84408180712</v>
      </c>
      <c r="H57" s="80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</row>
    <row r="58" spans="1:99" x14ac:dyDescent="0.25">
      <c r="A58" s="55" t="s">
        <v>184</v>
      </c>
      <c r="B58" s="55" t="s">
        <v>193</v>
      </c>
      <c r="C58" s="55" t="s">
        <v>94</v>
      </c>
      <c r="F58" s="70"/>
      <c r="G58" s="71">
        <f>CU58</f>
        <v>1.7412267575473983E-3</v>
      </c>
      <c r="H58" s="76"/>
      <c r="I58" s="68">
        <f>MIRR(H52:I52,G56,G55)</f>
        <v>-1</v>
      </c>
      <c r="J58" s="68">
        <f>MIRR($H$52:J52,$G$56,$G$55)</f>
        <v>-1</v>
      </c>
      <c r="K58" s="68">
        <f>MIRR($H$52:K52,$G$56,$G$55)</f>
        <v>-1</v>
      </c>
      <c r="L58" s="68">
        <f>MIRR($H$52:L52,$G$56,$G$55)</f>
        <v>-1</v>
      </c>
      <c r="M58" s="68">
        <f>MIRR($H$52:M52,$G$56,$G$55)</f>
        <v>-1</v>
      </c>
      <c r="N58" s="68">
        <f>MIRR($H$52:N52,$G$56,$G$55)</f>
        <v>-1</v>
      </c>
      <c r="O58" s="68">
        <f>MIRR($H$52:O52,$G$56,$G$55)</f>
        <v>-1</v>
      </c>
      <c r="P58" s="68">
        <f>MIRR($H$52:P52,$G$56,$G$55)</f>
        <v>-1</v>
      </c>
      <c r="Q58" s="68">
        <f>MIRR($H$52:Q52,$G$56,$G$55)</f>
        <v>-1</v>
      </c>
      <c r="R58" s="68">
        <f>MIRR($H$52:R52,$G$56,$G$55)</f>
        <v>-1</v>
      </c>
      <c r="S58" s="68">
        <f>MIRR($H$52:S52,$G$56,$G$55)</f>
        <v>-1</v>
      </c>
      <c r="T58" s="68">
        <f>MIRR($H$52:T52,$G$56,$G$55)</f>
        <v>-1</v>
      </c>
      <c r="U58" s="68">
        <f>MIRR($H$52:U52,$G$56,$G$55)</f>
        <v>-1</v>
      </c>
      <c r="V58" s="68">
        <f>MIRR($H$52:V52,$G$56,$G$55)</f>
        <v>-1</v>
      </c>
      <c r="W58" s="68">
        <f>MIRR($H$52:W52,$G$56,$G$55)</f>
        <v>-1</v>
      </c>
      <c r="X58" s="68">
        <f>MIRR($H$52:X52,$G$56,$G$55)</f>
        <v>-1</v>
      </c>
      <c r="Y58" s="68">
        <f>MIRR($H$52:Y52,$G$56,$G$55)</f>
        <v>-1</v>
      </c>
      <c r="Z58" s="68">
        <f>MIRR($H$52:Z52,$G$56,$G$55)</f>
        <v>-1</v>
      </c>
      <c r="AA58" s="68">
        <f>MIRR($H$52:AA52,$G$56,$G$55)</f>
        <v>-1</v>
      </c>
      <c r="AB58" s="68">
        <f>MIRR($H$52:AB52,$G$56,$G$55)</f>
        <v>-1</v>
      </c>
      <c r="AC58" s="68">
        <f>MIRR($H$52:AC52,$G$56,$G$55)</f>
        <v>-1</v>
      </c>
      <c r="AD58" s="68">
        <f>MIRR($H$52:AD52,$G$56,$G$55)</f>
        <v>-1</v>
      </c>
      <c r="AE58" s="68">
        <f>MIRR($H$52:AE52,$G$56,$G$55)</f>
        <v>-1</v>
      </c>
      <c r="AF58" s="68">
        <f>MIRR($H$52:AF52,$G$56,$G$55)</f>
        <v>-1</v>
      </c>
      <c r="AG58" s="68">
        <f>MIRR($H$52:AG52,$G$56,$G$55)</f>
        <v>-1</v>
      </c>
      <c r="AH58" s="68">
        <f>MIRR($H$52:AH52,$G$56,$G$55)</f>
        <v>-1</v>
      </c>
      <c r="AI58" s="68">
        <f>MIRR($H$52:AI52,$G$56,$G$55)</f>
        <v>-1</v>
      </c>
      <c r="AJ58" s="68">
        <f>MIRR($H$52:AJ52,$G$56,$G$55)</f>
        <v>-1</v>
      </c>
      <c r="AK58" s="68">
        <f>MIRR($H$52:AK52,$G$56,$G$55)</f>
        <v>-1</v>
      </c>
      <c r="AL58" s="68">
        <f>MIRR($H$52:AL52,$G$56,$G$55)</f>
        <v>-1</v>
      </c>
      <c r="AM58" s="68">
        <f>MIRR($H$52:AM52,$G$56,$G$55)</f>
        <v>-1</v>
      </c>
      <c r="AN58" s="68">
        <f>MIRR($H$52:AN52,$G$56,$G$55)</f>
        <v>-3.2142185307191595E-2</v>
      </c>
      <c r="AO58" s="68">
        <f>MIRR($H$52:AO52,$G$56,$G$55)</f>
        <v>-3.0946807612570293E-2</v>
      </c>
      <c r="AP58" s="68">
        <f>MIRR($H$52:AP52,$G$56,$G$55)</f>
        <v>-2.9819087090593666E-2</v>
      </c>
      <c r="AQ58" s="68">
        <f>MIRR($H$52:AQ52,$G$56,$G$55)</f>
        <v>-2.8753355961641303E-2</v>
      </c>
      <c r="AR58" s="68">
        <f>MIRR($H$52:AR52,$G$56,$G$55)</f>
        <v>-2.7744564774756286E-2</v>
      </c>
      <c r="AS58" s="68">
        <f>MIRR($H$52:AS52,$G$56,$G$55)</f>
        <v>-2.6788200309899257E-2</v>
      </c>
      <c r="AT58" s="68">
        <f>MIRR($H$52:AT52,$G$56,$G$55)</f>
        <v>-2.588021622016079E-2</v>
      </c>
      <c r="AU58" s="68">
        <f>MIRR($H$52:AU52,$G$56,$G$55)</f>
        <v>-2.501697416586568E-2</v>
      </c>
      <c r="AV58" s="68">
        <f>MIRR($H$52:AV52,$G$56,$G$55)</f>
        <v>-2.4195193634670487E-2</v>
      </c>
      <c r="AW58" s="68">
        <f>MIRR($H$52:AW52,$G$56,$G$55)</f>
        <v>-2.3411908988440144E-2</v>
      </c>
      <c r="AX58" s="68">
        <f>MIRR($H$52:AX52,$G$56,$G$55)</f>
        <v>-2.2664432551261826E-2</v>
      </c>
      <c r="AY58" s="68">
        <f>MIRR($H$52:AY52,$G$56,$G$55)</f>
        <v>-2.1950322770150854E-2</v>
      </c>
      <c r="AZ58" s="68">
        <f>MIRR($H$52:AZ52,$G$56,$G$55)</f>
        <v>-2.1267356653448699E-2</v>
      </c>
      <c r="BA58" s="68">
        <f>MIRR($H$52:BA52,$G$56,$G$55)</f>
        <v>-2.0613505831170831E-2</v>
      </c>
      <c r="BB58" s="68">
        <f>MIRR($H$52:BB52,$G$56,$G$55)</f>
        <v>-1.9986915693978369E-2</v>
      </c>
      <c r="BC58" s="68">
        <f>MIRR($H$52:BC52,$G$56,$G$55)</f>
        <v>-1.9385887158629322E-2</v>
      </c>
      <c r="BD58" s="68">
        <f>MIRR($H$52:BD52,$G$56,$G$55)</f>
        <v>-1.8808860682094419E-2</v>
      </c>
      <c r="BE58" s="68">
        <f>MIRR($H$52:BE52,$G$56,$G$55)</f>
        <v>-1.8254402207375064E-2</v>
      </c>
      <c r="BF58" s="68">
        <f>MIRR($H$52:BF52,$G$56,$G$55)</f>
        <v>-1.7721190774114715E-2</v>
      </c>
      <c r="BG58" s="68">
        <f>MIRR($H$52:BG52,$G$56,$G$55)</f>
        <v>-1.7208007568420336E-2</v>
      </c>
      <c r="BH58" s="68">
        <f>MIRR($H$52:BH52,$G$56,$G$55)</f>
        <v>-1.671372622057965E-2</v>
      </c>
      <c r="BI58" s="68">
        <f>MIRR($H$52:BI52,$G$56,$G$55)</f>
        <v>-1.6237304187880941E-2</v>
      </c>
      <c r="BJ58" s="68">
        <f>MIRR($H$52:BJ52,$G$56,$G$55)</f>
        <v>-1.5777775083566814E-2</v>
      </c>
      <c r="BK58" s="68">
        <f>MIRR($H$52:BK52,$G$56,$G$55)</f>
        <v>-1.5334241832925755E-2</v>
      </c>
      <c r="BL58" s="68">
        <f>MIRR($H$52:BL52,$G$56,$G$55)</f>
        <v>-1.4905870554328904E-2</v>
      </c>
      <c r="BM58" s="68">
        <f>MIRR($H$52:BM52,$G$56,$G$55)</f>
        <v>-1.4491885077193456E-2</v>
      </c>
      <c r="BN58" s="68">
        <f>MIRR($H$52:BN52,$G$56,$G$55)</f>
        <v>-1.4091562020861814E-2</v>
      </c>
      <c r="BO58" s="68">
        <f>MIRR($H$52:BO52,$G$56,$G$55)</f>
        <v>-1.3704226368576711E-2</v>
      </c>
      <c r="BP58" s="68">
        <f>MIRR($H$52:BP52,$G$56,$G$55)</f>
        <v>-1.3329247479411888E-2</v>
      </c>
      <c r="BQ58" s="68">
        <f>MIRR($H$52:BQ52,$G$56,$G$55)</f>
        <v>-1.2966035488433225E-2</v>
      </c>
      <c r="BR58" s="68">
        <f>MIRR($H$52:BR52,$G$56,$G$55)</f>
        <v>-1.2614038051713239E-2</v>
      </c>
      <c r="BS58" s="68">
        <f>MIRR($H$52:BS52,$G$56,$G$55)</f>
        <v>-1.2272737398273725E-2</v>
      </c>
      <c r="BT58" s="68">
        <f>MIRR($H$52:BT52,$G$56,$G$55)</f>
        <v>-1.1941647655721255E-2</v>
      </c>
      <c r="BU58" s="68">
        <f>MIRR($H$52:BU52,$G$56,$G$55)</f>
        <v>-1.1620312420394296E-2</v>
      </c>
      <c r="BV58" s="68">
        <f>MIRR($H$52:BV52,$G$56,$G$55)</f>
        <v>-1.1308302546337856E-2</v>
      </c>
      <c r="BW58" s="68">
        <f>MIRR($H$52:BW52,$G$56,$G$55)</f>
        <v>-1.1005214130463292E-2</v>
      </c>
      <c r="BX58" s="68">
        <f>MIRR($H$52:BX52,$G$56,$G$55)</f>
        <v>-1.071066667388465E-2</v>
      </c>
      <c r="BY58" s="68">
        <f>MIRR($H$52:BY52,$G$56,$G$55)</f>
        <v>-1.0424301401725899E-2</v>
      </c>
      <c r="BZ58" s="68">
        <f>MIRR($H$52:BZ52,$G$56,$G$55)</f>
        <v>-1.0145779725692861E-2</v>
      </c>
      <c r="CA58" s="68">
        <f>MIRR($H$52:CA52,$G$56,$G$55)</f>
        <v>-9.8747818354621986E-3</v>
      </c>
      <c r="CB58" s="68">
        <f>MIRR($H$52:CB52,$G$56,$G$55)</f>
        <v>-9.6110054064723061E-3</v>
      </c>
      <c r="CC58" s="68">
        <f>MIRR($H$52:CC52,$G$56,$G$55)</f>
        <v>-9.3541644130497037E-3</v>
      </c>
      <c r="CD58" s="68">
        <f>MIRR($H$52:CD52,$G$56,$G$55)</f>
        <v>-9.1039880369928605E-3</v>
      </c>
      <c r="CE58" s="68">
        <f>MIRR($H$52:CE52,$G$56,$G$55)</f>
        <v>-8.8602196627769469E-3</v>
      </c>
      <c r="CF58" s="68">
        <f>MIRR($H$52:CF52,$G$56,$G$55)</f>
        <v>-8.622615951467405E-3</v>
      </c>
      <c r="CG58" s="68">
        <f>MIRR($H$52:CG52,$G$56,$G$55)</f>
        <v>-8.3909459862442359E-3</v>
      </c>
      <c r="CH58" s="68">
        <f>MIRR($H$52:CH52,$G$56,$G$55)</f>
        <v>-8.1649904831611053E-3</v>
      </c>
      <c r="CI58" s="68">
        <f>MIRR($H$52:CI52,$G$56,$G$55)</f>
        <v>-7.9445410614047418E-3</v>
      </c>
      <c r="CJ58" s="68">
        <f>MIRR($H$52:CJ52,$G$56,$G$55)</f>
        <v>-7.7293995678872074E-3</v>
      </c>
      <c r="CK58" s="68">
        <f>MIRR($H$52:CK52,$G$56,$G$55)</f>
        <v>-7.5193774515118772E-3</v>
      </c>
      <c r="CL58" s="68">
        <f>MIRR($H$52:CL52,$G$56,$G$55)</f>
        <v>-7.3142951829027192E-3</v>
      </c>
      <c r="CM58" s="68">
        <f>MIRR($H$52:CM52,$G$56,$G$55)</f>
        <v>-7.1139817157925833E-3</v>
      </c>
      <c r="CN58" s="68">
        <f>MIRR($H$52:CN52,$G$56,$G$55)</f>
        <v>-6.9182739866208154E-3</v>
      </c>
      <c r="CO58" s="68">
        <f>MIRR($H$52:CO52,$G$56,$G$55)</f>
        <v>-6.7270164492182483E-3</v>
      </c>
      <c r="CP58" s="68">
        <f>MIRR($H$52:CP52,$G$56,$G$55)</f>
        <v>-6.5400606417419516E-3</v>
      </c>
      <c r="CQ58" s="68">
        <f>MIRR($H$52:CQ52,$G$56,$G$55)</f>
        <v>-6.357264783282135E-3</v>
      </c>
      <c r="CR58" s="68">
        <f>MIRR($H$52:CR52,$G$56,$G$55)</f>
        <v>-6.1784933977980794E-3</v>
      </c>
      <c r="CS58" s="68">
        <f>MIRR($H$52:CS52,$G$56,$G$55)</f>
        <v>-6.0036169632456948E-3</v>
      </c>
      <c r="CT58" s="68">
        <f>MIRR($H$52:CT52,$G$56,$G$55)</f>
        <v>-5.8325115839513719E-3</v>
      </c>
      <c r="CU58" s="68">
        <f>MIRR($H$52:CU52,$G$56,$G$55)</f>
        <v>1.7412267575473983E-3</v>
      </c>
    </row>
    <row r="59" spans="1:99" x14ac:dyDescent="0.25">
      <c r="F59" s="83"/>
      <c r="G59" s="71"/>
      <c r="H59" s="84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conditionalFormatting sqref="AG19 AG22 AJ19 AJ22 AM19 AM22 AP22">
    <cfRule type="cellIs" dxfId="62" priority="6" stopIfTrue="1" operator="equal">
      <formula>#REF!</formula>
    </cfRule>
  </conditionalFormatting>
  <conditionalFormatting sqref="Y19:AF19 Y22:AF22 AH19:AI19 AH22:AI22 AK19:AL19 AK22:AL22 AN22:AO22 H33:V39 W33:CU36 W38:BC38 W39:CU39 N24:R24 H23:M24 N23:CU23 H16:W17 Y16:CU16 X17:AU17 H6:W12 Y7:AM7 X8:AM8 X6:AM6 Z9:AM9 AN6:CU9 X9:Y12 Z10:CU12 H2:CU5 H13:CU15 H18:H22 AQ22:CU22 H25:CU32 K22:R22 K18:K21 T18:AM18 T21:AM21 T20:AA20 AJ20:AM20 BC17:CU21 H40:CU47">
    <cfRule type="cellIs" dxfId="61" priority="8" stopIfTrue="1" operator="equal">
      <formula>#REF!</formula>
    </cfRule>
  </conditionalFormatting>
  <conditionalFormatting sqref="X7 X16 T19:X19 S22:X22 W37:CU37 S24:CU24">
    <cfRule type="cellIs" dxfId="60" priority="7" stopIfTrue="1" operator="equal">
      <formula>#REF!</formula>
    </cfRule>
  </conditionalFormatting>
  <conditionalFormatting sqref="I18:J22">
    <cfRule type="cellIs" dxfId="59" priority="5" stopIfTrue="1" operator="equal">
      <formula>#REF!</formula>
    </cfRule>
  </conditionalFormatting>
  <conditionalFormatting sqref="L18:S21">
    <cfRule type="cellIs" dxfId="58" priority="4" stopIfTrue="1" operator="equal">
      <formula>#REF!</formula>
    </cfRule>
  </conditionalFormatting>
  <conditionalFormatting sqref="AB20:AI20">
    <cfRule type="cellIs" dxfId="57" priority="3" stopIfTrue="1" operator="equal">
      <formula>#REF!</formula>
    </cfRule>
  </conditionalFormatting>
  <conditionalFormatting sqref="AN18:AU21">
    <cfRule type="cellIs" dxfId="56" priority="2" stopIfTrue="1" operator="equal">
      <formula>#REF!</formula>
    </cfRule>
  </conditionalFormatting>
  <conditionalFormatting sqref="AV17:BB21">
    <cfRule type="cellIs" dxfId="55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 E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3638-AA42-4B08-9A93-1522293A428F}">
  <sheetPr codeName="Hoja8"/>
  <dimension ref="A1:CU59"/>
  <sheetViews>
    <sheetView zoomScale="85" zoomScaleNormal="85" workbookViewId="0">
      <pane xSplit="7" ySplit="1" topLeftCell="CP2" activePane="bottomRight" state="frozen"/>
      <selection pane="topRight" activeCell="J1" sqref="J1"/>
      <selection pane="bottomLeft" activeCell="A9" sqref="A9"/>
      <selection pane="bottomRight" activeCell="D1" sqref="D1:F1"/>
    </sheetView>
  </sheetViews>
  <sheetFormatPr baseColWidth="10" defaultColWidth="10.7109375" defaultRowHeight="15" x14ac:dyDescent="0.25"/>
  <cols>
    <col min="1" max="1" width="10.7109375" style="55"/>
    <col min="2" max="2" width="24.140625" style="55" bestFit="1" customWidth="1"/>
    <col min="3" max="3" width="57.85546875" style="55" bestFit="1" customWidth="1"/>
    <col min="4" max="4" width="12.28515625" style="87" bestFit="1" customWidth="1"/>
    <col min="5" max="5" width="11.7109375" style="55" bestFit="1" customWidth="1"/>
    <col min="6" max="6" width="18" style="55" customWidth="1"/>
    <col min="7" max="7" width="18.28515625" style="86" bestFit="1" customWidth="1"/>
    <col min="8" max="10" width="10.7109375" style="86"/>
    <col min="11" max="11" width="11.42578125" style="86" bestFit="1" customWidth="1"/>
    <col min="12" max="15" width="10.7109375" style="86"/>
    <col min="16" max="16" width="11.42578125" style="86" bestFit="1" customWidth="1"/>
    <col min="17" max="17" width="10.7109375" style="86"/>
    <col min="18" max="18" width="11.42578125" style="86" bestFit="1" customWidth="1"/>
    <col min="19" max="19" width="10.7109375" style="86"/>
    <col min="20" max="20" width="11.42578125" style="86" bestFit="1" customWidth="1"/>
    <col min="21" max="27" width="10.7109375" style="86"/>
    <col min="28" max="35" width="11.42578125" style="86" bestFit="1" customWidth="1"/>
    <col min="36" max="36" width="12" style="86" bestFit="1" customWidth="1"/>
    <col min="37" max="39" width="11.42578125" style="86" bestFit="1" customWidth="1"/>
    <col min="40" max="40" width="12.28515625" style="86" bestFit="1" customWidth="1"/>
    <col min="41" max="55" width="10.7109375" style="86"/>
    <col min="56" max="98" width="10.7109375" style="55"/>
    <col min="99" max="99" width="12.28515625" style="55" bestFit="1" customWidth="1"/>
    <col min="100" max="100" width="12.85546875" style="55" bestFit="1" customWidth="1"/>
    <col min="101" max="16384" width="10.7109375" style="55"/>
  </cols>
  <sheetData>
    <row r="1" spans="1:99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57" t="s">
        <v>41</v>
      </c>
      <c r="H1" s="57" t="s">
        <v>42</v>
      </c>
      <c r="I1" s="57" t="s">
        <v>43</v>
      </c>
      <c r="J1" s="57" t="s">
        <v>44</v>
      </c>
      <c r="K1" s="57" t="s">
        <v>45</v>
      </c>
      <c r="L1" s="57" t="s">
        <v>46</v>
      </c>
      <c r="M1" s="57" t="s">
        <v>47</v>
      </c>
      <c r="N1" s="57" t="s">
        <v>48</v>
      </c>
      <c r="O1" s="57" t="s">
        <v>49</v>
      </c>
      <c r="P1" s="57" t="s">
        <v>50</v>
      </c>
      <c r="Q1" s="57" t="s">
        <v>51</v>
      </c>
      <c r="R1" s="57" t="s">
        <v>52</v>
      </c>
      <c r="S1" s="57" t="s">
        <v>53</v>
      </c>
      <c r="T1" s="57" t="s">
        <v>54</v>
      </c>
      <c r="U1" s="57" t="s">
        <v>55</v>
      </c>
      <c r="V1" s="57" t="s">
        <v>56</v>
      </c>
      <c r="W1" s="57" t="s">
        <v>57</v>
      </c>
      <c r="X1" s="57" t="s">
        <v>58</v>
      </c>
      <c r="Y1" s="57" t="s">
        <v>59</v>
      </c>
      <c r="Z1" s="57" t="s">
        <v>60</v>
      </c>
      <c r="AA1" s="57" t="s">
        <v>61</v>
      </c>
      <c r="AB1" s="57" t="s">
        <v>62</v>
      </c>
      <c r="AC1" s="57" t="s">
        <v>63</v>
      </c>
      <c r="AD1" s="57" t="s">
        <v>64</v>
      </c>
      <c r="AE1" s="57" t="s">
        <v>65</v>
      </c>
      <c r="AF1" s="57" t="s">
        <v>66</v>
      </c>
      <c r="AG1" s="57" t="s">
        <v>67</v>
      </c>
      <c r="AH1" s="57" t="s">
        <v>68</v>
      </c>
      <c r="AI1" s="57" t="s">
        <v>69</v>
      </c>
      <c r="AJ1" s="57" t="s">
        <v>70</v>
      </c>
      <c r="AK1" s="57" t="s">
        <v>71</v>
      </c>
      <c r="AL1" s="57" t="s">
        <v>72</v>
      </c>
      <c r="AM1" s="57" t="s">
        <v>73</v>
      </c>
      <c r="AN1" s="57" t="s">
        <v>74</v>
      </c>
      <c r="AO1" s="57" t="s">
        <v>75</v>
      </c>
      <c r="AP1" s="57" t="s">
        <v>76</v>
      </c>
      <c r="AQ1" s="57" t="s">
        <v>77</v>
      </c>
      <c r="AR1" s="57" t="s">
        <v>78</v>
      </c>
      <c r="AS1" s="57" t="s">
        <v>79</v>
      </c>
      <c r="AT1" s="57" t="s">
        <v>80</v>
      </c>
      <c r="AU1" s="57" t="s">
        <v>81</v>
      </c>
      <c r="AV1" s="57" t="s">
        <v>82</v>
      </c>
      <c r="AW1" s="57" t="s">
        <v>83</v>
      </c>
      <c r="AX1" s="57" t="s">
        <v>84</v>
      </c>
      <c r="AY1" s="57" t="s">
        <v>85</v>
      </c>
      <c r="AZ1" s="57" t="s">
        <v>86</v>
      </c>
      <c r="BA1" s="57" t="s">
        <v>87</v>
      </c>
      <c r="BB1" s="57" t="s">
        <v>88</v>
      </c>
      <c r="BC1" s="57" t="s">
        <v>89</v>
      </c>
      <c r="BD1" s="57" t="s">
        <v>96</v>
      </c>
      <c r="BE1" s="57" t="s">
        <v>97</v>
      </c>
      <c r="BF1" s="57" t="s">
        <v>98</v>
      </c>
      <c r="BG1" s="57" t="s">
        <v>99</v>
      </c>
      <c r="BH1" s="57" t="s">
        <v>100</v>
      </c>
      <c r="BI1" s="57" t="s">
        <v>101</v>
      </c>
      <c r="BJ1" s="57" t="s">
        <v>102</v>
      </c>
      <c r="BK1" s="57" t="s">
        <v>103</v>
      </c>
      <c r="BL1" s="57" t="s">
        <v>104</v>
      </c>
      <c r="BM1" s="57" t="s">
        <v>105</v>
      </c>
      <c r="BN1" s="57" t="s">
        <v>106</v>
      </c>
      <c r="BO1" s="57" t="s">
        <v>107</v>
      </c>
      <c r="BP1" s="57" t="s">
        <v>108</v>
      </c>
      <c r="BQ1" s="57" t="s">
        <v>109</v>
      </c>
      <c r="BR1" s="57" t="s">
        <v>110</v>
      </c>
      <c r="BS1" s="57" t="s">
        <v>111</v>
      </c>
      <c r="BT1" s="57" t="s">
        <v>112</v>
      </c>
      <c r="BU1" s="57" t="s">
        <v>113</v>
      </c>
      <c r="BV1" s="57" t="s">
        <v>114</v>
      </c>
      <c r="BW1" s="57" t="s">
        <v>115</v>
      </c>
      <c r="BX1" s="57" t="s">
        <v>116</v>
      </c>
      <c r="BY1" s="57" t="s">
        <v>117</v>
      </c>
      <c r="BZ1" s="57" t="s">
        <v>118</v>
      </c>
      <c r="CA1" s="57" t="s">
        <v>119</v>
      </c>
      <c r="CB1" s="57" t="s">
        <v>120</v>
      </c>
      <c r="CC1" s="57" t="s">
        <v>121</v>
      </c>
      <c r="CD1" s="57" t="s">
        <v>122</v>
      </c>
      <c r="CE1" s="57" t="s">
        <v>123</v>
      </c>
      <c r="CF1" s="57" t="s">
        <v>124</v>
      </c>
      <c r="CG1" s="57" t="s">
        <v>125</v>
      </c>
      <c r="CH1" s="57" t="s">
        <v>126</v>
      </c>
      <c r="CI1" s="57" t="s">
        <v>127</v>
      </c>
      <c r="CJ1" s="57" t="s">
        <v>128</v>
      </c>
      <c r="CK1" s="57" t="s">
        <v>129</v>
      </c>
      <c r="CL1" s="57" t="s">
        <v>130</v>
      </c>
      <c r="CM1" s="57" t="s">
        <v>131</v>
      </c>
      <c r="CN1" s="57" t="s">
        <v>132</v>
      </c>
      <c r="CO1" s="57" t="s">
        <v>133</v>
      </c>
      <c r="CP1" s="57" t="s">
        <v>134</v>
      </c>
      <c r="CQ1" s="57" t="s">
        <v>135</v>
      </c>
      <c r="CR1" s="57" t="s">
        <v>136</v>
      </c>
      <c r="CS1" s="57" t="s">
        <v>137</v>
      </c>
      <c r="CT1" s="57" t="s">
        <v>138</v>
      </c>
      <c r="CU1" s="57" t="s">
        <v>139</v>
      </c>
    </row>
    <row r="2" spans="1:99" x14ac:dyDescent="0.25">
      <c r="A2" s="55" t="s">
        <v>4</v>
      </c>
      <c r="B2" s="55" t="s">
        <v>162</v>
      </c>
      <c r="C2" s="55" t="s">
        <v>31</v>
      </c>
      <c r="D2" s="88">
        <v>1</v>
      </c>
      <c r="E2" s="58">
        <v>5800</v>
      </c>
      <c r="F2" s="59">
        <f>D2*E2</f>
        <v>5800</v>
      </c>
      <c r="G2" s="60">
        <v>-5800</v>
      </c>
      <c r="H2" s="61">
        <v>0</v>
      </c>
      <c r="I2" s="61">
        <f>G2</f>
        <v>-5800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1">
        <v>0</v>
      </c>
      <c r="R2" s="61">
        <v>0</v>
      </c>
      <c r="S2" s="61">
        <v>0</v>
      </c>
      <c r="T2" s="61">
        <v>0</v>
      </c>
      <c r="U2" s="61">
        <v>0</v>
      </c>
      <c r="V2" s="61">
        <v>0</v>
      </c>
      <c r="W2" s="61">
        <v>0</v>
      </c>
      <c r="X2" s="61">
        <v>0</v>
      </c>
      <c r="Y2" s="61">
        <v>0</v>
      </c>
      <c r="Z2" s="61">
        <v>0</v>
      </c>
      <c r="AA2" s="61">
        <v>0</v>
      </c>
      <c r="AB2" s="61">
        <v>0</v>
      </c>
      <c r="AC2" s="61">
        <v>0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0</v>
      </c>
      <c r="AJ2" s="61">
        <v>0</v>
      </c>
      <c r="AK2" s="61">
        <v>0</v>
      </c>
      <c r="AL2" s="61">
        <v>0</v>
      </c>
      <c r="AM2" s="61">
        <v>0</v>
      </c>
      <c r="AN2" s="61">
        <v>0</v>
      </c>
      <c r="AO2" s="61">
        <v>0</v>
      </c>
      <c r="AP2" s="61">
        <v>0</v>
      </c>
      <c r="AQ2" s="61">
        <v>0</v>
      </c>
      <c r="AR2" s="61">
        <v>0</v>
      </c>
      <c r="AS2" s="61">
        <v>0</v>
      </c>
      <c r="AT2" s="61">
        <v>0</v>
      </c>
      <c r="AU2" s="61">
        <v>0</v>
      </c>
      <c r="AV2" s="61">
        <v>0</v>
      </c>
      <c r="AW2" s="61">
        <v>0</v>
      </c>
      <c r="AX2" s="61">
        <v>0</v>
      </c>
      <c r="AY2" s="61">
        <v>0</v>
      </c>
      <c r="AZ2" s="61">
        <v>0</v>
      </c>
      <c r="BA2" s="61">
        <v>0</v>
      </c>
      <c r="BB2" s="61">
        <v>0</v>
      </c>
      <c r="BC2" s="61">
        <v>0</v>
      </c>
      <c r="BD2" s="61">
        <v>0</v>
      </c>
      <c r="BE2" s="61">
        <v>0</v>
      </c>
      <c r="BF2" s="61">
        <v>0</v>
      </c>
      <c r="BG2" s="61">
        <v>0</v>
      </c>
      <c r="BH2" s="61">
        <v>0</v>
      </c>
      <c r="BI2" s="6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61">
        <v>0</v>
      </c>
      <c r="CU2" s="61">
        <v>0</v>
      </c>
    </row>
    <row r="3" spans="1:99" x14ac:dyDescent="0.25">
      <c r="A3" s="55" t="s">
        <v>4</v>
      </c>
      <c r="B3" s="55" t="s">
        <v>162</v>
      </c>
      <c r="C3" s="55" t="s">
        <v>18</v>
      </c>
      <c r="D3" s="89">
        <v>1</v>
      </c>
      <c r="E3" s="59">
        <v>1200</v>
      </c>
      <c r="F3" s="59">
        <f>D3*E3</f>
        <v>1200</v>
      </c>
      <c r="G3" s="62">
        <v>-1200</v>
      </c>
      <c r="H3" s="63">
        <v>0</v>
      </c>
      <c r="I3" s="63">
        <v>0</v>
      </c>
      <c r="J3" s="63">
        <v>0</v>
      </c>
      <c r="K3" s="63">
        <f>G3</f>
        <v>-1200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0</v>
      </c>
      <c r="BJ3" s="63">
        <v>0</v>
      </c>
      <c r="BK3" s="63">
        <v>0</v>
      </c>
      <c r="BL3" s="63">
        <v>0</v>
      </c>
      <c r="BM3" s="63">
        <v>0</v>
      </c>
      <c r="BN3" s="63">
        <v>0</v>
      </c>
      <c r="BO3" s="63">
        <v>0</v>
      </c>
      <c r="BP3" s="63">
        <v>0</v>
      </c>
      <c r="BQ3" s="63">
        <v>0</v>
      </c>
      <c r="BR3" s="63">
        <v>0</v>
      </c>
      <c r="BS3" s="63">
        <v>0</v>
      </c>
      <c r="BT3" s="63">
        <v>0</v>
      </c>
      <c r="BU3" s="63">
        <v>0</v>
      </c>
      <c r="BV3" s="63">
        <v>0</v>
      </c>
      <c r="BW3" s="63">
        <v>0</v>
      </c>
      <c r="BX3" s="63">
        <v>0</v>
      </c>
      <c r="BY3" s="63">
        <v>0</v>
      </c>
      <c r="BZ3" s="63">
        <v>0</v>
      </c>
      <c r="CA3" s="63">
        <v>0</v>
      </c>
      <c r="CB3" s="63">
        <v>0</v>
      </c>
      <c r="CC3" s="63">
        <v>0</v>
      </c>
      <c r="CD3" s="63">
        <v>0</v>
      </c>
      <c r="CE3" s="63">
        <v>0</v>
      </c>
      <c r="CF3" s="63">
        <v>0</v>
      </c>
      <c r="CG3" s="63">
        <v>0</v>
      </c>
      <c r="CH3" s="63">
        <v>0</v>
      </c>
      <c r="CI3" s="63">
        <v>0</v>
      </c>
      <c r="CJ3" s="63">
        <v>0</v>
      </c>
      <c r="CK3" s="63">
        <v>0</v>
      </c>
      <c r="CL3" s="63">
        <v>0</v>
      </c>
      <c r="CM3" s="63">
        <v>0</v>
      </c>
      <c r="CN3" s="63">
        <v>0</v>
      </c>
      <c r="CO3" s="63">
        <v>0</v>
      </c>
      <c r="CP3" s="63">
        <v>0</v>
      </c>
      <c r="CQ3" s="63">
        <v>0</v>
      </c>
      <c r="CR3" s="63">
        <v>0</v>
      </c>
      <c r="CS3" s="63">
        <v>0</v>
      </c>
      <c r="CT3" s="63">
        <v>0</v>
      </c>
      <c r="CU3" s="63">
        <v>0</v>
      </c>
    </row>
    <row r="4" spans="1:99" x14ac:dyDescent="0.25">
      <c r="A4" s="55" t="s">
        <v>4</v>
      </c>
      <c r="B4" s="55" t="s">
        <v>162</v>
      </c>
      <c r="C4" s="55" t="s">
        <v>19</v>
      </c>
      <c r="D4" s="89">
        <v>1</v>
      </c>
      <c r="E4" s="59">
        <v>4500</v>
      </c>
      <c r="F4" s="59">
        <f>E4*D4</f>
        <v>4500</v>
      </c>
      <c r="G4" s="62">
        <v>-4500</v>
      </c>
      <c r="H4" s="63">
        <v>0</v>
      </c>
      <c r="I4" s="63">
        <v>0</v>
      </c>
      <c r="J4" s="63">
        <v>0</v>
      </c>
      <c r="K4" s="63">
        <f>G4</f>
        <v>-4500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0</v>
      </c>
      <c r="BJ4" s="63">
        <v>0</v>
      </c>
      <c r="BK4" s="63">
        <v>0</v>
      </c>
      <c r="BL4" s="63">
        <v>0</v>
      </c>
      <c r="BM4" s="63">
        <v>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3">
        <v>0</v>
      </c>
      <c r="BT4" s="63">
        <v>0</v>
      </c>
      <c r="BU4" s="63">
        <v>0</v>
      </c>
      <c r="BV4" s="63">
        <v>0</v>
      </c>
      <c r="BW4" s="63">
        <v>0</v>
      </c>
      <c r="BX4" s="63">
        <v>0</v>
      </c>
      <c r="BY4" s="63">
        <v>0</v>
      </c>
      <c r="BZ4" s="63">
        <v>0</v>
      </c>
      <c r="CA4" s="63">
        <v>0</v>
      </c>
      <c r="CB4" s="63">
        <v>0</v>
      </c>
      <c r="CC4" s="63">
        <v>0</v>
      </c>
      <c r="CD4" s="63">
        <v>0</v>
      </c>
      <c r="CE4" s="63">
        <v>0</v>
      </c>
      <c r="CF4" s="63">
        <v>0</v>
      </c>
      <c r="CG4" s="63">
        <v>0</v>
      </c>
      <c r="CH4" s="63">
        <v>0</v>
      </c>
      <c r="CI4" s="63">
        <v>0</v>
      </c>
      <c r="CJ4" s="63">
        <v>0</v>
      </c>
      <c r="CK4" s="63">
        <v>0</v>
      </c>
      <c r="CL4" s="63">
        <v>0</v>
      </c>
      <c r="CM4" s="63">
        <v>0</v>
      </c>
      <c r="CN4" s="63">
        <v>0</v>
      </c>
      <c r="CO4" s="63">
        <v>0</v>
      </c>
      <c r="CP4" s="63">
        <v>0</v>
      </c>
      <c r="CQ4" s="63">
        <v>0</v>
      </c>
      <c r="CR4" s="63">
        <v>0</v>
      </c>
      <c r="CS4" s="63">
        <v>0</v>
      </c>
      <c r="CT4" s="63">
        <v>0</v>
      </c>
      <c r="CU4" s="63">
        <v>0</v>
      </c>
    </row>
    <row r="5" spans="1:99" x14ac:dyDescent="0.25">
      <c r="A5" s="55" t="s">
        <v>4</v>
      </c>
      <c r="B5" s="55" t="s">
        <v>162</v>
      </c>
      <c r="C5" s="55" t="s">
        <v>9</v>
      </c>
      <c r="D5" s="89">
        <v>0.21</v>
      </c>
      <c r="E5" s="59">
        <f>F3+F4+F2</f>
        <v>11500</v>
      </c>
      <c r="F5" s="59">
        <f>D5*E5</f>
        <v>2415</v>
      </c>
      <c r="G5" s="62">
        <f>(G2+G3+G4)*0.21</f>
        <v>-2415</v>
      </c>
      <c r="H5" s="63">
        <f>(H2+H3+H4)*0.21</f>
        <v>0</v>
      </c>
      <c r="I5" s="63">
        <f>(I2+I3+I4)*0.21</f>
        <v>-1218</v>
      </c>
      <c r="J5" s="63">
        <v>0</v>
      </c>
      <c r="K5" s="63">
        <f>(K2+K3+K4)*0.21</f>
        <v>-1197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0</v>
      </c>
      <c r="BL5" s="63">
        <v>0</v>
      </c>
      <c r="BM5" s="63">
        <v>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3">
        <v>0</v>
      </c>
      <c r="BT5" s="63">
        <v>0</v>
      </c>
      <c r="BU5" s="63">
        <v>0</v>
      </c>
      <c r="BV5" s="63">
        <v>0</v>
      </c>
      <c r="BW5" s="63">
        <v>0</v>
      </c>
      <c r="BX5" s="63">
        <v>0</v>
      </c>
      <c r="BY5" s="63">
        <v>0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0</v>
      </c>
      <c r="CH5" s="63">
        <v>0</v>
      </c>
      <c r="CI5" s="63">
        <v>0</v>
      </c>
      <c r="CJ5" s="63">
        <v>0</v>
      </c>
      <c r="CK5" s="63">
        <v>0</v>
      </c>
      <c r="CL5" s="63">
        <v>0</v>
      </c>
      <c r="CM5" s="63">
        <v>0</v>
      </c>
      <c r="CN5" s="63">
        <v>0</v>
      </c>
      <c r="CO5" s="63">
        <v>0</v>
      </c>
      <c r="CP5" s="63">
        <v>0</v>
      </c>
      <c r="CQ5" s="63">
        <v>0</v>
      </c>
      <c r="CR5" s="63">
        <v>0</v>
      </c>
      <c r="CS5" s="63">
        <v>0</v>
      </c>
      <c r="CT5" s="63">
        <v>0</v>
      </c>
      <c r="CU5" s="63">
        <v>0</v>
      </c>
    </row>
    <row r="6" spans="1:99" x14ac:dyDescent="0.25">
      <c r="A6" s="55" t="s">
        <v>4</v>
      </c>
      <c r="B6" s="55" t="s">
        <v>163</v>
      </c>
      <c r="C6" s="55" t="s">
        <v>15</v>
      </c>
      <c r="D6" s="87">
        <v>5.6099999999999997E-2</v>
      </c>
      <c r="E6" s="55">
        <f>F16</f>
        <v>18522</v>
      </c>
      <c r="F6" s="55">
        <f>E6*D6</f>
        <v>1039.0842</v>
      </c>
      <c r="G6" s="60">
        <f>-F6</f>
        <v>-1039.0842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f>G6</f>
        <v>-1039.0842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  <c r="AJ6" s="61">
        <v>0</v>
      </c>
      <c r="AK6" s="61">
        <v>0</v>
      </c>
      <c r="AL6" s="61">
        <v>0</v>
      </c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0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0</v>
      </c>
      <c r="BH6" s="61">
        <v>0</v>
      </c>
      <c r="BI6" s="61">
        <v>0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0</v>
      </c>
    </row>
    <row r="7" spans="1:99" x14ac:dyDescent="0.25">
      <c r="A7" s="55" t="s">
        <v>4</v>
      </c>
      <c r="B7" s="55" t="s">
        <v>163</v>
      </c>
      <c r="C7" s="55" t="s">
        <v>16</v>
      </c>
      <c r="D7" s="87">
        <v>4.7699999999999999E-2</v>
      </c>
      <c r="E7" s="55">
        <f>F16</f>
        <v>18522</v>
      </c>
      <c r="F7" s="55">
        <f>E7*D7</f>
        <v>883.49940000000004</v>
      </c>
      <c r="G7" s="62">
        <f>-F7</f>
        <v>-883.49940000000004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f>G7*0.3</f>
        <v>-265.04982000000001</v>
      </c>
      <c r="Y7" s="63">
        <f>0.7*G7</f>
        <v>-618.44957999999997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</row>
    <row r="8" spans="1:99" x14ac:dyDescent="0.25">
      <c r="A8" s="55" t="s">
        <v>4</v>
      </c>
      <c r="B8" s="55" t="s">
        <v>163</v>
      </c>
      <c r="C8" s="55" t="s">
        <v>164</v>
      </c>
      <c r="D8" s="87">
        <v>7.0000000000000001E-3</v>
      </c>
      <c r="E8" s="55">
        <f>F16</f>
        <v>18522</v>
      </c>
      <c r="F8" s="55">
        <f>D8*E8</f>
        <v>129.654</v>
      </c>
      <c r="G8" s="62">
        <f>-F8</f>
        <v>-129.654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f>G8*0.5</f>
        <v>-64.826999999999998</v>
      </c>
      <c r="Y8" s="63">
        <f>G8*0.5</f>
        <v>-64.826999999999998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63">
        <v>0</v>
      </c>
      <c r="AO8" s="63">
        <v>0</v>
      </c>
      <c r="AP8" s="63">
        <v>0</v>
      </c>
      <c r="AQ8" s="63">
        <v>0</v>
      </c>
      <c r="AR8" s="63">
        <v>0</v>
      </c>
      <c r="AS8" s="63">
        <v>0</v>
      </c>
      <c r="AT8" s="63">
        <v>0</v>
      </c>
      <c r="AU8" s="63">
        <v>0</v>
      </c>
      <c r="AV8" s="63">
        <v>0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3">
        <v>0</v>
      </c>
      <c r="BI8" s="63">
        <v>0</v>
      </c>
      <c r="BJ8" s="63">
        <v>0</v>
      </c>
      <c r="BK8" s="63">
        <v>0</v>
      </c>
      <c r="BL8" s="63">
        <v>0</v>
      </c>
      <c r="BM8" s="63">
        <v>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3">
        <v>0</v>
      </c>
      <c r="BT8" s="63">
        <v>0</v>
      </c>
      <c r="BU8" s="63">
        <v>0</v>
      </c>
      <c r="BV8" s="63">
        <v>0</v>
      </c>
      <c r="BW8" s="63">
        <v>0</v>
      </c>
      <c r="BX8" s="63">
        <v>0</v>
      </c>
      <c r="BY8" s="63">
        <v>0</v>
      </c>
      <c r="BZ8" s="63">
        <v>0</v>
      </c>
      <c r="CA8" s="63">
        <v>0</v>
      </c>
      <c r="CB8" s="63">
        <v>0</v>
      </c>
      <c r="CC8" s="63">
        <v>0</v>
      </c>
      <c r="CD8" s="63">
        <v>0</v>
      </c>
      <c r="CE8" s="63">
        <v>0</v>
      </c>
      <c r="CF8" s="63">
        <v>0</v>
      </c>
      <c r="CG8" s="63">
        <v>0</v>
      </c>
      <c r="CH8" s="63">
        <v>0</v>
      </c>
      <c r="CI8" s="63">
        <v>0</v>
      </c>
      <c r="CJ8" s="63">
        <v>0</v>
      </c>
      <c r="CK8" s="63">
        <v>0</v>
      </c>
      <c r="CL8" s="63">
        <v>0</v>
      </c>
      <c r="CM8" s="63">
        <v>0</v>
      </c>
      <c r="CN8" s="63">
        <v>0</v>
      </c>
      <c r="CO8" s="63">
        <v>0</v>
      </c>
      <c r="CP8" s="63">
        <v>0</v>
      </c>
      <c r="CQ8" s="63">
        <v>0</v>
      </c>
      <c r="CR8" s="63">
        <v>0</v>
      </c>
      <c r="CS8" s="63">
        <v>0</v>
      </c>
      <c r="CT8" s="63">
        <v>0</v>
      </c>
      <c r="CU8" s="63">
        <v>0</v>
      </c>
    </row>
    <row r="9" spans="1:99" x14ac:dyDescent="0.25">
      <c r="A9" s="55" t="s">
        <v>4</v>
      </c>
      <c r="B9" s="55" t="s">
        <v>163</v>
      </c>
      <c r="C9" s="55" t="s">
        <v>13</v>
      </c>
      <c r="D9" s="87">
        <v>5.6099999999999997E-2</v>
      </c>
      <c r="E9" s="55">
        <f>F18+F19</f>
        <v>1374262.5008</v>
      </c>
      <c r="F9" s="55">
        <f>D9*E9</f>
        <v>77096.126294879999</v>
      </c>
      <c r="G9" s="62">
        <f>-F9</f>
        <v>-77096.126294879999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f>G9*0.4</f>
        <v>-30838.450517952002</v>
      </c>
      <c r="N9" s="63">
        <v>0</v>
      </c>
      <c r="O9" s="63">
        <v>0</v>
      </c>
      <c r="P9" s="63">
        <f>G9*0.6</f>
        <v>-46257.675776928001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L9" s="63">
        <v>0</v>
      </c>
      <c r="BM9" s="63">
        <v>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  <c r="CH9" s="63">
        <v>0</v>
      </c>
      <c r="CI9" s="63">
        <v>0</v>
      </c>
      <c r="CJ9" s="63">
        <v>0</v>
      </c>
      <c r="CK9" s="63">
        <v>0</v>
      </c>
      <c r="CL9" s="63">
        <v>0</v>
      </c>
      <c r="CM9" s="63">
        <v>0</v>
      </c>
      <c r="CN9" s="63">
        <v>0</v>
      </c>
      <c r="CO9" s="63">
        <v>0</v>
      </c>
      <c r="CP9" s="63">
        <v>0</v>
      </c>
      <c r="CQ9" s="63">
        <v>0</v>
      </c>
      <c r="CR9" s="63">
        <v>0</v>
      </c>
      <c r="CS9" s="63">
        <v>0</v>
      </c>
      <c r="CT9" s="63">
        <v>0</v>
      </c>
      <c r="CU9" s="63">
        <v>0</v>
      </c>
    </row>
    <row r="10" spans="1:99" x14ac:dyDescent="0.25">
      <c r="A10" s="55" t="s">
        <v>4</v>
      </c>
      <c r="B10" s="55" t="s">
        <v>163</v>
      </c>
      <c r="C10" s="55" t="s">
        <v>14</v>
      </c>
      <c r="D10" s="87">
        <v>4.7699999999999999E-2</v>
      </c>
      <c r="E10" s="55">
        <f>F18+F19</f>
        <v>1374262.5008</v>
      </c>
      <c r="F10" s="55">
        <f>D10*E10</f>
        <v>65552.321288160005</v>
      </c>
      <c r="G10" s="62">
        <f>-F10</f>
        <v>-65552.321288160005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f>$G10/14</f>
        <v>-4682.3086634400006</v>
      </c>
      <c r="AA10" s="63">
        <f t="shared" ref="AA10:AM10" si="0">$G10/14</f>
        <v>-4682.3086634400006</v>
      </c>
      <c r="AB10" s="63">
        <f t="shared" si="0"/>
        <v>-4682.3086634400006</v>
      </c>
      <c r="AC10" s="63">
        <f t="shared" si="0"/>
        <v>-4682.3086634400006</v>
      </c>
      <c r="AD10" s="63">
        <f t="shared" si="0"/>
        <v>-4682.3086634400006</v>
      </c>
      <c r="AE10" s="63">
        <f t="shared" si="0"/>
        <v>-4682.3086634400006</v>
      </c>
      <c r="AF10" s="63">
        <f t="shared" si="0"/>
        <v>-4682.3086634400006</v>
      </c>
      <c r="AG10" s="63">
        <f t="shared" si="0"/>
        <v>-4682.3086634400006</v>
      </c>
      <c r="AH10" s="63">
        <f t="shared" si="0"/>
        <v>-4682.3086634400006</v>
      </c>
      <c r="AI10" s="63">
        <f t="shared" si="0"/>
        <v>-4682.3086634400006</v>
      </c>
      <c r="AJ10" s="63">
        <f t="shared" si="0"/>
        <v>-4682.3086634400006</v>
      </c>
      <c r="AK10" s="63">
        <f t="shared" si="0"/>
        <v>-4682.3086634400006</v>
      </c>
      <c r="AL10" s="63">
        <f t="shared" si="0"/>
        <v>-4682.3086634400006</v>
      </c>
      <c r="AM10" s="63">
        <f t="shared" si="0"/>
        <v>-4682.3086634400006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0</v>
      </c>
      <c r="BH10" s="63">
        <v>0</v>
      </c>
      <c r="BI10" s="63">
        <v>0</v>
      </c>
      <c r="BJ10" s="63">
        <v>0</v>
      </c>
      <c r="BK10" s="63">
        <v>0</v>
      </c>
      <c r="BL10" s="63">
        <v>0</v>
      </c>
      <c r="BM10" s="63">
        <v>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3">
        <v>0</v>
      </c>
      <c r="BT10" s="63">
        <v>0</v>
      </c>
      <c r="BU10" s="63">
        <v>0</v>
      </c>
      <c r="BV10" s="63">
        <v>0</v>
      </c>
      <c r="BW10" s="63">
        <v>0</v>
      </c>
      <c r="BX10" s="63">
        <v>0</v>
      </c>
      <c r="BY10" s="63">
        <v>0</v>
      </c>
      <c r="BZ10" s="63">
        <v>0</v>
      </c>
      <c r="CA10" s="63">
        <v>0</v>
      </c>
      <c r="CB10" s="63">
        <v>0</v>
      </c>
      <c r="CC10" s="63">
        <v>0</v>
      </c>
      <c r="CD10" s="63">
        <v>0</v>
      </c>
      <c r="CE10" s="63">
        <v>0</v>
      </c>
      <c r="CF10" s="63">
        <v>0</v>
      </c>
      <c r="CG10" s="63">
        <v>0</v>
      </c>
      <c r="CH10" s="63">
        <v>0</v>
      </c>
      <c r="CI10" s="63">
        <v>0</v>
      </c>
      <c r="CJ10" s="63">
        <v>0</v>
      </c>
      <c r="CK10" s="63">
        <v>0</v>
      </c>
      <c r="CL10" s="63">
        <v>0</v>
      </c>
      <c r="CM10" s="63">
        <v>0</v>
      </c>
      <c r="CN10" s="63">
        <v>0</v>
      </c>
      <c r="CO10" s="63">
        <v>0</v>
      </c>
      <c r="CP10" s="63">
        <v>0</v>
      </c>
      <c r="CQ10" s="63">
        <v>0</v>
      </c>
      <c r="CR10" s="63">
        <v>0</v>
      </c>
      <c r="CS10" s="63">
        <v>0</v>
      </c>
      <c r="CT10" s="63">
        <v>0</v>
      </c>
      <c r="CU10" s="63">
        <v>0</v>
      </c>
    </row>
    <row r="11" spans="1:99" x14ac:dyDescent="0.25">
      <c r="A11" s="55" t="s">
        <v>4</v>
      </c>
      <c r="B11" s="55" t="s">
        <v>163</v>
      </c>
      <c r="C11" s="55" t="s">
        <v>165</v>
      </c>
      <c r="D11" s="87">
        <v>7.0000000000000001E-3</v>
      </c>
      <c r="E11" s="55">
        <f>F18+F19</f>
        <v>1374262.5008</v>
      </c>
      <c r="F11" s="55">
        <f>D11*E11</f>
        <v>9619.8375056000004</v>
      </c>
      <c r="G11" s="62">
        <f>-F11</f>
        <v>-9619.8375056000004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f>$G$11/14</f>
        <v>-687.1312504</v>
      </c>
      <c r="AA11" s="63">
        <f t="shared" ref="AA11:AM11" si="1">$G$11/14</f>
        <v>-687.1312504</v>
      </c>
      <c r="AB11" s="63">
        <f t="shared" si="1"/>
        <v>-687.1312504</v>
      </c>
      <c r="AC11" s="63">
        <f t="shared" si="1"/>
        <v>-687.1312504</v>
      </c>
      <c r="AD11" s="63">
        <f t="shared" si="1"/>
        <v>-687.1312504</v>
      </c>
      <c r="AE11" s="63">
        <f t="shared" si="1"/>
        <v>-687.1312504</v>
      </c>
      <c r="AF11" s="63">
        <f t="shared" si="1"/>
        <v>-687.1312504</v>
      </c>
      <c r="AG11" s="63">
        <f t="shared" si="1"/>
        <v>-687.1312504</v>
      </c>
      <c r="AH11" s="63">
        <f t="shared" si="1"/>
        <v>-687.1312504</v>
      </c>
      <c r="AI11" s="63">
        <f t="shared" si="1"/>
        <v>-687.1312504</v>
      </c>
      <c r="AJ11" s="63">
        <f t="shared" si="1"/>
        <v>-687.1312504</v>
      </c>
      <c r="AK11" s="63">
        <f t="shared" si="1"/>
        <v>-687.1312504</v>
      </c>
      <c r="AL11" s="63">
        <f t="shared" si="1"/>
        <v>-687.1312504</v>
      </c>
      <c r="AM11" s="63">
        <f t="shared" si="1"/>
        <v>-687.1312504</v>
      </c>
      <c r="AN11" s="63">
        <v>0</v>
      </c>
      <c r="AO11" s="63">
        <v>0</v>
      </c>
      <c r="AP11" s="63">
        <v>0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0</v>
      </c>
      <c r="AX11" s="63">
        <v>0</v>
      </c>
      <c r="AY11" s="63">
        <v>0</v>
      </c>
      <c r="AZ11" s="63">
        <v>0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0</v>
      </c>
      <c r="BH11" s="63">
        <v>0</v>
      </c>
      <c r="BI11" s="63">
        <v>0</v>
      </c>
      <c r="BJ11" s="63">
        <v>0</v>
      </c>
      <c r="BK11" s="63">
        <v>0</v>
      </c>
      <c r="BL11" s="63">
        <v>0</v>
      </c>
      <c r="BM11" s="63">
        <v>0</v>
      </c>
      <c r="BN11" s="63">
        <v>0</v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0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0</v>
      </c>
      <c r="CK11" s="63">
        <v>0</v>
      </c>
      <c r="CL11" s="63">
        <v>0</v>
      </c>
      <c r="CM11" s="63">
        <v>0</v>
      </c>
      <c r="CN11" s="63">
        <v>0</v>
      </c>
      <c r="CO11" s="63">
        <v>0</v>
      </c>
      <c r="CP11" s="63">
        <v>0</v>
      </c>
      <c r="CQ11" s="63">
        <v>0</v>
      </c>
      <c r="CR11" s="63">
        <v>0</v>
      </c>
      <c r="CS11" s="63">
        <v>0</v>
      </c>
      <c r="CT11" s="63">
        <v>0</v>
      </c>
      <c r="CU11" s="63">
        <v>0</v>
      </c>
    </row>
    <row r="12" spans="1:99" x14ac:dyDescent="0.25">
      <c r="A12" s="55" t="s">
        <v>4</v>
      </c>
      <c r="B12" s="55" t="s">
        <v>163</v>
      </c>
      <c r="C12" s="55" t="s">
        <v>140</v>
      </c>
      <c r="D12" s="87">
        <v>0.02</v>
      </c>
      <c r="E12" s="55">
        <f>F19+F18+F16</f>
        <v>1392784.5008</v>
      </c>
      <c r="F12" s="55">
        <f>D12*E12</f>
        <v>27855.690016</v>
      </c>
      <c r="G12" s="62">
        <f>-F12</f>
        <v>-27855.690016</v>
      </c>
      <c r="H12" s="63">
        <v>0</v>
      </c>
      <c r="I12" s="63">
        <v>0</v>
      </c>
      <c r="J12" s="63">
        <v>0</v>
      </c>
      <c r="K12" s="63">
        <f>G12*0.05</f>
        <v>-1392.7845008000002</v>
      </c>
      <c r="L12" s="63">
        <v>0</v>
      </c>
      <c r="M12" s="63">
        <v>0</v>
      </c>
      <c r="N12" s="63">
        <v>0</v>
      </c>
      <c r="O12" s="63">
        <v>0</v>
      </c>
      <c r="P12" s="63">
        <f>G12*0.15</f>
        <v>-4178.3535024000003</v>
      </c>
      <c r="Q12" s="63">
        <v>0</v>
      </c>
      <c r="R12" s="63">
        <f>G12*0.05</f>
        <v>-1392.7845008000002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f t="shared" ref="X12:AL12" si="2">$G$12*0.04</f>
        <v>-1114.22760064</v>
      </c>
      <c r="Y12" s="63">
        <f t="shared" si="2"/>
        <v>-1114.22760064</v>
      </c>
      <c r="Z12" s="63">
        <f t="shared" si="2"/>
        <v>-1114.22760064</v>
      </c>
      <c r="AA12" s="63">
        <f t="shared" si="2"/>
        <v>-1114.22760064</v>
      </c>
      <c r="AB12" s="63">
        <f t="shared" si="2"/>
        <v>-1114.22760064</v>
      </c>
      <c r="AC12" s="63">
        <f t="shared" si="2"/>
        <v>-1114.22760064</v>
      </c>
      <c r="AD12" s="63">
        <f t="shared" si="2"/>
        <v>-1114.22760064</v>
      </c>
      <c r="AE12" s="63">
        <f t="shared" si="2"/>
        <v>-1114.22760064</v>
      </c>
      <c r="AF12" s="63">
        <f t="shared" si="2"/>
        <v>-1114.22760064</v>
      </c>
      <c r="AG12" s="63">
        <f t="shared" si="2"/>
        <v>-1114.22760064</v>
      </c>
      <c r="AH12" s="63">
        <f t="shared" si="2"/>
        <v>-1114.22760064</v>
      </c>
      <c r="AI12" s="63">
        <f t="shared" si="2"/>
        <v>-1114.22760064</v>
      </c>
      <c r="AJ12" s="63">
        <f t="shared" si="2"/>
        <v>-1114.22760064</v>
      </c>
      <c r="AK12" s="63">
        <f t="shared" si="2"/>
        <v>-1114.22760064</v>
      </c>
      <c r="AL12" s="63">
        <f t="shared" si="2"/>
        <v>-1114.22760064</v>
      </c>
      <c r="AM12" s="63">
        <f>$G$12*0.04</f>
        <v>-1114.22760064</v>
      </c>
      <c r="AN12" s="63">
        <f>G12*0.11</f>
        <v>-3064.12590176</v>
      </c>
      <c r="AO12" s="63">
        <v>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0</v>
      </c>
      <c r="AV12" s="63">
        <v>0</v>
      </c>
      <c r="AW12" s="63">
        <v>0</v>
      </c>
      <c r="AX12" s="63">
        <v>0</v>
      </c>
      <c r="AY12" s="63">
        <v>0</v>
      </c>
      <c r="AZ12" s="63">
        <v>0</v>
      </c>
      <c r="BA12" s="63">
        <v>0</v>
      </c>
      <c r="BB12" s="63">
        <v>0</v>
      </c>
      <c r="BC12" s="63">
        <v>0</v>
      </c>
      <c r="BD12" s="63">
        <v>0</v>
      </c>
      <c r="BE12" s="63">
        <v>0</v>
      </c>
      <c r="BF12" s="63">
        <v>0</v>
      </c>
      <c r="BG12" s="63">
        <v>0</v>
      </c>
      <c r="BH12" s="63">
        <v>0</v>
      </c>
      <c r="BI12" s="63">
        <v>0</v>
      </c>
      <c r="BJ12" s="63">
        <v>0</v>
      </c>
      <c r="BK12" s="63">
        <v>0</v>
      </c>
      <c r="BL12" s="63">
        <v>0</v>
      </c>
      <c r="BM12" s="63">
        <v>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3">
        <v>0</v>
      </c>
      <c r="BT12" s="63">
        <v>0</v>
      </c>
      <c r="BU12" s="63">
        <v>0</v>
      </c>
      <c r="BV12" s="63">
        <v>0</v>
      </c>
      <c r="BW12" s="63">
        <v>0</v>
      </c>
      <c r="BX12" s="63">
        <v>0</v>
      </c>
      <c r="BY12" s="63">
        <v>0</v>
      </c>
      <c r="BZ12" s="63">
        <v>0</v>
      </c>
      <c r="CA12" s="63">
        <v>0</v>
      </c>
      <c r="CB12" s="63">
        <v>0</v>
      </c>
      <c r="CC12" s="63">
        <v>0</v>
      </c>
      <c r="CD12" s="63">
        <v>0</v>
      </c>
      <c r="CE12" s="63">
        <v>0</v>
      </c>
      <c r="CF12" s="63">
        <v>0</v>
      </c>
      <c r="CG12" s="63">
        <v>0</v>
      </c>
      <c r="CH12" s="63">
        <v>0</v>
      </c>
      <c r="CI12" s="63">
        <v>0</v>
      </c>
      <c r="CJ12" s="63">
        <v>0</v>
      </c>
      <c r="CK12" s="63">
        <v>0</v>
      </c>
      <c r="CL12" s="63">
        <v>0</v>
      </c>
      <c r="CM12" s="63">
        <v>0</v>
      </c>
      <c r="CN12" s="63">
        <v>0</v>
      </c>
      <c r="CO12" s="63">
        <v>0</v>
      </c>
      <c r="CP12" s="63">
        <v>0</v>
      </c>
      <c r="CQ12" s="63">
        <v>0</v>
      </c>
      <c r="CR12" s="63">
        <v>0</v>
      </c>
      <c r="CS12" s="63">
        <v>0</v>
      </c>
      <c r="CT12" s="63">
        <v>0</v>
      </c>
      <c r="CU12" s="63">
        <v>0</v>
      </c>
    </row>
    <row r="13" spans="1:99" x14ac:dyDescent="0.25">
      <c r="A13" s="55" t="s">
        <v>4</v>
      </c>
      <c r="B13" s="55" t="s">
        <v>163</v>
      </c>
      <c r="C13" s="55" t="s">
        <v>166</v>
      </c>
      <c r="D13" s="87">
        <v>0.21</v>
      </c>
      <c r="E13" s="55">
        <f>F6+F7+F8</f>
        <v>2052.2375999999999</v>
      </c>
      <c r="F13" s="55">
        <f>D13*E13</f>
        <v>430.96989599999995</v>
      </c>
      <c r="G13" s="62">
        <f>-F13</f>
        <v>-430.96989599999995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f>SUM(M6:M8)*0.21</f>
        <v>-218.20768200000001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f>(X7+X8)*0.21</f>
        <v>-69.274132199999997</v>
      </c>
      <c r="Y13" s="63">
        <f>(Y7+Y8)*0.21</f>
        <v>-143.48808179999997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0</v>
      </c>
      <c r="AR13" s="63">
        <v>0</v>
      </c>
      <c r="AS13" s="63">
        <v>0</v>
      </c>
      <c r="AT13" s="63">
        <v>0</v>
      </c>
      <c r="AU13" s="63">
        <v>0</v>
      </c>
      <c r="AV13" s="63">
        <v>0</v>
      </c>
      <c r="AW13" s="63">
        <v>0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0</v>
      </c>
      <c r="BU13" s="63">
        <v>0</v>
      </c>
      <c r="BV13" s="63">
        <v>0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0</v>
      </c>
      <c r="CG13" s="63">
        <v>0</v>
      </c>
      <c r="CH13" s="63">
        <v>0</v>
      </c>
      <c r="CI13" s="63">
        <v>0</v>
      </c>
      <c r="CJ13" s="63">
        <v>0</v>
      </c>
      <c r="CK13" s="63">
        <v>0</v>
      </c>
      <c r="CL13" s="63">
        <v>0</v>
      </c>
      <c r="CM13" s="63">
        <v>0</v>
      </c>
      <c r="CN13" s="63">
        <v>0</v>
      </c>
      <c r="CO13" s="63">
        <v>0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</row>
    <row r="14" spans="1:99" x14ac:dyDescent="0.25">
      <c r="A14" s="55" t="s">
        <v>4</v>
      </c>
      <c r="B14" s="55" t="s">
        <v>163</v>
      </c>
      <c r="C14" s="55" t="s">
        <v>167</v>
      </c>
      <c r="D14" s="87">
        <v>0.21</v>
      </c>
      <c r="E14" s="55">
        <f>F9+F10+F11+F12</f>
        <v>180123.97510464001</v>
      </c>
      <c r="F14" s="55">
        <f>D14*E14</f>
        <v>37826.034771974402</v>
      </c>
      <c r="G14" s="62">
        <f>-F14</f>
        <v>-37826.034771974402</v>
      </c>
      <c r="H14" s="63">
        <v>0</v>
      </c>
      <c r="I14" s="63">
        <v>0</v>
      </c>
      <c r="J14" s="63">
        <v>0</v>
      </c>
      <c r="K14" s="63">
        <f>SUM(K9:K12)*0.21</f>
        <v>-292.48474516800002</v>
      </c>
      <c r="L14" s="63">
        <v>0</v>
      </c>
      <c r="M14" s="63">
        <f>SUM(M9:M12)*0.21</f>
        <v>-6476.0746087699199</v>
      </c>
      <c r="N14" s="63">
        <v>0</v>
      </c>
      <c r="O14" s="63">
        <v>0</v>
      </c>
      <c r="P14" s="63">
        <f>SUM(P9:P12)*0.21</f>
        <v>-10591.56614865888</v>
      </c>
      <c r="Q14" s="63">
        <v>0</v>
      </c>
      <c r="R14" s="63">
        <f>SUM(R9:R12)*0.21</f>
        <v>-292.48474516800002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f>SUM(X9:X12)*0.21</f>
        <v>-233.98779613439999</v>
      </c>
      <c r="Y14" s="63">
        <f>SUM(Y9:Y12)*0.21</f>
        <v>-233.98779613439999</v>
      </c>
      <c r="Z14" s="63">
        <f>SUM(Z9:Z12)*0.21</f>
        <v>-1361.5701780407999</v>
      </c>
      <c r="AA14" s="63">
        <f>SUM(AA9:AA12)*0.21</f>
        <v>-1361.5701780407999</v>
      </c>
      <c r="AB14" s="63">
        <f>SUM(AB9:AB12)*0.21</f>
        <v>-1361.5701780407999</v>
      </c>
      <c r="AC14" s="63">
        <f>SUM(AC9:AC12)*0.21</f>
        <v>-1361.5701780407999</v>
      </c>
      <c r="AD14" s="63">
        <f>SUM(AD9:AD12)*0.21</f>
        <v>-1361.5701780407999</v>
      </c>
      <c r="AE14" s="63">
        <f>SUM(AE9:AE12)*0.21</f>
        <v>-1361.5701780407999</v>
      </c>
      <c r="AF14" s="63">
        <f>SUM(AF9:AF12)*0.21</f>
        <v>-1361.5701780407999</v>
      </c>
      <c r="AG14" s="63">
        <f>SUM(AG9:AG12)*0.21</f>
        <v>-1361.5701780407999</v>
      </c>
      <c r="AH14" s="63">
        <f>SUM(AH9:AH12)*0.21</f>
        <v>-1361.5701780407999</v>
      </c>
      <c r="AI14" s="63">
        <f>SUM(AI9:AI12)*0.21</f>
        <v>-1361.5701780407999</v>
      </c>
      <c r="AJ14" s="63">
        <f>SUM(AJ9:AJ12)*0.21</f>
        <v>-1361.5701780407999</v>
      </c>
      <c r="AK14" s="63">
        <f>SUM(AK9:AK12)*0.21</f>
        <v>-1361.5701780407999</v>
      </c>
      <c r="AL14" s="63">
        <f>SUM(AL9:AL12)*0.21</f>
        <v>-1361.5701780407999</v>
      </c>
      <c r="AM14" s="63">
        <f>SUM(AM9:AM12)*0.21</f>
        <v>-1361.5701780407999</v>
      </c>
      <c r="AN14" s="63">
        <f>SUM(AN9:AN12)*0.21</f>
        <v>-643.46643936960004</v>
      </c>
      <c r="AO14" s="63">
        <v>0</v>
      </c>
      <c r="AP14" s="63">
        <v>0</v>
      </c>
      <c r="AQ14" s="63">
        <v>0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0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63">
        <v>0</v>
      </c>
      <c r="BF14" s="63">
        <v>0</v>
      </c>
      <c r="BG14" s="63">
        <v>0</v>
      </c>
      <c r="BH14" s="63">
        <v>0</v>
      </c>
      <c r="BI14" s="63">
        <v>0</v>
      </c>
      <c r="BJ14" s="63">
        <v>0</v>
      </c>
      <c r="BK14" s="63">
        <v>0</v>
      </c>
      <c r="BL14" s="63">
        <v>0</v>
      </c>
      <c r="BM14" s="63">
        <v>0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63">
        <v>0</v>
      </c>
      <c r="BU14" s="63">
        <v>0</v>
      </c>
      <c r="BV14" s="63">
        <v>0</v>
      </c>
      <c r="BW14" s="63">
        <v>0</v>
      </c>
      <c r="BX14" s="63">
        <v>0</v>
      </c>
      <c r="BY14" s="63">
        <v>0</v>
      </c>
      <c r="BZ14" s="63">
        <v>0</v>
      </c>
      <c r="CA14" s="63">
        <v>0</v>
      </c>
      <c r="CB14" s="63">
        <v>0</v>
      </c>
      <c r="CC14" s="63">
        <v>0</v>
      </c>
      <c r="CD14" s="63">
        <v>0</v>
      </c>
      <c r="CE14" s="63">
        <v>0</v>
      </c>
      <c r="CF14" s="63">
        <v>0</v>
      </c>
      <c r="CG14" s="63">
        <v>0</v>
      </c>
      <c r="CH14" s="63">
        <v>0</v>
      </c>
      <c r="CI14" s="63">
        <v>0</v>
      </c>
      <c r="CJ14" s="63">
        <v>0</v>
      </c>
      <c r="CK14" s="63">
        <v>0</v>
      </c>
      <c r="CL14" s="63">
        <v>0</v>
      </c>
      <c r="CM14" s="63">
        <v>0</v>
      </c>
      <c r="CN14" s="63">
        <v>0</v>
      </c>
      <c r="CO14" s="63">
        <v>0</v>
      </c>
      <c r="CP14" s="63">
        <v>0</v>
      </c>
      <c r="CQ14" s="63">
        <v>0</v>
      </c>
      <c r="CR14" s="63">
        <v>0</v>
      </c>
      <c r="CS14" s="63">
        <v>0</v>
      </c>
      <c r="CT14" s="63">
        <v>0</v>
      </c>
      <c r="CU14" s="63">
        <v>0</v>
      </c>
    </row>
    <row r="15" spans="1:99" x14ac:dyDescent="0.25">
      <c r="A15" s="55" t="s">
        <v>4</v>
      </c>
      <c r="B15" s="55" t="s">
        <v>163</v>
      </c>
      <c r="C15" s="55" t="s">
        <v>20</v>
      </c>
      <c r="D15" s="87">
        <v>3.0000000000000001E-3</v>
      </c>
      <c r="E15" s="55">
        <f>F18+F19</f>
        <v>1374262.5008</v>
      </c>
      <c r="F15" s="55">
        <f>D15*E15</f>
        <v>4122.7875024000004</v>
      </c>
      <c r="G15" s="62">
        <f>-F15</f>
        <v>-4122.7875024000004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f>$G$15/14</f>
        <v>-294.48482160000003</v>
      </c>
      <c r="AA15" s="63">
        <f t="shared" ref="AA15:AM15" si="3">$G$15/14</f>
        <v>-294.48482160000003</v>
      </c>
      <c r="AB15" s="63">
        <f t="shared" si="3"/>
        <v>-294.48482160000003</v>
      </c>
      <c r="AC15" s="63">
        <f t="shared" si="3"/>
        <v>-294.48482160000003</v>
      </c>
      <c r="AD15" s="63">
        <f t="shared" si="3"/>
        <v>-294.48482160000003</v>
      </c>
      <c r="AE15" s="63">
        <f t="shared" si="3"/>
        <v>-294.48482160000003</v>
      </c>
      <c r="AF15" s="63">
        <f t="shared" si="3"/>
        <v>-294.48482160000003</v>
      </c>
      <c r="AG15" s="63">
        <f t="shared" si="3"/>
        <v>-294.48482160000003</v>
      </c>
      <c r="AH15" s="63">
        <f t="shared" si="3"/>
        <v>-294.48482160000003</v>
      </c>
      <c r="AI15" s="63">
        <f t="shared" si="3"/>
        <v>-294.48482160000003</v>
      </c>
      <c r="AJ15" s="63">
        <f t="shared" si="3"/>
        <v>-294.48482160000003</v>
      </c>
      <c r="AK15" s="63">
        <f t="shared" si="3"/>
        <v>-294.48482160000003</v>
      </c>
      <c r="AL15" s="63">
        <f t="shared" si="3"/>
        <v>-294.48482160000003</v>
      </c>
      <c r="AM15" s="63">
        <f t="shared" si="3"/>
        <v>-294.48482160000003</v>
      </c>
      <c r="AN15" s="63">
        <v>0</v>
      </c>
      <c r="AO15" s="63">
        <v>0</v>
      </c>
      <c r="AP15" s="63">
        <v>0</v>
      </c>
      <c r="AQ15" s="63">
        <v>0</v>
      </c>
      <c r="AR15" s="63">
        <v>0</v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L15" s="63">
        <v>0</v>
      </c>
      <c r="BM15" s="63">
        <v>0</v>
      </c>
      <c r="BN15" s="63">
        <v>0</v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</v>
      </c>
      <c r="BU15" s="63">
        <v>0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  <c r="CH15" s="63">
        <v>0</v>
      </c>
      <c r="CI15" s="63">
        <v>0</v>
      </c>
      <c r="CJ15" s="63">
        <v>0</v>
      </c>
      <c r="CK15" s="63">
        <v>0</v>
      </c>
      <c r="CL15" s="63">
        <v>0</v>
      </c>
      <c r="CM15" s="63">
        <v>0</v>
      </c>
      <c r="CN15" s="63">
        <v>0</v>
      </c>
      <c r="CO15" s="63">
        <v>0</v>
      </c>
      <c r="CP15" s="63">
        <v>0</v>
      </c>
      <c r="CQ15" s="63">
        <v>0</v>
      </c>
      <c r="CR15" s="63">
        <v>0</v>
      </c>
      <c r="CS15" s="63">
        <v>0</v>
      </c>
      <c r="CT15" s="63">
        <v>0</v>
      </c>
      <c r="CU15" s="63">
        <v>0</v>
      </c>
    </row>
    <row r="16" spans="1:99" x14ac:dyDescent="0.25">
      <c r="A16" s="55" t="s">
        <v>4</v>
      </c>
      <c r="B16" s="55" t="s">
        <v>168</v>
      </c>
      <c r="C16" s="55" t="s">
        <v>8</v>
      </c>
      <c r="D16" s="87">
        <f>42*7*3</f>
        <v>882</v>
      </c>
      <c r="E16" s="55">
        <v>21</v>
      </c>
      <c r="F16" s="55">
        <f>D16*E16</f>
        <v>18522</v>
      </c>
      <c r="G16" s="62">
        <f>-F16</f>
        <v>-18522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f>G16*0.4</f>
        <v>-7408.8</v>
      </c>
      <c r="Y16" s="63">
        <f>G16*0.6</f>
        <v>-11113.199999999999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63">
        <v>0</v>
      </c>
      <c r="AO16" s="63">
        <v>0</v>
      </c>
      <c r="AP16" s="63">
        <v>0</v>
      </c>
      <c r="AQ16" s="63">
        <v>0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3">
        <v>0</v>
      </c>
      <c r="BB16" s="63">
        <v>0</v>
      </c>
      <c r="BC16" s="63">
        <v>0</v>
      </c>
      <c r="BD16" s="63">
        <v>0</v>
      </c>
      <c r="BE16" s="63">
        <v>0</v>
      </c>
      <c r="BF16" s="63">
        <v>0</v>
      </c>
      <c r="BG16" s="63">
        <v>0</v>
      </c>
      <c r="BH16" s="63">
        <v>0</v>
      </c>
      <c r="BI16" s="63">
        <v>0</v>
      </c>
      <c r="BJ16" s="63">
        <v>0</v>
      </c>
      <c r="BK16" s="63">
        <v>0</v>
      </c>
      <c r="BL16" s="63">
        <v>0</v>
      </c>
      <c r="BM16" s="63">
        <v>0</v>
      </c>
      <c r="BN16" s="63">
        <v>0</v>
      </c>
      <c r="BO16" s="63">
        <v>0</v>
      </c>
      <c r="BP16" s="63">
        <v>0</v>
      </c>
      <c r="BQ16" s="63">
        <v>0</v>
      </c>
      <c r="BR16" s="63">
        <v>0</v>
      </c>
      <c r="BS16" s="63">
        <v>0</v>
      </c>
      <c r="BT16" s="63">
        <v>0</v>
      </c>
      <c r="BU16" s="63">
        <v>0</v>
      </c>
      <c r="BV16" s="63">
        <v>0</v>
      </c>
      <c r="BW16" s="63">
        <v>0</v>
      </c>
      <c r="BX16" s="63">
        <v>0</v>
      </c>
      <c r="BY16" s="63">
        <v>0</v>
      </c>
      <c r="BZ16" s="63">
        <v>0</v>
      </c>
      <c r="CA16" s="63">
        <v>0</v>
      </c>
      <c r="CB16" s="63">
        <v>0</v>
      </c>
      <c r="CC16" s="63">
        <v>0</v>
      </c>
      <c r="CD16" s="63">
        <v>0</v>
      </c>
      <c r="CE16" s="63">
        <v>0</v>
      </c>
      <c r="CF16" s="63">
        <v>0</v>
      </c>
      <c r="CG16" s="63">
        <v>0</v>
      </c>
      <c r="CH16" s="63">
        <v>0</v>
      </c>
      <c r="CI16" s="63">
        <v>0</v>
      </c>
      <c r="CJ16" s="63">
        <v>0</v>
      </c>
      <c r="CK16" s="63">
        <v>0</v>
      </c>
      <c r="CL16" s="63">
        <v>0</v>
      </c>
      <c r="CM16" s="63">
        <v>0</v>
      </c>
      <c r="CN16" s="63">
        <v>0</v>
      </c>
      <c r="CO16" s="63">
        <v>0</v>
      </c>
      <c r="CP16" s="63">
        <v>0</v>
      </c>
      <c r="CQ16" s="63">
        <v>0</v>
      </c>
      <c r="CR16" s="63">
        <v>0</v>
      </c>
      <c r="CS16" s="63">
        <v>0</v>
      </c>
      <c r="CT16" s="63">
        <v>0</v>
      </c>
      <c r="CU16" s="63">
        <v>0</v>
      </c>
    </row>
    <row r="17" spans="1:99" x14ac:dyDescent="0.25">
      <c r="A17" s="55" t="s">
        <v>4</v>
      </c>
      <c r="B17" s="55" t="s">
        <v>168</v>
      </c>
      <c r="C17" s="55" t="s">
        <v>12</v>
      </c>
      <c r="D17" s="89">
        <v>115</v>
      </c>
      <c r="E17" s="55">
        <v>5.75</v>
      </c>
      <c r="F17" s="55">
        <f>D17*E17</f>
        <v>661.25</v>
      </c>
      <c r="G17" s="62">
        <f>-F17</f>
        <v>-661.25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f>G17*0.4</f>
        <v>-264.5</v>
      </c>
      <c r="Y17" s="63">
        <f>G17*0.6</f>
        <v>-396.75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0</v>
      </c>
      <c r="BJ17" s="63">
        <v>0</v>
      </c>
      <c r="BK17" s="63">
        <v>0</v>
      </c>
      <c r="BL17" s="63">
        <v>0</v>
      </c>
      <c r="BM17" s="63">
        <v>0</v>
      </c>
      <c r="BN17" s="63">
        <v>0</v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  <c r="CH17" s="63">
        <v>0</v>
      </c>
      <c r="CI17" s="63">
        <v>0</v>
      </c>
      <c r="CJ17" s="63">
        <v>0</v>
      </c>
      <c r="CK17" s="63">
        <v>0</v>
      </c>
      <c r="CL17" s="63">
        <v>0</v>
      </c>
      <c r="CM17" s="63">
        <v>0</v>
      </c>
      <c r="CN17" s="63">
        <v>0</v>
      </c>
      <c r="CO17" s="63">
        <v>0</v>
      </c>
      <c r="CP17" s="63">
        <v>0</v>
      </c>
      <c r="CQ17" s="63">
        <v>0</v>
      </c>
      <c r="CR17" s="63">
        <v>0</v>
      </c>
      <c r="CS17" s="63">
        <v>0</v>
      </c>
      <c r="CT17" s="63">
        <v>0</v>
      </c>
      <c r="CU17" s="63">
        <v>0</v>
      </c>
    </row>
    <row r="18" spans="1:99" x14ac:dyDescent="0.25">
      <c r="A18" s="55" t="s">
        <v>4</v>
      </c>
      <c r="B18" s="55" t="s">
        <v>168</v>
      </c>
      <c r="C18" s="55" t="s">
        <v>2</v>
      </c>
      <c r="D18" s="87">
        <f>12*65*1.2</f>
        <v>936</v>
      </c>
      <c r="E18" s="55">
        <f>684.63*1.06</f>
        <v>725.70780000000002</v>
      </c>
      <c r="F18" s="55">
        <f>D18*E18</f>
        <v>679262.50080000004</v>
      </c>
      <c r="G18" s="62">
        <f>-F18</f>
        <v>-679262.50080000004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f>'evolucion certificaciones nuevo'!J33</f>
        <v>-20377.875024000001</v>
      </c>
      <c r="AF18" s="63">
        <f>'evolucion certificaciones nuevo'!K33</f>
        <v>-27170.500032000004</v>
      </c>
      <c r="AG18" s="63">
        <f>'evolucion certificaciones nuevo'!L33</f>
        <v>-63171.412574400005</v>
      </c>
      <c r="AH18" s="63">
        <f>'evolucion certificaciones nuevo'!M33</f>
        <v>-71322.562583999999</v>
      </c>
      <c r="AI18" s="63">
        <f>'evolucion certificaciones nuevo'!N33</f>
        <v>-112078.31263200002</v>
      </c>
      <c r="AJ18" s="63">
        <f>'evolucion certificaciones nuevo'!O33</f>
        <v>-139248.812664</v>
      </c>
      <c r="AK18" s="63">
        <f>'evolucion certificaciones nuevo'!P33</f>
        <v>-141286.60016639999</v>
      </c>
      <c r="AL18" s="63">
        <f>'evolucion certificaciones nuevo'!Q33</f>
        <v>-55699.525065600006</v>
      </c>
      <c r="AM18" s="63">
        <f>'evolucion certificaciones nuevo'!R33</f>
        <v>-48906.900057599996</v>
      </c>
      <c r="AN18" s="63">
        <v>0</v>
      </c>
      <c r="AO18" s="63">
        <v>0</v>
      </c>
      <c r="AP18" s="63">
        <v>0</v>
      </c>
      <c r="AQ18" s="63">
        <v>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3">
        <v>0</v>
      </c>
      <c r="BB18" s="63">
        <v>0</v>
      </c>
      <c r="BC18" s="63">
        <v>0</v>
      </c>
      <c r="BD18" s="63">
        <v>0</v>
      </c>
      <c r="BE18" s="63">
        <v>0</v>
      </c>
      <c r="BF18" s="63">
        <v>0</v>
      </c>
      <c r="BG18" s="63">
        <v>0</v>
      </c>
      <c r="BH18" s="63">
        <v>0</v>
      </c>
      <c r="BI18" s="63">
        <v>0</v>
      </c>
      <c r="BJ18" s="63">
        <v>0</v>
      </c>
      <c r="BK18" s="63">
        <v>0</v>
      </c>
      <c r="BL18" s="63">
        <v>0</v>
      </c>
      <c r="BM18" s="63">
        <v>0</v>
      </c>
      <c r="BN18" s="63">
        <v>0</v>
      </c>
      <c r="BO18" s="63">
        <v>0</v>
      </c>
      <c r="BP18" s="63">
        <v>0</v>
      </c>
      <c r="BQ18" s="63">
        <v>0</v>
      </c>
      <c r="BR18" s="63">
        <v>0</v>
      </c>
      <c r="BS18" s="63">
        <v>0</v>
      </c>
      <c r="BT18" s="63">
        <v>0</v>
      </c>
      <c r="BU18" s="63">
        <v>0</v>
      </c>
      <c r="BV18" s="63">
        <v>0</v>
      </c>
      <c r="BW18" s="63">
        <v>0</v>
      </c>
      <c r="BX18" s="63">
        <v>0</v>
      </c>
      <c r="BY18" s="63">
        <v>0</v>
      </c>
      <c r="BZ18" s="63">
        <v>0</v>
      </c>
      <c r="CA18" s="63">
        <v>0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  <c r="CH18" s="63">
        <v>0</v>
      </c>
      <c r="CI18" s="63">
        <v>0</v>
      </c>
      <c r="CJ18" s="63">
        <v>0</v>
      </c>
      <c r="CK18" s="63">
        <v>0</v>
      </c>
      <c r="CL18" s="63">
        <v>0</v>
      </c>
      <c r="CM18" s="63">
        <v>0</v>
      </c>
      <c r="CN18" s="63">
        <v>0</v>
      </c>
      <c r="CO18" s="63">
        <v>0</v>
      </c>
      <c r="CP18" s="63">
        <v>0</v>
      </c>
      <c r="CQ18" s="63">
        <v>0</v>
      </c>
      <c r="CR18" s="63">
        <v>0</v>
      </c>
      <c r="CS18" s="63">
        <v>0</v>
      </c>
      <c r="CT18" s="63">
        <v>0</v>
      </c>
      <c r="CU18" s="63">
        <v>0</v>
      </c>
    </row>
    <row r="19" spans="1:99" x14ac:dyDescent="0.25">
      <c r="A19" s="55" t="s">
        <v>4</v>
      </c>
      <c r="B19" s="55" t="s">
        <v>168</v>
      </c>
      <c r="C19" s="55" t="s">
        <v>40</v>
      </c>
      <c r="D19" s="87">
        <v>1</v>
      </c>
      <c r="E19" s="55">
        <v>695000</v>
      </c>
      <c r="F19" s="55">
        <f>D19*E19</f>
        <v>695000</v>
      </c>
      <c r="G19" s="62">
        <f>-F19</f>
        <v>-695000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f>'evolucion certificaciones nuevo'!E35</f>
        <v>-4170</v>
      </c>
      <c r="AA19" s="63">
        <f>'evolucion certificaciones nuevo'!F35</f>
        <v>-11120</v>
      </c>
      <c r="AB19" s="63">
        <f>'evolucion certificaciones nuevo'!G35</f>
        <v>-27800</v>
      </c>
      <c r="AC19" s="63">
        <f>'evolucion certificaciones nuevo'!H35</f>
        <v>-26062.5</v>
      </c>
      <c r="AD19" s="63">
        <f>'evolucion certificaciones nuevo'!I35</f>
        <v>-31275</v>
      </c>
      <c r="AE19" s="63">
        <f>'evolucion certificaciones nuevo'!J35</f>
        <v>-65677.5</v>
      </c>
      <c r="AF19" s="63">
        <f>'evolucion certificaciones nuevo'!K35</f>
        <v>-81662.5</v>
      </c>
      <c r="AG19" s="63">
        <f>'evolucion certificaciones nuevo'!L35</f>
        <v>-55600</v>
      </c>
      <c r="AH19" s="63">
        <f>'evolucion certificaciones nuevo'!M35</f>
        <v>-92435</v>
      </c>
      <c r="AI19" s="63">
        <f>'evolucion certificaciones nuevo'!N35</f>
        <v>-82705</v>
      </c>
      <c r="AJ19" s="63">
        <f>'evolucion certificaciones nuevo'!O35</f>
        <v>-103207.5</v>
      </c>
      <c r="AK19" s="63">
        <f>'evolucion certificaciones nuevo'!P35</f>
        <v>-40657.5</v>
      </c>
      <c r="AL19" s="63">
        <f>'evolucion certificaciones nuevo'!Q35</f>
        <v>-72627.5</v>
      </c>
      <c r="AM19" s="63">
        <v>0</v>
      </c>
      <c r="AN19" s="63">
        <v>0</v>
      </c>
      <c r="AO19" s="63">
        <v>0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L19" s="63">
        <v>0</v>
      </c>
      <c r="BM19" s="63">
        <v>0</v>
      </c>
      <c r="BN19" s="63">
        <v>0</v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63">
        <v>0</v>
      </c>
      <c r="CI19" s="63">
        <v>0</v>
      </c>
      <c r="CJ19" s="63">
        <v>0</v>
      </c>
      <c r="CK19" s="63">
        <v>0</v>
      </c>
      <c r="CL19" s="63">
        <v>0</v>
      </c>
      <c r="CM19" s="63">
        <v>0</v>
      </c>
      <c r="CN19" s="63">
        <v>0</v>
      </c>
      <c r="CO19" s="63">
        <v>0</v>
      </c>
      <c r="CP19" s="63">
        <v>0</v>
      </c>
      <c r="CQ19" s="63">
        <v>0</v>
      </c>
      <c r="CR19" s="63">
        <v>0</v>
      </c>
      <c r="CS19" s="63">
        <v>0</v>
      </c>
      <c r="CT19" s="63">
        <v>0</v>
      </c>
      <c r="CU19" s="63">
        <v>0</v>
      </c>
    </row>
    <row r="20" spans="1:99" x14ac:dyDescent="0.25">
      <c r="A20" s="55" t="s">
        <v>4</v>
      </c>
      <c r="B20" s="55" t="s">
        <v>168</v>
      </c>
      <c r="C20" s="55" t="s">
        <v>11</v>
      </c>
      <c r="D20" s="87">
        <v>0.21</v>
      </c>
      <c r="E20" s="55">
        <f>F16</f>
        <v>18522</v>
      </c>
      <c r="F20" s="55">
        <f>E20*D20</f>
        <v>3889.62</v>
      </c>
      <c r="G20" s="62">
        <f>-F20</f>
        <v>-3889.62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f>W16*0.21</f>
        <v>0</v>
      </c>
      <c r="X20" s="63">
        <f>X16*0.21</f>
        <v>-1555.848</v>
      </c>
      <c r="Y20" s="63">
        <f>Y16*0.21</f>
        <v>-2333.7719999999995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  <c r="BC20" s="63">
        <v>0</v>
      </c>
      <c r="BD20" s="63">
        <v>0</v>
      </c>
      <c r="BE20" s="63">
        <v>0</v>
      </c>
      <c r="BF20" s="63">
        <v>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L20" s="63">
        <v>0</v>
      </c>
      <c r="BM20" s="63">
        <v>0</v>
      </c>
      <c r="BN20" s="63">
        <v>0</v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0</v>
      </c>
      <c r="BX20" s="63">
        <v>0</v>
      </c>
      <c r="BY20" s="63">
        <v>0</v>
      </c>
      <c r="BZ20" s="63">
        <v>0</v>
      </c>
      <c r="CA20" s="63">
        <v>0</v>
      </c>
      <c r="CB20" s="63">
        <v>0</v>
      </c>
      <c r="CC20" s="63">
        <v>0</v>
      </c>
      <c r="CD20" s="63">
        <v>0</v>
      </c>
      <c r="CE20" s="63">
        <v>0</v>
      </c>
      <c r="CF20" s="63">
        <v>0</v>
      </c>
      <c r="CG20" s="63">
        <v>0</v>
      </c>
      <c r="CH20" s="63">
        <v>0</v>
      </c>
      <c r="CI20" s="63">
        <v>0</v>
      </c>
      <c r="CJ20" s="63">
        <v>0</v>
      </c>
      <c r="CK20" s="63">
        <v>0</v>
      </c>
      <c r="CL20" s="63">
        <v>0</v>
      </c>
      <c r="CM20" s="63">
        <v>0</v>
      </c>
      <c r="CN20" s="63">
        <v>0</v>
      </c>
      <c r="CO20" s="63">
        <v>0</v>
      </c>
      <c r="CP20" s="63">
        <v>0</v>
      </c>
      <c r="CQ20" s="63">
        <v>0</v>
      </c>
      <c r="CR20" s="63">
        <v>0</v>
      </c>
      <c r="CS20" s="63">
        <v>0</v>
      </c>
      <c r="CT20" s="63">
        <v>0</v>
      </c>
      <c r="CU20" s="63">
        <v>0</v>
      </c>
    </row>
    <row r="21" spans="1:99" x14ac:dyDescent="0.25">
      <c r="A21" s="55" t="s">
        <v>4</v>
      </c>
      <c r="B21" s="55" t="s">
        <v>168</v>
      </c>
      <c r="C21" s="55" t="s">
        <v>10</v>
      </c>
      <c r="D21" s="87">
        <v>0.1</v>
      </c>
      <c r="E21" s="55">
        <f>F18+F19</f>
        <v>1374262.5008</v>
      </c>
      <c r="F21" s="55">
        <f>E21*D21</f>
        <v>137426.25008</v>
      </c>
      <c r="G21" s="62">
        <f>-F21</f>
        <v>-137426.25008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f>(Z18+Z19)*0.1</f>
        <v>-417</v>
      </c>
      <c r="AA21" s="63">
        <f>(AA18+AA19)*0.1</f>
        <v>-1112</v>
      </c>
      <c r="AB21" s="63">
        <f>(AB18+AB19)*0.1</f>
        <v>-2780</v>
      </c>
      <c r="AC21" s="63">
        <f>(AC18+AC19)*0.1</f>
        <v>-2606.25</v>
      </c>
      <c r="AD21" s="63">
        <f>(AD18+AD19)*0.1</f>
        <v>-3127.5</v>
      </c>
      <c r="AE21" s="63">
        <f>(AE18+AE19)*0.1</f>
        <v>-8605.5375024000004</v>
      </c>
      <c r="AF21" s="63">
        <f>(AF18+AF19)*0.1</f>
        <v>-10883.300003200002</v>
      </c>
      <c r="AG21" s="63">
        <f>(AG18+AG19)*0.1</f>
        <v>-11877.141257440002</v>
      </c>
      <c r="AH21" s="63">
        <f>(AH18+AH19)*0.1</f>
        <v>-16375.756258400001</v>
      </c>
      <c r="AI21" s="63">
        <f>(AI18+AI19)*0.1</f>
        <v>-19478.331263200002</v>
      </c>
      <c r="AJ21" s="63">
        <f>(AJ18+AJ19)*0.1</f>
        <v>-24245.6312664</v>
      </c>
      <c r="AK21" s="63">
        <f>(AK18+AK19)*0.1</f>
        <v>-18194.410016639999</v>
      </c>
      <c r="AL21" s="63">
        <f>(AL18+AL19)*0.1</f>
        <v>-12832.702506560001</v>
      </c>
      <c r="AM21" s="63">
        <f>(AM18+AM19)*0.1</f>
        <v>-4890.6900057599996</v>
      </c>
      <c r="AN21" s="63">
        <v>0</v>
      </c>
      <c r="AO21" s="63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0</v>
      </c>
      <c r="BL21" s="63">
        <v>0</v>
      </c>
      <c r="BM21" s="63">
        <v>0</v>
      </c>
      <c r="BN21" s="63">
        <v>0</v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0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  <c r="CH21" s="63">
        <v>0</v>
      </c>
      <c r="CI21" s="63">
        <v>0</v>
      </c>
      <c r="CJ21" s="63">
        <v>0</v>
      </c>
      <c r="CK21" s="63">
        <v>0</v>
      </c>
      <c r="CL21" s="63">
        <v>0</v>
      </c>
      <c r="CM21" s="63">
        <v>0</v>
      </c>
      <c r="CN21" s="63">
        <v>0</v>
      </c>
      <c r="CO21" s="63">
        <v>0</v>
      </c>
      <c r="CP21" s="63">
        <v>0</v>
      </c>
      <c r="CQ21" s="63">
        <v>0</v>
      </c>
      <c r="CR21" s="63">
        <v>0</v>
      </c>
      <c r="CS21" s="63">
        <v>0</v>
      </c>
      <c r="CT21" s="63">
        <v>0</v>
      </c>
      <c r="CU21" s="63">
        <v>0</v>
      </c>
    </row>
    <row r="22" spans="1:99" x14ac:dyDescent="0.25">
      <c r="A22" s="55" t="s">
        <v>4</v>
      </c>
      <c r="B22" s="55" t="s">
        <v>168</v>
      </c>
      <c r="C22" s="55" t="s">
        <v>21</v>
      </c>
      <c r="D22" s="87">
        <v>1</v>
      </c>
      <c r="E22" s="55">
        <v>700</v>
      </c>
      <c r="F22" s="55">
        <f>D22*E22</f>
        <v>700</v>
      </c>
      <c r="G22" s="62">
        <f>-F22</f>
        <v>-700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f>G22</f>
        <v>-700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L22" s="63">
        <v>0</v>
      </c>
      <c r="BM22" s="63">
        <v>0</v>
      </c>
      <c r="BN22" s="63">
        <v>0</v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  <c r="CH22" s="63">
        <v>0</v>
      </c>
      <c r="CI22" s="63">
        <v>0</v>
      </c>
      <c r="CJ22" s="63">
        <v>0</v>
      </c>
      <c r="CK22" s="63">
        <v>0</v>
      </c>
      <c r="CL22" s="63">
        <v>0</v>
      </c>
      <c r="CM22" s="63">
        <v>0</v>
      </c>
      <c r="CN22" s="63">
        <v>0</v>
      </c>
      <c r="CO22" s="63">
        <v>0</v>
      </c>
      <c r="CP22" s="63">
        <v>0</v>
      </c>
      <c r="CQ22" s="63">
        <v>0</v>
      </c>
      <c r="CR22" s="63">
        <v>0</v>
      </c>
      <c r="CS22" s="63">
        <v>0</v>
      </c>
      <c r="CT22" s="63">
        <v>0</v>
      </c>
      <c r="CU22" s="63">
        <v>0</v>
      </c>
    </row>
    <row r="23" spans="1:99" x14ac:dyDescent="0.25">
      <c r="A23" s="55" t="s">
        <v>4</v>
      </c>
      <c r="B23" s="55" t="s">
        <v>0</v>
      </c>
      <c r="C23" s="55" t="s">
        <v>7</v>
      </c>
      <c r="D23" s="87">
        <f>5%</f>
        <v>0.05</v>
      </c>
      <c r="E23" s="55">
        <f>(F18+F19)</f>
        <v>1374262.5008</v>
      </c>
      <c r="F23" s="55">
        <f>D23*E23</f>
        <v>68713.125039999999</v>
      </c>
      <c r="G23" s="60">
        <f>-F23</f>
        <v>-68713.125039999999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f>G23*0.2</f>
        <v>-13742.625008000001</v>
      </c>
      <c r="R23" s="61">
        <v>0</v>
      </c>
      <c r="S23" s="61">
        <v>0</v>
      </c>
      <c r="T23" s="61">
        <f>G23*0.8</f>
        <v>-54970.500032000004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0</v>
      </c>
      <c r="AU23" s="61">
        <v>0</v>
      </c>
      <c r="AV23" s="61">
        <v>0</v>
      </c>
      <c r="AW23" s="61">
        <v>0</v>
      </c>
      <c r="AX23" s="61">
        <v>0</v>
      </c>
      <c r="AY23" s="61">
        <v>0</v>
      </c>
      <c r="AZ23" s="61">
        <v>0</v>
      </c>
      <c r="BA23" s="61">
        <v>0</v>
      </c>
      <c r="BB23" s="61">
        <v>0</v>
      </c>
      <c r="BC23" s="61">
        <v>0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1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</row>
    <row r="24" spans="1:99" x14ac:dyDescent="0.25">
      <c r="A24" s="55" t="s">
        <v>4</v>
      </c>
      <c r="B24" s="55" t="s">
        <v>0</v>
      </c>
      <c r="C24" s="55" t="s">
        <v>6</v>
      </c>
      <c r="D24" s="87">
        <f>5%</f>
        <v>0.05</v>
      </c>
      <c r="E24" s="55">
        <f>F16</f>
        <v>18522</v>
      </c>
      <c r="F24" s="55">
        <f>D24*E24</f>
        <v>926.1</v>
      </c>
      <c r="G24" s="62">
        <f>-F24</f>
        <v>-926.1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f>G24*0.2</f>
        <v>-185.22000000000003</v>
      </c>
      <c r="O24" s="63">
        <v>0</v>
      </c>
      <c r="P24" s="63">
        <f>G24*0.8</f>
        <v>-740.88000000000011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L24" s="63">
        <v>0</v>
      </c>
      <c r="BM24" s="63">
        <v>0</v>
      </c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63">
        <v>0</v>
      </c>
      <c r="BU24" s="63">
        <v>0</v>
      </c>
      <c r="BV24" s="63">
        <v>0</v>
      </c>
      <c r="BW24" s="63">
        <v>0</v>
      </c>
      <c r="BX24" s="63">
        <v>0</v>
      </c>
      <c r="BY24" s="63">
        <v>0</v>
      </c>
      <c r="BZ24" s="63">
        <v>0</v>
      </c>
      <c r="CA24" s="63">
        <v>0</v>
      </c>
      <c r="CB24" s="63">
        <v>0</v>
      </c>
      <c r="CC24" s="63">
        <v>0</v>
      </c>
      <c r="CD24" s="63">
        <v>0</v>
      </c>
      <c r="CE24" s="63">
        <v>0</v>
      </c>
      <c r="CF24" s="63">
        <v>0</v>
      </c>
      <c r="CG24" s="63">
        <v>0</v>
      </c>
      <c r="CH24" s="63">
        <v>0</v>
      </c>
      <c r="CI24" s="63">
        <v>0</v>
      </c>
      <c r="CJ24" s="63">
        <v>0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  <c r="CQ24" s="63">
        <v>0</v>
      </c>
      <c r="CR24" s="63">
        <v>0</v>
      </c>
      <c r="CS24" s="63">
        <v>0</v>
      </c>
      <c r="CT24" s="63">
        <v>0</v>
      </c>
      <c r="CU24" s="63">
        <v>0</v>
      </c>
    </row>
    <row r="25" spans="1:99" x14ac:dyDescent="0.25">
      <c r="A25" s="55" t="s">
        <v>4</v>
      </c>
      <c r="B25" s="55" t="s">
        <v>0</v>
      </c>
      <c r="C25" s="55" t="s">
        <v>169</v>
      </c>
      <c r="D25" s="87">
        <v>2.9999999999999997E-4</v>
      </c>
      <c r="E25" s="55">
        <f>F18</f>
        <v>679262.50080000004</v>
      </c>
      <c r="F25" s="55">
        <f>D25*E25</f>
        <v>203.77875023999999</v>
      </c>
      <c r="G25" s="62">
        <f>-F25</f>
        <v>-203.77875023999999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f>G25</f>
        <v>-203.77875023999999</v>
      </c>
      <c r="AO25" s="63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L25" s="63">
        <v>0</v>
      </c>
      <c r="BM25" s="63">
        <v>0</v>
      </c>
      <c r="BN25" s="63">
        <v>0</v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  <c r="CH25" s="63">
        <v>0</v>
      </c>
      <c r="CI25" s="63">
        <v>0</v>
      </c>
      <c r="CJ25" s="63">
        <v>0</v>
      </c>
      <c r="CK25" s="63">
        <v>0</v>
      </c>
      <c r="CL25" s="63">
        <v>0</v>
      </c>
      <c r="CM25" s="63">
        <v>0</v>
      </c>
      <c r="CN25" s="63">
        <v>0</v>
      </c>
      <c r="CO25" s="63">
        <v>0</v>
      </c>
      <c r="CP25" s="63">
        <v>0</v>
      </c>
      <c r="CQ25" s="63">
        <v>0</v>
      </c>
      <c r="CR25" s="63">
        <v>0</v>
      </c>
      <c r="CS25" s="63">
        <v>0</v>
      </c>
      <c r="CT25" s="63">
        <v>0</v>
      </c>
      <c r="CU25" s="63">
        <v>0</v>
      </c>
    </row>
    <row r="26" spans="1:99" x14ac:dyDescent="0.25">
      <c r="A26" s="55" t="s">
        <v>4</v>
      </c>
      <c r="B26" s="55" t="s">
        <v>0</v>
      </c>
      <c r="C26" s="55" t="s">
        <v>170</v>
      </c>
      <c r="D26" s="87">
        <v>2.0000000000000001E-4</v>
      </c>
      <c r="E26" s="55">
        <f>F18</f>
        <v>679262.50080000004</v>
      </c>
      <c r="F26" s="55">
        <f>D26*E26</f>
        <v>135.85250016000001</v>
      </c>
      <c r="G26" s="62">
        <f>-F26</f>
        <v>-135.85250016000001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f>G26</f>
        <v>-135.85250016000001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0</v>
      </c>
      <c r="BE26" s="63">
        <v>0</v>
      </c>
      <c r="BF26" s="63">
        <v>0</v>
      </c>
      <c r="BG26" s="63">
        <v>0</v>
      </c>
      <c r="BH26" s="63">
        <v>0</v>
      </c>
      <c r="BI26" s="63">
        <v>0</v>
      </c>
      <c r="BJ26" s="63">
        <v>0</v>
      </c>
      <c r="BK26" s="63">
        <v>0</v>
      </c>
      <c r="BL26" s="63">
        <v>0</v>
      </c>
      <c r="BM26" s="63">
        <v>0</v>
      </c>
      <c r="BN26" s="63">
        <v>0</v>
      </c>
      <c r="BO26" s="63">
        <v>0</v>
      </c>
      <c r="BP26" s="63">
        <v>0</v>
      </c>
      <c r="BQ26" s="63">
        <v>0</v>
      </c>
      <c r="BR26" s="63">
        <v>0</v>
      </c>
      <c r="BS26" s="63">
        <v>0</v>
      </c>
      <c r="BT26" s="63">
        <v>0</v>
      </c>
      <c r="BU26" s="63">
        <v>0</v>
      </c>
      <c r="BV26" s="63">
        <v>0</v>
      </c>
      <c r="BW26" s="63">
        <v>0</v>
      </c>
      <c r="BX26" s="63">
        <v>0</v>
      </c>
      <c r="BY26" s="63">
        <v>0</v>
      </c>
      <c r="BZ26" s="63">
        <v>0</v>
      </c>
      <c r="CA26" s="63">
        <v>0</v>
      </c>
      <c r="CB26" s="63">
        <v>0</v>
      </c>
      <c r="CC26" s="63">
        <v>0</v>
      </c>
      <c r="CD26" s="63">
        <v>0</v>
      </c>
      <c r="CE26" s="63">
        <v>0</v>
      </c>
      <c r="CF26" s="63">
        <v>0</v>
      </c>
      <c r="CG26" s="63">
        <v>0</v>
      </c>
      <c r="CH26" s="63">
        <v>0</v>
      </c>
      <c r="CI26" s="63">
        <v>0</v>
      </c>
      <c r="CJ26" s="63">
        <v>0</v>
      </c>
      <c r="CK26" s="63">
        <v>0</v>
      </c>
      <c r="CL26" s="63">
        <v>0</v>
      </c>
      <c r="CM26" s="63">
        <v>0</v>
      </c>
      <c r="CN26" s="63">
        <v>0</v>
      </c>
      <c r="CO26" s="63">
        <v>0</v>
      </c>
      <c r="CP26" s="63">
        <v>0</v>
      </c>
      <c r="CQ26" s="63">
        <v>0</v>
      </c>
      <c r="CR26" s="63">
        <v>0</v>
      </c>
      <c r="CS26" s="63">
        <v>0</v>
      </c>
      <c r="CT26" s="63">
        <v>0</v>
      </c>
      <c r="CU26" s="63">
        <v>0</v>
      </c>
    </row>
    <row r="27" spans="1:99" x14ac:dyDescent="0.25">
      <c r="A27" s="55" t="s">
        <v>4</v>
      </c>
      <c r="B27" s="55" t="s">
        <v>0</v>
      </c>
      <c r="C27" s="55" t="s">
        <v>171</v>
      </c>
      <c r="D27" s="87">
        <v>1</v>
      </c>
      <c r="E27" s="55">
        <v>250</v>
      </c>
      <c r="F27" s="55">
        <f>D27*E27</f>
        <v>250</v>
      </c>
      <c r="G27" s="62">
        <f>-F27</f>
        <v>-250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f>G27</f>
        <v>-250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  <c r="CH27" s="63">
        <v>0</v>
      </c>
      <c r="CI27" s="63">
        <v>0</v>
      </c>
      <c r="CJ27" s="63">
        <v>0</v>
      </c>
      <c r="CK27" s="63">
        <v>0</v>
      </c>
      <c r="CL27" s="63">
        <v>0</v>
      </c>
      <c r="CM27" s="63">
        <v>0</v>
      </c>
      <c r="CN27" s="63">
        <v>0</v>
      </c>
      <c r="CO27" s="63">
        <v>0</v>
      </c>
      <c r="CP27" s="63">
        <v>0</v>
      </c>
      <c r="CQ27" s="63">
        <v>0</v>
      </c>
      <c r="CR27" s="63">
        <v>0</v>
      </c>
      <c r="CS27" s="63">
        <v>0</v>
      </c>
      <c r="CT27" s="63">
        <v>0</v>
      </c>
      <c r="CU27" s="63">
        <v>0</v>
      </c>
    </row>
    <row r="28" spans="1:99" x14ac:dyDescent="0.25">
      <c r="A28" s="55" t="s">
        <v>4</v>
      </c>
      <c r="B28" s="55" t="s">
        <v>0</v>
      </c>
      <c r="C28" s="55" t="s">
        <v>172</v>
      </c>
      <c r="D28" s="87">
        <v>2.9999999999999997E-4</v>
      </c>
      <c r="E28" s="55">
        <f>F18</f>
        <v>679262.50080000004</v>
      </c>
      <c r="F28" s="55">
        <f>D28*E28</f>
        <v>203.77875023999999</v>
      </c>
      <c r="G28" s="62">
        <f>-F28</f>
        <v>-203.77875023999999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f>G28</f>
        <v>-203.77875023999999</v>
      </c>
      <c r="AO28" s="63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  <c r="BC28" s="63">
        <v>0</v>
      </c>
      <c r="BD28" s="63">
        <v>0</v>
      </c>
      <c r="BE28" s="63">
        <v>0</v>
      </c>
      <c r="BF28" s="63">
        <v>0</v>
      </c>
      <c r="BG28" s="63">
        <v>0</v>
      </c>
      <c r="BH28" s="63">
        <v>0</v>
      </c>
      <c r="BI28" s="63">
        <v>0</v>
      </c>
      <c r="BJ28" s="63">
        <v>0</v>
      </c>
      <c r="BK28" s="63">
        <v>0</v>
      </c>
      <c r="BL28" s="63">
        <v>0</v>
      </c>
      <c r="BM28" s="63">
        <v>0</v>
      </c>
      <c r="BN28" s="63">
        <v>0</v>
      </c>
      <c r="BO28" s="63">
        <v>0</v>
      </c>
      <c r="BP28" s="63">
        <v>0</v>
      </c>
      <c r="BQ28" s="63">
        <v>0</v>
      </c>
      <c r="BR28" s="63">
        <v>0</v>
      </c>
      <c r="BS28" s="63">
        <v>0</v>
      </c>
      <c r="BT28" s="63">
        <v>0</v>
      </c>
      <c r="BU28" s="63">
        <v>0</v>
      </c>
      <c r="BV28" s="63">
        <v>0</v>
      </c>
      <c r="BW28" s="63">
        <v>0</v>
      </c>
      <c r="BX28" s="63">
        <v>0</v>
      </c>
      <c r="BY28" s="63">
        <v>0</v>
      </c>
      <c r="BZ28" s="63">
        <v>0</v>
      </c>
      <c r="CA28" s="63">
        <v>0</v>
      </c>
      <c r="CB28" s="63">
        <v>0</v>
      </c>
      <c r="CC28" s="63">
        <v>0</v>
      </c>
      <c r="CD28" s="63">
        <v>0</v>
      </c>
      <c r="CE28" s="63">
        <v>0</v>
      </c>
      <c r="CF28" s="63">
        <v>0</v>
      </c>
      <c r="CG28" s="63">
        <v>0</v>
      </c>
      <c r="CH28" s="63">
        <v>0</v>
      </c>
      <c r="CI28" s="63">
        <v>0</v>
      </c>
      <c r="CJ28" s="63">
        <v>0</v>
      </c>
      <c r="CK28" s="63">
        <v>0</v>
      </c>
      <c r="CL28" s="63">
        <v>0</v>
      </c>
      <c r="CM28" s="63">
        <v>0</v>
      </c>
      <c r="CN28" s="63">
        <v>0</v>
      </c>
      <c r="CO28" s="63">
        <v>0</v>
      </c>
      <c r="CP28" s="63">
        <v>0</v>
      </c>
      <c r="CQ28" s="63">
        <v>0</v>
      </c>
      <c r="CR28" s="63">
        <v>0</v>
      </c>
      <c r="CS28" s="63">
        <v>0</v>
      </c>
      <c r="CT28" s="63">
        <v>0</v>
      </c>
      <c r="CU28" s="63">
        <v>0</v>
      </c>
    </row>
    <row r="29" spans="1:99" x14ac:dyDescent="0.25">
      <c r="A29" s="55" t="s">
        <v>4</v>
      </c>
      <c r="B29" s="55" t="s">
        <v>0</v>
      </c>
      <c r="C29" s="55" t="s">
        <v>173</v>
      </c>
      <c r="D29" s="87">
        <v>2.0000000000000001E-4</v>
      </c>
      <c r="E29" s="55">
        <f>F18</f>
        <v>679262.50080000004</v>
      </c>
      <c r="F29" s="55">
        <f>D29*E29</f>
        <v>135.85250016000001</v>
      </c>
      <c r="G29" s="62">
        <f>-F29</f>
        <v>-135.85250016000001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f t="shared" ref="AN29:AN32" si="4">G29</f>
        <v>-135.85250016000001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0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L29" s="63">
        <v>0</v>
      </c>
      <c r="BM29" s="63">
        <v>0</v>
      </c>
      <c r="BN29" s="63">
        <v>0</v>
      </c>
      <c r="BO29" s="63">
        <v>0</v>
      </c>
      <c r="BP29" s="63">
        <v>0</v>
      </c>
      <c r="BQ29" s="63">
        <v>0</v>
      </c>
      <c r="BR29" s="63">
        <v>0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0</v>
      </c>
      <c r="CB29" s="63">
        <v>0</v>
      </c>
      <c r="CC29" s="63">
        <v>0</v>
      </c>
      <c r="CD29" s="63">
        <v>0</v>
      </c>
      <c r="CE29" s="63">
        <v>0</v>
      </c>
      <c r="CF29" s="63">
        <v>0</v>
      </c>
      <c r="CG29" s="63">
        <v>0</v>
      </c>
      <c r="CH29" s="63">
        <v>0</v>
      </c>
      <c r="CI29" s="63">
        <v>0</v>
      </c>
      <c r="CJ29" s="63">
        <v>0</v>
      </c>
      <c r="CK29" s="63">
        <v>0</v>
      </c>
      <c r="CL29" s="63">
        <v>0</v>
      </c>
      <c r="CM29" s="63">
        <v>0</v>
      </c>
      <c r="CN29" s="63">
        <v>0</v>
      </c>
      <c r="CO29" s="63">
        <v>0</v>
      </c>
      <c r="CP29" s="63">
        <v>0</v>
      </c>
      <c r="CQ29" s="63">
        <v>0</v>
      </c>
      <c r="CR29" s="63">
        <v>0</v>
      </c>
      <c r="CS29" s="63">
        <v>0</v>
      </c>
      <c r="CT29" s="63">
        <v>0</v>
      </c>
      <c r="CU29" s="63">
        <v>0</v>
      </c>
    </row>
    <row r="30" spans="1:99" x14ac:dyDescent="0.25">
      <c r="A30" s="55" t="s">
        <v>4</v>
      </c>
      <c r="B30" s="55" t="s">
        <v>0</v>
      </c>
      <c r="C30" s="55" t="s">
        <v>174</v>
      </c>
      <c r="D30" s="87">
        <v>1</v>
      </c>
      <c r="E30" s="55">
        <v>250</v>
      </c>
      <c r="F30" s="55">
        <f>D30*E30</f>
        <v>250</v>
      </c>
      <c r="G30" s="62">
        <f>-F30</f>
        <v>-250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f t="shared" si="4"/>
        <v>-250</v>
      </c>
      <c r="AO30" s="63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  <c r="BC30" s="63">
        <v>0</v>
      </c>
      <c r="BD30" s="63">
        <v>0</v>
      </c>
      <c r="BE30" s="63">
        <v>0</v>
      </c>
      <c r="BF30" s="63">
        <v>0</v>
      </c>
      <c r="BG30" s="63">
        <v>0</v>
      </c>
      <c r="BH30" s="63">
        <v>0</v>
      </c>
      <c r="BI30" s="63">
        <v>0</v>
      </c>
      <c r="BJ30" s="63">
        <v>0</v>
      </c>
      <c r="BK30" s="63">
        <v>0</v>
      </c>
      <c r="BL30" s="63">
        <v>0</v>
      </c>
      <c r="BM30" s="63">
        <v>0</v>
      </c>
      <c r="BN30" s="63">
        <v>0</v>
      </c>
      <c r="BO30" s="63">
        <v>0</v>
      </c>
      <c r="BP30" s="63">
        <v>0</v>
      </c>
      <c r="BQ30" s="63">
        <v>0</v>
      </c>
      <c r="BR30" s="63">
        <v>0</v>
      </c>
      <c r="BS30" s="63">
        <v>0</v>
      </c>
      <c r="BT30" s="63">
        <v>0</v>
      </c>
      <c r="BU30" s="63">
        <v>0</v>
      </c>
      <c r="BV30" s="63">
        <v>0</v>
      </c>
      <c r="BW30" s="63">
        <v>0</v>
      </c>
      <c r="BX30" s="63">
        <v>0</v>
      </c>
      <c r="BY30" s="63">
        <v>0</v>
      </c>
      <c r="BZ30" s="63">
        <v>0</v>
      </c>
      <c r="CA30" s="63">
        <v>0</v>
      </c>
      <c r="CB30" s="63">
        <v>0</v>
      </c>
      <c r="CC30" s="63">
        <v>0</v>
      </c>
      <c r="CD30" s="63">
        <v>0</v>
      </c>
      <c r="CE30" s="63">
        <v>0</v>
      </c>
      <c r="CF30" s="63">
        <v>0</v>
      </c>
      <c r="CG30" s="63">
        <v>0</v>
      </c>
      <c r="CH30" s="63">
        <v>0</v>
      </c>
      <c r="CI30" s="63">
        <v>0</v>
      </c>
      <c r="CJ30" s="63">
        <v>0</v>
      </c>
      <c r="CK30" s="63">
        <v>0</v>
      </c>
      <c r="CL30" s="63">
        <v>0</v>
      </c>
      <c r="CM30" s="63">
        <v>0</v>
      </c>
      <c r="CN30" s="63">
        <v>0</v>
      </c>
      <c r="CO30" s="63">
        <v>0</v>
      </c>
      <c r="CP30" s="63">
        <v>0</v>
      </c>
      <c r="CQ30" s="63">
        <v>0</v>
      </c>
      <c r="CR30" s="63">
        <v>0</v>
      </c>
      <c r="CS30" s="63">
        <v>0</v>
      </c>
      <c r="CT30" s="63">
        <v>0</v>
      </c>
      <c r="CU30" s="63">
        <v>0</v>
      </c>
    </row>
    <row r="31" spans="1:99" x14ac:dyDescent="0.25">
      <c r="A31" s="55" t="s">
        <v>4</v>
      </c>
      <c r="B31" s="55" t="s">
        <v>0</v>
      </c>
      <c r="C31" s="55" t="s">
        <v>23</v>
      </c>
      <c r="D31" s="87">
        <v>8.9999999999999993E-3</v>
      </c>
      <c r="E31" s="55">
        <f>F18</f>
        <v>679262.50080000004</v>
      </c>
      <c r="F31" s="55">
        <f>D31*E31</f>
        <v>6113.3625071999995</v>
      </c>
      <c r="G31" s="62">
        <f>-F31</f>
        <v>-6113.3625071999995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f>$G$31/16</f>
        <v>-382.08515669999997</v>
      </c>
      <c r="Y31" s="63">
        <f t="shared" ref="Y31:AM31" si="5">$G$31/16</f>
        <v>-382.08515669999997</v>
      </c>
      <c r="Z31" s="63">
        <f t="shared" si="5"/>
        <v>-382.08515669999997</v>
      </c>
      <c r="AA31" s="63">
        <f t="shared" si="5"/>
        <v>-382.08515669999997</v>
      </c>
      <c r="AB31" s="63">
        <f t="shared" si="5"/>
        <v>-382.08515669999997</v>
      </c>
      <c r="AC31" s="63">
        <f t="shared" si="5"/>
        <v>-382.08515669999997</v>
      </c>
      <c r="AD31" s="63">
        <f t="shared" si="5"/>
        <v>-382.08515669999997</v>
      </c>
      <c r="AE31" s="63">
        <f t="shared" si="5"/>
        <v>-382.08515669999997</v>
      </c>
      <c r="AF31" s="63">
        <f t="shared" si="5"/>
        <v>-382.08515669999997</v>
      </c>
      <c r="AG31" s="63">
        <f t="shared" si="5"/>
        <v>-382.08515669999997</v>
      </c>
      <c r="AH31" s="63">
        <f t="shared" si="5"/>
        <v>-382.08515669999997</v>
      </c>
      <c r="AI31" s="63">
        <f t="shared" si="5"/>
        <v>-382.08515669999997</v>
      </c>
      <c r="AJ31" s="63">
        <f t="shared" si="5"/>
        <v>-382.08515669999997</v>
      </c>
      <c r="AK31" s="63">
        <f t="shared" si="5"/>
        <v>-382.08515669999997</v>
      </c>
      <c r="AL31" s="63">
        <f t="shared" si="5"/>
        <v>-382.08515669999997</v>
      </c>
      <c r="AM31" s="63">
        <f t="shared" si="5"/>
        <v>-382.08515669999997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  <c r="CH31" s="63">
        <v>0</v>
      </c>
      <c r="CI31" s="63">
        <v>0</v>
      </c>
      <c r="CJ31" s="63">
        <v>0</v>
      </c>
      <c r="CK31" s="63">
        <v>0</v>
      </c>
      <c r="CL31" s="63">
        <v>0</v>
      </c>
      <c r="CM31" s="63">
        <v>0</v>
      </c>
      <c r="CN31" s="63">
        <v>0</v>
      </c>
      <c r="CO31" s="63">
        <v>0</v>
      </c>
      <c r="CP31" s="63">
        <v>0</v>
      </c>
      <c r="CQ31" s="63">
        <v>0</v>
      </c>
      <c r="CR31" s="63">
        <v>0</v>
      </c>
      <c r="CS31" s="63">
        <v>0</v>
      </c>
      <c r="CT31" s="63">
        <v>0</v>
      </c>
      <c r="CU31" s="63">
        <v>0</v>
      </c>
    </row>
    <row r="32" spans="1:99" x14ac:dyDescent="0.25">
      <c r="A32" s="55" t="s">
        <v>4</v>
      </c>
      <c r="B32" s="55" t="s">
        <v>0</v>
      </c>
      <c r="C32" s="55" t="s">
        <v>175</v>
      </c>
      <c r="D32" s="87">
        <v>2.5000000000000001E-3</v>
      </c>
      <c r="E32" s="55">
        <f>12*65*1.2*725.71</f>
        <v>679264.56</v>
      </c>
      <c r="F32" s="55">
        <f>D32*E32</f>
        <v>1698.1614000000002</v>
      </c>
      <c r="G32" s="62">
        <f>-F32</f>
        <v>-1698.1614000000002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f t="shared" si="4"/>
        <v>-1698.1614000000002</v>
      </c>
      <c r="AO32" s="63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  <c r="BC32" s="63">
        <v>0</v>
      </c>
      <c r="BD32" s="63">
        <v>0</v>
      </c>
      <c r="BE32" s="63">
        <v>0</v>
      </c>
      <c r="BF32" s="63">
        <v>0</v>
      </c>
      <c r="BG32" s="63">
        <v>0</v>
      </c>
      <c r="BH32" s="63">
        <v>0</v>
      </c>
      <c r="BI32" s="63">
        <v>0</v>
      </c>
      <c r="BJ32" s="63">
        <v>0</v>
      </c>
      <c r="BK32" s="63">
        <v>0</v>
      </c>
      <c r="BL32" s="63">
        <v>0</v>
      </c>
      <c r="BM32" s="63">
        <v>0</v>
      </c>
      <c r="BN32" s="63">
        <v>0</v>
      </c>
      <c r="BO32" s="63">
        <v>0</v>
      </c>
      <c r="BP32" s="63">
        <v>0</v>
      </c>
      <c r="BQ32" s="63">
        <v>0</v>
      </c>
      <c r="BR32" s="63">
        <v>0</v>
      </c>
      <c r="BS32" s="63">
        <v>0</v>
      </c>
      <c r="BT32" s="63">
        <v>0</v>
      </c>
      <c r="BU32" s="63">
        <v>0</v>
      </c>
      <c r="BV32" s="63">
        <v>0</v>
      </c>
      <c r="BW32" s="63">
        <v>0</v>
      </c>
      <c r="BX32" s="63">
        <v>0</v>
      </c>
      <c r="BY32" s="63">
        <v>0</v>
      </c>
      <c r="BZ32" s="63">
        <v>0</v>
      </c>
      <c r="CA32" s="63">
        <v>0</v>
      </c>
      <c r="CB32" s="63">
        <v>0</v>
      </c>
      <c r="CC32" s="63">
        <v>0</v>
      </c>
      <c r="CD32" s="63">
        <v>0</v>
      </c>
      <c r="CE32" s="63">
        <v>0</v>
      </c>
      <c r="CF32" s="63">
        <v>0</v>
      </c>
      <c r="CG32" s="63">
        <v>0</v>
      </c>
      <c r="CH32" s="63">
        <v>0</v>
      </c>
      <c r="CI32" s="63">
        <v>0</v>
      </c>
      <c r="CJ32" s="63">
        <v>0</v>
      </c>
      <c r="CK32" s="63">
        <v>0</v>
      </c>
      <c r="CL32" s="63">
        <v>0</v>
      </c>
      <c r="CM32" s="63">
        <v>0</v>
      </c>
      <c r="CN32" s="63">
        <v>0</v>
      </c>
      <c r="CO32" s="63">
        <v>0</v>
      </c>
      <c r="CP32" s="63">
        <v>0</v>
      </c>
      <c r="CQ32" s="63">
        <v>0</v>
      </c>
      <c r="CR32" s="63">
        <v>0</v>
      </c>
      <c r="CS32" s="63">
        <v>0</v>
      </c>
      <c r="CT32" s="63">
        <v>0</v>
      </c>
      <c r="CU32" s="63">
        <v>0</v>
      </c>
    </row>
    <row r="33" spans="1:99" x14ac:dyDescent="0.25">
      <c r="A33" s="55" t="s">
        <v>4</v>
      </c>
      <c r="B33" s="55" t="s">
        <v>24</v>
      </c>
      <c r="C33" s="55" t="s">
        <v>27</v>
      </c>
      <c r="D33" s="88">
        <v>1</v>
      </c>
      <c r="E33" s="64">
        <v>2500</v>
      </c>
      <c r="F33" s="64">
        <f>D33*E33</f>
        <v>2500</v>
      </c>
      <c r="G33" s="65">
        <f>-F33</f>
        <v>-2500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7">
        <v>0</v>
      </c>
      <c r="W33" s="67">
        <f>G33</f>
        <v>-2500</v>
      </c>
      <c r="X33" s="67">
        <v>0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0</v>
      </c>
      <c r="AJ33" s="67">
        <v>0</v>
      </c>
      <c r="AK33" s="67">
        <v>0</v>
      </c>
      <c r="AL33" s="67">
        <v>0</v>
      </c>
      <c r="AM33" s="67">
        <v>0</v>
      </c>
      <c r="AN33" s="67">
        <v>0</v>
      </c>
      <c r="AO33" s="67">
        <v>0</v>
      </c>
      <c r="AP33" s="67">
        <v>0</v>
      </c>
      <c r="AQ33" s="67">
        <v>0</v>
      </c>
      <c r="AR33" s="67">
        <v>0</v>
      </c>
      <c r="AS33" s="67">
        <v>0</v>
      </c>
      <c r="AT33" s="67">
        <v>0</v>
      </c>
      <c r="AU33" s="67">
        <v>0</v>
      </c>
      <c r="AV33" s="67">
        <v>0</v>
      </c>
      <c r="AW33" s="67">
        <v>0</v>
      </c>
      <c r="AX33" s="67">
        <v>0</v>
      </c>
      <c r="AY33" s="67">
        <v>0</v>
      </c>
      <c r="AZ33" s="67">
        <v>0</v>
      </c>
      <c r="BA33" s="67">
        <v>0</v>
      </c>
      <c r="BB33" s="67">
        <v>0</v>
      </c>
      <c r="BC33" s="67">
        <v>0</v>
      </c>
      <c r="BD33" s="67">
        <v>0</v>
      </c>
      <c r="BE33" s="67">
        <v>0</v>
      </c>
      <c r="BF33" s="67">
        <v>0</v>
      </c>
      <c r="BG33" s="67">
        <v>0</v>
      </c>
      <c r="BH33" s="67">
        <v>0</v>
      </c>
      <c r="BI33" s="67">
        <v>0</v>
      </c>
      <c r="BJ33" s="67">
        <v>0</v>
      </c>
      <c r="BK33" s="67">
        <v>0</v>
      </c>
      <c r="BL33" s="67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7">
        <v>0</v>
      </c>
      <c r="BT33" s="67">
        <v>0</v>
      </c>
      <c r="BU33" s="67">
        <v>0</v>
      </c>
      <c r="BV33" s="67">
        <v>0</v>
      </c>
      <c r="BW33" s="67">
        <v>0</v>
      </c>
      <c r="BX33" s="67">
        <v>0</v>
      </c>
      <c r="BY33" s="67">
        <v>0</v>
      </c>
      <c r="BZ33" s="67">
        <v>0</v>
      </c>
      <c r="CA33" s="67">
        <v>0</v>
      </c>
      <c r="CB33" s="67">
        <v>0</v>
      </c>
      <c r="CC33" s="67">
        <v>0</v>
      </c>
      <c r="CD33" s="67">
        <v>0</v>
      </c>
      <c r="CE33" s="67">
        <v>0</v>
      </c>
      <c r="CF33" s="67">
        <v>0</v>
      </c>
      <c r="CG33" s="67">
        <v>0</v>
      </c>
      <c r="CH33" s="67">
        <v>0</v>
      </c>
      <c r="CI33" s="67">
        <v>0</v>
      </c>
      <c r="CJ33" s="67">
        <v>0</v>
      </c>
      <c r="CK33" s="67">
        <v>0</v>
      </c>
      <c r="CL33" s="67">
        <v>0</v>
      </c>
      <c r="CM33" s="67">
        <v>0</v>
      </c>
      <c r="CN33" s="67">
        <v>0</v>
      </c>
      <c r="CO33" s="67">
        <v>0</v>
      </c>
      <c r="CP33" s="67">
        <v>0</v>
      </c>
      <c r="CQ33" s="67">
        <v>0</v>
      </c>
      <c r="CR33" s="67">
        <v>0</v>
      </c>
      <c r="CS33" s="67">
        <v>0</v>
      </c>
      <c r="CT33" s="67">
        <v>0</v>
      </c>
      <c r="CU33" s="67">
        <v>0</v>
      </c>
    </row>
    <row r="34" spans="1:99" x14ac:dyDescent="0.25">
      <c r="A34" s="55" t="s">
        <v>4</v>
      </c>
      <c r="B34" s="55" t="s">
        <v>24</v>
      </c>
      <c r="C34" s="55" t="s">
        <v>176</v>
      </c>
      <c r="D34" s="90">
        <v>2.5000000000000001E-3</v>
      </c>
      <c r="E34" s="64">
        <f>-0.8*SUM(G2:G32,G41:G42)</f>
        <v>1516610.1097624123</v>
      </c>
      <c r="F34" s="64">
        <f>D34*E34</f>
        <v>3791.5252744060308</v>
      </c>
      <c r="G34" s="62">
        <f>-F34</f>
        <v>-3791.5252744060308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f>G34</f>
        <v>-3791.5252744060308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  <c r="BC34" s="63">
        <v>0</v>
      </c>
      <c r="BD34" s="63">
        <v>0</v>
      </c>
      <c r="BE34" s="63">
        <v>0</v>
      </c>
      <c r="BF34" s="63">
        <v>0</v>
      </c>
      <c r="BG34" s="63">
        <v>0</v>
      </c>
      <c r="BH34" s="63">
        <v>0</v>
      </c>
      <c r="BI34" s="63">
        <v>0</v>
      </c>
      <c r="BJ34" s="63">
        <v>0</v>
      </c>
      <c r="BK34" s="63">
        <v>0</v>
      </c>
      <c r="BL34" s="63">
        <v>0</v>
      </c>
      <c r="BM34" s="63">
        <v>0</v>
      </c>
      <c r="BN34" s="63">
        <v>0</v>
      </c>
      <c r="BO34" s="63">
        <v>0</v>
      </c>
      <c r="BP34" s="63">
        <v>0</v>
      </c>
      <c r="BQ34" s="63">
        <v>0</v>
      </c>
      <c r="BR34" s="63">
        <v>0</v>
      </c>
      <c r="BS34" s="63">
        <v>0</v>
      </c>
      <c r="BT34" s="63">
        <v>0</v>
      </c>
      <c r="BU34" s="63">
        <v>0</v>
      </c>
      <c r="BV34" s="63">
        <v>0</v>
      </c>
      <c r="BW34" s="63">
        <v>0</v>
      </c>
      <c r="BX34" s="63">
        <v>0</v>
      </c>
      <c r="BY34" s="63">
        <v>0</v>
      </c>
      <c r="BZ34" s="63">
        <v>0</v>
      </c>
      <c r="CA34" s="63">
        <v>0</v>
      </c>
      <c r="CB34" s="63">
        <v>0</v>
      </c>
      <c r="CC34" s="63">
        <v>0</v>
      </c>
      <c r="CD34" s="63">
        <v>0</v>
      </c>
      <c r="CE34" s="63">
        <v>0</v>
      </c>
      <c r="CF34" s="63">
        <v>0</v>
      </c>
      <c r="CG34" s="63">
        <v>0</v>
      </c>
      <c r="CH34" s="63">
        <v>0</v>
      </c>
      <c r="CI34" s="63">
        <v>0</v>
      </c>
      <c r="CJ34" s="63">
        <v>0</v>
      </c>
      <c r="CK34" s="63">
        <v>0</v>
      </c>
      <c r="CL34" s="63">
        <v>0</v>
      </c>
      <c r="CM34" s="63">
        <v>0</v>
      </c>
      <c r="CN34" s="63">
        <v>0</v>
      </c>
      <c r="CO34" s="63">
        <v>0</v>
      </c>
      <c r="CP34" s="63">
        <v>0</v>
      </c>
      <c r="CQ34" s="63">
        <v>0</v>
      </c>
      <c r="CR34" s="63">
        <v>0</v>
      </c>
      <c r="CS34" s="63">
        <v>0</v>
      </c>
      <c r="CT34" s="63">
        <v>0</v>
      </c>
      <c r="CU34" s="63">
        <v>0</v>
      </c>
    </row>
    <row r="35" spans="1:99" x14ac:dyDescent="0.25">
      <c r="A35" s="55" t="s">
        <v>4</v>
      </c>
      <c r="B35" s="55" t="s">
        <v>24</v>
      </c>
      <c r="C35" s="55" t="s">
        <v>28</v>
      </c>
      <c r="D35" s="88">
        <v>1</v>
      </c>
      <c r="E35" s="64">
        <v>250</v>
      </c>
      <c r="F35" s="64">
        <f>D35*E35</f>
        <v>250</v>
      </c>
      <c r="G35" s="62">
        <f>-F35</f>
        <v>-250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f>G35</f>
        <v>-250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0</v>
      </c>
      <c r="CG35" s="63">
        <v>0</v>
      </c>
      <c r="CH35" s="63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63">
        <v>0</v>
      </c>
      <c r="CQ35" s="63">
        <v>0</v>
      </c>
      <c r="CR35" s="63">
        <v>0</v>
      </c>
      <c r="CS35" s="63">
        <v>0</v>
      </c>
      <c r="CT35" s="63">
        <v>0</v>
      </c>
      <c r="CU35" s="63">
        <v>0</v>
      </c>
    </row>
    <row r="36" spans="1:99" x14ac:dyDescent="0.25">
      <c r="A36" s="55" t="s">
        <v>4</v>
      </c>
      <c r="B36" s="55" t="s">
        <v>24</v>
      </c>
      <c r="C36" s="55" t="s">
        <v>29</v>
      </c>
      <c r="D36" s="90">
        <v>2.5000000000000001E-3</v>
      </c>
      <c r="E36" s="64">
        <f>-0.8*SUM(G2:G32,G41:G42)</f>
        <v>1516610.1097624123</v>
      </c>
      <c r="F36" s="64">
        <f>D36*E36</f>
        <v>3791.5252744060308</v>
      </c>
      <c r="G36" s="62">
        <f>-F36</f>
        <v>-3791.5252744060308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f>G36</f>
        <v>-3791.5252744060308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  <c r="BN36" s="63">
        <v>0</v>
      </c>
      <c r="BO36" s="63">
        <v>0</v>
      </c>
      <c r="BP36" s="63">
        <v>0</v>
      </c>
      <c r="BQ36" s="63">
        <v>0</v>
      </c>
      <c r="BR36" s="63">
        <v>0</v>
      </c>
      <c r="BS36" s="63">
        <v>0</v>
      </c>
      <c r="BT36" s="63">
        <v>0</v>
      </c>
      <c r="BU36" s="63">
        <v>0</v>
      </c>
      <c r="BV36" s="63">
        <v>0</v>
      </c>
      <c r="BW36" s="63">
        <v>0</v>
      </c>
      <c r="BX36" s="63">
        <v>0</v>
      </c>
      <c r="BY36" s="63">
        <v>0</v>
      </c>
      <c r="BZ36" s="63">
        <v>0</v>
      </c>
      <c r="CA36" s="63">
        <v>0</v>
      </c>
      <c r="CB36" s="63">
        <v>0</v>
      </c>
      <c r="CC36" s="63">
        <v>0</v>
      </c>
      <c r="CD36" s="63">
        <v>0</v>
      </c>
      <c r="CE36" s="63">
        <v>0</v>
      </c>
      <c r="CF36" s="63">
        <v>0</v>
      </c>
      <c r="CG36" s="63">
        <v>0</v>
      </c>
      <c r="CH36" s="63">
        <v>0</v>
      </c>
      <c r="CI36" s="63">
        <v>0</v>
      </c>
      <c r="CJ36" s="63">
        <v>0</v>
      </c>
      <c r="CK36" s="63">
        <v>0</v>
      </c>
      <c r="CL36" s="63">
        <v>0</v>
      </c>
      <c r="CM36" s="63">
        <v>0</v>
      </c>
      <c r="CN36" s="63">
        <v>0</v>
      </c>
      <c r="CO36" s="63">
        <v>0</v>
      </c>
      <c r="CP36" s="63">
        <v>0</v>
      </c>
      <c r="CQ36" s="63">
        <v>0</v>
      </c>
      <c r="CR36" s="63">
        <v>0</v>
      </c>
      <c r="CS36" s="63">
        <v>0</v>
      </c>
      <c r="CT36" s="63">
        <v>0</v>
      </c>
      <c r="CU36" s="63">
        <v>0</v>
      </c>
    </row>
    <row r="37" spans="1:99" x14ac:dyDescent="0.25">
      <c r="A37" s="55" t="s">
        <v>4</v>
      </c>
      <c r="B37" s="55" t="s">
        <v>24</v>
      </c>
      <c r="C37" s="55" t="s">
        <v>25</v>
      </c>
      <c r="D37" s="90">
        <v>1E-3</v>
      </c>
      <c r="E37" s="64">
        <f>-0.8*SUM(G2:G32,G41:G42)</f>
        <v>1516610.1097624123</v>
      </c>
      <c r="F37" s="64">
        <f>D37*E37</f>
        <v>1516.6101097624123</v>
      </c>
      <c r="G37" s="62">
        <f>-F37</f>
        <v>-1516.6101097624123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f>G37</f>
        <v>-1516.6101097624123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3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3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L37" s="63">
        <v>0</v>
      </c>
      <c r="BM37" s="63">
        <v>0</v>
      </c>
      <c r="BN37" s="63">
        <v>0</v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  <c r="CH37" s="63">
        <v>0</v>
      </c>
      <c r="CI37" s="63">
        <v>0</v>
      </c>
      <c r="CJ37" s="63">
        <v>0</v>
      </c>
      <c r="CK37" s="63">
        <v>0</v>
      </c>
      <c r="CL37" s="63">
        <v>0</v>
      </c>
      <c r="CM37" s="63">
        <v>0</v>
      </c>
      <c r="CN37" s="63">
        <v>0</v>
      </c>
      <c r="CO37" s="63">
        <v>0</v>
      </c>
      <c r="CP37" s="63">
        <v>0</v>
      </c>
      <c r="CQ37" s="63">
        <v>0</v>
      </c>
      <c r="CR37" s="63">
        <v>0</v>
      </c>
      <c r="CS37" s="63">
        <v>0</v>
      </c>
      <c r="CT37" s="63">
        <v>0</v>
      </c>
      <c r="CU37" s="63">
        <v>0</v>
      </c>
    </row>
    <row r="38" spans="1:99" x14ac:dyDescent="0.25">
      <c r="A38" s="55" t="s">
        <v>4</v>
      </c>
      <c r="B38" s="55" t="s">
        <v>24</v>
      </c>
      <c r="C38" s="55" t="s">
        <v>95</v>
      </c>
      <c r="D38" s="90">
        <f>intereses!C5</f>
        <v>3.5000000000000003E-2</v>
      </c>
      <c r="E38" s="64">
        <f>0.8*(SUM(F2:F42)-F44-F45)</f>
        <v>1246682.0345087964</v>
      </c>
      <c r="F38" s="64">
        <v>114077.26</v>
      </c>
      <c r="G38" s="62"/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-3636.1559208333338</v>
      </c>
      <c r="AO38" s="63">
        <v>-3580.6133544185432</v>
      </c>
      <c r="AP38" s="63">
        <v>-3524.9087888517097</v>
      </c>
      <c r="AQ38" s="63">
        <v>-3469.0417516353054</v>
      </c>
      <c r="AR38" s="63">
        <v>-3413.0117688936871</v>
      </c>
      <c r="AS38" s="63">
        <v>-3356.818365369073</v>
      </c>
      <c r="AT38" s="63">
        <v>-3300.4610644175118</v>
      </c>
      <c r="AU38" s="63">
        <v>-3243.9393880048415</v>
      </c>
      <c r="AV38" s="63">
        <v>-3187.2528567026343</v>
      </c>
      <c r="AW38" s="63">
        <v>-3130.4009896841294</v>
      </c>
      <c r="AX38" s="63">
        <v>-3073.3833047201533</v>
      </c>
      <c r="AY38" s="63">
        <v>-3016.1993181750331</v>
      </c>
      <c r="AZ38" s="63">
        <v>-2958.8485450024887</v>
      </c>
      <c r="BA38" s="63">
        <v>-2901.3304987415249</v>
      </c>
      <c r="BB38" s="63">
        <v>-2843.6446915122997</v>
      </c>
      <c r="BC38" s="63">
        <v>-2785.7906340119894</v>
      </c>
      <c r="BD38" s="68">
        <v>-2727.7678355106364</v>
      </c>
      <c r="BE38" s="68">
        <v>-2669.5758038469885</v>
      </c>
      <c r="BF38" s="68">
        <v>-2611.2140454243208</v>
      </c>
      <c r="BG38" s="68">
        <v>-2552.6820652062538</v>
      </c>
      <c r="BH38" s="68">
        <v>-2493.9793667125505</v>
      </c>
      <c r="BI38" s="68">
        <v>-2435.1054520149078</v>
      </c>
      <c r="BJ38" s="68">
        <v>-2376.0598217327301</v>
      </c>
      <c r="BK38" s="68">
        <v>-2316.8419750288963</v>
      </c>
      <c r="BL38" s="68">
        <v>-2257.4514096055091</v>
      </c>
      <c r="BM38" s="68">
        <v>-2197.8876216996373</v>
      </c>
      <c r="BN38" s="68">
        <v>-2138.1501060790406</v>
      </c>
      <c r="BO38" s="68">
        <v>-2078.238356037883</v>
      </c>
      <c r="BP38" s="68">
        <v>-2018.1518633924393</v>
      </c>
      <c r="BQ38" s="68">
        <v>-1957.890118476779</v>
      </c>
      <c r="BR38" s="68">
        <v>-1897.4526101384486</v>
      </c>
      <c r="BS38" s="68">
        <v>-1836.8388257341314</v>
      </c>
      <c r="BT38" s="68">
        <v>-1776.0482511253012</v>
      </c>
      <c r="BU38" s="68">
        <v>-1715.0803706738625</v>
      </c>
      <c r="BV38" s="68">
        <v>-1653.9346672377735</v>
      </c>
      <c r="BW38" s="68">
        <v>-1592.6106221666626</v>
      </c>
      <c r="BX38" s="68">
        <v>-1531.1077152974269</v>
      </c>
      <c r="BY38" s="68">
        <v>-1469.4254249498238</v>
      </c>
      <c r="BZ38" s="68">
        <v>-1407.5632279220395</v>
      </c>
      <c r="CA38" s="68">
        <v>-1345.5205994862574</v>
      </c>
      <c r="CB38" s="68">
        <v>-1283.2970133842045</v>
      </c>
      <c r="CC38" s="68">
        <v>-1220.8919418226874</v>
      </c>
      <c r="CD38" s="68">
        <v>-1158.3048554691156</v>
      </c>
      <c r="CE38" s="68">
        <v>-1095.5352234470129</v>
      </c>
      <c r="CF38" s="68">
        <v>-1032.582513331512</v>
      </c>
      <c r="CG38" s="68">
        <v>-969.44619114484112</v>
      </c>
      <c r="CH38" s="68">
        <v>-906.12572135179244</v>
      </c>
      <c r="CI38" s="68">
        <v>-842.62056685518053</v>
      </c>
      <c r="CJ38" s="68">
        <v>-778.93018899128708</v>
      </c>
      <c r="CK38" s="68">
        <v>-715.05404752529046</v>
      </c>
      <c r="CL38" s="68">
        <v>-650.99160064668479</v>
      </c>
      <c r="CM38" s="68">
        <v>-586.74230496468306</v>
      </c>
      <c r="CN38" s="68">
        <v>-522.30561550360892</v>
      </c>
      <c r="CO38" s="68">
        <v>-457.68098569827333</v>
      </c>
      <c r="CP38" s="68">
        <v>-392.86786738933876</v>
      </c>
      <c r="CQ38" s="68">
        <v>-327.86571081866981</v>
      </c>
      <c r="CR38" s="68">
        <v>-262.67396462466979</v>
      </c>
      <c r="CS38" s="68">
        <v>-197.29207583760393</v>
      </c>
      <c r="CT38" s="68">
        <v>-131.7194898749091</v>
      </c>
      <c r="CU38" s="68">
        <v>-65.955650536489728</v>
      </c>
    </row>
    <row r="39" spans="1:99" x14ac:dyDescent="0.25">
      <c r="A39" s="55" t="s">
        <v>4</v>
      </c>
      <c r="B39" s="55" t="s">
        <v>24</v>
      </c>
      <c r="C39" s="55" t="s">
        <v>39</v>
      </c>
      <c r="D39" s="90">
        <f>intereses!E5</f>
        <v>0.05</v>
      </c>
      <c r="E39" s="64">
        <f>-0.8*SUM(G2:G32,G41:G42)</f>
        <v>1516610.1097624123</v>
      </c>
      <c r="F39" s="64">
        <v>54271.46</v>
      </c>
      <c r="G39" s="62"/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-6319.2087916666669</v>
      </c>
      <c r="Y39" s="63">
        <v>-5936.4550537573114</v>
      </c>
      <c r="Z39" s="63">
        <v>-5552.1065086066674</v>
      </c>
      <c r="AA39" s="63">
        <v>-5166.1565111845621</v>
      </c>
      <c r="AB39" s="63">
        <v>-4778.5983887731982</v>
      </c>
      <c r="AC39" s="63">
        <v>-4389.4254408517872</v>
      </c>
      <c r="AD39" s="63">
        <v>-3998.630938980702</v>
      </c>
      <c r="AE39" s="63">
        <v>-3606.2081266851551</v>
      </c>
      <c r="AF39" s="63">
        <v>-3212.1502193383772</v>
      </c>
      <c r="AG39" s="63">
        <v>-2816.4504040443207</v>
      </c>
      <c r="AH39" s="63">
        <v>-2419.1018395198716</v>
      </c>
      <c r="AI39" s="63">
        <v>-2020.0976559765713</v>
      </c>
      <c r="AJ39" s="63">
        <v>-1619.4309550018406</v>
      </c>
      <c r="AK39" s="63">
        <v>-1217.0948094397152</v>
      </c>
      <c r="AL39" s="63">
        <v>-813.08226327108093</v>
      </c>
      <c r="AM39" s="63">
        <v>-407.38633149341064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  <c r="CH39" s="63">
        <v>0</v>
      </c>
      <c r="CI39" s="63">
        <v>0</v>
      </c>
      <c r="CJ39" s="63">
        <v>0</v>
      </c>
      <c r="CK39" s="63">
        <v>0</v>
      </c>
      <c r="CL39" s="63">
        <v>0</v>
      </c>
      <c r="CM39" s="63">
        <v>0</v>
      </c>
      <c r="CN39" s="63">
        <v>0</v>
      </c>
      <c r="CO39" s="63">
        <v>0</v>
      </c>
      <c r="CP39" s="63">
        <v>0</v>
      </c>
      <c r="CQ39" s="63">
        <v>0</v>
      </c>
      <c r="CR39" s="63">
        <v>0</v>
      </c>
      <c r="CS39" s="63">
        <v>0</v>
      </c>
      <c r="CT39" s="63">
        <v>0</v>
      </c>
      <c r="CU39" s="63">
        <v>0</v>
      </c>
    </row>
    <row r="40" spans="1:99" x14ac:dyDescent="0.25">
      <c r="A40" s="55" t="s">
        <v>4</v>
      </c>
      <c r="B40" s="55" t="s">
        <v>24</v>
      </c>
      <c r="C40" s="55" t="s">
        <v>26</v>
      </c>
      <c r="D40" s="90">
        <v>2.5000000000000001E-3</v>
      </c>
      <c r="E40" s="64">
        <f>-0.8*SUM(G2:G32,G41:G42)</f>
        <v>1516610.1097624123</v>
      </c>
      <c r="F40" s="64">
        <f>D40*E40</f>
        <v>3791.5252744060308</v>
      </c>
      <c r="G40" s="62">
        <f>-F40</f>
        <v>-3791.5252744060308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3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0</v>
      </c>
      <c r="BF40" s="63">
        <v>0</v>
      </c>
      <c r="BG40" s="63">
        <v>0</v>
      </c>
      <c r="BH40" s="63">
        <v>0</v>
      </c>
      <c r="BI40" s="63">
        <v>0</v>
      </c>
      <c r="BJ40" s="63">
        <v>0</v>
      </c>
      <c r="BK40" s="63">
        <v>0</v>
      </c>
      <c r="BL40" s="63">
        <v>0</v>
      </c>
      <c r="BM40" s="63">
        <v>0</v>
      </c>
      <c r="BN40" s="63">
        <v>0</v>
      </c>
      <c r="BO40" s="63">
        <v>0</v>
      </c>
      <c r="BP40" s="63">
        <v>0</v>
      </c>
      <c r="BQ40" s="63">
        <v>0</v>
      </c>
      <c r="BR40" s="63">
        <v>0</v>
      </c>
      <c r="BS40" s="63">
        <v>0</v>
      </c>
      <c r="BT40" s="63">
        <v>0</v>
      </c>
      <c r="BU40" s="63">
        <v>0</v>
      </c>
      <c r="BV40" s="63">
        <v>0</v>
      </c>
      <c r="BW40" s="63">
        <v>0</v>
      </c>
      <c r="BX40" s="63">
        <v>0</v>
      </c>
      <c r="BY40" s="63">
        <v>0</v>
      </c>
      <c r="BZ40" s="63">
        <v>0</v>
      </c>
      <c r="CA40" s="63">
        <v>0</v>
      </c>
      <c r="CB40" s="63">
        <v>0</v>
      </c>
      <c r="CC40" s="63">
        <v>0</v>
      </c>
      <c r="CD40" s="63">
        <v>0</v>
      </c>
      <c r="CE40" s="63">
        <v>0</v>
      </c>
      <c r="CF40" s="63">
        <v>0</v>
      </c>
      <c r="CG40" s="63">
        <v>0</v>
      </c>
      <c r="CH40" s="63">
        <v>0</v>
      </c>
      <c r="CI40" s="63">
        <v>0</v>
      </c>
      <c r="CJ40" s="63">
        <v>0</v>
      </c>
      <c r="CK40" s="63">
        <v>0</v>
      </c>
      <c r="CL40" s="63">
        <v>0</v>
      </c>
      <c r="CM40" s="63">
        <v>0</v>
      </c>
      <c r="CN40" s="63">
        <v>0</v>
      </c>
      <c r="CO40" s="63">
        <v>0</v>
      </c>
      <c r="CP40" s="63">
        <v>0</v>
      </c>
      <c r="CQ40" s="63">
        <v>0</v>
      </c>
      <c r="CR40" s="63">
        <v>0</v>
      </c>
      <c r="CS40" s="63">
        <v>0</v>
      </c>
      <c r="CT40" s="63">
        <v>0</v>
      </c>
      <c r="CU40" s="63">
        <f>G40</f>
        <v>-3791.5252744060308</v>
      </c>
    </row>
    <row r="41" spans="1:99" x14ac:dyDescent="0.25">
      <c r="A41" s="55" t="s">
        <v>4</v>
      </c>
      <c r="B41" s="55" t="s">
        <v>1</v>
      </c>
      <c r="C41" s="55" t="s">
        <v>22</v>
      </c>
      <c r="D41" s="87">
        <f>6*8</f>
        <v>48</v>
      </c>
      <c r="E41" s="55">
        <v>700</v>
      </c>
      <c r="F41" s="64">
        <f t="shared" ref="F41:F42" si="6">D41*E41</f>
        <v>33600</v>
      </c>
      <c r="G41" s="60">
        <f>-F41</f>
        <v>-33600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f t="shared" ref="Y41:AF41" si="7">$G$41/8</f>
        <v>-4200</v>
      </c>
      <c r="Z41" s="61">
        <f t="shared" si="7"/>
        <v>-4200</v>
      </c>
      <c r="AA41" s="61">
        <f t="shared" si="7"/>
        <v>-4200</v>
      </c>
      <c r="AB41" s="61">
        <f t="shared" si="7"/>
        <v>-4200</v>
      </c>
      <c r="AC41" s="61">
        <f t="shared" si="7"/>
        <v>-4200</v>
      </c>
      <c r="AD41" s="61">
        <f t="shared" si="7"/>
        <v>-4200</v>
      </c>
      <c r="AE41" s="61">
        <f t="shared" si="7"/>
        <v>-4200</v>
      </c>
      <c r="AF41" s="61">
        <f t="shared" si="7"/>
        <v>-4200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0</v>
      </c>
      <c r="AT41" s="61">
        <v>0</v>
      </c>
      <c r="AU41" s="61">
        <v>0</v>
      </c>
      <c r="AV41" s="61">
        <v>0</v>
      </c>
      <c r="AW41" s="61">
        <v>0</v>
      </c>
      <c r="AX41" s="61">
        <v>0</v>
      </c>
      <c r="AY41" s="61">
        <v>0</v>
      </c>
      <c r="AZ41" s="61">
        <v>0</v>
      </c>
      <c r="BA41" s="61">
        <v>0</v>
      </c>
      <c r="BB41" s="61">
        <v>0</v>
      </c>
      <c r="BC41" s="61">
        <v>0</v>
      </c>
      <c r="BD41" s="61">
        <v>0</v>
      </c>
      <c r="BE41" s="61">
        <v>0</v>
      </c>
      <c r="BF41" s="61">
        <v>0</v>
      </c>
      <c r="BG41" s="61">
        <v>0</v>
      </c>
      <c r="BH41" s="61">
        <v>0</v>
      </c>
      <c r="BI41" s="61">
        <v>0</v>
      </c>
      <c r="BJ41" s="61">
        <v>0</v>
      </c>
      <c r="BK41" s="61">
        <v>0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</row>
    <row r="42" spans="1:99" x14ac:dyDescent="0.25">
      <c r="A42" s="55" t="s">
        <v>4</v>
      </c>
      <c r="B42" s="55" t="s">
        <v>1</v>
      </c>
      <c r="C42" s="55" t="s">
        <v>17</v>
      </c>
      <c r="D42" s="87">
        <f>6*8</f>
        <v>48</v>
      </c>
      <c r="E42" s="55">
        <v>200</v>
      </c>
      <c r="F42" s="64">
        <f t="shared" si="6"/>
        <v>9600</v>
      </c>
      <c r="G42" s="62">
        <f>-$F$42</f>
        <v>-9600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f t="shared" ref="Y42:AF42" si="8">$G$42/8</f>
        <v>-1200</v>
      </c>
      <c r="Z42" s="63">
        <f t="shared" si="8"/>
        <v>-1200</v>
      </c>
      <c r="AA42" s="63">
        <f t="shared" si="8"/>
        <v>-1200</v>
      </c>
      <c r="AB42" s="63">
        <f t="shared" si="8"/>
        <v>-1200</v>
      </c>
      <c r="AC42" s="63">
        <f t="shared" si="8"/>
        <v>-1200</v>
      </c>
      <c r="AD42" s="63">
        <f t="shared" si="8"/>
        <v>-1200</v>
      </c>
      <c r="AE42" s="63">
        <f t="shared" si="8"/>
        <v>-1200</v>
      </c>
      <c r="AF42" s="63">
        <f t="shared" si="8"/>
        <v>-1200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  <c r="AO42" s="63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</row>
    <row r="43" spans="1:99" x14ac:dyDescent="0.25">
      <c r="A43" s="55" t="s">
        <v>5</v>
      </c>
      <c r="B43" s="55" t="s">
        <v>177</v>
      </c>
      <c r="C43" s="55" t="s">
        <v>143</v>
      </c>
      <c r="D43" s="87">
        <v>12</v>
      </c>
      <c r="E43" s="55">
        <f>65*2183.04</f>
        <v>141897.60000000001</v>
      </c>
      <c r="F43" s="55">
        <f>D43*E43</f>
        <v>1702771.2000000002</v>
      </c>
      <c r="G43" s="62">
        <f>F43</f>
        <v>1702771.2000000002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3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0</v>
      </c>
      <c r="BE43" s="63">
        <v>0</v>
      </c>
      <c r="BF43" s="63">
        <v>0</v>
      </c>
      <c r="BG43" s="63">
        <v>0</v>
      </c>
      <c r="BH43" s="63">
        <v>0</v>
      </c>
      <c r="BI43" s="63">
        <v>0</v>
      </c>
      <c r="BJ43" s="63">
        <v>0</v>
      </c>
      <c r="BK43" s="63">
        <v>0</v>
      </c>
      <c r="BL43" s="63">
        <v>0</v>
      </c>
      <c r="BM43" s="63">
        <v>0</v>
      </c>
      <c r="BN43" s="63">
        <v>0</v>
      </c>
      <c r="BO43" s="63">
        <v>0</v>
      </c>
      <c r="BP43" s="63">
        <v>0</v>
      </c>
      <c r="BQ43" s="63">
        <v>0</v>
      </c>
      <c r="BR43" s="63">
        <v>0</v>
      </c>
      <c r="BS43" s="63">
        <v>0</v>
      </c>
      <c r="BT43" s="63">
        <v>0</v>
      </c>
      <c r="BU43" s="63">
        <v>0</v>
      </c>
      <c r="BV43" s="63">
        <v>0</v>
      </c>
      <c r="BW43" s="63">
        <v>0</v>
      </c>
      <c r="BX43" s="63">
        <v>0</v>
      </c>
      <c r="BY43" s="63">
        <v>0</v>
      </c>
      <c r="BZ43" s="63">
        <v>0</v>
      </c>
      <c r="CA43" s="63">
        <v>0</v>
      </c>
      <c r="CB43" s="63">
        <v>0</v>
      </c>
      <c r="CC43" s="63">
        <v>0</v>
      </c>
      <c r="CD43" s="63">
        <v>0</v>
      </c>
      <c r="CE43" s="63">
        <v>0</v>
      </c>
      <c r="CF43" s="63">
        <v>0</v>
      </c>
      <c r="CG43" s="63">
        <v>0</v>
      </c>
      <c r="CH43" s="63">
        <v>0</v>
      </c>
      <c r="CI43" s="63">
        <v>0</v>
      </c>
      <c r="CJ43" s="63">
        <v>0</v>
      </c>
      <c r="CK43" s="63">
        <v>0</v>
      </c>
      <c r="CL43" s="63">
        <v>0</v>
      </c>
      <c r="CM43" s="63">
        <v>0</v>
      </c>
      <c r="CN43" s="63">
        <v>0</v>
      </c>
      <c r="CO43" s="63">
        <v>0</v>
      </c>
      <c r="CP43" s="63">
        <v>0</v>
      </c>
      <c r="CQ43" s="63">
        <v>0</v>
      </c>
      <c r="CR43" s="63">
        <v>0</v>
      </c>
      <c r="CS43" s="63">
        <v>0</v>
      </c>
      <c r="CT43" s="63">
        <v>0</v>
      </c>
      <c r="CU43" s="63">
        <f>G43</f>
        <v>1702771.2000000002</v>
      </c>
    </row>
    <row r="44" spans="1:99" x14ac:dyDescent="0.25">
      <c r="A44" s="55" t="s">
        <v>5</v>
      </c>
      <c r="B44" s="55" t="s">
        <v>178</v>
      </c>
      <c r="C44" s="55" t="s">
        <v>179</v>
      </c>
      <c r="D44" s="87">
        <v>22</v>
      </c>
      <c r="E44" s="59">
        <v>12700</v>
      </c>
      <c r="F44" s="55">
        <f>D44*E44</f>
        <v>279400</v>
      </c>
      <c r="G44" s="62">
        <f>F44</f>
        <v>279400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f>G44</f>
        <v>279400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3">
        <v>0</v>
      </c>
      <c r="BI44" s="63">
        <v>0</v>
      </c>
      <c r="BJ44" s="63">
        <v>0</v>
      </c>
      <c r="BK44" s="63">
        <v>0</v>
      </c>
      <c r="BL44" s="63">
        <v>0</v>
      </c>
      <c r="BM44" s="63">
        <v>0</v>
      </c>
      <c r="BN44" s="63">
        <v>0</v>
      </c>
      <c r="BO44" s="63">
        <v>0</v>
      </c>
      <c r="BP44" s="63">
        <v>0</v>
      </c>
      <c r="BQ44" s="63">
        <v>0</v>
      </c>
      <c r="BR44" s="63">
        <v>0</v>
      </c>
      <c r="BS44" s="63">
        <v>0</v>
      </c>
      <c r="BT44" s="63">
        <v>0</v>
      </c>
      <c r="BU44" s="63">
        <v>0</v>
      </c>
      <c r="BV44" s="63">
        <v>0</v>
      </c>
      <c r="BW44" s="63">
        <v>0</v>
      </c>
      <c r="BX44" s="63">
        <v>0</v>
      </c>
      <c r="BY44" s="63">
        <v>0</v>
      </c>
      <c r="BZ44" s="63">
        <v>0</v>
      </c>
      <c r="CA44" s="63">
        <v>0</v>
      </c>
      <c r="CB44" s="63">
        <v>0</v>
      </c>
      <c r="CC44" s="63">
        <v>0</v>
      </c>
      <c r="CD44" s="63">
        <v>0</v>
      </c>
      <c r="CE44" s="63">
        <v>0</v>
      </c>
      <c r="CF44" s="63">
        <v>0</v>
      </c>
      <c r="CG44" s="63">
        <v>0</v>
      </c>
      <c r="CH44" s="63">
        <v>0</v>
      </c>
      <c r="CI44" s="63">
        <v>0</v>
      </c>
      <c r="CJ44" s="63">
        <v>0</v>
      </c>
      <c r="CK44" s="63">
        <v>0</v>
      </c>
      <c r="CL44" s="63">
        <v>0</v>
      </c>
      <c r="CM44" s="63">
        <v>0</v>
      </c>
      <c r="CN44" s="63">
        <v>0</v>
      </c>
      <c r="CO44" s="63">
        <v>0</v>
      </c>
      <c r="CP44" s="63">
        <v>0</v>
      </c>
      <c r="CQ44" s="63">
        <v>0</v>
      </c>
      <c r="CR44" s="63">
        <v>0</v>
      </c>
      <c r="CS44" s="63">
        <v>0</v>
      </c>
      <c r="CT44" s="63">
        <v>0</v>
      </c>
      <c r="CU44" s="63">
        <v>0</v>
      </c>
    </row>
    <row r="45" spans="1:99" x14ac:dyDescent="0.25">
      <c r="A45" s="55" t="s">
        <v>5</v>
      </c>
      <c r="B45" s="55" t="s">
        <v>178</v>
      </c>
      <c r="C45" s="55" t="s">
        <v>180</v>
      </c>
      <c r="D45" s="87">
        <v>22</v>
      </c>
      <c r="E45" s="55">
        <v>11000</v>
      </c>
      <c r="F45" s="55">
        <f>D45*E45</f>
        <v>242000</v>
      </c>
      <c r="G45" s="62">
        <f>F45</f>
        <v>242000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f>G45</f>
        <v>242000</v>
      </c>
      <c r="AO45" s="63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0</v>
      </c>
      <c r="BJ45" s="63">
        <v>0</v>
      </c>
      <c r="BK45" s="63">
        <v>0</v>
      </c>
      <c r="BL45" s="63">
        <v>0</v>
      </c>
      <c r="BM45" s="63">
        <v>0</v>
      </c>
      <c r="BN45" s="63">
        <v>0</v>
      </c>
      <c r="BO45" s="63">
        <v>0</v>
      </c>
      <c r="BP45" s="63">
        <v>0</v>
      </c>
      <c r="BQ45" s="63">
        <v>0</v>
      </c>
      <c r="BR45" s="63">
        <v>0</v>
      </c>
      <c r="BS45" s="63">
        <v>0</v>
      </c>
      <c r="BT45" s="63">
        <v>0</v>
      </c>
      <c r="BU45" s="63">
        <v>0</v>
      </c>
      <c r="BV45" s="63">
        <v>0</v>
      </c>
      <c r="BW45" s="63">
        <v>0</v>
      </c>
      <c r="BX45" s="63">
        <v>0</v>
      </c>
      <c r="BY45" s="63">
        <v>0</v>
      </c>
      <c r="BZ45" s="63">
        <v>0</v>
      </c>
      <c r="CA45" s="63">
        <v>0</v>
      </c>
      <c r="CB45" s="63">
        <v>0</v>
      </c>
      <c r="CC45" s="63">
        <v>0</v>
      </c>
      <c r="CD45" s="63">
        <v>0</v>
      </c>
      <c r="CE45" s="63">
        <v>0</v>
      </c>
      <c r="CF45" s="63">
        <v>0</v>
      </c>
      <c r="CG45" s="63">
        <v>0</v>
      </c>
      <c r="CH45" s="63">
        <v>0</v>
      </c>
      <c r="CI45" s="63">
        <v>0</v>
      </c>
      <c r="CJ45" s="63">
        <v>0</v>
      </c>
      <c r="CK45" s="63">
        <v>0</v>
      </c>
      <c r="CL45" s="63">
        <v>0</v>
      </c>
      <c r="CM45" s="63">
        <v>0</v>
      </c>
      <c r="CN45" s="63">
        <v>0</v>
      </c>
      <c r="CO45" s="63">
        <v>0</v>
      </c>
      <c r="CP45" s="63">
        <v>0</v>
      </c>
      <c r="CQ45" s="63">
        <v>0</v>
      </c>
      <c r="CR45" s="63">
        <v>0</v>
      </c>
      <c r="CS45" s="63">
        <v>0</v>
      </c>
      <c r="CT45" s="63">
        <v>0</v>
      </c>
      <c r="CU45" s="63">
        <v>0</v>
      </c>
    </row>
    <row r="46" spans="1:99" x14ac:dyDescent="0.25">
      <c r="A46" s="55" t="s">
        <v>5</v>
      </c>
      <c r="B46" s="55" t="s">
        <v>181</v>
      </c>
      <c r="C46" s="55" t="s">
        <v>182</v>
      </c>
      <c r="D46" s="87">
        <f>12*60</f>
        <v>720</v>
      </c>
      <c r="E46" s="55">
        <v>450</v>
      </c>
      <c r="F46" s="64">
        <f>D46*E46</f>
        <v>324000</v>
      </c>
      <c r="G46" s="62">
        <f>F46</f>
        <v>324000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f>($D$46*$E$46)/60</f>
        <v>5400</v>
      </c>
      <c r="AO46" s="63">
        <f t="shared" ref="AO46:CU46" si="9">($D$46*$E$46)/60</f>
        <v>5400</v>
      </c>
      <c r="AP46" s="63">
        <f t="shared" si="9"/>
        <v>5400</v>
      </c>
      <c r="AQ46" s="63">
        <f t="shared" si="9"/>
        <v>5400</v>
      </c>
      <c r="AR46" s="63">
        <f t="shared" si="9"/>
        <v>5400</v>
      </c>
      <c r="AS46" s="63">
        <f t="shared" si="9"/>
        <v>5400</v>
      </c>
      <c r="AT46" s="63">
        <f t="shared" si="9"/>
        <v>5400</v>
      </c>
      <c r="AU46" s="63">
        <f t="shared" si="9"/>
        <v>5400</v>
      </c>
      <c r="AV46" s="63">
        <f t="shared" si="9"/>
        <v>5400</v>
      </c>
      <c r="AW46" s="63">
        <f t="shared" si="9"/>
        <v>5400</v>
      </c>
      <c r="AX46" s="63">
        <f t="shared" si="9"/>
        <v>5400</v>
      </c>
      <c r="AY46" s="63">
        <f t="shared" si="9"/>
        <v>5400</v>
      </c>
      <c r="AZ46" s="63">
        <f t="shared" si="9"/>
        <v>5400</v>
      </c>
      <c r="BA46" s="63">
        <f t="shared" si="9"/>
        <v>5400</v>
      </c>
      <c r="BB46" s="63">
        <f t="shared" si="9"/>
        <v>5400</v>
      </c>
      <c r="BC46" s="63">
        <f t="shared" si="9"/>
        <v>5400</v>
      </c>
      <c r="BD46" s="63">
        <f t="shared" si="9"/>
        <v>5400</v>
      </c>
      <c r="BE46" s="63">
        <f t="shared" si="9"/>
        <v>5400</v>
      </c>
      <c r="BF46" s="63">
        <f t="shared" si="9"/>
        <v>5400</v>
      </c>
      <c r="BG46" s="63">
        <f t="shared" si="9"/>
        <v>5400</v>
      </c>
      <c r="BH46" s="63">
        <f t="shared" si="9"/>
        <v>5400</v>
      </c>
      <c r="BI46" s="63">
        <f t="shared" si="9"/>
        <v>5400</v>
      </c>
      <c r="BJ46" s="63">
        <f t="shared" si="9"/>
        <v>5400</v>
      </c>
      <c r="BK46" s="63">
        <f t="shared" si="9"/>
        <v>5400</v>
      </c>
      <c r="BL46" s="63">
        <f t="shared" si="9"/>
        <v>5400</v>
      </c>
      <c r="BM46" s="63">
        <f t="shared" si="9"/>
        <v>5400</v>
      </c>
      <c r="BN46" s="63">
        <f t="shared" si="9"/>
        <v>5400</v>
      </c>
      <c r="BO46" s="63">
        <f t="shared" si="9"/>
        <v>5400</v>
      </c>
      <c r="BP46" s="63">
        <f t="shared" si="9"/>
        <v>5400</v>
      </c>
      <c r="BQ46" s="63">
        <f t="shared" si="9"/>
        <v>5400</v>
      </c>
      <c r="BR46" s="63">
        <f t="shared" si="9"/>
        <v>5400</v>
      </c>
      <c r="BS46" s="63">
        <f t="shared" si="9"/>
        <v>5400</v>
      </c>
      <c r="BT46" s="63">
        <f t="shared" si="9"/>
        <v>5400</v>
      </c>
      <c r="BU46" s="63">
        <f t="shared" si="9"/>
        <v>5400</v>
      </c>
      <c r="BV46" s="63">
        <f t="shared" si="9"/>
        <v>5400</v>
      </c>
      <c r="BW46" s="63">
        <f t="shared" si="9"/>
        <v>5400</v>
      </c>
      <c r="BX46" s="63">
        <f t="shared" si="9"/>
        <v>5400</v>
      </c>
      <c r="BY46" s="63">
        <f t="shared" si="9"/>
        <v>5400</v>
      </c>
      <c r="BZ46" s="63">
        <f t="shared" si="9"/>
        <v>5400</v>
      </c>
      <c r="CA46" s="63">
        <f t="shared" si="9"/>
        <v>5400</v>
      </c>
      <c r="CB46" s="63">
        <f t="shared" si="9"/>
        <v>5400</v>
      </c>
      <c r="CC46" s="63">
        <f t="shared" si="9"/>
        <v>5400</v>
      </c>
      <c r="CD46" s="63">
        <f t="shared" si="9"/>
        <v>5400</v>
      </c>
      <c r="CE46" s="63">
        <f t="shared" si="9"/>
        <v>5400</v>
      </c>
      <c r="CF46" s="63">
        <f t="shared" si="9"/>
        <v>5400</v>
      </c>
      <c r="CG46" s="63">
        <f t="shared" si="9"/>
        <v>5400</v>
      </c>
      <c r="CH46" s="63">
        <f t="shared" si="9"/>
        <v>5400</v>
      </c>
      <c r="CI46" s="63">
        <f t="shared" si="9"/>
        <v>5400</v>
      </c>
      <c r="CJ46" s="63">
        <f t="shared" si="9"/>
        <v>5400</v>
      </c>
      <c r="CK46" s="63">
        <f t="shared" si="9"/>
        <v>5400</v>
      </c>
      <c r="CL46" s="63">
        <f t="shared" si="9"/>
        <v>5400</v>
      </c>
      <c r="CM46" s="63">
        <f t="shared" si="9"/>
        <v>5400</v>
      </c>
      <c r="CN46" s="63">
        <f t="shared" si="9"/>
        <v>5400</v>
      </c>
      <c r="CO46" s="63">
        <f t="shared" si="9"/>
        <v>5400</v>
      </c>
      <c r="CP46" s="63">
        <f t="shared" si="9"/>
        <v>5400</v>
      </c>
      <c r="CQ46" s="63">
        <f t="shared" si="9"/>
        <v>5400</v>
      </c>
      <c r="CR46" s="63">
        <f t="shared" si="9"/>
        <v>5400</v>
      </c>
      <c r="CS46" s="63">
        <f t="shared" si="9"/>
        <v>5400</v>
      </c>
      <c r="CT46" s="63">
        <f t="shared" si="9"/>
        <v>5400</v>
      </c>
      <c r="CU46" s="63">
        <f t="shared" si="9"/>
        <v>5400</v>
      </c>
    </row>
    <row r="47" spans="1:99" x14ac:dyDescent="0.25">
      <c r="A47" s="55" t="s">
        <v>5</v>
      </c>
      <c r="B47" s="55" t="s">
        <v>183</v>
      </c>
      <c r="C47" s="55" t="s">
        <v>151</v>
      </c>
      <c r="D47" s="87">
        <v>0</v>
      </c>
      <c r="E47" s="55">
        <v>50</v>
      </c>
      <c r="F47" s="64">
        <f>D47*E47</f>
        <v>0</v>
      </c>
      <c r="G47" s="69">
        <f>F47</f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f>($D$47*$E$47)/60</f>
        <v>0</v>
      </c>
      <c r="AO47" s="63">
        <f t="shared" ref="AO47:CU47" si="10">($D$47*$E$47)/60</f>
        <v>0</v>
      </c>
      <c r="AP47" s="63">
        <f t="shared" si="10"/>
        <v>0</v>
      </c>
      <c r="AQ47" s="63">
        <f t="shared" si="10"/>
        <v>0</v>
      </c>
      <c r="AR47" s="63">
        <f t="shared" si="10"/>
        <v>0</v>
      </c>
      <c r="AS47" s="63">
        <f t="shared" si="10"/>
        <v>0</v>
      </c>
      <c r="AT47" s="63">
        <f t="shared" si="10"/>
        <v>0</v>
      </c>
      <c r="AU47" s="63">
        <f t="shared" si="10"/>
        <v>0</v>
      </c>
      <c r="AV47" s="63">
        <f t="shared" si="10"/>
        <v>0</v>
      </c>
      <c r="AW47" s="63">
        <f t="shared" si="10"/>
        <v>0</v>
      </c>
      <c r="AX47" s="63">
        <f t="shared" si="10"/>
        <v>0</v>
      </c>
      <c r="AY47" s="63">
        <f t="shared" si="10"/>
        <v>0</v>
      </c>
      <c r="AZ47" s="63">
        <f t="shared" si="10"/>
        <v>0</v>
      </c>
      <c r="BA47" s="63">
        <f t="shared" si="10"/>
        <v>0</v>
      </c>
      <c r="BB47" s="63">
        <f t="shared" si="10"/>
        <v>0</v>
      </c>
      <c r="BC47" s="63">
        <f t="shared" si="10"/>
        <v>0</v>
      </c>
      <c r="BD47" s="63">
        <f t="shared" si="10"/>
        <v>0</v>
      </c>
      <c r="BE47" s="63">
        <f t="shared" si="10"/>
        <v>0</v>
      </c>
      <c r="BF47" s="63">
        <f t="shared" si="10"/>
        <v>0</v>
      </c>
      <c r="BG47" s="63">
        <f t="shared" si="10"/>
        <v>0</v>
      </c>
      <c r="BH47" s="63">
        <f t="shared" si="10"/>
        <v>0</v>
      </c>
      <c r="BI47" s="63">
        <f t="shared" si="10"/>
        <v>0</v>
      </c>
      <c r="BJ47" s="63">
        <f t="shared" si="10"/>
        <v>0</v>
      </c>
      <c r="BK47" s="63">
        <f t="shared" si="10"/>
        <v>0</v>
      </c>
      <c r="BL47" s="63">
        <f t="shared" si="10"/>
        <v>0</v>
      </c>
      <c r="BM47" s="63">
        <f t="shared" si="10"/>
        <v>0</v>
      </c>
      <c r="BN47" s="63">
        <f t="shared" si="10"/>
        <v>0</v>
      </c>
      <c r="BO47" s="63">
        <f t="shared" si="10"/>
        <v>0</v>
      </c>
      <c r="BP47" s="63">
        <f t="shared" si="10"/>
        <v>0</v>
      </c>
      <c r="BQ47" s="63">
        <f t="shared" si="10"/>
        <v>0</v>
      </c>
      <c r="BR47" s="63">
        <f t="shared" si="10"/>
        <v>0</v>
      </c>
      <c r="BS47" s="63">
        <f t="shared" si="10"/>
        <v>0</v>
      </c>
      <c r="BT47" s="63">
        <f t="shared" si="10"/>
        <v>0</v>
      </c>
      <c r="BU47" s="63">
        <f t="shared" si="10"/>
        <v>0</v>
      </c>
      <c r="BV47" s="63">
        <f t="shared" si="10"/>
        <v>0</v>
      </c>
      <c r="BW47" s="63">
        <f t="shared" si="10"/>
        <v>0</v>
      </c>
      <c r="BX47" s="63">
        <f t="shared" si="10"/>
        <v>0</v>
      </c>
      <c r="BY47" s="63">
        <f t="shared" si="10"/>
        <v>0</v>
      </c>
      <c r="BZ47" s="63">
        <f t="shared" si="10"/>
        <v>0</v>
      </c>
      <c r="CA47" s="63">
        <f t="shared" si="10"/>
        <v>0</v>
      </c>
      <c r="CB47" s="63">
        <f t="shared" si="10"/>
        <v>0</v>
      </c>
      <c r="CC47" s="63">
        <f t="shared" si="10"/>
        <v>0</v>
      </c>
      <c r="CD47" s="63">
        <f t="shared" si="10"/>
        <v>0</v>
      </c>
      <c r="CE47" s="63">
        <f t="shared" si="10"/>
        <v>0</v>
      </c>
      <c r="CF47" s="63">
        <f t="shared" si="10"/>
        <v>0</v>
      </c>
      <c r="CG47" s="63">
        <f t="shared" si="10"/>
        <v>0</v>
      </c>
      <c r="CH47" s="63">
        <f t="shared" si="10"/>
        <v>0</v>
      </c>
      <c r="CI47" s="63">
        <f t="shared" si="10"/>
        <v>0</v>
      </c>
      <c r="CJ47" s="63">
        <f t="shared" si="10"/>
        <v>0</v>
      </c>
      <c r="CK47" s="63">
        <f t="shared" si="10"/>
        <v>0</v>
      </c>
      <c r="CL47" s="63">
        <f t="shared" si="10"/>
        <v>0</v>
      </c>
      <c r="CM47" s="63">
        <f t="shared" si="10"/>
        <v>0</v>
      </c>
      <c r="CN47" s="63">
        <f t="shared" si="10"/>
        <v>0</v>
      </c>
      <c r="CO47" s="63">
        <f t="shared" si="10"/>
        <v>0</v>
      </c>
      <c r="CP47" s="63">
        <f t="shared" si="10"/>
        <v>0</v>
      </c>
      <c r="CQ47" s="63">
        <f t="shared" si="10"/>
        <v>0</v>
      </c>
      <c r="CR47" s="63">
        <f t="shared" si="10"/>
        <v>0</v>
      </c>
      <c r="CS47" s="63">
        <f t="shared" si="10"/>
        <v>0</v>
      </c>
      <c r="CT47" s="63">
        <f t="shared" si="10"/>
        <v>0</v>
      </c>
      <c r="CU47" s="63">
        <f t="shared" si="10"/>
        <v>0</v>
      </c>
    </row>
    <row r="48" spans="1:99" x14ac:dyDescent="0.25">
      <c r="A48" s="55" t="s">
        <v>184</v>
      </c>
      <c r="B48" s="55" t="s">
        <v>185</v>
      </c>
      <c r="C48" s="55" t="s">
        <v>5</v>
      </c>
      <c r="F48" s="70"/>
      <c r="G48" s="71">
        <f>SUM(F43:F47)</f>
        <v>2548171.2000000002</v>
      </c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spans="1:99" x14ac:dyDescent="0.25">
      <c r="A49" s="55" t="s">
        <v>184</v>
      </c>
      <c r="B49" s="55" t="s">
        <v>185</v>
      </c>
      <c r="C49" s="55" t="s">
        <v>90</v>
      </c>
      <c r="F49" s="70"/>
      <c r="G49" s="71">
        <f>-SUM(F2:F42)</f>
        <v>-2079752.5431359955</v>
      </c>
      <c r="H49" s="72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spans="1:99" x14ac:dyDescent="0.25">
      <c r="A50" s="55" t="s">
        <v>184</v>
      </c>
      <c r="B50" s="55" t="s">
        <v>185</v>
      </c>
      <c r="C50" s="55" t="s">
        <v>186</v>
      </c>
      <c r="F50" s="70"/>
      <c r="G50" s="71">
        <f>SUM(G48:G49)</f>
        <v>468418.65686400468</v>
      </c>
      <c r="H50" s="72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spans="1:99" x14ac:dyDescent="0.25">
      <c r="A51" s="55" t="s">
        <v>184</v>
      </c>
      <c r="B51" s="55" t="s">
        <v>185</v>
      </c>
      <c r="C51" s="55" t="s">
        <v>187</v>
      </c>
      <c r="F51" s="70"/>
      <c r="G51" s="74">
        <f>G50/-G49</f>
        <v>0.22522807264257047</v>
      </c>
      <c r="H51" s="72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spans="1:99" x14ac:dyDescent="0.25">
      <c r="A52" s="55" t="s">
        <v>184</v>
      </c>
      <c r="B52" s="55" t="s">
        <v>188</v>
      </c>
      <c r="C52" s="55" t="s">
        <v>189</v>
      </c>
      <c r="F52" s="70"/>
      <c r="G52" s="75"/>
      <c r="H52" s="76">
        <v>1E-3</v>
      </c>
      <c r="I52" s="68">
        <f>SUM(I2:I47)</f>
        <v>-7018</v>
      </c>
      <c r="J52" s="68">
        <v>1E-3</v>
      </c>
      <c r="K52" s="68">
        <f>SUM(K2:K47)</f>
        <v>-8582.2692459680002</v>
      </c>
      <c r="L52" s="68">
        <v>1E-3</v>
      </c>
      <c r="M52" s="68">
        <f>SUM(M2:M47)</f>
        <v>-38571.817008721926</v>
      </c>
      <c r="N52" s="68">
        <f>SUM(N2:N47)</f>
        <v>-185.22000000000003</v>
      </c>
      <c r="O52" s="68">
        <v>1E-3</v>
      </c>
      <c r="P52" s="68">
        <f>SUM(P2:P47)</f>
        <v>-61768.475427986879</v>
      </c>
      <c r="Q52" s="68">
        <f>SUM(Q2:Q47)</f>
        <v>-13742.625008000001</v>
      </c>
      <c r="R52" s="68">
        <f>SUM(R2:R47)</f>
        <v>-1685.2692459680002</v>
      </c>
      <c r="S52" s="68">
        <v>1E-3</v>
      </c>
      <c r="T52" s="68">
        <f>SUM(T2:T47)</f>
        <v>-54970.500032000004</v>
      </c>
      <c r="U52" s="68">
        <v>1E-3</v>
      </c>
      <c r="V52" s="68">
        <v>1E-3</v>
      </c>
      <c r="W52" s="68">
        <f>SUM(W2:W47)</f>
        <v>-11849.660658574474</v>
      </c>
      <c r="X52" s="68">
        <f>SUM(X2:X47)</f>
        <v>-17677.808297341067</v>
      </c>
      <c r="Y52" s="68">
        <f>SUM(Y2:Y47)</f>
        <v>-27737.242269031711</v>
      </c>
      <c r="Z52" s="68">
        <f>SUM(Z2:Z47)</f>
        <v>-24060.914179427466</v>
      </c>
      <c r="AA52" s="68">
        <f>SUM(AA2:AA47)</f>
        <v>-31319.964182005362</v>
      </c>
      <c r="AB52" s="68">
        <f>SUM(AB2:AB47)</f>
        <v>-49280.406059594003</v>
      </c>
      <c r="AC52" s="68">
        <f>SUM(AC2:AC47)</f>
        <v>-46979.983111672591</v>
      </c>
      <c r="AD52" s="68">
        <f>SUM(AD2:AD47)</f>
        <v>-52322.938609801502</v>
      </c>
      <c r="AE52" s="68">
        <f>SUM(AE2:AE47)</f>
        <v>-112188.92832390596</v>
      </c>
      <c r="AF52" s="68">
        <f>SUM(AF2:AF47)</f>
        <v>-136850.25792535918</v>
      </c>
      <c r="AG52" s="68">
        <f>SUM(AG2:AG47)</f>
        <v>-141986.81190670512</v>
      </c>
      <c r="AH52" s="68">
        <f>SUM(AH2:AH47)</f>
        <v>-191074.22835274067</v>
      </c>
      <c r="AI52" s="68">
        <f>SUM(AI2:AI47)</f>
        <v>-224803.54922199738</v>
      </c>
      <c r="AJ52" s="68">
        <f>SUM(AJ2:AJ47)</f>
        <v>-276843.18255622266</v>
      </c>
      <c r="AK52" s="68">
        <f>SUM(AK2:AK47)</f>
        <v>-209877.41266330049</v>
      </c>
      <c r="AL52" s="68">
        <f>SUM(AL2:AL47)</f>
        <v>-150494.61750625187</v>
      </c>
      <c r="AM52" s="68">
        <f>SUM(AM2:AM47)</f>
        <v>-63426.784065674212</v>
      </c>
      <c r="AN52" s="68">
        <f>SUM(AN2:AN47)</f>
        <v>516578.82783723704</v>
      </c>
      <c r="AO52" s="68">
        <f>SUM(AO2:AO47)</f>
        <v>1819.3866455814568</v>
      </c>
      <c r="AP52" s="68">
        <f>SUM(AP2:AP47)</f>
        <v>1875.0912111482903</v>
      </c>
      <c r="AQ52" s="68">
        <f>SUM(AQ2:AQ47)</f>
        <v>1930.9582483646946</v>
      </c>
      <c r="AR52" s="68">
        <f>SUM(AR2:AR47)</f>
        <v>1986.9882311063129</v>
      </c>
      <c r="AS52" s="68">
        <f>SUM(AS2:AS47)</f>
        <v>2043.181634630927</v>
      </c>
      <c r="AT52" s="68">
        <f>SUM(AT2:AT47)</f>
        <v>2099.5389355824882</v>
      </c>
      <c r="AU52" s="68">
        <f>SUM(AU2:AU47)</f>
        <v>2156.0606119951585</v>
      </c>
      <c r="AV52" s="68">
        <f>SUM(AV2:AV47)</f>
        <v>2212.7471432973657</v>
      </c>
      <c r="AW52" s="68">
        <f>SUM(AW2:AW47)</f>
        <v>2269.5990103158706</v>
      </c>
      <c r="AX52" s="68">
        <f>SUM(AX2:AX47)</f>
        <v>2326.6166952798467</v>
      </c>
      <c r="AY52" s="68">
        <f>SUM(AY2:AY47)</f>
        <v>2383.8006818249669</v>
      </c>
      <c r="AZ52" s="68">
        <f>SUM(AZ2:AZ47)</f>
        <v>2441.1514549975113</v>
      </c>
      <c r="BA52" s="68">
        <f>SUM(BA2:BA47)</f>
        <v>2498.6695012584751</v>
      </c>
      <c r="BB52" s="68">
        <f>SUM(BB2:BB47)</f>
        <v>2556.3553084877003</v>
      </c>
      <c r="BC52" s="68">
        <f>SUM(BC2:BC47)</f>
        <v>2614.2093659880106</v>
      </c>
      <c r="BD52" s="68">
        <f>SUM(BD2:BD47)</f>
        <v>2672.2321644893636</v>
      </c>
      <c r="BE52" s="68">
        <f>SUM(BE2:BE47)</f>
        <v>2730.4241961530115</v>
      </c>
      <c r="BF52" s="68">
        <f>SUM(BF2:BF47)</f>
        <v>2788.7859545756792</v>
      </c>
      <c r="BG52" s="68">
        <f>SUM(BG2:BG47)</f>
        <v>2847.3179347937462</v>
      </c>
      <c r="BH52" s="68">
        <f>SUM(BH2:BH47)</f>
        <v>2906.0206332874495</v>
      </c>
      <c r="BI52" s="68">
        <f>SUM(BI2:BI47)</f>
        <v>2964.8945479850922</v>
      </c>
      <c r="BJ52" s="68">
        <f>SUM(BJ2:BJ47)</f>
        <v>3023.9401782672699</v>
      </c>
      <c r="BK52" s="68">
        <f>SUM(BK2:BK47)</f>
        <v>3083.1580249711037</v>
      </c>
      <c r="BL52" s="68">
        <f>SUM(BL2:BL47)</f>
        <v>3142.5485903944909</v>
      </c>
      <c r="BM52" s="68">
        <f>SUM(BM2:BM47)</f>
        <v>3202.1123783003627</v>
      </c>
      <c r="BN52" s="68">
        <f>SUM(BN2:BN47)</f>
        <v>3261.8498939209594</v>
      </c>
      <c r="BO52" s="68">
        <f>SUM(BO2:BO47)</f>
        <v>3321.761643962117</v>
      </c>
      <c r="BP52" s="68">
        <f>SUM(BP2:BP47)</f>
        <v>3381.8481366075607</v>
      </c>
      <c r="BQ52" s="68">
        <f>SUM(BQ2:BQ47)</f>
        <v>3442.1098815232208</v>
      </c>
      <c r="BR52" s="68">
        <f>SUM(BR2:BR47)</f>
        <v>3502.5473898615514</v>
      </c>
      <c r="BS52" s="68">
        <f>SUM(BS2:BS47)</f>
        <v>3563.1611742658688</v>
      </c>
      <c r="BT52" s="68">
        <f>SUM(BT2:BT47)</f>
        <v>3623.9517488746988</v>
      </c>
      <c r="BU52" s="68">
        <f>SUM(BU2:BU47)</f>
        <v>3684.9196293261375</v>
      </c>
      <c r="BV52" s="68">
        <f>SUM(BV2:BV47)</f>
        <v>3746.0653327622267</v>
      </c>
      <c r="BW52" s="68">
        <f>SUM(BW2:BW47)</f>
        <v>3807.3893778333377</v>
      </c>
      <c r="BX52" s="68">
        <f>SUM(BX2:BX47)</f>
        <v>3868.8922847025733</v>
      </c>
      <c r="BY52" s="68">
        <f>SUM(BY2:BY47)</f>
        <v>3930.5745750501765</v>
      </c>
      <c r="BZ52" s="68">
        <f>SUM(BZ2:BZ47)</f>
        <v>3992.4367720779605</v>
      </c>
      <c r="CA52" s="68">
        <f>SUM(CA2:CA47)</f>
        <v>4054.4794005137428</v>
      </c>
      <c r="CB52" s="68">
        <f>SUM(CB2:CB47)</f>
        <v>4116.7029866157955</v>
      </c>
      <c r="CC52" s="68">
        <f>SUM(CC2:CC47)</f>
        <v>4179.1080581773131</v>
      </c>
      <c r="CD52" s="68">
        <f>SUM(CD2:CD47)</f>
        <v>4241.6951445308841</v>
      </c>
      <c r="CE52" s="68">
        <f>SUM(CE2:CE47)</f>
        <v>4304.4647765529871</v>
      </c>
      <c r="CF52" s="68">
        <f>SUM(CF2:CF47)</f>
        <v>4367.417486668488</v>
      </c>
      <c r="CG52" s="68">
        <f>SUM(CG2:CG47)</f>
        <v>4430.5538088551584</v>
      </c>
      <c r="CH52" s="68">
        <f>SUM(CH2:CH47)</f>
        <v>4493.8742786482071</v>
      </c>
      <c r="CI52" s="68">
        <f>SUM(CI2:CI47)</f>
        <v>4557.3794331448198</v>
      </c>
      <c r="CJ52" s="68">
        <f>SUM(CJ2:CJ47)</f>
        <v>4621.0698110087133</v>
      </c>
      <c r="CK52" s="68">
        <f>SUM(CK2:CK47)</f>
        <v>4684.9459524747099</v>
      </c>
      <c r="CL52" s="68">
        <f>SUM(CL2:CL47)</f>
        <v>4749.0083993533153</v>
      </c>
      <c r="CM52" s="68">
        <f>SUM(CM2:CM47)</f>
        <v>4813.2576950353168</v>
      </c>
      <c r="CN52" s="68">
        <f>SUM(CN2:CN47)</f>
        <v>4877.6943844963907</v>
      </c>
      <c r="CO52" s="68">
        <f>SUM(CO2:CO47)</f>
        <v>4942.3190143017264</v>
      </c>
      <c r="CP52" s="68">
        <f>SUM(CP2:CP47)</f>
        <v>5007.1321326106608</v>
      </c>
      <c r="CQ52" s="68">
        <f>SUM(CQ2:CQ47)</f>
        <v>5072.1342891813301</v>
      </c>
      <c r="CR52" s="68">
        <f>SUM(CR2:CR47)</f>
        <v>5137.3260353753303</v>
      </c>
      <c r="CS52" s="68">
        <f>SUM(CS2:CS47)</f>
        <v>5202.707924162396</v>
      </c>
      <c r="CT52" s="68">
        <f>SUM(CT2:CT47)</f>
        <v>5268.2805101250906</v>
      </c>
      <c r="CU52" s="68">
        <f>SUM(CU2:CU47)</f>
        <v>1704313.7190750577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70"/>
      <c r="G53" s="74">
        <f>SUM(H52:CU52)</f>
        <v>468418.53669972206</v>
      </c>
      <c r="H53" s="77">
        <f>SUM(H52:R52)</f>
        <v>-131553.67193664482</v>
      </c>
      <c r="I53" s="77"/>
      <c r="J53" s="77"/>
      <c r="K53" s="77"/>
      <c r="L53" s="77"/>
      <c r="M53" s="77"/>
      <c r="N53" s="77"/>
      <c r="O53" s="77"/>
      <c r="P53" s="77"/>
      <c r="Q53" s="77"/>
      <c r="R53" s="78"/>
      <c r="S53" s="79">
        <f>SUM(S52:AD52)</f>
        <v>-316199.4143994482</v>
      </c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8"/>
      <c r="AE53" s="79">
        <f>SUM(AE52:AP52)</f>
        <v>-987272.46682819072</v>
      </c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8"/>
      <c r="AQ53" s="79">
        <f>SUM(AQ52:BB52)</f>
        <v>26905.667457141317</v>
      </c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8"/>
      <c r="BC53" s="79">
        <f>SUM(BC52:BN52)</f>
        <v>35237.49386312654</v>
      </c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8"/>
      <c r="BO53" s="79">
        <f>SUM(BO52:BZ52)</f>
        <v>43865.65794684743</v>
      </c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8"/>
      <c r="CA53" s="79">
        <f>SUM(CA52:CL52)</f>
        <v>52800.699536544125</v>
      </c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8"/>
      <c r="CM53" s="79">
        <f>SUM(CM52:CU52)</f>
        <v>1744634.571060346</v>
      </c>
      <c r="CN53" s="77"/>
      <c r="CO53" s="77"/>
      <c r="CP53" s="77"/>
      <c r="CQ53" s="77"/>
      <c r="CR53" s="77"/>
      <c r="CS53" s="77"/>
      <c r="CT53" s="77"/>
      <c r="CU53" s="78"/>
    </row>
    <row r="54" spans="1:99" x14ac:dyDescent="0.25">
      <c r="A54" s="55" t="s">
        <v>184</v>
      </c>
      <c r="B54" s="55" t="s">
        <v>191</v>
      </c>
      <c r="C54" s="55" t="s">
        <v>192</v>
      </c>
      <c r="F54" s="70"/>
      <c r="G54" s="71">
        <v>0.06</v>
      </c>
      <c r="H54" s="7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spans="1:99" x14ac:dyDescent="0.25">
      <c r="A55" s="55" t="s">
        <v>184</v>
      </c>
      <c r="B55" s="55" t="s">
        <v>191</v>
      </c>
      <c r="C55" s="55" t="s">
        <v>91</v>
      </c>
      <c r="F55" s="70"/>
      <c r="G55" s="71">
        <f xml:space="preserve"> (1+G54)^(1/12)-1</f>
        <v>4.8675505653430484E-3</v>
      </c>
      <c r="H55" s="72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</row>
    <row r="56" spans="1:99" x14ac:dyDescent="0.25">
      <c r="A56" s="55" t="s">
        <v>184</v>
      </c>
      <c r="B56" s="55" t="s">
        <v>191</v>
      </c>
      <c r="C56" s="55" t="s">
        <v>92</v>
      </c>
      <c r="F56" s="70"/>
      <c r="G56" s="71">
        <v>5.0000000000000001E-4</v>
      </c>
      <c r="H56" s="72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spans="1:99" x14ac:dyDescent="0.25">
      <c r="A57" s="55" t="s">
        <v>184</v>
      </c>
      <c r="B57" s="55" t="s">
        <v>193</v>
      </c>
      <c r="C57" s="55" t="s">
        <v>93</v>
      </c>
      <c r="F57" s="70"/>
      <c r="G57" s="71">
        <f>NPV(G55,Q52:CU52)+SUM(H52:P52)</f>
        <v>-54958.921782790196</v>
      </c>
      <c r="H57" s="80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</row>
    <row r="58" spans="1:99" x14ac:dyDescent="0.25">
      <c r="A58" s="55" t="s">
        <v>184</v>
      </c>
      <c r="B58" s="55" t="s">
        <v>193</v>
      </c>
      <c r="C58" s="55" t="s">
        <v>94</v>
      </c>
      <c r="F58" s="70"/>
      <c r="G58" s="71">
        <f>CU58</f>
        <v>3.3610522207749849E-3</v>
      </c>
      <c r="H58" s="76"/>
      <c r="I58" s="68">
        <f>MIRR(H52:I52,G56,G55)</f>
        <v>-0.99999985674408887</v>
      </c>
      <c r="J58" s="68">
        <f>MIRR($H$52:J52,$G$56,$G$55)</f>
        <v>-0.99946472885376048</v>
      </c>
      <c r="K58" s="68">
        <f>MIRR($H$52:K52,$G$56,$G$55)</f>
        <v>-0.99493951445321693</v>
      </c>
      <c r="L58" s="68">
        <f>MIRR($H$52:L52,$G$56,$G$55)</f>
        <v>-0.97900242749014754</v>
      </c>
      <c r="M58" s="68">
        <f>MIRR($H$52:M52,$G$56,$G$55)</f>
        <v>-0.9645090211943147</v>
      </c>
      <c r="N58" s="68">
        <f>MIRR($H$52:N52,$G$56,$G$55)</f>
        <v>-0.93807448651447589</v>
      </c>
      <c r="O58" s="68">
        <f>MIRR($H$52:O52,$G$56,$G$55)</f>
        <v>-0.90400785795757721</v>
      </c>
      <c r="P58" s="68">
        <f>MIRR($H$52:P52,$G$56,$G$55)</f>
        <v>-0.88289748210614505</v>
      </c>
      <c r="Q58" s="68">
        <f>MIRR($H$52:Q52,$G$56,$G$55)</f>
        <v>-0.85314014119335158</v>
      </c>
      <c r="R58" s="68">
        <f>MIRR($H$52:R52,$G$56,$G$55)</f>
        <v>-0.82222744988783658</v>
      </c>
      <c r="S58" s="68">
        <f>MIRR($H$52:S52,$G$56,$G$55)</f>
        <v>-0.78778933009381269</v>
      </c>
      <c r="T58" s="68">
        <f>MIRR($H$52:T52,$G$56,$G$55)</f>
        <v>-0.76534018819535632</v>
      </c>
      <c r="U58" s="68">
        <f>MIRR($H$52:U52,$G$56,$G$55)</f>
        <v>-0.73398838940051092</v>
      </c>
      <c r="V58" s="68">
        <f>MIRR($H$52:V52,$G$56,$G$55)</f>
        <v>-0.70437257174098322</v>
      </c>
      <c r="W58" s="68">
        <f>MIRR($H$52:W52,$G$56,$G$55)</f>
        <v>-0.68055828802792728</v>
      </c>
      <c r="X58" s="68">
        <f>MIRR($H$52:X52,$G$56,$G$55)</f>
        <v>-0.6586576922161872</v>
      </c>
      <c r="Y58" s="68">
        <f>MIRR($H$52:Y52,$G$56,$G$55)</f>
        <v>-0.63884031450268264</v>
      </c>
      <c r="Z58" s="68">
        <f>MIRR($H$52:Z52,$G$56,$G$55)</f>
        <v>-0.61970001613219805</v>
      </c>
      <c r="AA58" s="68">
        <f>MIRR($H$52:AA52,$G$56,$G$55)</f>
        <v>-0.60205959684295629</v>
      </c>
      <c r="AB58" s="68">
        <f>MIRR($H$52:AB52,$G$56,$G$55)</f>
        <v>-0.58634883495768564</v>
      </c>
      <c r="AC58" s="68">
        <f>MIRR($H$52:AC52,$G$56,$G$55)</f>
        <v>-0.57107184834581093</v>
      </c>
      <c r="AD58" s="68">
        <f>MIRR($H$52:AD52,$G$56,$G$55)</f>
        <v>-0.55665018627849161</v>
      </c>
      <c r="AE58" s="68">
        <f>MIRR($H$52:AE52,$G$56,$G$55)</f>
        <v>-0.54502165756152288</v>
      </c>
      <c r="AF58" s="68">
        <f>MIRR($H$52:AF52,$G$56,$G$55)</f>
        <v>-0.53400013216499065</v>
      </c>
      <c r="AG58" s="68">
        <f>MIRR($H$52:AG52,$G$56,$G$55)</f>
        <v>-0.52299449904375306</v>
      </c>
      <c r="AH58" s="68">
        <f>MIRR($H$52:AH52,$G$56,$G$55)</f>
        <v>-0.51297451988921694</v>
      </c>
      <c r="AI58" s="68">
        <f>MIRR($H$52:AI52,$G$56,$G$55)</f>
        <v>-0.50336699573818655</v>
      </c>
      <c r="AJ58" s="68">
        <f>MIRR($H$52:AJ52,$G$56,$G$55)</f>
        <v>-0.49431134203824045</v>
      </c>
      <c r="AK58" s="68">
        <f>MIRR($H$52:AK52,$G$56,$G$55)</f>
        <v>-0.48447562154064339</v>
      </c>
      <c r="AL58" s="68">
        <f>MIRR($H$52:AL52,$G$56,$G$55)</f>
        <v>-0.47432783207346541</v>
      </c>
      <c r="AM58" s="68">
        <f>MIRR($H$52:AM52,$G$56,$G$55)</f>
        <v>-0.46379382220197751</v>
      </c>
      <c r="AN58" s="68">
        <f>MIRR($H$52:AN52,$G$56,$G$55)</f>
        <v>-4.0379718305448398E-2</v>
      </c>
      <c r="AO58" s="68">
        <f>MIRR($H$52:AO52,$G$56,$G$55)</f>
        <v>-3.8937106281689449E-2</v>
      </c>
      <c r="AP58" s="68">
        <f>MIRR($H$52:AP52,$G$56,$G$55)</f>
        <v>-3.7575193552792152E-2</v>
      </c>
      <c r="AQ58" s="68">
        <f>MIRR($H$52:AQ52,$G$56,$G$55)</f>
        <v>-3.6287258377442622E-2</v>
      </c>
      <c r="AR58" s="68">
        <f>MIRR($H$52:AR52,$G$56,$G$55)</f>
        <v>-3.5067309616865772E-2</v>
      </c>
      <c r="AS58" s="68">
        <f>MIRR($H$52:AS52,$G$56,$G$55)</f>
        <v>-3.3909990082103714E-2</v>
      </c>
      <c r="AT58" s="68">
        <f>MIRR($H$52:AT52,$G$56,$G$55)</f>
        <v>-3.2810494824193404E-2</v>
      </c>
      <c r="AU58" s="68">
        <f>MIRR($H$52:AU52,$G$56,$G$55)</f>
        <v>-3.1764501740210616E-2</v>
      </c>
      <c r="AV58" s="68">
        <f>MIRR($H$52:AV52,$G$56,$G$55)</f>
        <v>-3.0768112382962842E-2</v>
      </c>
      <c r="AW58" s="68">
        <f>MIRR($H$52:AW52,$G$56,$G$55)</f>
        <v>-2.9817801266160848E-2</v>
      </c>
      <c r="AX58" s="68">
        <f>MIRR($H$52:AX52,$G$56,$G$55)</f>
        <v>-2.8910372276035989E-2</v>
      </c>
      <c r="AY58" s="68">
        <f>MIRR($H$52:AY52,$G$56,$G$55)</f>
        <v>-2.8042921053969549E-2</v>
      </c>
      <c r="AZ58" s="68">
        <f>MIRR($H$52:AZ52,$G$56,$G$55)</f>
        <v>-2.7212802417376003E-2</v>
      </c>
      <c r="BA58" s="68">
        <f>MIRR($H$52:BA52,$G$56,$G$55)</f>
        <v>-2.6417602048957822E-2</v>
      </c>
      <c r="BB58" s="68">
        <f>MIRR($H$52:BB52,$G$56,$G$55)</f>
        <v>-2.5655111816007548E-2</v>
      </c>
      <c r="BC58" s="68">
        <f>MIRR($H$52:BC52,$G$56,$G$55)</f>
        <v>-2.4923308188237514E-2</v>
      </c>
      <c r="BD58" s="68">
        <f>MIRR($H$52:BD52,$G$56,$G$55)</f>
        <v>-2.4220333309728392E-2</v>
      </c>
      <c r="BE58" s="68">
        <f>MIRR($H$52:BE52,$G$56,$G$55)</f>
        <v>-2.3544478351962383E-2</v>
      </c>
      <c r="BF58" s="68">
        <f>MIRR($H$52:BF52,$G$56,$G$55)</f>
        <v>-2.2894168833640371E-2</v>
      </c>
      <c r="BG58" s="68">
        <f>MIRR($H$52:BG52,$G$56,$G$55)</f>
        <v>-2.2267951641512185E-2</v>
      </c>
      <c r="BH58" s="68">
        <f>MIRR($H$52:BH52,$G$56,$G$55)</f>
        <v>-2.1664483526712797E-2</v>
      </c>
      <c r="BI58" s="68">
        <f>MIRR($H$52:BI52,$G$56,$G$55)</f>
        <v>-2.1082520884622702E-2</v>
      </c>
      <c r="BJ58" s="68">
        <f>MIRR($H$52:BJ52,$G$56,$G$55)</f>
        <v>-2.0520910654293956E-2</v>
      </c>
      <c r="BK58" s="68">
        <f>MIRR($H$52:BK52,$G$56,$G$55)</f>
        <v>-1.9978582196988448E-2</v>
      </c>
      <c r="BL58" s="68">
        <f>MIRR($H$52:BL52,$G$56,$G$55)</f>
        <v>-1.9454540033151724E-2</v>
      </c>
      <c r="BM58" s="68">
        <f>MIRR($H$52:BM52,$G$56,$G$55)</f>
        <v>-1.894785733385107E-2</v>
      </c>
      <c r="BN58" s="68">
        <f>MIRR($H$52:BN52,$G$56,$G$55)</f>
        <v>-1.8457670076846289E-2</v>
      </c>
      <c r="BO58" s="68">
        <f>MIRR($H$52:BO52,$G$56,$G$55)</f>
        <v>-1.7983171789483166E-2</v>
      </c>
      <c r="BP58" s="68">
        <f>MIRR($H$52:BP52,$G$56,$G$55)</f>
        <v>-1.752360881083237E-2</v>
      </c>
      <c r="BQ58" s="68">
        <f>MIRR($H$52:BQ52,$G$56,$G$55)</f>
        <v>-1.7078276014248939E-2</v>
      </c>
      <c r="BR58" s="68">
        <f>MIRR($H$52:BR52,$G$56,$G$55)</f>
        <v>-1.6646512939015312E-2</v>
      </c>
      <c r="BS58" s="68">
        <f>MIRR($H$52:BS52,$G$56,$G$55)</f>
        <v>-1.6227700286173596E-2</v>
      </c>
      <c r="BT58" s="68">
        <f>MIRR($H$52:BT52,$G$56,$G$55)</f>
        <v>-1.5821256739190659E-2</v>
      </c>
      <c r="BU58" s="68">
        <f>MIRR($H$52:BU52,$G$56,$G$55)</f>
        <v>-1.5426636074886368E-2</v>
      </c>
      <c r="BV58" s="68">
        <f>MIRR($H$52:BV52,$G$56,$G$55)</f>
        <v>-1.5043324534196767E-2</v>
      </c>
      <c r="BW58" s="68">
        <f>MIRR($H$52:BW52,$G$56,$G$55)</f>
        <v>-1.4670838425931421E-2</v>
      </c>
      <c r="BX58" s="68">
        <f>MIRR($H$52:BX52,$G$56,$G$55)</f>
        <v>-1.4308721939807478E-2</v>
      </c>
      <c r="BY58" s="68">
        <f>MIRR($H$52:BY52,$G$56,$G$55)</f>
        <v>-1.3956545147761568E-2</v>
      </c>
      <c r="BZ58" s="68">
        <f>MIRR($H$52:BZ52,$G$56,$G$55)</f>
        <v>-1.3613902174911652E-2</v>
      </c>
      <c r="CA58" s="68">
        <f>MIRR($H$52:CA52,$G$56,$G$55)</f>
        <v>-1.3280409523618308E-2</v>
      </c>
      <c r="CB58" s="68">
        <f>MIRR($H$52:CB52,$G$56,$G$55)</f>
        <v>-1.2955704535914325E-2</v>
      </c>
      <c r="CC58" s="68">
        <f>MIRR($H$52:CC52,$G$56,$G$55)</f>
        <v>-1.2639443981166121E-2</v>
      </c>
      <c r="CD58" s="68">
        <f>MIRR($H$52:CD52,$G$56,$G$55)</f>
        <v>-1.2331302757237927E-2</v>
      </c>
      <c r="CE58" s="68">
        <f>MIRR($H$52:CE52,$G$56,$G$55)</f>
        <v>-1.2030972694668018E-2</v>
      </c>
      <c r="CF58" s="68">
        <f>MIRR($H$52:CF52,$G$56,$G$55)</f>
        <v>-1.1738161454455609E-2</v>
      </c>
      <c r="CG58" s="68">
        <f>MIRR($H$52:CG52,$G$56,$G$55)</f>
        <v>-1.1452591511030286E-2</v>
      </c>
      <c r="CH58" s="68">
        <f>MIRR($H$52:CH52,$G$56,$G$55)</f>
        <v>-1.1173999212825025E-2</v>
      </c>
      <c r="CI58" s="68">
        <f>MIRR($H$52:CI52,$G$56,$G$55)</f>
        <v>-1.090213391363859E-2</v>
      </c>
      <c r="CJ58" s="68">
        <f>MIRR($H$52:CJ52,$G$56,$G$55)</f>
        <v>-1.0636757168645872E-2</v>
      </c>
      <c r="CK58" s="68">
        <f>MIRR($H$52:CK52,$G$56,$G$55)</f>
        <v>-1.0377641989516073E-2</v>
      </c>
      <c r="CL58" s="68">
        <f>MIRR($H$52:CL52,$G$56,$G$55)</f>
        <v>-1.0124572153634492E-2</v>
      </c>
      <c r="CM58" s="68">
        <f>MIRR($H$52:CM52,$G$56,$G$55)</f>
        <v>-9.8773415629006545E-3</v>
      </c>
      <c r="CN58" s="68">
        <f>MIRR($H$52:CN52,$G$56,$G$55)</f>
        <v>-9.635753648003953E-3</v>
      </c>
      <c r="CO58" s="68">
        <f>MIRR($H$52:CO52,$G$56,$G$55)</f>
        <v>-9.3996208144596638E-3</v>
      </c>
      <c r="CP58" s="68">
        <f>MIRR($H$52:CP52,$G$56,$G$55)</f>
        <v>-9.1687639270316978E-3</v>
      </c>
      <c r="CQ58" s="68">
        <f>MIRR($H$52:CQ52,$G$56,$G$55)</f>
        <v>-8.9430118294741012E-3</v>
      </c>
      <c r="CR58" s="68">
        <f>MIRR($H$52:CR52,$G$56,$G$55)</f>
        <v>-8.7222008968034226E-3</v>
      </c>
      <c r="CS58" s="68">
        <f>MIRR($H$52:CS52,$G$56,$G$55)</f>
        <v>-8.5061746175590924E-3</v>
      </c>
      <c r="CT58" s="68">
        <f>MIRR($H$52:CT52,$G$56,$G$55)</f>
        <v>-8.2947832037356672E-3</v>
      </c>
      <c r="CU58" s="68">
        <f>MIRR($H$52:CU52,$G$56,$G$55)</f>
        <v>3.3610522207749849E-3</v>
      </c>
    </row>
    <row r="59" spans="1:99" x14ac:dyDescent="0.25">
      <c r="F59" s="83"/>
      <c r="G59" s="71"/>
      <c r="H59" s="84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conditionalFormatting sqref="AG19 AG22 AJ19 AJ22 AM19 AM22 AP19 AP22">
    <cfRule type="cellIs" dxfId="54" priority="7" stopIfTrue="1" operator="equal">
      <formula>#REF!</formula>
    </cfRule>
  </conditionalFormatting>
  <conditionalFormatting sqref="Y19:AF19 Y22:AF22 AH19:AI19 AH22:AI22 AK19:AL19 AK22:AL22 AN22:AO22 H33:V39 W33:CU36 W38:BC38 W39:CU39 N24:R24 H23:M24 N23:CU23 H16:W17 Y16:CU16 X17:CU17 H6:W12 Y7:AM7 X8:AM8 X6:AM6 Z9:AM9 AN6:CU9 X9:Y12 Z10:CU12 H2:CU5 H13:CU15 H18:H22 AQ18:CU22 H25:CU32 K22:R22 K18:K21 Y21:AP21 Y18:AP18 W20:AP20 AN18:BB21 H40:CU46">
    <cfRule type="cellIs" dxfId="53" priority="9" stopIfTrue="1" operator="equal">
      <formula>#REF!</formula>
    </cfRule>
  </conditionalFormatting>
  <conditionalFormatting sqref="X7 X16 W19:X19 S22:X22 W37:CU37 S24:CU24">
    <cfRule type="cellIs" dxfId="52" priority="8" stopIfTrue="1" operator="equal">
      <formula>#REF!</formula>
    </cfRule>
  </conditionalFormatting>
  <conditionalFormatting sqref="H47:CU47">
    <cfRule type="cellIs" dxfId="51" priority="6" stopIfTrue="1" operator="equal">
      <formula>#REF!</formula>
    </cfRule>
  </conditionalFormatting>
  <conditionalFormatting sqref="I18:J22">
    <cfRule type="cellIs" dxfId="50" priority="5" stopIfTrue="1" operator="equal">
      <formula>#REF!</formula>
    </cfRule>
  </conditionalFormatting>
  <conditionalFormatting sqref="L18:R21">
    <cfRule type="cellIs" dxfId="49" priority="4" stopIfTrue="1" operator="equal">
      <formula>#REF!</formula>
    </cfRule>
  </conditionalFormatting>
  <conditionalFormatting sqref="S18:V21">
    <cfRule type="cellIs" dxfId="48" priority="3" stopIfTrue="1" operator="equal">
      <formula>#REF!</formula>
    </cfRule>
  </conditionalFormatting>
  <conditionalFormatting sqref="W18:X18">
    <cfRule type="cellIs" dxfId="47" priority="2" stopIfTrue="1" operator="equal">
      <formula>#REF!</formula>
    </cfRule>
  </conditionalFormatting>
  <conditionalFormatting sqref="W21:X21">
    <cfRule type="cellIs" dxfId="46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 E2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C175-D85F-4DAF-BA1B-114CB66CAC32}">
  <sheetPr codeName="Hoja2"/>
  <dimension ref="A1:CV59"/>
  <sheetViews>
    <sheetView zoomScale="85" zoomScaleNormal="85" workbookViewId="0">
      <pane xSplit="7" ySplit="1" topLeftCell="H2" activePane="bottomRight" state="frozen"/>
      <selection pane="topRight" activeCell="J1" sqref="J1"/>
      <selection pane="bottomLeft" activeCell="A9" sqref="A9"/>
      <selection pane="bottomRight" activeCell="D9" sqref="D9"/>
    </sheetView>
  </sheetViews>
  <sheetFormatPr baseColWidth="10" defaultColWidth="10.7109375" defaultRowHeight="15" x14ac:dyDescent="0.25"/>
  <cols>
    <col min="2" max="2" width="24.140625" bestFit="1" customWidth="1"/>
    <col min="3" max="3" width="57.85546875" bestFit="1" customWidth="1"/>
    <col min="4" max="4" width="12.28515625" bestFit="1" customWidth="1"/>
    <col min="5" max="5" width="14" style="1" customWidth="1"/>
    <col min="6" max="6" width="18" style="1" customWidth="1"/>
    <col min="7" max="7" width="18.28515625" style="5" bestFit="1" customWidth="1"/>
    <col min="8" max="10" width="10.7109375" style="5"/>
    <col min="11" max="11" width="11.42578125" style="5" bestFit="1" customWidth="1"/>
    <col min="12" max="15" width="10.7109375" style="5"/>
    <col min="16" max="16" width="11.42578125" style="5" bestFit="1" customWidth="1"/>
    <col min="17" max="17" width="10.7109375" style="5"/>
    <col min="18" max="18" width="11.42578125" style="5" bestFit="1" customWidth="1"/>
    <col min="19" max="19" width="10.7109375" style="5"/>
    <col min="20" max="20" width="11.42578125" style="5" bestFit="1" customWidth="1"/>
    <col min="21" max="27" width="10.7109375" style="5"/>
    <col min="28" max="39" width="11.42578125" style="5" bestFit="1" customWidth="1"/>
    <col min="40" max="40" width="12.28515625" style="5" bestFit="1" customWidth="1"/>
    <col min="41" max="55" width="10.7109375" style="5"/>
    <col min="99" max="99" width="12.28515625" bestFit="1" customWidth="1"/>
    <col min="100" max="100" width="12.85546875" bestFit="1" customWidth="1"/>
  </cols>
  <sheetData>
    <row r="1" spans="1:100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31" t="s">
        <v>41</v>
      </c>
      <c r="H1" s="31" t="s">
        <v>42</v>
      </c>
      <c r="I1" s="31" t="s">
        <v>43</v>
      </c>
      <c r="J1" s="31" t="s">
        <v>44</v>
      </c>
      <c r="K1" s="31" t="s">
        <v>45</v>
      </c>
      <c r="L1" s="31" t="s">
        <v>46</v>
      </c>
      <c r="M1" s="31" t="s">
        <v>47</v>
      </c>
      <c r="N1" s="31" t="s">
        <v>48</v>
      </c>
      <c r="O1" s="31" t="s">
        <v>49</v>
      </c>
      <c r="P1" s="31" t="s">
        <v>50</v>
      </c>
      <c r="Q1" s="31" t="s">
        <v>51</v>
      </c>
      <c r="R1" s="31" t="s">
        <v>52</v>
      </c>
      <c r="S1" s="31" t="s">
        <v>53</v>
      </c>
      <c r="T1" s="31" t="s">
        <v>54</v>
      </c>
      <c r="U1" s="31" t="s">
        <v>55</v>
      </c>
      <c r="V1" s="31" t="s">
        <v>56</v>
      </c>
      <c r="W1" s="31" t="s">
        <v>57</v>
      </c>
      <c r="X1" s="31" t="s">
        <v>58</v>
      </c>
      <c r="Y1" s="31" t="s">
        <v>59</v>
      </c>
      <c r="Z1" s="31" t="s">
        <v>60</v>
      </c>
      <c r="AA1" s="31" t="s">
        <v>61</v>
      </c>
      <c r="AB1" s="31" t="s">
        <v>62</v>
      </c>
      <c r="AC1" s="31" t="s">
        <v>63</v>
      </c>
      <c r="AD1" s="31" t="s">
        <v>64</v>
      </c>
      <c r="AE1" s="31" t="s">
        <v>65</v>
      </c>
      <c r="AF1" s="31" t="s">
        <v>66</v>
      </c>
      <c r="AG1" s="31" t="s">
        <v>67</v>
      </c>
      <c r="AH1" s="31" t="s">
        <v>68</v>
      </c>
      <c r="AI1" s="31" t="s">
        <v>69</v>
      </c>
      <c r="AJ1" s="31" t="s">
        <v>70</v>
      </c>
      <c r="AK1" s="31" t="s">
        <v>71</v>
      </c>
      <c r="AL1" s="31" t="s">
        <v>72</v>
      </c>
      <c r="AM1" s="31" t="s">
        <v>73</v>
      </c>
      <c r="AN1" s="31" t="s">
        <v>74</v>
      </c>
      <c r="AO1" s="31" t="s">
        <v>75</v>
      </c>
      <c r="AP1" s="31" t="s">
        <v>76</v>
      </c>
      <c r="AQ1" s="31" t="s">
        <v>77</v>
      </c>
      <c r="AR1" s="31" t="s">
        <v>78</v>
      </c>
      <c r="AS1" s="31" t="s">
        <v>79</v>
      </c>
      <c r="AT1" s="31" t="s">
        <v>80</v>
      </c>
      <c r="AU1" s="31" t="s">
        <v>81</v>
      </c>
      <c r="AV1" s="31" t="s">
        <v>82</v>
      </c>
      <c r="AW1" s="31" t="s">
        <v>83</v>
      </c>
      <c r="AX1" s="31" t="s">
        <v>84</v>
      </c>
      <c r="AY1" s="31" t="s">
        <v>85</v>
      </c>
      <c r="AZ1" s="31" t="s">
        <v>86</v>
      </c>
      <c r="BA1" s="31" t="s">
        <v>87</v>
      </c>
      <c r="BB1" s="31" t="s">
        <v>88</v>
      </c>
      <c r="BC1" s="31" t="s">
        <v>89</v>
      </c>
      <c r="BD1" s="31" t="s">
        <v>96</v>
      </c>
      <c r="BE1" s="31" t="s">
        <v>97</v>
      </c>
      <c r="BF1" s="31" t="s">
        <v>98</v>
      </c>
      <c r="BG1" s="31" t="s">
        <v>99</v>
      </c>
      <c r="BH1" s="31" t="s">
        <v>100</v>
      </c>
      <c r="BI1" s="31" t="s">
        <v>101</v>
      </c>
      <c r="BJ1" s="31" t="s">
        <v>102</v>
      </c>
      <c r="BK1" s="31" t="s">
        <v>103</v>
      </c>
      <c r="BL1" s="31" t="s">
        <v>104</v>
      </c>
      <c r="BM1" s="31" t="s">
        <v>105</v>
      </c>
      <c r="BN1" s="31" t="s">
        <v>106</v>
      </c>
      <c r="BO1" s="31" t="s">
        <v>107</v>
      </c>
      <c r="BP1" s="31" t="s">
        <v>108</v>
      </c>
      <c r="BQ1" s="31" t="s">
        <v>109</v>
      </c>
      <c r="BR1" s="31" t="s">
        <v>110</v>
      </c>
      <c r="BS1" s="31" t="s">
        <v>111</v>
      </c>
      <c r="BT1" s="31" t="s">
        <v>112</v>
      </c>
      <c r="BU1" s="31" t="s">
        <v>113</v>
      </c>
      <c r="BV1" s="31" t="s">
        <v>114</v>
      </c>
      <c r="BW1" s="31" t="s">
        <v>115</v>
      </c>
      <c r="BX1" s="31" t="s">
        <v>116</v>
      </c>
      <c r="BY1" s="31" t="s">
        <v>117</v>
      </c>
      <c r="BZ1" s="31" t="s">
        <v>118</v>
      </c>
      <c r="CA1" s="31" t="s">
        <v>119</v>
      </c>
      <c r="CB1" s="31" t="s">
        <v>120</v>
      </c>
      <c r="CC1" s="31" t="s">
        <v>121</v>
      </c>
      <c r="CD1" s="31" t="s">
        <v>122</v>
      </c>
      <c r="CE1" s="31" t="s">
        <v>123</v>
      </c>
      <c r="CF1" s="31" t="s">
        <v>124</v>
      </c>
      <c r="CG1" s="31" t="s">
        <v>125</v>
      </c>
      <c r="CH1" s="31" t="s">
        <v>126</v>
      </c>
      <c r="CI1" s="31" t="s">
        <v>127</v>
      </c>
      <c r="CJ1" s="31" t="s">
        <v>128</v>
      </c>
      <c r="CK1" s="31" t="s">
        <v>129</v>
      </c>
      <c r="CL1" s="31" t="s">
        <v>130</v>
      </c>
      <c r="CM1" s="31" t="s">
        <v>131</v>
      </c>
      <c r="CN1" s="31" t="s">
        <v>132</v>
      </c>
      <c r="CO1" s="31" t="s">
        <v>133</v>
      </c>
      <c r="CP1" s="31" t="s">
        <v>134</v>
      </c>
      <c r="CQ1" s="31" t="s">
        <v>135</v>
      </c>
      <c r="CR1" s="31" t="s">
        <v>136</v>
      </c>
      <c r="CS1" s="31" t="s">
        <v>137</v>
      </c>
      <c r="CT1" s="31" t="s">
        <v>138</v>
      </c>
      <c r="CU1" s="31" t="s">
        <v>139</v>
      </c>
    </row>
    <row r="2" spans="1:100" x14ac:dyDescent="0.25">
      <c r="A2" s="55" t="s">
        <v>4</v>
      </c>
      <c r="B2" s="55" t="s">
        <v>162</v>
      </c>
      <c r="C2" s="55" t="s">
        <v>31</v>
      </c>
      <c r="D2" s="9">
        <v>1</v>
      </c>
      <c r="E2" s="13">
        <v>5800</v>
      </c>
      <c r="F2" s="7">
        <f>D2*E2</f>
        <v>5800</v>
      </c>
      <c r="G2" s="29">
        <v>-5800</v>
      </c>
      <c r="H2" s="30">
        <v>0</v>
      </c>
      <c r="I2" s="30">
        <f>G2</f>
        <v>-5800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0</v>
      </c>
      <c r="BO2" s="30">
        <v>0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</v>
      </c>
      <c r="CA2" s="30">
        <v>0</v>
      </c>
      <c r="CB2" s="30">
        <v>0</v>
      </c>
      <c r="CC2" s="30">
        <v>0</v>
      </c>
      <c r="CD2" s="30">
        <v>0</v>
      </c>
      <c r="CE2" s="30">
        <v>0</v>
      </c>
      <c r="CF2" s="30">
        <v>0</v>
      </c>
      <c r="CG2" s="30">
        <v>0</v>
      </c>
      <c r="CH2" s="30">
        <v>0</v>
      </c>
      <c r="CI2" s="30">
        <v>0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0">
        <v>0</v>
      </c>
      <c r="CP2" s="30">
        <v>0</v>
      </c>
      <c r="CQ2" s="30">
        <v>0</v>
      </c>
      <c r="CR2" s="30">
        <v>0</v>
      </c>
      <c r="CS2" s="30">
        <v>0</v>
      </c>
      <c r="CT2" s="30">
        <v>0</v>
      </c>
      <c r="CU2" s="30">
        <v>0</v>
      </c>
      <c r="CV2" s="35"/>
    </row>
    <row r="3" spans="1:100" x14ac:dyDescent="0.25">
      <c r="A3" s="55" t="s">
        <v>4</v>
      </c>
      <c r="B3" s="55" t="s">
        <v>162</v>
      </c>
      <c r="C3" s="55" t="s">
        <v>18</v>
      </c>
      <c r="D3" s="6">
        <v>1</v>
      </c>
      <c r="E3" s="7">
        <v>1200</v>
      </c>
      <c r="F3" s="7">
        <f>D3*E3</f>
        <v>1200</v>
      </c>
      <c r="G3" s="25">
        <v>-1200</v>
      </c>
      <c r="H3" s="26">
        <v>0</v>
      </c>
      <c r="I3" s="26">
        <v>0</v>
      </c>
      <c r="J3" s="26">
        <v>0</v>
      </c>
      <c r="K3" s="26">
        <f>G3</f>
        <v>-1200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>
        <v>0</v>
      </c>
      <c r="BN3" s="26">
        <v>0</v>
      </c>
      <c r="BO3" s="26">
        <v>0</v>
      </c>
      <c r="BP3" s="26">
        <v>0</v>
      </c>
      <c r="BQ3" s="26">
        <v>0</v>
      </c>
      <c r="BR3" s="26">
        <v>0</v>
      </c>
      <c r="BS3" s="26">
        <v>0</v>
      </c>
      <c r="BT3" s="26">
        <v>0</v>
      </c>
      <c r="BU3" s="26">
        <v>0</v>
      </c>
      <c r="BV3" s="26">
        <v>0</v>
      </c>
      <c r="BW3" s="26">
        <v>0</v>
      </c>
      <c r="BX3" s="26">
        <v>0</v>
      </c>
      <c r="BY3" s="26">
        <v>0</v>
      </c>
      <c r="BZ3" s="26">
        <v>0</v>
      </c>
      <c r="CA3" s="26">
        <v>0</v>
      </c>
      <c r="CB3" s="26">
        <v>0</v>
      </c>
      <c r="CC3" s="26">
        <v>0</v>
      </c>
      <c r="CD3" s="26">
        <v>0</v>
      </c>
      <c r="CE3" s="26">
        <v>0</v>
      </c>
      <c r="CF3" s="26">
        <v>0</v>
      </c>
      <c r="CG3" s="26">
        <v>0</v>
      </c>
      <c r="CH3" s="26">
        <v>0</v>
      </c>
      <c r="CI3" s="26">
        <v>0</v>
      </c>
      <c r="CJ3" s="26">
        <v>0</v>
      </c>
      <c r="CK3" s="26">
        <v>0</v>
      </c>
      <c r="CL3" s="26">
        <v>0</v>
      </c>
      <c r="CM3" s="26">
        <v>0</v>
      </c>
      <c r="CN3" s="26">
        <v>0</v>
      </c>
      <c r="CO3" s="26">
        <v>0</v>
      </c>
      <c r="CP3" s="26">
        <v>0</v>
      </c>
      <c r="CQ3" s="26">
        <v>0</v>
      </c>
      <c r="CR3" s="26">
        <v>0</v>
      </c>
      <c r="CS3" s="26">
        <v>0</v>
      </c>
      <c r="CT3" s="26">
        <v>0</v>
      </c>
      <c r="CU3" s="26">
        <v>0</v>
      </c>
      <c r="CV3" s="35"/>
    </row>
    <row r="4" spans="1:100" x14ac:dyDescent="0.25">
      <c r="A4" s="55" t="s">
        <v>4</v>
      </c>
      <c r="B4" s="55" t="s">
        <v>162</v>
      </c>
      <c r="C4" s="55" t="s">
        <v>19</v>
      </c>
      <c r="D4" s="6">
        <v>1</v>
      </c>
      <c r="E4" s="7">
        <v>4500</v>
      </c>
      <c r="F4" s="7">
        <f>E4*D4</f>
        <v>4500</v>
      </c>
      <c r="G4" s="25">
        <v>-4500</v>
      </c>
      <c r="H4" s="26">
        <v>0</v>
      </c>
      <c r="I4" s="26">
        <v>0</v>
      </c>
      <c r="J4" s="26">
        <v>0</v>
      </c>
      <c r="K4" s="26">
        <f>G4</f>
        <v>-4500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  <c r="BQ4" s="26">
        <v>0</v>
      </c>
      <c r="BR4" s="26">
        <v>0</v>
      </c>
      <c r="BS4" s="26">
        <v>0</v>
      </c>
      <c r="BT4" s="26">
        <v>0</v>
      </c>
      <c r="BU4" s="26">
        <v>0</v>
      </c>
      <c r="BV4" s="26">
        <v>0</v>
      </c>
      <c r="BW4" s="26">
        <v>0</v>
      </c>
      <c r="BX4" s="26">
        <v>0</v>
      </c>
      <c r="BY4" s="26">
        <v>0</v>
      </c>
      <c r="BZ4" s="26">
        <v>0</v>
      </c>
      <c r="CA4" s="26">
        <v>0</v>
      </c>
      <c r="CB4" s="26">
        <v>0</v>
      </c>
      <c r="CC4" s="26">
        <v>0</v>
      </c>
      <c r="CD4" s="26">
        <v>0</v>
      </c>
      <c r="CE4" s="26">
        <v>0</v>
      </c>
      <c r="CF4" s="26">
        <v>0</v>
      </c>
      <c r="CG4" s="26">
        <v>0</v>
      </c>
      <c r="CH4" s="26">
        <v>0</v>
      </c>
      <c r="CI4" s="26">
        <v>0</v>
      </c>
      <c r="CJ4" s="26">
        <v>0</v>
      </c>
      <c r="CK4" s="26">
        <v>0</v>
      </c>
      <c r="CL4" s="26">
        <v>0</v>
      </c>
      <c r="CM4" s="26">
        <v>0</v>
      </c>
      <c r="CN4" s="26">
        <v>0</v>
      </c>
      <c r="CO4" s="26">
        <v>0</v>
      </c>
      <c r="CP4" s="26">
        <v>0</v>
      </c>
      <c r="CQ4" s="26">
        <v>0</v>
      </c>
      <c r="CR4" s="26">
        <v>0</v>
      </c>
      <c r="CS4" s="26">
        <v>0</v>
      </c>
      <c r="CT4" s="26">
        <v>0</v>
      </c>
      <c r="CU4" s="26">
        <v>0</v>
      </c>
      <c r="CV4" s="35"/>
    </row>
    <row r="5" spans="1:100" x14ac:dyDescent="0.25">
      <c r="A5" s="55" t="s">
        <v>4</v>
      </c>
      <c r="B5" s="55" t="s">
        <v>162</v>
      </c>
      <c r="C5" s="55" t="s">
        <v>9</v>
      </c>
      <c r="D5" s="8">
        <v>0.21</v>
      </c>
      <c r="E5" s="7">
        <f>F3+F4+F2</f>
        <v>11500</v>
      </c>
      <c r="F5" s="7">
        <f>D5*E5</f>
        <v>2415</v>
      </c>
      <c r="G5" s="25">
        <f>(G2+G3+G4)*0.21</f>
        <v>-2415</v>
      </c>
      <c r="H5" s="26">
        <f>(H2+H3+H4)*0.21</f>
        <v>0</v>
      </c>
      <c r="I5" s="26">
        <f>(I2+I3+I4)*0.21</f>
        <v>-1218</v>
      </c>
      <c r="J5" s="26">
        <v>0</v>
      </c>
      <c r="K5" s="26">
        <f>(K2+K3+K4)*0.21</f>
        <v>-1197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6">
        <v>0</v>
      </c>
      <c r="BO5" s="26">
        <v>0</v>
      </c>
      <c r="BP5" s="26">
        <v>0</v>
      </c>
      <c r="BQ5" s="26">
        <v>0</v>
      </c>
      <c r="BR5" s="26">
        <v>0</v>
      </c>
      <c r="BS5" s="26">
        <v>0</v>
      </c>
      <c r="BT5" s="26">
        <v>0</v>
      </c>
      <c r="BU5" s="26">
        <v>0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0</v>
      </c>
      <c r="CB5" s="26">
        <v>0</v>
      </c>
      <c r="CC5" s="26">
        <v>0</v>
      </c>
      <c r="CD5" s="26">
        <v>0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26">
        <v>0</v>
      </c>
      <c r="CK5" s="26">
        <v>0</v>
      </c>
      <c r="CL5" s="26">
        <v>0</v>
      </c>
      <c r="CM5" s="26">
        <v>0</v>
      </c>
      <c r="CN5" s="26">
        <v>0</v>
      </c>
      <c r="CO5" s="26">
        <v>0</v>
      </c>
      <c r="CP5" s="26">
        <v>0</v>
      </c>
      <c r="CQ5" s="26">
        <v>0</v>
      </c>
      <c r="CR5" s="26">
        <v>0</v>
      </c>
      <c r="CS5" s="26">
        <v>0</v>
      </c>
      <c r="CT5" s="26">
        <v>0</v>
      </c>
      <c r="CU5" s="26">
        <v>0</v>
      </c>
      <c r="CV5" s="35"/>
    </row>
    <row r="6" spans="1:100" x14ac:dyDescent="0.25">
      <c r="A6" s="55" t="s">
        <v>4</v>
      </c>
      <c r="B6" s="55" t="s">
        <v>163</v>
      </c>
      <c r="C6" s="55" t="s">
        <v>15</v>
      </c>
      <c r="D6" s="3">
        <v>5.6099999999999997E-2</v>
      </c>
      <c r="E6" s="1">
        <f>F16</f>
        <v>18522</v>
      </c>
      <c r="F6" s="1">
        <f>E6*D6</f>
        <v>1039.0842</v>
      </c>
      <c r="G6" s="29">
        <f>-F6</f>
        <v>-1039.0842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f>G6</f>
        <v>-1039.0842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5"/>
    </row>
    <row r="7" spans="1:100" x14ac:dyDescent="0.25">
      <c r="A7" s="55" t="s">
        <v>4</v>
      </c>
      <c r="B7" s="55" t="s">
        <v>163</v>
      </c>
      <c r="C7" s="55" t="s">
        <v>16</v>
      </c>
      <c r="D7" s="3">
        <v>4.7699999999999999E-2</v>
      </c>
      <c r="E7" s="1">
        <f>F16</f>
        <v>18522</v>
      </c>
      <c r="F7" s="1">
        <f>E7*D7</f>
        <v>883.49940000000004</v>
      </c>
      <c r="G7" s="25">
        <f>-F7</f>
        <v>-883.49940000000004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f>G7*0.3</f>
        <v>-265.04982000000001</v>
      </c>
      <c r="Y7" s="26">
        <f>0.7*G7</f>
        <v>-618.44957999999997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0</v>
      </c>
      <c r="CK7" s="26">
        <v>0</v>
      </c>
      <c r="CL7" s="26">
        <v>0</v>
      </c>
      <c r="CM7" s="26">
        <v>0</v>
      </c>
      <c r="CN7" s="26">
        <v>0</v>
      </c>
      <c r="CO7" s="26">
        <v>0</v>
      </c>
      <c r="CP7" s="26">
        <v>0</v>
      </c>
      <c r="CQ7" s="26">
        <v>0</v>
      </c>
      <c r="CR7" s="26">
        <v>0</v>
      </c>
      <c r="CS7" s="26">
        <v>0</v>
      </c>
      <c r="CT7" s="26">
        <v>0</v>
      </c>
      <c r="CU7" s="26">
        <v>0</v>
      </c>
      <c r="CV7" s="35"/>
    </row>
    <row r="8" spans="1:100" x14ac:dyDescent="0.25">
      <c r="A8" s="55" t="s">
        <v>4</v>
      </c>
      <c r="B8" s="55" t="s">
        <v>163</v>
      </c>
      <c r="C8" s="55" t="s">
        <v>164</v>
      </c>
      <c r="D8" s="3">
        <v>7.0000000000000001E-3</v>
      </c>
      <c r="E8" s="1">
        <f>F16</f>
        <v>18522</v>
      </c>
      <c r="F8" s="1">
        <f>D8*E8</f>
        <v>129.654</v>
      </c>
      <c r="G8" s="25">
        <f>-F8</f>
        <v>-129.654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f>G8*0.5</f>
        <v>-64.826999999999998</v>
      </c>
      <c r="Y8" s="26">
        <f>G8*0.5</f>
        <v>-64.826999999999998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35"/>
    </row>
    <row r="9" spans="1:100" x14ac:dyDescent="0.25">
      <c r="A9" s="55" t="s">
        <v>4</v>
      </c>
      <c r="B9" s="55" t="s">
        <v>163</v>
      </c>
      <c r="C9" s="55" t="s">
        <v>13</v>
      </c>
      <c r="D9" s="3">
        <v>5.6099999999999997E-2</v>
      </c>
      <c r="E9" s="1">
        <f>F18+F19</f>
        <v>1034631.2504</v>
      </c>
      <c r="F9" s="1">
        <f>D9*E9</f>
        <v>58042.81314744</v>
      </c>
      <c r="G9" s="25">
        <f>-F9</f>
        <v>-58042.81314744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f>G9*0.4</f>
        <v>-23217.125258976001</v>
      </c>
      <c r="N9" s="26">
        <v>0</v>
      </c>
      <c r="O9" s="26">
        <v>0</v>
      </c>
      <c r="P9" s="26">
        <f>G9*0.6</f>
        <v>-34825.687888463995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 s="26">
        <v>0</v>
      </c>
      <c r="CM9" s="26">
        <v>0</v>
      </c>
      <c r="CN9" s="26">
        <v>0</v>
      </c>
      <c r="CO9" s="26">
        <v>0</v>
      </c>
      <c r="CP9" s="26">
        <v>0</v>
      </c>
      <c r="CQ9" s="26">
        <v>0</v>
      </c>
      <c r="CR9" s="26">
        <v>0</v>
      </c>
      <c r="CS9" s="26">
        <v>0</v>
      </c>
      <c r="CT9" s="26">
        <v>0</v>
      </c>
      <c r="CU9" s="26">
        <v>0</v>
      </c>
      <c r="CV9" s="35"/>
    </row>
    <row r="10" spans="1:100" x14ac:dyDescent="0.25">
      <c r="A10" s="55" t="s">
        <v>4</v>
      </c>
      <c r="B10" s="55" t="s">
        <v>163</v>
      </c>
      <c r="C10" s="55" t="s">
        <v>14</v>
      </c>
      <c r="D10" s="3">
        <v>4.7699999999999999E-2</v>
      </c>
      <c r="E10" s="1">
        <f>F18+F19</f>
        <v>1034631.2504</v>
      </c>
      <c r="F10" s="1">
        <f>D10*E10</f>
        <v>49351.910644080002</v>
      </c>
      <c r="G10" s="25">
        <f>-F10</f>
        <v>-49351.910644080002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f>$G10/14</f>
        <v>-3525.136474577143</v>
      </c>
      <c r="AA10" s="26">
        <f t="shared" ref="AA10:AM10" si="0">$G10/14</f>
        <v>-3525.136474577143</v>
      </c>
      <c r="AB10" s="26">
        <f t="shared" si="0"/>
        <v>-3525.136474577143</v>
      </c>
      <c r="AC10" s="26">
        <f t="shared" si="0"/>
        <v>-3525.136474577143</v>
      </c>
      <c r="AD10" s="26">
        <f t="shared" si="0"/>
        <v>-3525.136474577143</v>
      </c>
      <c r="AE10" s="26">
        <f t="shared" si="0"/>
        <v>-3525.136474577143</v>
      </c>
      <c r="AF10" s="26">
        <f t="shared" si="0"/>
        <v>-3525.136474577143</v>
      </c>
      <c r="AG10" s="26">
        <f t="shared" si="0"/>
        <v>-3525.136474577143</v>
      </c>
      <c r="AH10" s="26">
        <f t="shared" si="0"/>
        <v>-3525.136474577143</v>
      </c>
      <c r="AI10" s="26">
        <f t="shared" si="0"/>
        <v>-3525.136474577143</v>
      </c>
      <c r="AJ10" s="26">
        <f t="shared" si="0"/>
        <v>-3525.136474577143</v>
      </c>
      <c r="AK10" s="26">
        <f t="shared" si="0"/>
        <v>-3525.136474577143</v>
      </c>
      <c r="AL10" s="26">
        <f t="shared" si="0"/>
        <v>-3525.136474577143</v>
      </c>
      <c r="AM10" s="26">
        <f t="shared" si="0"/>
        <v>-3525.136474577143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35"/>
    </row>
    <row r="11" spans="1:100" x14ac:dyDescent="0.25">
      <c r="A11" s="55" t="s">
        <v>4</v>
      </c>
      <c r="B11" s="55" t="s">
        <v>163</v>
      </c>
      <c r="C11" s="55" t="s">
        <v>165</v>
      </c>
      <c r="D11" s="3">
        <v>7.0000000000000001E-3</v>
      </c>
      <c r="E11" s="1">
        <f>F18+F19</f>
        <v>1034631.2504</v>
      </c>
      <c r="F11" s="1">
        <f>D11*E11</f>
        <v>7242.4187528000002</v>
      </c>
      <c r="G11" s="25">
        <f>-F11</f>
        <v>-7242.4187528000002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f>$G$11/14</f>
        <v>-517.3156252</v>
      </c>
      <c r="AA11" s="26">
        <f t="shared" ref="AA11:AM11" si="1">$G$11/14</f>
        <v>-517.3156252</v>
      </c>
      <c r="AB11" s="26">
        <f t="shared" si="1"/>
        <v>-517.3156252</v>
      </c>
      <c r="AC11" s="26">
        <f t="shared" si="1"/>
        <v>-517.3156252</v>
      </c>
      <c r="AD11" s="26">
        <f t="shared" si="1"/>
        <v>-517.3156252</v>
      </c>
      <c r="AE11" s="26">
        <f t="shared" si="1"/>
        <v>-517.3156252</v>
      </c>
      <c r="AF11" s="26">
        <f t="shared" si="1"/>
        <v>-517.3156252</v>
      </c>
      <c r="AG11" s="26">
        <f t="shared" si="1"/>
        <v>-517.3156252</v>
      </c>
      <c r="AH11" s="26">
        <f t="shared" si="1"/>
        <v>-517.3156252</v>
      </c>
      <c r="AI11" s="26">
        <f t="shared" si="1"/>
        <v>-517.3156252</v>
      </c>
      <c r="AJ11" s="26">
        <f t="shared" si="1"/>
        <v>-517.3156252</v>
      </c>
      <c r="AK11" s="26">
        <f t="shared" si="1"/>
        <v>-517.3156252</v>
      </c>
      <c r="AL11" s="26">
        <f t="shared" si="1"/>
        <v>-517.3156252</v>
      </c>
      <c r="AM11" s="26">
        <f t="shared" si="1"/>
        <v>-517.3156252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35"/>
    </row>
    <row r="12" spans="1:100" x14ac:dyDescent="0.25">
      <c r="A12" s="55" t="s">
        <v>4</v>
      </c>
      <c r="B12" s="55" t="s">
        <v>163</v>
      </c>
      <c r="C12" s="55" t="s">
        <v>140</v>
      </c>
      <c r="D12" s="3">
        <v>0.02</v>
      </c>
      <c r="E12" s="1">
        <f>F19+F18+F16</f>
        <v>1053153.2504</v>
      </c>
      <c r="F12" s="1">
        <f>D12*E12</f>
        <v>21063.065008000001</v>
      </c>
      <c r="G12" s="25">
        <f>-F12</f>
        <v>-21063.065008000001</v>
      </c>
      <c r="H12" s="26">
        <v>0</v>
      </c>
      <c r="I12" s="26">
        <v>0</v>
      </c>
      <c r="J12" s="26">
        <v>0</v>
      </c>
      <c r="K12" s="26">
        <f>G12*0.05</f>
        <v>-1053.1532504000002</v>
      </c>
      <c r="L12" s="26">
        <v>0</v>
      </c>
      <c r="M12" s="26">
        <v>0</v>
      </c>
      <c r="N12" s="26">
        <v>0</v>
      </c>
      <c r="O12" s="26">
        <v>0</v>
      </c>
      <c r="P12" s="26">
        <f>G12*0.15</f>
        <v>-3159.4597512</v>
      </c>
      <c r="Q12" s="26">
        <v>0</v>
      </c>
      <c r="R12" s="26">
        <f>G12*0.05</f>
        <v>-1053.1532504000002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f t="shared" ref="X12:AL12" si="2">$G$12*0.04</f>
        <v>-842.52260032000004</v>
      </c>
      <c r="Y12" s="26">
        <f t="shared" si="2"/>
        <v>-842.52260032000004</v>
      </c>
      <c r="Z12" s="26">
        <f t="shared" si="2"/>
        <v>-842.52260032000004</v>
      </c>
      <c r="AA12" s="26">
        <f t="shared" si="2"/>
        <v>-842.52260032000004</v>
      </c>
      <c r="AB12" s="26">
        <f t="shared" si="2"/>
        <v>-842.52260032000004</v>
      </c>
      <c r="AC12" s="26">
        <f t="shared" si="2"/>
        <v>-842.52260032000004</v>
      </c>
      <c r="AD12" s="26">
        <f t="shared" si="2"/>
        <v>-842.52260032000004</v>
      </c>
      <c r="AE12" s="26">
        <f t="shared" si="2"/>
        <v>-842.52260032000004</v>
      </c>
      <c r="AF12" s="26">
        <f t="shared" si="2"/>
        <v>-842.52260032000004</v>
      </c>
      <c r="AG12" s="26">
        <f t="shared" si="2"/>
        <v>-842.52260032000004</v>
      </c>
      <c r="AH12" s="26">
        <f t="shared" si="2"/>
        <v>-842.52260032000004</v>
      </c>
      <c r="AI12" s="26">
        <f t="shared" si="2"/>
        <v>-842.52260032000004</v>
      </c>
      <c r="AJ12" s="26">
        <f t="shared" si="2"/>
        <v>-842.52260032000004</v>
      </c>
      <c r="AK12" s="26">
        <f t="shared" si="2"/>
        <v>-842.52260032000004</v>
      </c>
      <c r="AL12" s="26">
        <f t="shared" si="2"/>
        <v>-842.52260032000004</v>
      </c>
      <c r="AM12" s="26">
        <f>$G$12*0.04</f>
        <v>-842.52260032000004</v>
      </c>
      <c r="AN12" s="26">
        <f>G12*0.11</f>
        <v>-2316.93715088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  <c r="BQ12" s="26">
        <v>0</v>
      </c>
      <c r="BR12" s="26">
        <v>0</v>
      </c>
      <c r="BS12" s="26">
        <v>0</v>
      </c>
      <c r="BT12" s="26">
        <v>0</v>
      </c>
      <c r="BU12" s="26">
        <v>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0</v>
      </c>
      <c r="CB12" s="26">
        <v>0</v>
      </c>
      <c r="CC12" s="26">
        <v>0</v>
      </c>
      <c r="CD12" s="26">
        <v>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26">
        <v>0</v>
      </c>
      <c r="CK12" s="26">
        <v>0</v>
      </c>
      <c r="CL12" s="26">
        <v>0</v>
      </c>
      <c r="CM12" s="26">
        <v>0</v>
      </c>
      <c r="CN12" s="26">
        <v>0</v>
      </c>
      <c r="CO12" s="26">
        <v>0</v>
      </c>
      <c r="CP12" s="26">
        <v>0</v>
      </c>
      <c r="CQ12" s="26">
        <v>0</v>
      </c>
      <c r="CR12" s="26">
        <v>0</v>
      </c>
      <c r="CS12" s="26">
        <v>0</v>
      </c>
      <c r="CT12" s="26">
        <v>0</v>
      </c>
      <c r="CU12" s="26">
        <v>0</v>
      </c>
      <c r="CV12" s="35"/>
    </row>
    <row r="13" spans="1:100" x14ac:dyDescent="0.25">
      <c r="A13" s="55" t="s">
        <v>4</v>
      </c>
      <c r="B13" s="55" t="s">
        <v>163</v>
      </c>
      <c r="C13" s="55" t="s">
        <v>166</v>
      </c>
      <c r="D13" s="2">
        <v>0.21</v>
      </c>
      <c r="E13" s="1">
        <f>F6+F7+F8</f>
        <v>2052.2375999999999</v>
      </c>
      <c r="F13" s="1">
        <f>D13*E13</f>
        <v>430.96989599999995</v>
      </c>
      <c r="G13" s="25">
        <f>-F13</f>
        <v>-430.96989599999995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f>SUM(M6:M8)*0.21</f>
        <v>-218.20768200000001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f>(X7+X8)*0.21</f>
        <v>-69.274132199999997</v>
      </c>
      <c r="Y13" s="26">
        <f>(Y7+Y8)*0.21</f>
        <v>-143.48808179999997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35"/>
    </row>
    <row r="14" spans="1:100" x14ac:dyDescent="0.25">
      <c r="A14" s="55" t="s">
        <v>4</v>
      </c>
      <c r="B14" s="55" t="s">
        <v>163</v>
      </c>
      <c r="C14" s="55" t="s">
        <v>167</v>
      </c>
      <c r="D14" s="2">
        <v>0.21</v>
      </c>
      <c r="E14" s="1">
        <f>F9+F10+F11+F12</f>
        <v>135700.20755232</v>
      </c>
      <c r="F14" s="1">
        <f>D14*E14</f>
        <v>28497.043585987201</v>
      </c>
      <c r="G14" s="25">
        <f>-F14</f>
        <v>-28497.043585987201</v>
      </c>
      <c r="H14" s="26">
        <v>0</v>
      </c>
      <c r="I14" s="26">
        <v>0</v>
      </c>
      <c r="J14" s="26">
        <v>0</v>
      </c>
      <c r="K14" s="26">
        <f>SUM(K9:K12)*0.21</f>
        <v>-221.16218258400002</v>
      </c>
      <c r="L14" s="26">
        <v>0</v>
      </c>
      <c r="M14" s="26">
        <f>SUM(M9:M12)*0.21</f>
        <v>-4875.5963043849597</v>
      </c>
      <c r="N14" s="26">
        <v>0</v>
      </c>
      <c r="O14" s="26">
        <v>0</v>
      </c>
      <c r="P14" s="26">
        <f>SUM(P9:P12)*0.21</f>
        <v>-7976.8810043294379</v>
      </c>
      <c r="Q14" s="26">
        <v>0</v>
      </c>
      <c r="R14" s="26">
        <f>SUM(R9:R12)*0.21</f>
        <v>-221.16218258400002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f>SUM(X9:X12)*0.21</f>
        <v>-176.9297460672</v>
      </c>
      <c r="Y14" s="26">
        <f>SUM(Y9:Y12)*0.21</f>
        <v>-176.9297460672</v>
      </c>
      <c r="Z14" s="26">
        <f>SUM(Z9:Z12)*0.21</f>
        <v>-1025.8446870204</v>
      </c>
      <c r="AA14" s="26">
        <f>SUM(AA9:AA12)*0.21</f>
        <v>-1025.8446870204</v>
      </c>
      <c r="AB14" s="26">
        <f>SUM(AB9:AB12)*0.21</f>
        <v>-1025.8446870204</v>
      </c>
      <c r="AC14" s="26">
        <f>SUM(AC9:AC12)*0.21</f>
        <v>-1025.8446870204</v>
      </c>
      <c r="AD14" s="26">
        <f>SUM(AD9:AD12)*0.21</f>
        <v>-1025.8446870204</v>
      </c>
      <c r="AE14" s="26">
        <f>SUM(AE9:AE12)*0.21</f>
        <v>-1025.8446870204</v>
      </c>
      <c r="AF14" s="26">
        <f>SUM(AF9:AF12)*0.21</f>
        <v>-1025.8446870204</v>
      </c>
      <c r="AG14" s="26">
        <f>SUM(AG9:AG12)*0.21</f>
        <v>-1025.8446870204</v>
      </c>
      <c r="AH14" s="26">
        <f>SUM(AH9:AH12)*0.21</f>
        <v>-1025.8446870204</v>
      </c>
      <c r="AI14" s="26">
        <f>SUM(AI9:AI12)*0.21</f>
        <v>-1025.8446870204</v>
      </c>
      <c r="AJ14" s="26">
        <f>SUM(AJ9:AJ12)*0.21</f>
        <v>-1025.8446870204</v>
      </c>
      <c r="AK14" s="26">
        <f>SUM(AK9:AK12)*0.21</f>
        <v>-1025.8446870204</v>
      </c>
      <c r="AL14" s="26">
        <f>SUM(AL9:AL12)*0.21</f>
        <v>-1025.8446870204</v>
      </c>
      <c r="AM14" s="26">
        <f>SUM(AM9:AM12)*0.21</f>
        <v>-1025.8446870204</v>
      </c>
      <c r="AN14" s="26">
        <f>SUM(AN9:AN12)*0.21</f>
        <v>-486.55680168480001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0</v>
      </c>
      <c r="BS14" s="26">
        <v>0</v>
      </c>
      <c r="BT14" s="26">
        <v>0</v>
      </c>
      <c r="BU14" s="26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26">
        <v>0</v>
      </c>
      <c r="CK14" s="26">
        <v>0</v>
      </c>
      <c r="CL14" s="26">
        <v>0</v>
      </c>
      <c r="CM14" s="26">
        <v>0</v>
      </c>
      <c r="CN14" s="26">
        <v>0</v>
      </c>
      <c r="CO14" s="26">
        <v>0</v>
      </c>
      <c r="CP14" s="26">
        <v>0</v>
      </c>
      <c r="CQ14" s="26">
        <v>0</v>
      </c>
      <c r="CR14" s="26">
        <v>0</v>
      </c>
      <c r="CS14" s="26">
        <v>0</v>
      </c>
      <c r="CT14" s="26">
        <v>0</v>
      </c>
      <c r="CU14" s="26">
        <v>0</v>
      </c>
      <c r="CV14" s="35"/>
    </row>
    <row r="15" spans="1:100" x14ac:dyDescent="0.25">
      <c r="A15" s="55" t="s">
        <v>4</v>
      </c>
      <c r="B15" s="55" t="s">
        <v>163</v>
      </c>
      <c r="C15" s="55" t="s">
        <v>20</v>
      </c>
      <c r="D15" s="3">
        <v>3.0000000000000001E-3</v>
      </c>
      <c r="E15" s="1">
        <f>F18+F19</f>
        <v>1034631.2504</v>
      </c>
      <c r="F15" s="1">
        <f>D15*E15</f>
        <v>3103.8937512000002</v>
      </c>
      <c r="G15" s="25">
        <f>-F15</f>
        <v>-3103.8937512000002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f>$G$15/14</f>
        <v>-221.70669651428574</v>
      </c>
      <c r="AA15" s="26">
        <f t="shared" ref="AA15:AM15" si="3">$G$15/14</f>
        <v>-221.70669651428574</v>
      </c>
      <c r="AB15" s="26">
        <f t="shared" si="3"/>
        <v>-221.70669651428574</v>
      </c>
      <c r="AC15" s="26">
        <f t="shared" si="3"/>
        <v>-221.70669651428574</v>
      </c>
      <c r="AD15" s="26">
        <f t="shared" si="3"/>
        <v>-221.70669651428574</v>
      </c>
      <c r="AE15" s="26">
        <f t="shared" si="3"/>
        <v>-221.70669651428574</v>
      </c>
      <c r="AF15" s="26">
        <f t="shared" si="3"/>
        <v>-221.70669651428574</v>
      </c>
      <c r="AG15" s="26">
        <f t="shared" si="3"/>
        <v>-221.70669651428574</v>
      </c>
      <c r="AH15" s="26">
        <f t="shared" si="3"/>
        <v>-221.70669651428574</v>
      </c>
      <c r="AI15" s="26">
        <f t="shared" si="3"/>
        <v>-221.70669651428574</v>
      </c>
      <c r="AJ15" s="26">
        <f t="shared" si="3"/>
        <v>-221.70669651428574</v>
      </c>
      <c r="AK15" s="26">
        <f t="shared" si="3"/>
        <v>-221.70669651428574</v>
      </c>
      <c r="AL15" s="26">
        <f t="shared" si="3"/>
        <v>-221.70669651428574</v>
      </c>
      <c r="AM15" s="26">
        <f t="shared" si="3"/>
        <v>-221.70669651428574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0</v>
      </c>
      <c r="CL15" s="26">
        <v>0</v>
      </c>
      <c r="CM15" s="26">
        <v>0</v>
      </c>
      <c r="CN15" s="26">
        <v>0</v>
      </c>
      <c r="CO15" s="26">
        <v>0</v>
      </c>
      <c r="CP15" s="26">
        <v>0</v>
      </c>
      <c r="CQ15" s="26">
        <v>0</v>
      </c>
      <c r="CR15" s="26">
        <v>0</v>
      </c>
      <c r="CS15" s="26">
        <v>0</v>
      </c>
      <c r="CT15" s="26">
        <v>0</v>
      </c>
      <c r="CU15" s="26">
        <v>0</v>
      </c>
      <c r="CV15" s="35"/>
    </row>
    <row r="16" spans="1:100" x14ac:dyDescent="0.25">
      <c r="A16" s="55" t="s">
        <v>4</v>
      </c>
      <c r="B16" s="55" t="s">
        <v>168</v>
      </c>
      <c r="C16" s="55" t="s">
        <v>8</v>
      </c>
      <c r="D16" s="1">
        <f>42*7*3</f>
        <v>882</v>
      </c>
      <c r="E16" s="1">
        <v>21</v>
      </c>
      <c r="F16" s="1">
        <f>D16*E16</f>
        <v>18522</v>
      </c>
      <c r="G16" s="25">
        <f>-F16</f>
        <v>-18522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f>G16*0.4</f>
        <v>-7408.8</v>
      </c>
      <c r="Y16" s="26">
        <f>G16*0.6</f>
        <v>-11113.199999999999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</v>
      </c>
      <c r="BQ16" s="26">
        <v>0</v>
      </c>
      <c r="BR16" s="26">
        <v>0</v>
      </c>
      <c r="BS16" s="26">
        <v>0</v>
      </c>
      <c r="BT16" s="26">
        <v>0</v>
      </c>
      <c r="BU16" s="26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26">
        <v>0</v>
      </c>
      <c r="CK16" s="26">
        <v>0</v>
      </c>
      <c r="CL16" s="26">
        <v>0</v>
      </c>
      <c r="CM16" s="26">
        <v>0</v>
      </c>
      <c r="CN16" s="26">
        <v>0</v>
      </c>
      <c r="CO16" s="26">
        <v>0</v>
      </c>
      <c r="CP16" s="26">
        <v>0</v>
      </c>
      <c r="CQ16" s="26">
        <v>0</v>
      </c>
      <c r="CR16" s="26">
        <v>0</v>
      </c>
      <c r="CS16" s="26">
        <v>0</v>
      </c>
      <c r="CT16" s="26">
        <v>0</v>
      </c>
      <c r="CU16" s="26">
        <v>0</v>
      </c>
      <c r="CV16" s="35"/>
    </row>
    <row r="17" spans="1:100" x14ac:dyDescent="0.25">
      <c r="A17" s="55" t="s">
        <v>4</v>
      </c>
      <c r="B17" s="55" t="s">
        <v>168</v>
      </c>
      <c r="C17" s="55" t="s">
        <v>12</v>
      </c>
      <c r="D17" s="7">
        <v>115</v>
      </c>
      <c r="E17" s="1">
        <v>5.75</v>
      </c>
      <c r="F17" s="1">
        <f>D17*E17</f>
        <v>661.25</v>
      </c>
      <c r="G17" s="25">
        <f>-F17</f>
        <v>-661.25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f>G17*0.4</f>
        <v>-264.5</v>
      </c>
      <c r="Y17" s="26">
        <f>G17*0.6</f>
        <v>-396.75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 s="26">
        <v>0</v>
      </c>
      <c r="CM17" s="26">
        <v>0</v>
      </c>
      <c r="CN17" s="26">
        <v>0</v>
      </c>
      <c r="CO17" s="26">
        <v>0</v>
      </c>
      <c r="CP17" s="26">
        <v>0</v>
      </c>
      <c r="CQ17" s="26">
        <v>0</v>
      </c>
      <c r="CR17" s="26">
        <v>0</v>
      </c>
      <c r="CS17" s="26">
        <v>0</v>
      </c>
      <c r="CT17" s="26">
        <v>0</v>
      </c>
      <c r="CU17" s="26">
        <v>0</v>
      </c>
      <c r="CV17" s="35"/>
    </row>
    <row r="18" spans="1:100" x14ac:dyDescent="0.25">
      <c r="A18" s="55" t="s">
        <v>4</v>
      </c>
      <c r="B18" s="55" t="s">
        <v>168</v>
      </c>
      <c r="C18" s="55" t="s">
        <v>2</v>
      </c>
      <c r="D18" s="1">
        <f>6*65*1.2</f>
        <v>468</v>
      </c>
      <c r="E18" s="1">
        <f>684.63*1.06</f>
        <v>725.70780000000002</v>
      </c>
      <c r="F18" s="1">
        <f>D18*E18</f>
        <v>339631.25040000002</v>
      </c>
      <c r="G18" s="25">
        <f>-F18</f>
        <v>-339631.25040000002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f>'evolucion certificaciones nuevo'!J26</f>
        <v>-10188.937512</v>
      </c>
      <c r="AF18" s="26">
        <f>'evolucion certificaciones nuevo'!K26</f>
        <v>-13585.250016000002</v>
      </c>
      <c r="AG18" s="26">
        <f>'evolucion certificaciones nuevo'!L26</f>
        <v>-31585.706287200002</v>
      </c>
      <c r="AH18" s="26">
        <f>'evolucion certificaciones nuevo'!M26</f>
        <v>-35661.281292</v>
      </c>
      <c r="AI18" s="26">
        <f>'evolucion certificaciones nuevo'!N26</f>
        <v>-56039.156316000008</v>
      </c>
      <c r="AJ18" s="26">
        <f>'evolucion certificaciones nuevo'!O26</f>
        <v>-69624.406331999999</v>
      </c>
      <c r="AK18" s="26">
        <f>'evolucion certificaciones nuevo'!P26</f>
        <v>-70643.300083199996</v>
      </c>
      <c r="AL18" s="26">
        <f>'evolucion certificaciones nuevo'!Q26</f>
        <v>-27849.762532800003</v>
      </c>
      <c r="AM18" s="26">
        <f>'evolucion certificaciones nuevo'!R26</f>
        <v>-24453.450028799998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35"/>
    </row>
    <row r="19" spans="1:100" x14ac:dyDescent="0.25">
      <c r="A19" s="55" t="s">
        <v>4</v>
      </c>
      <c r="B19" s="55" t="s">
        <v>168</v>
      </c>
      <c r="C19" s="55" t="s">
        <v>40</v>
      </c>
      <c r="D19" s="1">
        <v>1</v>
      </c>
      <c r="E19" s="1">
        <v>695000</v>
      </c>
      <c r="F19" s="1">
        <f>D19*E19</f>
        <v>695000</v>
      </c>
      <c r="G19" s="25">
        <f>-F19</f>
        <v>-695000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f>'evolucion certificaciones nuevo'!E28</f>
        <v>-4170</v>
      </c>
      <c r="AA19" s="26">
        <f>'evolucion certificaciones nuevo'!F28</f>
        <v>-11120</v>
      </c>
      <c r="AB19" s="26">
        <f>'evolucion certificaciones nuevo'!G28</f>
        <v>-27800</v>
      </c>
      <c r="AC19" s="26">
        <f>'evolucion certificaciones nuevo'!H28</f>
        <v>-26062.5</v>
      </c>
      <c r="AD19" s="26">
        <f>'evolucion certificaciones nuevo'!I28</f>
        <v>-31275</v>
      </c>
      <c r="AE19" s="26">
        <f>'evolucion certificaciones nuevo'!J28</f>
        <v>-65677.5</v>
      </c>
      <c r="AF19" s="26">
        <f>'evolucion certificaciones nuevo'!K28</f>
        <v>-81662.5</v>
      </c>
      <c r="AG19" s="26">
        <f>'evolucion certificaciones nuevo'!L28</f>
        <v>-55600</v>
      </c>
      <c r="AH19" s="26">
        <f>'evolucion certificaciones nuevo'!M28</f>
        <v>-92435</v>
      </c>
      <c r="AI19" s="26">
        <f>'evolucion certificaciones nuevo'!N28</f>
        <v>-82705</v>
      </c>
      <c r="AJ19" s="26">
        <f>'evolucion certificaciones nuevo'!O28</f>
        <v>-103207.5</v>
      </c>
      <c r="AK19" s="26">
        <f>'evolucion certificaciones nuevo'!P28</f>
        <v>-40657.5</v>
      </c>
      <c r="AL19" s="26">
        <f>'evolucion certificaciones nuevo'!Q28</f>
        <v>-72627.5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35"/>
    </row>
    <row r="20" spans="1:100" x14ac:dyDescent="0.25">
      <c r="A20" s="55" t="s">
        <v>4</v>
      </c>
      <c r="B20" s="55" t="s">
        <v>168</v>
      </c>
      <c r="C20" s="55" t="s">
        <v>11</v>
      </c>
      <c r="D20" s="2">
        <v>0.21</v>
      </c>
      <c r="E20" s="1">
        <f>F16</f>
        <v>18522</v>
      </c>
      <c r="F20" s="1">
        <f>E20*D20</f>
        <v>3889.62</v>
      </c>
      <c r="G20" s="25">
        <f>-F20</f>
        <v>-3889.62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f>X16*0.21</f>
        <v>-1555.848</v>
      </c>
      <c r="Y20" s="26">
        <f>Y16*0.21</f>
        <v>-2333.7719999999995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  <c r="BP20" s="26">
        <v>0</v>
      </c>
      <c r="BQ20" s="26">
        <v>0</v>
      </c>
      <c r="BR20" s="26">
        <v>0</v>
      </c>
      <c r="BS20" s="26">
        <v>0</v>
      </c>
      <c r="BT20" s="26">
        <v>0</v>
      </c>
      <c r="BU20" s="26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26">
        <v>0</v>
      </c>
      <c r="CK20" s="26">
        <v>0</v>
      </c>
      <c r="CL20" s="26">
        <v>0</v>
      </c>
      <c r="CM20" s="26">
        <v>0</v>
      </c>
      <c r="CN20" s="26">
        <v>0</v>
      </c>
      <c r="CO20" s="26">
        <v>0</v>
      </c>
      <c r="CP20" s="26">
        <v>0</v>
      </c>
      <c r="CQ20" s="26">
        <v>0</v>
      </c>
      <c r="CR20" s="26">
        <v>0</v>
      </c>
      <c r="CS20" s="26">
        <v>0</v>
      </c>
      <c r="CT20" s="26">
        <v>0</v>
      </c>
      <c r="CU20" s="26">
        <v>0</v>
      </c>
      <c r="CV20" s="35"/>
    </row>
    <row r="21" spans="1:100" x14ac:dyDescent="0.25">
      <c r="A21" s="55" t="s">
        <v>4</v>
      </c>
      <c r="B21" s="55" t="s">
        <v>168</v>
      </c>
      <c r="C21" s="55" t="s">
        <v>10</v>
      </c>
      <c r="D21" s="2">
        <v>0.1</v>
      </c>
      <c r="E21" s="1">
        <f>F18+F19</f>
        <v>1034631.2504</v>
      </c>
      <c r="F21" s="1">
        <f>E21*D21</f>
        <v>103463.12504000001</v>
      </c>
      <c r="G21" s="25">
        <f>-F21</f>
        <v>-103463.12504000001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f>(Z18+Z19)*0.1</f>
        <v>-417</v>
      </c>
      <c r="AA21" s="26">
        <f>(AA18+AA19)*0.1</f>
        <v>-1112</v>
      </c>
      <c r="AB21" s="26">
        <f>(AB18+AB19)*0.1</f>
        <v>-2780</v>
      </c>
      <c r="AC21" s="26">
        <f>(AC18+AC19)*0.1</f>
        <v>-2606.25</v>
      </c>
      <c r="AD21" s="26">
        <f>(AD18+AD19)*0.1</f>
        <v>-3127.5</v>
      </c>
      <c r="AE21" s="26">
        <f>(AE18+AE19)*0.1</f>
        <v>-7586.6437512000011</v>
      </c>
      <c r="AF21" s="26">
        <f>(AF18+AF19)*0.1</f>
        <v>-9524.7750016000009</v>
      </c>
      <c r="AG21" s="26">
        <f>(AG18+AG19)*0.1</f>
        <v>-8718.570628720001</v>
      </c>
      <c r="AH21" s="26">
        <f>(AH18+AH19)*0.1</f>
        <v>-12809.6281292</v>
      </c>
      <c r="AI21" s="26">
        <f>(AI18+AI19)*0.1</f>
        <v>-13874.415631600001</v>
      </c>
      <c r="AJ21" s="26">
        <f>(AJ18+AJ19)*0.1</f>
        <v>-17283.1906332</v>
      </c>
      <c r="AK21" s="26">
        <f>(AK18+AK19)*0.1</f>
        <v>-11130.080008320001</v>
      </c>
      <c r="AL21" s="26">
        <f>(AL18+AL19)*0.1</f>
        <v>-10047.726253280001</v>
      </c>
      <c r="AM21" s="26">
        <f>(AM18+AM19)*0.1</f>
        <v>-2445.3450028799998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  <c r="BP21" s="26">
        <v>0</v>
      </c>
      <c r="BQ21" s="26">
        <v>0</v>
      </c>
      <c r="BR21" s="26">
        <v>0</v>
      </c>
      <c r="BS21" s="26">
        <v>0</v>
      </c>
      <c r="BT21" s="26">
        <v>0</v>
      </c>
      <c r="BU21" s="26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0</v>
      </c>
      <c r="CM21" s="26">
        <v>0</v>
      </c>
      <c r="CN21" s="26">
        <v>0</v>
      </c>
      <c r="CO21" s="26">
        <v>0</v>
      </c>
      <c r="CP21" s="26">
        <v>0</v>
      </c>
      <c r="CQ21" s="26">
        <v>0</v>
      </c>
      <c r="CR21" s="26">
        <v>0</v>
      </c>
      <c r="CS21" s="26">
        <v>0</v>
      </c>
      <c r="CT21" s="26">
        <v>0</v>
      </c>
      <c r="CU21" s="26">
        <v>0</v>
      </c>
      <c r="CV21" s="35"/>
    </row>
    <row r="22" spans="1:100" x14ac:dyDescent="0.25">
      <c r="A22" s="55" t="s">
        <v>4</v>
      </c>
      <c r="B22" s="55" t="s">
        <v>168</v>
      </c>
      <c r="C22" s="55" t="s">
        <v>21</v>
      </c>
      <c r="D22">
        <v>1</v>
      </c>
      <c r="E22" s="1">
        <v>700</v>
      </c>
      <c r="F22" s="1">
        <f>D22*E22</f>
        <v>700</v>
      </c>
      <c r="G22" s="25">
        <f>-F22</f>
        <v>-700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f>G22</f>
        <v>-700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35"/>
    </row>
    <row r="23" spans="1:100" x14ac:dyDescent="0.25">
      <c r="A23" s="55" t="s">
        <v>4</v>
      </c>
      <c r="B23" s="55" t="s">
        <v>0</v>
      </c>
      <c r="C23" s="55" t="s">
        <v>7</v>
      </c>
      <c r="D23">
        <f>5%</f>
        <v>0.05</v>
      </c>
      <c r="E23" s="1">
        <f>(F18+F19)</f>
        <v>1034631.2504</v>
      </c>
      <c r="F23" s="1">
        <f>D23*E23</f>
        <v>51731.562520000007</v>
      </c>
      <c r="G23" s="29">
        <f>-F23</f>
        <v>-51731.562520000007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f>G23*0.2</f>
        <v>-10346.312504000001</v>
      </c>
      <c r="R23" s="30">
        <v>0</v>
      </c>
      <c r="S23" s="30">
        <v>0</v>
      </c>
      <c r="T23" s="30">
        <f>G23*0.8</f>
        <v>-41385.250016000005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5"/>
    </row>
    <row r="24" spans="1:100" x14ac:dyDescent="0.25">
      <c r="A24" s="55" t="s">
        <v>4</v>
      </c>
      <c r="B24" s="55" t="s">
        <v>0</v>
      </c>
      <c r="C24" s="55" t="s">
        <v>6</v>
      </c>
      <c r="D24">
        <f>5%</f>
        <v>0.05</v>
      </c>
      <c r="E24" s="1">
        <f>F16</f>
        <v>18522</v>
      </c>
      <c r="F24" s="1">
        <f>D24*E24</f>
        <v>926.1</v>
      </c>
      <c r="G24" s="25">
        <f>-F24</f>
        <v>-926.1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f>G24*0.2</f>
        <v>-185.22000000000003</v>
      </c>
      <c r="O24" s="26">
        <v>0</v>
      </c>
      <c r="P24" s="26">
        <f>G24*0.8</f>
        <v>-740.88000000000011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6">
        <v>0</v>
      </c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  <c r="BP24" s="26">
        <v>0</v>
      </c>
      <c r="BQ24" s="26">
        <v>0</v>
      </c>
      <c r="BR24" s="26">
        <v>0</v>
      </c>
      <c r="BS24" s="26">
        <v>0</v>
      </c>
      <c r="BT24" s="26">
        <v>0</v>
      </c>
      <c r="BU24" s="26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0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26">
        <v>0</v>
      </c>
      <c r="CK24" s="26">
        <v>0</v>
      </c>
      <c r="CL24" s="26">
        <v>0</v>
      </c>
      <c r="CM24" s="26">
        <v>0</v>
      </c>
      <c r="CN24" s="26">
        <v>0</v>
      </c>
      <c r="CO24" s="26">
        <v>0</v>
      </c>
      <c r="CP24" s="26">
        <v>0</v>
      </c>
      <c r="CQ24" s="26">
        <v>0</v>
      </c>
      <c r="CR24" s="26">
        <v>0</v>
      </c>
      <c r="CS24" s="26">
        <v>0</v>
      </c>
      <c r="CT24" s="26">
        <v>0</v>
      </c>
      <c r="CU24" s="26">
        <v>0</v>
      </c>
      <c r="CV24" s="35"/>
    </row>
    <row r="25" spans="1:100" x14ac:dyDescent="0.25">
      <c r="A25" s="55" t="s">
        <v>4</v>
      </c>
      <c r="B25" s="55" t="s">
        <v>0</v>
      </c>
      <c r="C25" s="55" t="s">
        <v>169</v>
      </c>
      <c r="D25" s="3">
        <v>2.9999999999999997E-4</v>
      </c>
      <c r="E25" s="1">
        <f>F18</f>
        <v>339631.25040000002</v>
      </c>
      <c r="F25" s="1">
        <f>D25*E25</f>
        <v>101.88937512</v>
      </c>
      <c r="G25" s="25">
        <f>-F25</f>
        <v>-101.88937512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f>G25</f>
        <v>-101.88937512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6">
        <v>0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0</v>
      </c>
      <c r="CI25" s="26">
        <v>0</v>
      </c>
      <c r="CJ25" s="26">
        <v>0</v>
      </c>
      <c r="CK25" s="26">
        <v>0</v>
      </c>
      <c r="CL25" s="26">
        <v>0</v>
      </c>
      <c r="CM25" s="26">
        <v>0</v>
      </c>
      <c r="CN25" s="26">
        <v>0</v>
      </c>
      <c r="CO25" s="26">
        <v>0</v>
      </c>
      <c r="CP25" s="26">
        <v>0</v>
      </c>
      <c r="CQ25" s="26">
        <v>0</v>
      </c>
      <c r="CR25" s="26">
        <v>0</v>
      </c>
      <c r="CS25" s="26">
        <v>0</v>
      </c>
      <c r="CT25" s="26">
        <v>0</v>
      </c>
      <c r="CU25" s="26">
        <v>0</v>
      </c>
      <c r="CV25" s="35"/>
    </row>
    <row r="26" spans="1:100" x14ac:dyDescent="0.25">
      <c r="A26" s="55" t="s">
        <v>4</v>
      </c>
      <c r="B26" s="55" t="s">
        <v>0</v>
      </c>
      <c r="C26" s="55" t="s">
        <v>170</v>
      </c>
      <c r="D26" s="3">
        <v>2.0000000000000001E-4</v>
      </c>
      <c r="E26" s="1">
        <f>F18</f>
        <v>339631.25040000002</v>
      </c>
      <c r="F26" s="1">
        <f>D26*E26</f>
        <v>67.926250080000003</v>
      </c>
      <c r="G26" s="25">
        <f>-F26</f>
        <v>-67.926250080000003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f>G26</f>
        <v>-67.926250080000003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0</v>
      </c>
      <c r="BS26" s="26">
        <v>0</v>
      </c>
      <c r="BT26" s="26">
        <v>0</v>
      </c>
      <c r="BU26" s="26">
        <v>0</v>
      </c>
      <c r="BV26" s="26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0</v>
      </c>
      <c r="CB26" s="26">
        <v>0</v>
      </c>
      <c r="CC26" s="26">
        <v>0</v>
      </c>
      <c r="CD26" s="26">
        <v>0</v>
      </c>
      <c r="CE26" s="26">
        <v>0</v>
      </c>
      <c r="CF26" s="26">
        <v>0</v>
      </c>
      <c r="CG26" s="26">
        <v>0</v>
      </c>
      <c r="CH26" s="26">
        <v>0</v>
      </c>
      <c r="CI26" s="26">
        <v>0</v>
      </c>
      <c r="CJ26" s="26">
        <v>0</v>
      </c>
      <c r="CK26" s="26">
        <v>0</v>
      </c>
      <c r="CL26" s="26">
        <v>0</v>
      </c>
      <c r="CM26" s="26">
        <v>0</v>
      </c>
      <c r="CN26" s="26">
        <v>0</v>
      </c>
      <c r="CO26" s="26">
        <v>0</v>
      </c>
      <c r="CP26" s="26">
        <v>0</v>
      </c>
      <c r="CQ26" s="26">
        <v>0</v>
      </c>
      <c r="CR26" s="26">
        <v>0</v>
      </c>
      <c r="CS26" s="26">
        <v>0</v>
      </c>
      <c r="CT26" s="26">
        <v>0</v>
      </c>
      <c r="CU26" s="26">
        <v>0</v>
      </c>
      <c r="CV26" s="35"/>
    </row>
    <row r="27" spans="1:100" x14ac:dyDescent="0.25">
      <c r="A27" s="55" t="s">
        <v>4</v>
      </c>
      <c r="B27" s="55" t="s">
        <v>0</v>
      </c>
      <c r="C27" s="55" t="s">
        <v>171</v>
      </c>
      <c r="D27">
        <v>1</v>
      </c>
      <c r="E27" s="1">
        <v>250</v>
      </c>
      <c r="F27" s="1">
        <f>D27*E27</f>
        <v>250</v>
      </c>
      <c r="G27" s="25">
        <f>-F27</f>
        <v>-250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f>G27</f>
        <v>-250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26">
        <v>0</v>
      </c>
      <c r="CK27" s="26">
        <v>0</v>
      </c>
      <c r="CL27" s="26">
        <v>0</v>
      </c>
      <c r="CM27" s="26">
        <v>0</v>
      </c>
      <c r="CN27" s="26">
        <v>0</v>
      </c>
      <c r="CO27" s="26">
        <v>0</v>
      </c>
      <c r="CP27" s="26">
        <v>0</v>
      </c>
      <c r="CQ27" s="26">
        <v>0</v>
      </c>
      <c r="CR27" s="26">
        <v>0</v>
      </c>
      <c r="CS27" s="26">
        <v>0</v>
      </c>
      <c r="CT27" s="26">
        <v>0</v>
      </c>
      <c r="CU27" s="26">
        <v>0</v>
      </c>
      <c r="CV27" s="35"/>
    </row>
    <row r="28" spans="1:100" x14ac:dyDescent="0.25">
      <c r="A28" s="55" t="s">
        <v>4</v>
      </c>
      <c r="B28" s="55" t="s">
        <v>0</v>
      </c>
      <c r="C28" s="55" t="s">
        <v>172</v>
      </c>
      <c r="D28" s="3">
        <v>2.9999999999999997E-4</v>
      </c>
      <c r="E28" s="1">
        <f>F18</f>
        <v>339631.25040000002</v>
      </c>
      <c r="F28" s="1">
        <f>D28*E28</f>
        <v>101.88937512</v>
      </c>
      <c r="G28" s="25">
        <f>-F28</f>
        <v>-101.88937512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f>G28</f>
        <v>-101.88937512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35"/>
    </row>
    <row r="29" spans="1:100" x14ac:dyDescent="0.25">
      <c r="A29" s="55" t="s">
        <v>4</v>
      </c>
      <c r="B29" s="55" t="s">
        <v>0</v>
      </c>
      <c r="C29" s="55" t="s">
        <v>173</v>
      </c>
      <c r="D29" s="3">
        <v>2.0000000000000001E-4</v>
      </c>
      <c r="E29" s="1">
        <f>F18</f>
        <v>339631.25040000002</v>
      </c>
      <c r="F29" s="1">
        <f>D29*E29</f>
        <v>67.926250080000003</v>
      </c>
      <c r="G29" s="25">
        <f>-F29</f>
        <v>-67.926250080000003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f t="shared" ref="AN29:AN32" si="4">G29</f>
        <v>-67.926250080000003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35"/>
    </row>
    <row r="30" spans="1:100" x14ac:dyDescent="0.25">
      <c r="A30" s="55" t="s">
        <v>4</v>
      </c>
      <c r="B30" s="55" t="s">
        <v>0</v>
      </c>
      <c r="C30" s="55" t="s">
        <v>174</v>
      </c>
      <c r="D30">
        <v>1</v>
      </c>
      <c r="E30" s="1">
        <v>250</v>
      </c>
      <c r="F30" s="1">
        <f>D30*E30</f>
        <v>250</v>
      </c>
      <c r="G30" s="25">
        <f>-F30</f>
        <v>-250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f t="shared" si="4"/>
        <v>-250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35"/>
    </row>
    <row r="31" spans="1:100" x14ac:dyDescent="0.25">
      <c r="A31" s="55" t="s">
        <v>4</v>
      </c>
      <c r="B31" s="55" t="s">
        <v>0</v>
      </c>
      <c r="C31" s="55" t="s">
        <v>23</v>
      </c>
      <c r="D31" s="3">
        <v>8.9999999999999993E-3</v>
      </c>
      <c r="E31" s="1">
        <f>F18</f>
        <v>339631.25040000002</v>
      </c>
      <c r="F31" s="1">
        <f>D31*E31</f>
        <v>3056.6812535999998</v>
      </c>
      <c r="G31" s="25">
        <f>-F31</f>
        <v>-3056.6812535999998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f>$G$31/16</f>
        <v>-191.04257834999999</v>
      </c>
      <c r="Y31" s="26">
        <f t="shared" ref="Y31:AM31" si="5">$G$31/16</f>
        <v>-191.04257834999999</v>
      </c>
      <c r="Z31" s="26">
        <f t="shared" si="5"/>
        <v>-191.04257834999999</v>
      </c>
      <c r="AA31" s="26">
        <f t="shared" si="5"/>
        <v>-191.04257834999999</v>
      </c>
      <c r="AB31" s="26">
        <f t="shared" si="5"/>
        <v>-191.04257834999999</v>
      </c>
      <c r="AC31" s="26">
        <f t="shared" si="5"/>
        <v>-191.04257834999999</v>
      </c>
      <c r="AD31" s="26">
        <f t="shared" si="5"/>
        <v>-191.04257834999999</v>
      </c>
      <c r="AE31" s="26">
        <f t="shared" si="5"/>
        <v>-191.04257834999999</v>
      </c>
      <c r="AF31" s="26">
        <f t="shared" si="5"/>
        <v>-191.04257834999999</v>
      </c>
      <c r="AG31" s="26">
        <f t="shared" si="5"/>
        <v>-191.04257834999999</v>
      </c>
      <c r="AH31" s="26">
        <f t="shared" si="5"/>
        <v>-191.04257834999999</v>
      </c>
      <c r="AI31" s="26">
        <f t="shared" si="5"/>
        <v>-191.04257834999999</v>
      </c>
      <c r="AJ31" s="26">
        <f t="shared" si="5"/>
        <v>-191.04257834999999</v>
      </c>
      <c r="AK31" s="26">
        <f t="shared" si="5"/>
        <v>-191.04257834999999</v>
      </c>
      <c r="AL31" s="26">
        <f t="shared" si="5"/>
        <v>-191.04257834999999</v>
      </c>
      <c r="AM31" s="26">
        <f t="shared" si="5"/>
        <v>-191.04257834999999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35"/>
    </row>
    <row r="32" spans="1:100" x14ac:dyDescent="0.25">
      <c r="A32" s="55" t="s">
        <v>4</v>
      </c>
      <c r="B32" s="55" t="s">
        <v>0</v>
      </c>
      <c r="C32" s="55" t="s">
        <v>175</v>
      </c>
      <c r="D32" s="3">
        <v>2.5000000000000001E-3</v>
      </c>
      <c r="E32" s="1">
        <f>6*65*1.2*725.71</f>
        <v>339632.28</v>
      </c>
      <c r="F32" s="1">
        <f>D32*E32</f>
        <v>849.08070000000009</v>
      </c>
      <c r="G32" s="25">
        <f>-F32</f>
        <v>-849.08070000000009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f t="shared" si="4"/>
        <v>-849.08070000000009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35"/>
    </row>
    <row r="33" spans="1:100" x14ac:dyDescent="0.25">
      <c r="A33" s="55" t="s">
        <v>4</v>
      </c>
      <c r="B33" s="55" t="s">
        <v>24</v>
      </c>
      <c r="C33" s="55" t="s">
        <v>27</v>
      </c>
      <c r="D33" s="9">
        <v>1</v>
      </c>
      <c r="E33" s="10">
        <v>2500</v>
      </c>
      <c r="F33" s="10">
        <f>D33*E33</f>
        <v>2500</v>
      </c>
      <c r="G33" s="27">
        <f>-F33</f>
        <v>-2500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34">
        <v>0</v>
      </c>
      <c r="W33" s="34">
        <f>G33</f>
        <v>-2500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4">
        <v>0</v>
      </c>
      <c r="BB33" s="34">
        <v>0</v>
      </c>
      <c r="BC33" s="34">
        <v>0</v>
      </c>
      <c r="BD33" s="34">
        <v>0</v>
      </c>
      <c r="BE33" s="34">
        <v>0</v>
      </c>
      <c r="BF33" s="34">
        <v>0</v>
      </c>
      <c r="BG33" s="34">
        <v>0</v>
      </c>
      <c r="BH33" s="34">
        <v>0</v>
      </c>
      <c r="BI33" s="34">
        <v>0</v>
      </c>
      <c r="BJ33" s="34">
        <v>0</v>
      </c>
      <c r="BK33" s="34">
        <v>0</v>
      </c>
      <c r="BL33" s="34">
        <v>0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34">
        <v>0</v>
      </c>
      <c r="BW33" s="34">
        <v>0</v>
      </c>
      <c r="BX33" s="34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4">
        <v>0</v>
      </c>
      <c r="CE33" s="34">
        <v>0</v>
      </c>
      <c r="CF33" s="34">
        <v>0</v>
      </c>
      <c r="CG33" s="34">
        <v>0</v>
      </c>
      <c r="CH33" s="34">
        <v>0</v>
      </c>
      <c r="CI33" s="34">
        <v>0</v>
      </c>
      <c r="CJ33" s="34">
        <v>0</v>
      </c>
      <c r="CK33" s="34">
        <v>0</v>
      </c>
      <c r="CL33" s="34">
        <v>0</v>
      </c>
      <c r="CM33" s="34">
        <v>0</v>
      </c>
      <c r="CN33" s="34">
        <v>0</v>
      </c>
      <c r="CO33" s="34">
        <v>0</v>
      </c>
      <c r="CP33" s="34">
        <v>0</v>
      </c>
      <c r="CQ33" s="34">
        <v>0</v>
      </c>
      <c r="CR33" s="34">
        <v>0</v>
      </c>
      <c r="CS33" s="34">
        <v>0</v>
      </c>
      <c r="CT33" s="34">
        <v>0</v>
      </c>
      <c r="CU33" s="34">
        <v>0</v>
      </c>
      <c r="CV33" s="35"/>
    </row>
    <row r="34" spans="1:100" x14ac:dyDescent="0.25">
      <c r="A34" s="55" t="s">
        <v>4</v>
      </c>
      <c r="B34" s="55" t="s">
        <v>24</v>
      </c>
      <c r="C34" s="55" t="s">
        <v>176</v>
      </c>
      <c r="D34" s="11">
        <v>2.5000000000000001E-3</v>
      </c>
      <c r="E34" s="10">
        <f>-0.8*SUM(G2:G32,G41:G42)</f>
        <v>1156935.722839606</v>
      </c>
      <c r="F34" s="10">
        <f>D34*E34</f>
        <v>2892.3393070990151</v>
      </c>
      <c r="G34" s="25">
        <f>-F34</f>
        <v>-2892.3393070990151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f>G34</f>
        <v>-2892.3393070990151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35"/>
    </row>
    <row r="35" spans="1:100" x14ac:dyDescent="0.25">
      <c r="A35" s="55" t="s">
        <v>4</v>
      </c>
      <c r="B35" s="55" t="s">
        <v>24</v>
      </c>
      <c r="C35" s="55" t="s">
        <v>28</v>
      </c>
      <c r="D35" s="9">
        <v>1</v>
      </c>
      <c r="E35" s="10">
        <v>250</v>
      </c>
      <c r="F35" s="10">
        <f>D35*E35</f>
        <v>250</v>
      </c>
      <c r="G35" s="25">
        <f>-F35</f>
        <v>-250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f>G35</f>
        <v>-250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35"/>
    </row>
    <row r="36" spans="1:100" x14ac:dyDescent="0.25">
      <c r="A36" s="55" t="s">
        <v>4</v>
      </c>
      <c r="B36" s="55" t="s">
        <v>24</v>
      </c>
      <c r="C36" s="55" t="s">
        <v>29</v>
      </c>
      <c r="D36" s="11">
        <v>2.5000000000000001E-3</v>
      </c>
      <c r="E36" s="10">
        <f>-0.8*SUM(G2:G32,G41:G42)</f>
        <v>1156935.722839606</v>
      </c>
      <c r="F36" s="10">
        <f>D36*E36</f>
        <v>2892.3393070990151</v>
      </c>
      <c r="G36" s="25">
        <f>-F36</f>
        <v>-2892.3393070990151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f>G36</f>
        <v>-2892.3393070990151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35"/>
    </row>
    <row r="37" spans="1:100" x14ac:dyDescent="0.25">
      <c r="A37" s="55" t="s">
        <v>4</v>
      </c>
      <c r="B37" s="55" t="s">
        <v>24</v>
      </c>
      <c r="C37" s="55" t="s">
        <v>25</v>
      </c>
      <c r="D37" s="11">
        <v>1E-3</v>
      </c>
      <c r="E37" s="10">
        <f>-0.8*SUM(G2:G32,G41:G42)</f>
        <v>1156935.722839606</v>
      </c>
      <c r="F37" s="10">
        <f>D37*E37</f>
        <v>1156.9357228396061</v>
      </c>
      <c r="G37" s="25">
        <f>-F37</f>
        <v>-1156.9357228396061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f>G37</f>
        <v>-1156.9357228396061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  <c r="AW37" s="26">
        <v>0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35"/>
    </row>
    <row r="38" spans="1:100" x14ac:dyDescent="0.25">
      <c r="A38" s="55" t="s">
        <v>4</v>
      </c>
      <c r="B38" s="55" t="s">
        <v>24</v>
      </c>
      <c r="C38" s="55" t="s">
        <v>95</v>
      </c>
      <c r="D38" s="11">
        <f>intereses!C5</f>
        <v>3.5000000000000003E-2</v>
      </c>
      <c r="E38" s="10">
        <f>0.8*(SUM(F2:F42)-F44-F45)</f>
        <v>844849.53375491558</v>
      </c>
      <c r="F38" s="10">
        <v>77307.7</v>
      </c>
      <c r="G38" s="25"/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-2464.1444625000004</v>
      </c>
      <c r="AO38" s="26">
        <v>-2426.5044628839555</v>
      </c>
      <c r="AP38" s="26">
        <v>-2388.7546799356978</v>
      </c>
      <c r="AQ38" s="26">
        <v>-2350.8947934538405</v>
      </c>
      <c r="AR38" s="26">
        <v>-2312.9244823030781</v>
      </c>
      <c r="AS38" s="26">
        <v>-2274.8434244114596</v>
      </c>
      <c r="AT38" s="26">
        <v>-2236.6512967676563</v>
      </c>
      <c r="AU38" s="26">
        <v>-2198.3477754182259</v>
      </c>
      <c r="AV38" s="26">
        <v>-2159.9325354648595</v>
      </c>
      <c r="AW38" s="26">
        <v>-2121.4052510616293</v>
      </c>
      <c r="AX38" s="26">
        <v>-2082.7655954122224</v>
      </c>
      <c r="AY38" s="26">
        <v>-2044.0132407671722</v>
      </c>
      <c r="AZ38" s="26">
        <v>-2005.1478584210734</v>
      </c>
      <c r="BA38" s="26">
        <v>-1966.169118709799</v>
      </c>
      <c r="BB38" s="26">
        <v>-1927.0766910076995</v>
      </c>
      <c r="BC38" s="26">
        <v>-1887.8702437248021</v>
      </c>
      <c r="BD38" s="33">
        <v>-1848.5494443039966</v>
      </c>
      <c r="BE38" s="33">
        <v>-1809.1139592182139</v>
      </c>
      <c r="BF38" s="33">
        <v>-1769.5634539675973</v>
      </c>
      <c r="BG38" s="33">
        <v>-1729.8975930766669</v>
      </c>
      <c r="BH38" s="33">
        <v>-1690.1160400914707</v>
      </c>
      <c r="BI38" s="33">
        <v>-1650.2184575767344</v>
      </c>
      <c r="BJ38" s="33">
        <v>-1610.2045071129974</v>
      </c>
      <c r="BK38" s="33">
        <v>-1570.0738492937405</v>
      </c>
      <c r="BL38" s="33">
        <v>-1529.8261437225112</v>
      </c>
      <c r="BM38" s="33">
        <v>-1489.4610490100324</v>
      </c>
      <c r="BN38" s="33">
        <v>-1448.9782227713085</v>
      </c>
      <c r="BO38" s="33">
        <v>-1408.3773216227221</v>
      </c>
      <c r="BP38" s="33">
        <v>-1367.6580011791191</v>
      </c>
      <c r="BQ38" s="33">
        <v>-1326.8199160508884</v>
      </c>
      <c r="BR38" s="33">
        <v>-1285.8627198410338</v>
      </c>
      <c r="BS38" s="33">
        <v>-1244.7860651422341</v>
      </c>
      <c r="BT38" s="33">
        <v>-1203.5896035338963</v>
      </c>
      <c r="BU38" s="33">
        <v>-1162.2729855792006</v>
      </c>
      <c r="BV38" s="33">
        <v>-1120.835860822137</v>
      </c>
      <c r="BW38" s="33">
        <v>-1079.2778777845322</v>
      </c>
      <c r="BX38" s="33">
        <v>-1037.5986839630673</v>
      </c>
      <c r="BY38" s="33">
        <v>-995.79792582629011</v>
      </c>
      <c r="BZ38" s="33">
        <v>-953.8752488116138</v>
      </c>
      <c r="CA38" s="33">
        <v>-911.83029732231125</v>
      </c>
      <c r="CB38" s="33">
        <v>-869.66271472449864</v>
      </c>
      <c r="CC38" s="33">
        <v>-827.37214334410908</v>
      </c>
      <c r="CD38" s="33">
        <v>-784.95822446385978</v>
      </c>
      <c r="CE38" s="33">
        <v>-742.42059832020971</v>
      </c>
      <c r="CF38" s="33">
        <v>-699.75890410030752</v>
      </c>
      <c r="CG38" s="33">
        <v>-656.97277993893056</v>
      </c>
      <c r="CH38" s="33">
        <v>-614.06186291541621</v>
      </c>
      <c r="CI38" s="33">
        <v>-571.02578905058317</v>
      </c>
      <c r="CJ38" s="33">
        <v>-527.8641933036447</v>
      </c>
      <c r="CK38" s="33">
        <v>-484.57670956911068</v>
      </c>
      <c r="CL38" s="33">
        <v>-441.16297067368441</v>
      </c>
      <c r="CM38" s="33">
        <v>-397.62260837314636</v>
      </c>
      <c r="CN38" s="33">
        <v>-353.9552533492319</v>
      </c>
      <c r="CO38" s="33">
        <v>-310.16053520649768</v>
      </c>
      <c r="CP38" s="33">
        <v>-266.23808246918037</v>
      </c>
      <c r="CQ38" s="33">
        <v>-222.18752257804587</v>
      </c>
      <c r="CR38" s="33">
        <v>-178.00848188722898</v>
      </c>
      <c r="CS38" s="33">
        <v>-133.70058566106388</v>
      </c>
      <c r="CT38" s="33">
        <v>-89.263458070905799</v>
      </c>
      <c r="CU38" s="33">
        <v>-44.696722191943039</v>
      </c>
      <c r="CV38" s="35"/>
    </row>
    <row r="39" spans="1:100" x14ac:dyDescent="0.25">
      <c r="A39" s="55" t="s">
        <v>4</v>
      </c>
      <c r="B39" s="55" t="s">
        <v>24</v>
      </c>
      <c r="C39" s="55" t="s">
        <v>39</v>
      </c>
      <c r="D39" s="12">
        <f>intereses!E5</f>
        <v>0.05</v>
      </c>
      <c r="E39" s="10">
        <f>-0.8*SUM(G2:G32,G41:G42)</f>
        <v>1156935.722839606</v>
      </c>
      <c r="F39" s="10">
        <v>41400.61</v>
      </c>
      <c r="G39" s="25"/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-4820.5655000000006</v>
      </c>
      <c r="Y39" s="26">
        <v>-4528.584411102438</v>
      </c>
      <c r="Z39" s="26">
        <v>-4235.38673433447</v>
      </c>
      <c r="AA39" s="26">
        <v>-3940.9674005799679</v>
      </c>
      <c r="AB39" s="26">
        <v>-3645.3213196014894</v>
      </c>
      <c r="AC39" s="26">
        <v>-3348.4433799522667</v>
      </c>
      <c r="AD39" s="26">
        <v>-3050.3284488878389</v>
      </c>
      <c r="AE39" s="26">
        <v>-2750.9713722773095</v>
      </c>
      <c r="AF39" s="26">
        <v>-2450.3669745142361</v>
      </c>
      <c r="AG39" s="26">
        <v>-2148.5100584271504</v>
      </c>
      <c r="AH39" s="26">
        <v>-1845.3954051897013</v>
      </c>
      <c r="AI39" s="26">
        <v>-1541.0177742304295</v>
      </c>
      <c r="AJ39" s="26">
        <v>-1235.3719031421608</v>
      </c>
      <c r="AK39" s="26">
        <v>-928.45250759102464</v>
      </c>
      <c r="AL39" s="26">
        <v>-620.25428122509197</v>
      </c>
      <c r="AM39" s="26">
        <v>-310.77189558263439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35"/>
    </row>
    <row r="40" spans="1:100" x14ac:dyDescent="0.25">
      <c r="A40" s="55" t="s">
        <v>4</v>
      </c>
      <c r="B40" s="55" t="s">
        <v>24</v>
      </c>
      <c r="C40" s="55" t="s">
        <v>26</v>
      </c>
      <c r="D40" s="11">
        <v>2.5000000000000001E-3</v>
      </c>
      <c r="E40" s="10">
        <f>-0.8*SUM(G2:G32,G41:G42)</f>
        <v>1156935.722839606</v>
      </c>
      <c r="F40" s="10">
        <f>D40*E40</f>
        <v>2892.3393070990151</v>
      </c>
      <c r="G40" s="25">
        <f>-F40</f>
        <v>-2892.3393070990151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26">
        <v>0</v>
      </c>
      <c r="BO40" s="26">
        <v>0</v>
      </c>
      <c r="BP40" s="26">
        <v>0</v>
      </c>
      <c r="BQ40" s="26">
        <v>0</v>
      </c>
      <c r="BR40" s="26">
        <v>0</v>
      </c>
      <c r="BS40" s="26">
        <v>0</v>
      </c>
      <c r="BT40" s="26">
        <v>0</v>
      </c>
      <c r="BU40" s="26">
        <v>0</v>
      </c>
      <c r="BV40" s="26">
        <v>0</v>
      </c>
      <c r="BW40" s="26">
        <v>0</v>
      </c>
      <c r="BX40" s="26">
        <v>0</v>
      </c>
      <c r="BY40" s="26">
        <v>0</v>
      </c>
      <c r="BZ40" s="26">
        <v>0</v>
      </c>
      <c r="CA40" s="26">
        <v>0</v>
      </c>
      <c r="CB40" s="26">
        <v>0</v>
      </c>
      <c r="CC40" s="26">
        <v>0</v>
      </c>
      <c r="CD40" s="26">
        <v>0</v>
      </c>
      <c r="CE40" s="26">
        <v>0</v>
      </c>
      <c r="CF40" s="26">
        <v>0</v>
      </c>
      <c r="CG40" s="26">
        <v>0</v>
      </c>
      <c r="CH40" s="26">
        <v>0</v>
      </c>
      <c r="CI40" s="26">
        <v>0</v>
      </c>
      <c r="CJ40" s="26">
        <v>0</v>
      </c>
      <c r="CK40" s="26">
        <v>0</v>
      </c>
      <c r="CL40" s="26">
        <v>0</v>
      </c>
      <c r="CM40" s="26">
        <v>0</v>
      </c>
      <c r="CN40" s="26">
        <v>0</v>
      </c>
      <c r="CO40" s="26">
        <v>0</v>
      </c>
      <c r="CP40" s="26">
        <v>0</v>
      </c>
      <c r="CQ40" s="26">
        <v>0</v>
      </c>
      <c r="CR40" s="26">
        <v>0</v>
      </c>
      <c r="CS40" s="26">
        <v>0</v>
      </c>
      <c r="CT40" s="26">
        <v>0</v>
      </c>
      <c r="CU40" s="26">
        <f>G40</f>
        <v>-2892.3393070990151</v>
      </c>
      <c r="CV40" s="35"/>
    </row>
    <row r="41" spans="1:100" x14ac:dyDescent="0.25">
      <c r="A41" s="55" t="s">
        <v>4</v>
      </c>
      <c r="B41" s="55" t="s">
        <v>1</v>
      </c>
      <c r="C41" s="55" t="s">
        <v>22</v>
      </c>
      <c r="D41">
        <f>6*8</f>
        <v>48</v>
      </c>
      <c r="E41" s="1">
        <v>700</v>
      </c>
      <c r="F41" s="10">
        <f>D41*E41</f>
        <v>33600</v>
      </c>
      <c r="G41" s="29">
        <f>-F41</f>
        <v>-33600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f t="shared" ref="Y41:AF41" si="6">$G$41/8</f>
        <v>-4200</v>
      </c>
      <c r="Z41" s="30">
        <f t="shared" si="6"/>
        <v>-4200</v>
      </c>
      <c r="AA41" s="30">
        <f t="shared" si="6"/>
        <v>-4200</v>
      </c>
      <c r="AB41" s="30">
        <f t="shared" si="6"/>
        <v>-4200</v>
      </c>
      <c r="AC41" s="30">
        <f t="shared" si="6"/>
        <v>-4200</v>
      </c>
      <c r="AD41" s="30">
        <f t="shared" si="6"/>
        <v>-4200</v>
      </c>
      <c r="AE41" s="30">
        <f t="shared" si="6"/>
        <v>-4200</v>
      </c>
      <c r="AF41" s="30">
        <f t="shared" si="6"/>
        <v>-4200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5"/>
    </row>
    <row r="42" spans="1:100" x14ac:dyDescent="0.25">
      <c r="A42" s="55" t="s">
        <v>4</v>
      </c>
      <c r="B42" s="55" t="s">
        <v>1</v>
      </c>
      <c r="C42" s="55" t="s">
        <v>17</v>
      </c>
      <c r="D42">
        <f>6*8</f>
        <v>48</v>
      </c>
      <c r="E42" s="1">
        <v>200</v>
      </c>
      <c r="F42" s="10">
        <f>D42*E42</f>
        <v>9600</v>
      </c>
      <c r="G42" s="25">
        <f>-$F$42</f>
        <v>-9600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f t="shared" ref="Y42:AF42" si="7">$G$42/8</f>
        <v>-1200</v>
      </c>
      <c r="Z42" s="26">
        <f t="shared" si="7"/>
        <v>-1200</v>
      </c>
      <c r="AA42" s="26">
        <f t="shared" si="7"/>
        <v>-1200</v>
      </c>
      <c r="AB42" s="26">
        <f t="shared" si="7"/>
        <v>-1200</v>
      </c>
      <c r="AC42" s="26">
        <f t="shared" si="7"/>
        <v>-1200</v>
      </c>
      <c r="AD42" s="26">
        <f t="shared" si="7"/>
        <v>-1200</v>
      </c>
      <c r="AE42" s="26">
        <f t="shared" si="7"/>
        <v>-1200</v>
      </c>
      <c r="AF42" s="26">
        <f t="shared" si="7"/>
        <v>-1200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  <c r="BP42" s="26">
        <v>0</v>
      </c>
      <c r="BQ42" s="26">
        <v>0</v>
      </c>
      <c r="BR42" s="26">
        <v>0</v>
      </c>
      <c r="BS42" s="26">
        <v>0</v>
      </c>
      <c r="BT42" s="26">
        <v>0</v>
      </c>
      <c r="BU42" s="26">
        <v>0</v>
      </c>
      <c r="BV42" s="26">
        <v>0</v>
      </c>
      <c r="BW42" s="26">
        <v>0</v>
      </c>
      <c r="BX42" s="26">
        <v>0</v>
      </c>
      <c r="BY42" s="26">
        <v>0</v>
      </c>
      <c r="BZ42" s="26">
        <v>0</v>
      </c>
      <c r="CA42" s="26">
        <v>0</v>
      </c>
      <c r="CB42" s="26">
        <v>0</v>
      </c>
      <c r="CC42" s="26">
        <v>0</v>
      </c>
      <c r="CD42" s="26">
        <v>0</v>
      </c>
      <c r="CE42" s="26">
        <v>0</v>
      </c>
      <c r="CF42" s="26">
        <v>0</v>
      </c>
      <c r="CG42" s="26">
        <v>0</v>
      </c>
      <c r="CH42" s="26">
        <v>0</v>
      </c>
      <c r="CI42" s="26">
        <v>0</v>
      </c>
      <c r="CJ42" s="26">
        <v>0</v>
      </c>
      <c r="CK42" s="26">
        <v>0</v>
      </c>
      <c r="CL42" s="26">
        <v>0</v>
      </c>
      <c r="CM42" s="26">
        <v>0</v>
      </c>
      <c r="CN42" s="26">
        <v>0</v>
      </c>
      <c r="CO42" s="26">
        <v>0</v>
      </c>
      <c r="CP42" s="26">
        <v>0</v>
      </c>
      <c r="CQ42" s="26">
        <v>0</v>
      </c>
      <c r="CR42" s="26">
        <v>0</v>
      </c>
      <c r="CS42" s="26">
        <v>0</v>
      </c>
      <c r="CT42" s="26">
        <v>0</v>
      </c>
      <c r="CU42" s="26">
        <v>0</v>
      </c>
      <c r="CV42" s="35"/>
    </row>
    <row r="43" spans="1:100" x14ac:dyDescent="0.25">
      <c r="A43" s="55" t="s">
        <v>5</v>
      </c>
      <c r="B43" s="55" t="s">
        <v>177</v>
      </c>
      <c r="C43" s="55" t="s">
        <v>143</v>
      </c>
      <c r="D43">
        <v>6</v>
      </c>
      <c r="E43" s="1">
        <f>65*2183.04</f>
        <v>141897.60000000001</v>
      </c>
      <c r="F43" s="1">
        <f>D43*E43</f>
        <v>851385.60000000009</v>
      </c>
      <c r="G43" s="25">
        <f>F43</f>
        <v>851385.60000000009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  <c r="BP43" s="26">
        <v>0</v>
      </c>
      <c r="BQ43" s="26">
        <v>0</v>
      </c>
      <c r="BR43" s="26">
        <v>0</v>
      </c>
      <c r="BS43" s="26">
        <v>0</v>
      </c>
      <c r="BT43" s="26">
        <v>0</v>
      </c>
      <c r="BU43" s="26">
        <v>0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0</v>
      </c>
      <c r="CB43" s="26">
        <v>0</v>
      </c>
      <c r="CC43" s="26">
        <v>0</v>
      </c>
      <c r="CD43" s="26">
        <v>0</v>
      </c>
      <c r="CE43" s="26">
        <v>0</v>
      </c>
      <c r="CF43" s="26">
        <v>0</v>
      </c>
      <c r="CG43" s="26">
        <v>0</v>
      </c>
      <c r="CH43" s="26">
        <v>0</v>
      </c>
      <c r="CI43" s="26">
        <v>0</v>
      </c>
      <c r="CJ43" s="26">
        <v>0</v>
      </c>
      <c r="CK43" s="26">
        <v>0</v>
      </c>
      <c r="CL43" s="26">
        <v>0</v>
      </c>
      <c r="CM43" s="26">
        <v>0</v>
      </c>
      <c r="CN43" s="26">
        <v>0</v>
      </c>
      <c r="CO43" s="26">
        <v>0</v>
      </c>
      <c r="CP43" s="26">
        <v>0</v>
      </c>
      <c r="CQ43" s="26">
        <v>0</v>
      </c>
      <c r="CR43" s="26">
        <v>0</v>
      </c>
      <c r="CS43" s="26">
        <v>0</v>
      </c>
      <c r="CT43" s="26">
        <v>0</v>
      </c>
      <c r="CU43" s="26">
        <f>G43</f>
        <v>851385.60000000009</v>
      </c>
      <c r="CV43" s="35"/>
    </row>
    <row r="44" spans="1:100" x14ac:dyDescent="0.25">
      <c r="A44" s="55" t="s">
        <v>5</v>
      </c>
      <c r="B44" s="55" t="s">
        <v>178</v>
      </c>
      <c r="C44" s="55" t="s">
        <v>179</v>
      </c>
      <c r="D44">
        <v>22</v>
      </c>
      <c r="E44" s="7">
        <v>12700</v>
      </c>
      <c r="F44" s="1">
        <f>D44*E44</f>
        <v>279400</v>
      </c>
      <c r="G44" s="25">
        <f>F44</f>
        <v>279400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f>G44</f>
        <v>279400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  <c r="BP44" s="26">
        <v>0</v>
      </c>
      <c r="BQ44" s="26">
        <v>0</v>
      </c>
      <c r="BR44" s="26">
        <v>0</v>
      </c>
      <c r="BS44" s="26">
        <v>0</v>
      </c>
      <c r="BT44" s="26">
        <v>0</v>
      </c>
      <c r="BU44" s="26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0</v>
      </c>
      <c r="CB44" s="26">
        <v>0</v>
      </c>
      <c r="CC44" s="26">
        <v>0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0</v>
      </c>
      <c r="CJ44" s="26">
        <v>0</v>
      </c>
      <c r="CK44" s="26">
        <v>0</v>
      </c>
      <c r="CL44" s="26">
        <v>0</v>
      </c>
      <c r="CM44" s="26">
        <v>0</v>
      </c>
      <c r="CN44" s="26">
        <v>0</v>
      </c>
      <c r="CO44" s="26">
        <v>0</v>
      </c>
      <c r="CP44" s="26">
        <v>0</v>
      </c>
      <c r="CQ44" s="26">
        <v>0</v>
      </c>
      <c r="CR44" s="26">
        <v>0</v>
      </c>
      <c r="CS44" s="26">
        <v>0</v>
      </c>
      <c r="CT44" s="26">
        <v>0</v>
      </c>
      <c r="CU44" s="26">
        <v>0</v>
      </c>
      <c r="CV44" s="35"/>
    </row>
    <row r="45" spans="1:100" x14ac:dyDescent="0.25">
      <c r="A45" s="55" t="s">
        <v>5</v>
      </c>
      <c r="B45" s="55" t="s">
        <v>178</v>
      </c>
      <c r="C45" s="55" t="s">
        <v>180</v>
      </c>
      <c r="D45">
        <v>22</v>
      </c>
      <c r="E45" s="1">
        <v>11000</v>
      </c>
      <c r="F45" s="1">
        <f>D45*E45</f>
        <v>242000</v>
      </c>
      <c r="G45" s="25">
        <f>F45</f>
        <v>242000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f>G45</f>
        <v>242000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  <c r="BP45" s="26">
        <v>0</v>
      </c>
      <c r="BQ45" s="26">
        <v>0</v>
      </c>
      <c r="BR45" s="26">
        <v>0</v>
      </c>
      <c r="BS45" s="26">
        <v>0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6">
        <v>0</v>
      </c>
      <c r="CC45" s="26">
        <v>0</v>
      </c>
      <c r="CD45" s="26">
        <v>0</v>
      </c>
      <c r="CE45" s="26">
        <v>0</v>
      </c>
      <c r="CF45" s="26">
        <v>0</v>
      </c>
      <c r="CG45" s="26">
        <v>0</v>
      </c>
      <c r="CH45" s="26">
        <v>0</v>
      </c>
      <c r="CI45" s="26">
        <v>0</v>
      </c>
      <c r="CJ45" s="26">
        <v>0</v>
      </c>
      <c r="CK45" s="26">
        <v>0</v>
      </c>
      <c r="CL45" s="26">
        <v>0</v>
      </c>
      <c r="CM45" s="26">
        <v>0</v>
      </c>
      <c r="CN45" s="26">
        <v>0</v>
      </c>
      <c r="CO45" s="26">
        <v>0</v>
      </c>
      <c r="CP45" s="26">
        <v>0</v>
      </c>
      <c r="CQ45" s="26">
        <v>0</v>
      </c>
      <c r="CR45" s="26">
        <v>0</v>
      </c>
      <c r="CS45" s="26">
        <v>0</v>
      </c>
      <c r="CT45" s="26">
        <v>0</v>
      </c>
      <c r="CU45" s="26">
        <v>0</v>
      </c>
      <c r="CV45" s="35"/>
    </row>
    <row r="46" spans="1:100" x14ac:dyDescent="0.25">
      <c r="A46" s="55" t="s">
        <v>5</v>
      </c>
      <c r="B46" s="55" t="s">
        <v>181</v>
      </c>
      <c r="C46" s="55" t="s">
        <v>182</v>
      </c>
      <c r="D46">
        <f>6*60</f>
        <v>360</v>
      </c>
      <c r="E46" s="1">
        <v>450</v>
      </c>
      <c r="F46" s="10">
        <f>D46*E46</f>
        <v>162000</v>
      </c>
      <c r="G46" s="25">
        <f>F46</f>
        <v>162000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f>($D$46*$E$46)/60</f>
        <v>2700</v>
      </c>
      <c r="AO46" s="26">
        <f t="shared" ref="AO46:CU46" si="8">($D$46*$E$46)/60</f>
        <v>2700</v>
      </c>
      <c r="AP46" s="26">
        <f t="shared" si="8"/>
        <v>2700</v>
      </c>
      <c r="AQ46" s="26">
        <f t="shared" si="8"/>
        <v>2700</v>
      </c>
      <c r="AR46" s="26">
        <f t="shared" si="8"/>
        <v>2700</v>
      </c>
      <c r="AS46" s="26">
        <f t="shared" si="8"/>
        <v>2700</v>
      </c>
      <c r="AT46" s="26">
        <f t="shared" si="8"/>
        <v>2700</v>
      </c>
      <c r="AU46" s="26">
        <f t="shared" si="8"/>
        <v>2700</v>
      </c>
      <c r="AV46" s="26">
        <f t="shared" si="8"/>
        <v>2700</v>
      </c>
      <c r="AW46" s="26">
        <f t="shared" si="8"/>
        <v>2700</v>
      </c>
      <c r="AX46" s="26">
        <f t="shared" si="8"/>
        <v>2700</v>
      </c>
      <c r="AY46" s="26">
        <f t="shared" si="8"/>
        <v>2700</v>
      </c>
      <c r="AZ46" s="26">
        <f t="shared" si="8"/>
        <v>2700</v>
      </c>
      <c r="BA46" s="26">
        <f t="shared" si="8"/>
        <v>2700</v>
      </c>
      <c r="BB46" s="26">
        <f t="shared" si="8"/>
        <v>2700</v>
      </c>
      <c r="BC46" s="26">
        <f t="shared" si="8"/>
        <v>2700</v>
      </c>
      <c r="BD46" s="26">
        <f t="shared" si="8"/>
        <v>2700</v>
      </c>
      <c r="BE46" s="26">
        <f t="shared" si="8"/>
        <v>2700</v>
      </c>
      <c r="BF46" s="26">
        <f t="shared" si="8"/>
        <v>2700</v>
      </c>
      <c r="BG46" s="26">
        <f t="shared" si="8"/>
        <v>2700</v>
      </c>
      <c r="BH46" s="26">
        <f t="shared" si="8"/>
        <v>2700</v>
      </c>
      <c r="BI46" s="26">
        <f t="shared" si="8"/>
        <v>2700</v>
      </c>
      <c r="BJ46" s="26">
        <f t="shared" si="8"/>
        <v>2700</v>
      </c>
      <c r="BK46" s="26">
        <f t="shared" si="8"/>
        <v>2700</v>
      </c>
      <c r="BL46" s="26">
        <f t="shared" si="8"/>
        <v>2700</v>
      </c>
      <c r="BM46" s="26">
        <f t="shared" si="8"/>
        <v>2700</v>
      </c>
      <c r="BN46" s="26">
        <f t="shared" si="8"/>
        <v>2700</v>
      </c>
      <c r="BO46" s="26">
        <f t="shared" si="8"/>
        <v>2700</v>
      </c>
      <c r="BP46" s="26">
        <f t="shared" si="8"/>
        <v>2700</v>
      </c>
      <c r="BQ46" s="26">
        <f t="shared" si="8"/>
        <v>2700</v>
      </c>
      <c r="BR46" s="26">
        <f t="shared" si="8"/>
        <v>2700</v>
      </c>
      <c r="BS46" s="26">
        <f t="shared" si="8"/>
        <v>2700</v>
      </c>
      <c r="BT46" s="26">
        <f t="shared" si="8"/>
        <v>2700</v>
      </c>
      <c r="BU46" s="26">
        <f t="shared" si="8"/>
        <v>2700</v>
      </c>
      <c r="BV46" s="26">
        <f t="shared" si="8"/>
        <v>2700</v>
      </c>
      <c r="BW46" s="26">
        <f t="shared" si="8"/>
        <v>2700</v>
      </c>
      <c r="BX46" s="26">
        <f t="shared" si="8"/>
        <v>2700</v>
      </c>
      <c r="BY46" s="26">
        <f t="shared" si="8"/>
        <v>2700</v>
      </c>
      <c r="BZ46" s="26">
        <f t="shared" si="8"/>
        <v>2700</v>
      </c>
      <c r="CA46" s="26">
        <f t="shared" si="8"/>
        <v>2700</v>
      </c>
      <c r="CB46" s="26">
        <f t="shared" si="8"/>
        <v>2700</v>
      </c>
      <c r="CC46" s="26">
        <f t="shared" si="8"/>
        <v>2700</v>
      </c>
      <c r="CD46" s="26">
        <f t="shared" si="8"/>
        <v>2700</v>
      </c>
      <c r="CE46" s="26">
        <f t="shared" si="8"/>
        <v>2700</v>
      </c>
      <c r="CF46" s="26">
        <f t="shared" si="8"/>
        <v>2700</v>
      </c>
      <c r="CG46" s="26">
        <f t="shared" si="8"/>
        <v>2700</v>
      </c>
      <c r="CH46" s="26">
        <f t="shared" si="8"/>
        <v>2700</v>
      </c>
      <c r="CI46" s="26">
        <f t="shared" si="8"/>
        <v>2700</v>
      </c>
      <c r="CJ46" s="26">
        <f t="shared" si="8"/>
        <v>2700</v>
      </c>
      <c r="CK46" s="26">
        <f t="shared" si="8"/>
        <v>2700</v>
      </c>
      <c r="CL46" s="26">
        <f t="shared" si="8"/>
        <v>2700</v>
      </c>
      <c r="CM46" s="26">
        <f t="shared" si="8"/>
        <v>2700</v>
      </c>
      <c r="CN46" s="26">
        <f t="shared" si="8"/>
        <v>2700</v>
      </c>
      <c r="CO46" s="26">
        <f t="shared" si="8"/>
        <v>2700</v>
      </c>
      <c r="CP46" s="26">
        <f t="shared" si="8"/>
        <v>2700</v>
      </c>
      <c r="CQ46" s="26">
        <f t="shared" si="8"/>
        <v>2700</v>
      </c>
      <c r="CR46" s="26">
        <f t="shared" si="8"/>
        <v>2700</v>
      </c>
      <c r="CS46" s="26">
        <f t="shared" si="8"/>
        <v>2700</v>
      </c>
      <c r="CT46" s="26">
        <f t="shared" si="8"/>
        <v>2700</v>
      </c>
      <c r="CU46" s="26">
        <f t="shared" si="8"/>
        <v>2700</v>
      </c>
      <c r="CV46" s="35"/>
    </row>
    <row r="47" spans="1:100" s="55" customFormat="1" x14ac:dyDescent="0.25">
      <c r="A47" s="55" t="s">
        <v>5</v>
      </c>
      <c r="B47" s="55" t="s">
        <v>183</v>
      </c>
      <c r="C47" s="55" t="s">
        <v>151</v>
      </c>
      <c r="D47" s="87">
        <v>0</v>
      </c>
      <c r="E47" s="55">
        <v>50</v>
      </c>
      <c r="F47" s="64">
        <f>D47*E47</f>
        <v>0</v>
      </c>
      <c r="G47" s="69">
        <f>F47</f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f>($D$47*$E$47)/60</f>
        <v>0</v>
      </c>
      <c r="AO47" s="63">
        <f t="shared" ref="AO47:CU47" si="9">($D$47*$E$47)/60</f>
        <v>0</v>
      </c>
      <c r="AP47" s="63">
        <f t="shared" si="9"/>
        <v>0</v>
      </c>
      <c r="AQ47" s="63">
        <f t="shared" si="9"/>
        <v>0</v>
      </c>
      <c r="AR47" s="63">
        <f t="shared" si="9"/>
        <v>0</v>
      </c>
      <c r="AS47" s="63">
        <f t="shared" si="9"/>
        <v>0</v>
      </c>
      <c r="AT47" s="63">
        <f t="shared" si="9"/>
        <v>0</v>
      </c>
      <c r="AU47" s="63">
        <f t="shared" si="9"/>
        <v>0</v>
      </c>
      <c r="AV47" s="63">
        <f t="shared" si="9"/>
        <v>0</v>
      </c>
      <c r="AW47" s="63">
        <f t="shared" si="9"/>
        <v>0</v>
      </c>
      <c r="AX47" s="63">
        <f t="shared" si="9"/>
        <v>0</v>
      </c>
      <c r="AY47" s="63">
        <f t="shared" si="9"/>
        <v>0</v>
      </c>
      <c r="AZ47" s="63">
        <f t="shared" si="9"/>
        <v>0</v>
      </c>
      <c r="BA47" s="63">
        <f t="shared" si="9"/>
        <v>0</v>
      </c>
      <c r="BB47" s="63">
        <f t="shared" si="9"/>
        <v>0</v>
      </c>
      <c r="BC47" s="63">
        <f t="shared" si="9"/>
        <v>0</v>
      </c>
      <c r="BD47" s="63">
        <f t="shared" si="9"/>
        <v>0</v>
      </c>
      <c r="BE47" s="63">
        <f t="shared" si="9"/>
        <v>0</v>
      </c>
      <c r="BF47" s="63">
        <f t="shared" si="9"/>
        <v>0</v>
      </c>
      <c r="BG47" s="63">
        <f t="shared" si="9"/>
        <v>0</v>
      </c>
      <c r="BH47" s="63">
        <f t="shared" si="9"/>
        <v>0</v>
      </c>
      <c r="BI47" s="63">
        <f t="shared" si="9"/>
        <v>0</v>
      </c>
      <c r="BJ47" s="63">
        <f t="shared" si="9"/>
        <v>0</v>
      </c>
      <c r="BK47" s="63">
        <f t="shared" si="9"/>
        <v>0</v>
      </c>
      <c r="BL47" s="63">
        <f t="shared" si="9"/>
        <v>0</v>
      </c>
      <c r="BM47" s="63">
        <f t="shared" si="9"/>
        <v>0</v>
      </c>
      <c r="BN47" s="63">
        <f t="shared" si="9"/>
        <v>0</v>
      </c>
      <c r="BO47" s="63">
        <f t="shared" si="9"/>
        <v>0</v>
      </c>
      <c r="BP47" s="63">
        <f t="shared" si="9"/>
        <v>0</v>
      </c>
      <c r="BQ47" s="63">
        <f t="shared" si="9"/>
        <v>0</v>
      </c>
      <c r="BR47" s="63">
        <f t="shared" si="9"/>
        <v>0</v>
      </c>
      <c r="BS47" s="63">
        <f t="shared" si="9"/>
        <v>0</v>
      </c>
      <c r="BT47" s="63">
        <f t="shared" si="9"/>
        <v>0</v>
      </c>
      <c r="BU47" s="63">
        <f t="shared" si="9"/>
        <v>0</v>
      </c>
      <c r="BV47" s="63">
        <f t="shared" si="9"/>
        <v>0</v>
      </c>
      <c r="BW47" s="63">
        <f t="shared" si="9"/>
        <v>0</v>
      </c>
      <c r="BX47" s="63">
        <f t="shared" si="9"/>
        <v>0</v>
      </c>
      <c r="BY47" s="63">
        <f t="shared" si="9"/>
        <v>0</v>
      </c>
      <c r="BZ47" s="63">
        <f t="shared" si="9"/>
        <v>0</v>
      </c>
      <c r="CA47" s="63">
        <f t="shared" si="9"/>
        <v>0</v>
      </c>
      <c r="CB47" s="63">
        <f t="shared" si="9"/>
        <v>0</v>
      </c>
      <c r="CC47" s="63">
        <f t="shared" si="9"/>
        <v>0</v>
      </c>
      <c r="CD47" s="63">
        <f t="shared" si="9"/>
        <v>0</v>
      </c>
      <c r="CE47" s="63">
        <f t="shared" si="9"/>
        <v>0</v>
      </c>
      <c r="CF47" s="63">
        <f t="shared" si="9"/>
        <v>0</v>
      </c>
      <c r="CG47" s="63">
        <f t="shared" si="9"/>
        <v>0</v>
      </c>
      <c r="CH47" s="63">
        <f t="shared" si="9"/>
        <v>0</v>
      </c>
      <c r="CI47" s="63">
        <f t="shared" si="9"/>
        <v>0</v>
      </c>
      <c r="CJ47" s="63">
        <f t="shared" si="9"/>
        <v>0</v>
      </c>
      <c r="CK47" s="63">
        <f t="shared" si="9"/>
        <v>0</v>
      </c>
      <c r="CL47" s="63">
        <f t="shared" si="9"/>
        <v>0</v>
      </c>
      <c r="CM47" s="63">
        <f t="shared" si="9"/>
        <v>0</v>
      </c>
      <c r="CN47" s="63">
        <f t="shared" si="9"/>
        <v>0</v>
      </c>
      <c r="CO47" s="63">
        <f t="shared" si="9"/>
        <v>0</v>
      </c>
      <c r="CP47" s="63">
        <f t="shared" si="9"/>
        <v>0</v>
      </c>
      <c r="CQ47" s="63">
        <f t="shared" si="9"/>
        <v>0</v>
      </c>
      <c r="CR47" s="63">
        <f t="shared" si="9"/>
        <v>0</v>
      </c>
      <c r="CS47" s="63">
        <f t="shared" si="9"/>
        <v>0</v>
      </c>
      <c r="CT47" s="63">
        <f t="shared" si="9"/>
        <v>0</v>
      </c>
      <c r="CU47" s="63">
        <f t="shared" si="9"/>
        <v>0</v>
      </c>
    </row>
    <row r="48" spans="1:100" x14ac:dyDescent="0.25">
      <c r="A48" s="55" t="s">
        <v>184</v>
      </c>
      <c r="B48" s="55" t="s">
        <v>185</v>
      </c>
      <c r="C48" s="55" t="s">
        <v>5</v>
      </c>
      <c r="F48" s="48"/>
      <c r="G48" s="50">
        <f>SUM(F43:F47)</f>
        <v>1534785.6</v>
      </c>
      <c r="H48" s="43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99" x14ac:dyDescent="0.25">
      <c r="A49" s="55" t="s">
        <v>184</v>
      </c>
      <c r="B49" s="55" t="s">
        <v>185</v>
      </c>
      <c r="C49" s="55" t="s">
        <v>90</v>
      </c>
      <c r="F49" s="48"/>
      <c r="G49" s="50">
        <f>-SUM(F2:F42)</f>
        <v>-1577461.9171936444</v>
      </c>
      <c r="H49" s="43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99" x14ac:dyDescent="0.25">
      <c r="A50" s="55" t="s">
        <v>184</v>
      </c>
      <c r="B50" s="55" t="s">
        <v>185</v>
      </c>
      <c r="C50" s="55" t="s">
        <v>186</v>
      </c>
      <c r="F50" s="48"/>
      <c r="G50" s="50">
        <f>SUM(G48:G49)</f>
        <v>-42676.317193644354</v>
      </c>
      <c r="H50" s="43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99" x14ac:dyDescent="0.25">
      <c r="A51" s="55" t="s">
        <v>184</v>
      </c>
      <c r="B51" s="55" t="s">
        <v>185</v>
      </c>
      <c r="C51" s="55" t="s">
        <v>187</v>
      </c>
      <c r="F51" s="48"/>
      <c r="G51" s="51">
        <f>G50/-G49</f>
        <v>-2.7053786039771342E-2</v>
      </c>
      <c r="H51" s="43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99" x14ac:dyDescent="0.25">
      <c r="A52" s="55" t="s">
        <v>184</v>
      </c>
      <c r="B52" s="55" t="s">
        <v>188</v>
      </c>
      <c r="C52" s="55" t="s">
        <v>189</v>
      </c>
      <c r="F52" s="48"/>
      <c r="G52" s="24"/>
      <c r="H52" s="44">
        <f>SUM(H2:H47)</f>
        <v>0</v>
      </c>
      <c r="I52" s="22">
        <f>SUM(I2:I47)</f>
        <v>-7018</v>
      </c>
      <c r="J52" s="22">
        <f>SUM(J2:J47)</f>
        <v>0</v>
      </c>
      <c r="K52" s="22">
        <f>SUM(K2:K47)</f>
        <v>-8171.3154329840008</v>
      </c>
      <c r="L52" s="22">
        <f>SUM(L2:L47)</f>
        <v>0</v>
      </c>
      <c r="M52" s="22">
        <f>SUM(M2:M47)</f>
        <v>-29350.013445360961</v>
      </c>
      <c r="N52" s="22">
        <f>SUM(N2:N47)</f>
        <v>-185.22000000000003</v>
      </c>
      <c r="O52" s="22">
        <f>SUM(O2:O47)</f>
        <v>0</v>
      </c>
      <c r="P52" s="22">
        <f>SUM(P2:P47)</f>
        <v>-46702.908643993425</v>
      </c>
      <c r="Q52" s="22">
        <f>SUM(Q2:Q47)</f>
        <v>-10346.312504000001</v>
      </c>
      <c r="R52" s="22">
        <f>SUM(R2:R47)</f>
        <v>-1274.3154329840002</v>
      </c>
      <c r="S52" s="22">
        <f>SUM(S2:S47)</f>
        <v>0</v>
      </c>
      <c r="T52" s="22">
        <f>SUM(T2:T47)</f>
        <v>-41385.250016000005</v>
      </c>
      <c r="U52" s="22">
        <f>SUM(U2:U47)</f>
        <v>0</v>
      </c>
      <c r="V52" s="22">
        <f>SUM(V2:V47)</f>
        <v>0</v>
      </c>
      <c r="W52" s="22">
        <f>SUM(W2:W47)</f>
        <v>-9691.6143370376358</v>
      </c>
      <c r="X52" s="22">
        <f>SUM(X2:X47)</f>
        <v>-15659.3593769372</v>
      </c>
      <c r="Y52" s="22">
        <f>SUM(Y2:Y47)</f>
        <v>-25809.565997639635</v>
      </c>
      <c r="Z52" s="22">
        <f>SUM(Z2:Z47)</f>
        <v>-20545.955396316298</v>
      </c>
      <c r="AA52" s="22">
        <f>SUM(AA2:AA47)</f>
        <v>-27896.536062561794</v>
      </c>
      <c r="AB52" s="22">
        <f>SUM(AB2:AB47)</f>
        <v>-45948.889981583321</v>
      </c>
      <c r="AC52" s="22">
        <f>SUM(AC2:AC47)</f>
        <v>-43740.762041934096</v>
      </c>
      <c r="AD52" s="22">
        <f>SUM(AD2:AD47)</f>
        <v>-49176.397110869671</v>
      </c>
      <c r="AE52" s="22">
        <f>SUM(AE2:AE47)</f>
        <v>-97927.621297459133</v>
      </c>
      <c r="AF52" s="22">
        <f>SUM(AF2:AF47)</f>
        <v>-118946.46065409607</v>
      </c>
      <c r="AG52" s="22">
        <f>SUM(AG2:AG47)</f>
        <v>-104376.35563632898</v>
      </c>
      <c r="AH52" s="22">
        <f>SUM(AH2:AH47)</f>
        <v>-149074.87348837149</v>
      </c>
      <c r="AI52" s="22">
        <f>SUM(AI2:AI47)</f>
        <v>-160483.15838381226</v>
      </c>
      <c r="AJ52" s="22">
        <f>SUM(AJ2:AJ47)</f>
        <v>-197674.03753032399</v>
      </c>
      <c r="AK52" s="22">
        <f>SUM(AK2:AK47)</f>
        <v>-129682.90126109285</v>
      </c>
      <c r="AL52" s="22">
        <f>SUM(AL2:AL47)</f>
        <v>-117468.81172928691</v>
      </c>
      <c r="AM52" s="22">
        <f>SUM(AM2:AM47)</f>
        <v>-34233.135589244463</v>
      </c>
      <c r="AN52" s="22">
        <f>SUM(AN2:AN47)</f>
        <v>517143.64963453519</v>
      </c>
      <c r="AO52" s="22">
        <f>SUM(AO2:AO47)</f>
        <v>273.49553711604449</v>
      </c>
      <c r="AP52" s="22">
        <f>SUM(AP2:AP47)</f>
        <v>311.24532006430218</v>
      </c>
      <c r="AQ52" s="22">
        <f>SUM(AQ2:AQ47)</f>
        <v>349.10520654615948</v>
      </c>
      <c r="AR52" s="22">
        <f>SUM(AR2:AR47)</f>
        <v>387.07551769692191</v>
      </c>
      <c r="AS52" s="22">
        <f>SUM(AS2:AS47)</f>
        <v>425.15657558854036</v>
      </c>
      <c r="AT52" s="22">
        <f>SUM(AT2:AT47)</f>
        <v>463.34870323234372</v>
      </c>
      <c r="AU52" s="22">
        <f>SUM(AU2:AU47)</f>
        <v>501.65222458177414</v>
      </c>
      <c r="AV52" s="22">
        <f>SUM(AV2:AV47)</f>
        <v>540.06746453514052</v>
      </c>
      <c r="AW52" s="22">
        <f>SUM(AW2:AW47)</f>
        <v>578.59474893837069</v>
      </c>
      <c r="AX52" s="22">
        <f>SUM(AX2:AX47)</f>
        <v>617.23440458777759</v>
      </c>
      <c r="AY52" s="22">
        <f>SUM(AY2:AY47)</f>
        <v>655.98675923282781</v>
      </c>
      <c r="AZ52" s="22">
        <f>SUM(AZ2:AZ47)</f>
        <v>694.85214157892665</v>
      </c>
      <c r="BA52" s="22">
        <f>SUM(BA2:BA47)</f>
        <v>733.83088129020098</v>
      </c>
      <c r="BB52" s="22">
        <f>SUM(BB2:BB47)</f>
        <v>772.92330899230046</v>
      </c>
      <c r="BC52" s="22">
        <f>SUM(BC2:BC47)</f>
        <v>812.12975627519791</v>
      </c>
      <c r="BD52" s="22">
        <f>SUM(BD2:BD47)</f>
        <v>851.45055569600345</v>
      </c>
      <c r="BE52" s="22">
        <f>SUM(BE2:BE47)</f>
        <v>890.88604078178605</v>
      </c>
      <c r="BF52" s="22">
        <f>SUM(BF2:BF47)</f>
        <v>930.4365460324027</v>
      </c>
      <c r="BG52" s="22">
        <f>SUM(BG2:BG47)</f>
        <v>970.10240692333309</v>
      </c>
      <c r="BH52" s="22">
        <f>SUM(BH2:BH47)</f>
        <v>1009.8839599085293</v>
      </c>
      <c r="BI52" s="22">
        <f>SUM(BI2:BI47)</f>
        <v>1049.7815424232656</v>
      </c>
      <c r="BJ52" s="22">
        <f>SUM(BJ2:BJ47)</f>
        <v>1089.7954928870026</v>
      </c>
      <c r="BK52" s="22">
        <f>SUM(BK2:BK47)</f>
        <v>1129.9261507062595</v>
      </c>
      <c r="BL52" s="22">
        <f>SUM(BL2:BL47)</f>
        <v>1170.1738562774888</v>
      </c>
      <c r="BM52" s="22">
        <f>SUM(BM2:BM47)</f>
        <v>1210.5389509899676</v>
      </c>
      <c r="BN52" s="22">
        <f>SUM(BN2:BN47)</f>
        <v>1251.0217772286915</v>
      </c>
      <c r="BO52" s="22">
        <f>SUM(BO2:BO47)</f>
        <v>1291.6226783772779</v>
      </c>
      <c r="BP52" s="22">
        <f>SUM(BP2:BP47)</f>
        <v>1332.3419988208809</v>
      </c>
      <c r="BQ52" s="22">
        <f>SUM(BQ2:BQ47)</f>
        <v>1373.1800839491116</v>
      </c>
      <c r="BR52" s="22">
        <f>SUM(BR2:BR47)</f>
        <v>1414.1372801589662</v>
      </c>
      <c r="BS52" s="22">
        <f>SUM(BS2:BS47)</f>
        <v>1455.2139348577659</v>
      </c>
      <c r="BT52" s="22">
        <f>SUM(BT2:BT47)</f>
        <v>1496.4103964661037</v>
      </c>
      <c r="BU52" s="22">
        <f>SUM(BU2:BU47)</f>
        <v>1537.7270144207994</v>
      </c>
      <c r="BV52" s="22">
        <f>SUM(BV2:BV47)</f>
        <v>1579.164139177863</v>
      </c>
      <c r="BW52" s="22">
        <f>SUM(BW2:BW47)</f>
        <v>1620.7221222154678</v>
      </c>
      <c r="BX52" s="22">
        <f>SUM(BX2:BX47)</f>
        <v>1662.4013160369327</v>
      </c>
      <c r="BY52" s="22">
        <f>SUM(BY2:BY47)</f>
        <v>1704.2020741737099</v>
      </c>
      <c r="BZ52" s="22">
        <f>SUM(BZ2:BZ47)</f>
        <v>1746.1247511883862</v>
      </c>
      <c r="CA52" s="22">
        <f>SUM(CA2:CA47)</f>
        <v>1788.1697026776887</v>
      </c>
      <c r="CB52" s="22">
        <f>SUM(CB2:CB47)</f>
        <v>1830.3372852755015</v>
      </c>
      <c r="CC52" s="22">
        <f>SUM(CC2:CC47)</f>
        <v>1872.6278566558908</v>
      </c>
      <c r="CD52" s="22">
        <f>SUM(CD2:CD47)</f>
        <v>1915.0417755361402</v>
      </c>
      <c r="CE52" s="22">
        <f>SUM(CE2:CE47)</f>
        <v>1957.5794016797904</v>
      </c>
      <c r="CF52" s="22">
        <f>SUM(CF2:CF47)</f>
        <v>2000.2410958996925</v>
      </c>
      <c r="CG52" s="22">
        <f>SUM(CG2:CG47)</f>
        <v>2043.0272200610693</v>
      </c>
      <c r="CH52" s="22">
        <f>SUM(CH2:CH47)</f>
        <v>2085.938137084584</v>
      </c>
      <c r="CI52" s="22">
        <f>SUM(CI2:CI47)</f>
        <v>2128.9742109494168</v>
      </c>
      <c r="CJ52" s="22">
        <f>SUM(CJ2:CJ47)</f>
        <v>2172.1358066963553</v>
      </c>
      <c r="CK52" s="22">
        <f>SUM(CK2:CK47)</f>
        <v>2215.4232904308892</v>
      </c>
      <c r="CL52" s="22">
        <f>SUM(CL2:CL47)</f>
        <v>2258.8370293263156</v>
      </c>
      <c r="CM52" s="22">
        <f>SUM(CM2:CM47)</f>
        <v>2302.3773916268538</v>
      </c>
      <c r="CN52" s="22">
        <f>SUM(CN2:CN47)</f>
        <v>2346.044746650768</v>
      </c>
      <c r="CO52" s="22">
        <f>SUM(CO2:CO47)</f>
        <v>2389.8394647935024</v>
      </c>
      <c r="CP52" s="22">
        <f>SUM(CP2:CP47)</f>
        <v>2433.7619175308196</v>
      </c>
      <c r="CQ52" s="22">
        <f>SUM(CQ2:CQ47)</f>
        <v>2477.8124774219541</v>
      </c>
      <c r="CR52" s="22">
        <f>SUM(CR2:CR47)</f>
        <v>2521.9915181127708</v>
      </c>
      <c r="CS52" s="22">
        <f>SUM(CS2:CS47)</f>
        <v>2566.299414338936</v>
      </c>
      <c r="CT52" s="22">
        <f>SUM(CT2:CT47)</f>
        <v>2610.7365419290941</v>
      </c>
      <c r="CU52" s="22">
        <f>SUM(CU2:CU47)</f>
        <v>851148.5639707091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48"/>
      <c r="G53" s="52">
        <f>SUM(H52:CU52)</f>
        <v>-42676.417840341339</v>
      </c>
      <c r="H53" s="41">
        <f>SUM(H52:R52)</f>
        <v>-103048.08545932239</v>
      </c>
      <c r="I53" s="39"/>
      <c r="J53" s="39"/>
      <c r="K53" s="39"/>
      <c r="L53" s="39"/>
      <c r="M53" s="39"/>
      <c r="N53" s="39"/>
      <c r="O53" s="39"/>
      <c r="P53" s="39"/>
      <c r="Q53" s="39"/>
      <c r="R53" s="40"/>
      <c r="S53" s="38">
        <f>SUM(S52:AD52)</f>
        <v>-279854.33032087964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40"/>
      <c r="AE53" s="38">
        <f>SUM(AE52:AP52)</f>
        <v>-592138.96507830068</v>
      </c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40"/>
      <c r="AQ53" s="38">
        <f>SUM(AQ52:BB52)</f>
        <v>6719.8279368012827</v>
      </c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40"/>
      <c r="BC53" s="38">
        <f>SUM(BC52:BN52)</f>
        <v>12366.127036129928</v>
      </c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40"/>
      <c r="BO53" s="38">
        <f>SUM(BO52:BZ52)</f>
        <v>18213.247789843263</v>
      </c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40"/>
      <c r="CA53" s="38">
        <f>SUM(CA52:CL52)</f>
        <v>24268.332812273333</v>
      </c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2"/>
      <c r="CM53" s="38">
        <f>SUM(CM52:CU52)</f>
        <v>870797.42744311376</v>
      </c>
      <c r="CN53" s="39"/>
      <c r="CO53" s="39"/>
      <c r="CP53" s="39"/>
      <c r="CQ53" s="39"/>
      <c r="CR53" s="39"/>
      <c r="CS53" s="39"/>
      <c r="CT53" s="39"/>
      <c r="CU53" s="40"/>
    </row>
    <row r="54" spans="1:99" x14ac:dyDescent="0.25">
      <c r="A54" s="55" t="s">
        <v>184</v>
      </c>
      <c r="B54" s="55" t="s">
        <v>191</v>
      </c>
      <c r="C54" s="55" t="s">
        <v>192</v>
      </c>
      <c r="F54" s="48"/>
      <c r="G54" s="53">
        <v>0.06</v>
      </c>
      <c r="H54" s="43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99" x14ac:dyDescent="0.25">
      <c r="A55" s="55" t="s">
        <v>184</v>
      </c>
      <c r="B55" s="55" t="s">
        <v>191</v>
      </c>
      <c r="C55" s="55" t="s">
        <v>91</v>
      </c>
      <c r="F55" s="48"/>
      <c r="G55" s="53">
        <f xml:space="preserve"> (1+G54)^(1/12)-1</f>
        <v>4.8675505653430484E-3</v>
      </c>
      <c r="H55" s="43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99" x14ac:dyDescent="0.25">
      <c r="A56" s="55" t="s">
        <v>184</v>
      </c>
      <c r="B56" s="55" t="s">
        <v>191</v>
      </c>
      <c r="C56" s="55" t="s">
        <v>92</v>
      </c>
      <c r="F56" s="48"/>
      <c r="G56" s="53">
        <v>5.0000000000000001E-4</v>
      </c>
      <c r="H56" s="43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99" x14ac:dyDescent="0.25">
      <c r="A57" s="55" t="s">
        <v>184</v>
      </c>
      <c r="B57" s="55" t="s">
        <v>193</v>
      </c>
      <c r="C57" s="55" t="s">
        <v>93</v>
      </c>
      <c r="F57" s="48"/>
      <c r="G57" s="50">
        <f>NPV(G55,Q52:CU52)+SUM(H52:P52)</f>
        <v>-292036.58205228799</v>
      </c>
      <c r="H57" s="45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</row>
    <row r="58" spans="1:99" x14ac:dyDescent="0.25">
      <c r="A58" s="55" t="s">
        <v>184</v>
      </c>
      <c r="B58" s="55" t="s">
        <v>193</v>
      </c>
      <c r="C58" s="55" t="s">
        <v>94</v>
      </c>
      <c r="F58" s="48"/>
      <c r="G58" s="53">
        <f>CU58</f>
        <v>1.1036237326524923E-3</v>
      </c>
      <c r="H58" s="46"/>
      <c r="I58" s="37">
        <f>MIRR(H52:I52,G56,G55)</f>
        <v>-1</v>
      </c>
      <c r="J58" s="37">
        <f>MIRR($H$52:J52,$G$56,$G$55)</f>
        <v>-1</v>
      </c>
      <c r="K58" s="37">
        <f>MIRR($H$52:K52,$G$56,$G$55)</f>
        <v>-1</v>
      </c>
      <c r="L58" s="37">
        <f>MIRR($H$52:L52,$G$56,$G$55)</f>
        <v>-1</v>
      </c>
      <c r="M58" s="37">
        <f>MIRR($H$52:M52,$G$56,$G$55)</f>
        <v>-1</v>
      </c>
      <c r="N58" s="37">
        <f>MIRR($H$52:N52,$G$56,$G$55)</f>
        <v>-1</v>
      </c>
      <c r="O58" s="37">
        <f>MIRR($H$52:O52,$G$56,$G$55)</f>
        <v>-1</v>
      </c>
      <c r="P58" s="37">
        <f>MIRR($H$52:P52,$G$56,$G$55)</f>
        <v>-1</v>
      </c>
      <c r="Q58" s="37">
        <f>MIRR($H$52:Q52,$G$56,$G$55)</f>
        <v>-1</v>
      </c>
      <c r="R58" s="37">
        <f>MIRR($H$52:R52,$G$56,$G$55)</f>
        <v>-1</v>
      </c>
      <c r="S58" s="37">
        <f>MIRR($H$52:S52,$G$56,$G$55)</f>
        <v>-1</v>
      </c>
      <c r="T58" s="37">
        <f>MIRR($H$52:T52,$G$56,$G$55)</f>
        <v>-1</v>
      </c>
      <c r="U58" s="37">
        <f>MIRR($H$52:U52,$G$56,$G$55)</f>
        <v>-1</v>
      </c>
      <c r="V58" s="37">
        <f>MIRR($H$52:V52,$G$56,$G$55)</f>
        <v>-1</v>
      </c>
      <c r="W58" s="37">
        <f>MIRR($H$52:W52,$G$56,$G$55)</f>
        <v>-1</v>
      </c>
      <c r="X58" s="37">
        <f>MIRR($H$52:X52,$G$56,$G$55)</f>
        <v>-1</v>
      </c>
      <c r="Y58" s="37">
        <f>MIRR($H$52:Y52,$G$56,$G$55)</f>
        <v>-1</v>
      </c>
      <c r="Z58" s="37">
        <f>MIRR($H$52:Z52,$G$56,$G$55)</f>
        <v>-1</v>
      </c>
      <c r="AA58" s="37">
        <f>MIRR($H$52:AA52,$G$56,$G$55)</f>
        <v>-1</v>
      </c>
      <c r="AB58" s="37">
        <f>MIRR($H$52:AB52,$G$56,$G$55)</f>
        <v>-1</v>
      </c>
      <c r="AC58" s="37">
        <f>MIRR($H$52:AC52,$G$56,$G$55)</f>
        <v>-1</v>
      </c>
      <c r="AD58" s="37">
        <f>MIRR($H$52:AD52,$G$56,$G$55)</f>
        <v>-1</v>
      </c>
      <c r="AE58" s="37">
        <f>MIRR($H$52:AE52,$G$56,$G$55)</f>
        <v>-1</v>
      </c>
      <c r="AF58" s="37">
        <f>MIRR($H$52:AF52,$G$56,$G$55)</f>
        <v>-1</v>
      </c>
      <c r="AG58" s="37">
        <f>MIRR($H$52:AG52,$G$56,$G$55)</f>
        <v>-1</v>
      </c>
      <c r="AH58" s="37">
        <f>MIRR($H$52:AH52,$G$56,$G$55)</f>
        <v>-1</v>
      </c>
      <c r="AI58" s="37">
        <f>MIRR($H$52:AI52,$G$56,$G$55)</f>
        <v>-1</v>
      </c>
      <c r="AJ58" s="37">
        <f>MIRR($H$52:AJ52,$G$56,$G$55)</f>
        <v>-1</v>
      </c>
      <c r="AK58" s="37">
        <f>MIRR($H$52:AK52,$G$56,$G$55)</f>
        <v>-1</v>
      </c>
      <c r="AL58" s="37">
        <f>MIRR($H$52:AL52,$G$56,$G$55)</f>
        <v>-1</v>
      </c>
      <c r="AM58" s="37">
        <f>MIRR($H$52:AM52,$G$56,$G$55)</f>
        <v>-1</v>
      </c>
      <c r="AN58" s="37">
        <f>MIRR($H$52:AN52,$G$56,$G$55)</f>
        <v>-3.2223951331657896E-2</v>
      </c>
      <c r="AO58" s="37">
        <f>MIRR($H$52:AO52,$G$56,$G$55)</f>
        <v>-3.1104893764126507E-2</v>
      </c>
      <c r="AP58" s="37">
        <f>MIRR($H$52:AP52,$G$56,$G$55)</f>
        <v>-3.0048501550444251E-2</v>
      </c>
      <c r="AQ58" s="37">
        <f>MIRR($H$52:AQ52,$G$56,$G$55)</f>
        <v>-2.90495114046605E-2</v>
      </c>
      <c r="AR58" s="37">
        <f>MIRR($H$52:AR52,$G$56,$G$55)</f>
        <v>-2.8103235419966066E-2</v>
      </c>
      <c r="AS58" s="37">
        <f>MIRR($H$52:AS52,$G$56,$G$55)</f>
        <v>-2.7205484568557536E-2</v>
      </c>
      <c r="AT58" s="37">
        <f>MIRR($H$52:AT52,$G$56,$G$55)</f>
        <v>-2.6352504088056339E-2</v>
      </c>
      <c r="AU58" s="37">
        <f>MIRR($H$52:AU52,$G$56,$G$55)</f>
        <v>-2.5540918654307632E-2</v>
      </c>
      <c r="AV58" s="37">
        <f>MIRR($H$52:AV52,$G$56,$G$55)</f>
        <v>-2.4767685653993676E-2</v>
      </c>
      <c r="AW58" s="37">
        <f>MIRR($H$52:AW52,$G$56,$G$55)</f>
        <v>-2.4030055194669608E-2</v>
      </c>
      <c r="AX58" s="37">
        <f>MIRR($H$52:AX52,$G$56,$G$55)</f>
        <v>-2.3325535745561843E-2</v>
      </c>
      <c r="AY58" s="37">
        <f>MIRR($H$52:AY52,$G$56,$G$55)</f>
        <v>-2.2651864505434771E-2</v>
      </c>
      <c r="AZ58" s="37">
        <f>MIRR($H$52:AZ52,$G$56,$G$55)</f>
        <v>-2.2006981755862909E-2</v>
      </c>
      <c r="BA58" s="37">
        <f>MIRR($H$52:BA52,$G$56,$G$55)</f>
        <v>-2.1389008588312608E-2</v>
      </c>
      <c r="BB58" s="37">
        <f>MIRR($H$52:BB52,$G$56,$G$55)</f>
        <v>-2.0796227498391273E-2</v>
      </c>
      <c r="BC58" s="37">
        <f>MIRR($H$52:BC52,$G$56,$G$55)</f>
        <v>-2.0227065425746704E-2</v>
      </c>
      <c r="BD58" s="37">
        <f>MIRR($H$52:BD52,$G$56,$G$55)</f>
        <v>-1.9680078887458263E-2</v>
      </c>
      <c r="BE58" s="37">
        <f>MIRR($H$52:BE52,$G$56,$G$55)</f>
        <v>-1.9153940909545808E-2</v>
      </c>
      <c r="BF58" s="37">
        <f>MIRR($H$52:BF52,$G$56,$G$55)</f>
        <v>-1.8647429507909319E-2</v>
      </c>
      <c r="BG58" s="37">
        <f>MIRR($H$52:BG52,$G$56,$G$55)</f>
        <v>-1.815941750855421E-2</v>
      </c>
      <c r="BH58" s="37">
        <f>MIRR($H$52:BH52,$G$56,$G$55)</f>
        <v>-1.7688863528913301E-2</v>
      </c>
      <c r="BI58" s="37">
        <f>MIRR($H$52:BI52,$G$56,$G$55)</f>
        <v>-1.7234803968664392E-2</v>
      </c>
      <c r="BJ58" s="37">
        <f>MIRR($H$52:BJ52,$G$56,$G$55)</f>
        <v>-1.679634588064749E-2</v>
      </c>
      <c r="BK58" s="37">
        <f>MIRR($H$52:BK52,$G$56,$G$55)</f>
        <v>-1.6372660611103762E-2</v>
      </c>
      <c r="BL58" s="37">
        <f>MIRR($H$52:BL52,$G$56,$G$55)</f>
        <v>-1.5962978114107629E-2</v>
      </c>
      <c r="BM58" s="37">
        <f>MIRR($H$52:BM52,$G$56,$G$55)</f>
        <v>-1.5566581858277195E-2</v>
      </c>
      <c r="BN58" s="37">
        <f>MIRR($H$52:BN52,$G$56,$G$55)</f>
        <v>-1.5182804255026383E-2</v>
      </c>
      <c r="BO58" s="37">
        <f>MIRR($H$52:BO52,$G$56,$G$55)</f>
        <v>-1.4811022547114971E-2</v>
      </c>
      <c r="BP58" s="37">
        <f>MIRR($H$52:BP52,$G$56,$G$55)</f>
        <v>-1.4450655104338184E-2</v>
      </c>
      <c r="BQ58" s="37">
        <f>MIRR($H$52:BQ52,$G$56,$G$55)</f>
        <v>-1.4101158080097265E-2</v>
      </c>
      <c r="BR58" s="37">
        <f>MIRR($H$52:BR52,$G$56,$G$55)</f>
        <v>-1.3762022388505435E-2</v>
      </c>
      <c r="BS58" s="37">
        <f>MIRR($H$52:BS52,$G$56,$G$55)</f>
        <v>-1.343277096675588E-2</v>
      </c>
      <c r="BT58" s="37">
        <f>MIRR($H$52:BT52,$G$56,$G$55)</f>
        <v>-1.311295629184539E-2</v>
      </c>
      <c r="BU58" s="37">
        <f>MIRR($H$52:BU52,$G$56,$G$55)</f>
        <v>-1.2802158124518903E-2</v>
      </c>
      <c r="BV58" s="37">
        <f>MIRR($H$52:BV52,$G$56,$G$55)</f>
        <v>-1.2499981456555176E-2</v>
      </c>
      <c r="BW58" s="37">
        <f>MIRR($H$52:BW52,$G$56,$G$55)</f>
        <v>-1.2206054640340747E-2</v>
      </c>
      <c r="BX58" s="37">
        <f>MIRR($H$52:BX52,$G$56,$G$55)</f>
        <v>-1.1920027682135403E-2</v>
      </c>
      <c r="BY58" s="37">
        <f>MIRR($H$52:BY52,$G$56,$G$55)</f>
        <v>-1.1641570682566882E-2</v>
      </c>
      <c r="BZ58" s="37">
        <f>MIRR($H$52:BZ52,$G$56,$G$55)</f>
        <v>-1.1370372409760909E-2</v>
      </c>
      <c r="CA58" s="37">
        <f>MIRR($H$52:CA52,$G$56,$G$55)</f>
        <v>-1.1106138992138748E-2</v>
      </c>
      <c r="CB58" s="37">
        <f>MIRR($H$52:CB52,$G$56,$G$55)</f>
        <v>-1.0848592719346795E-2</v>
      </c>
      <c r="CC58" s="37">
        <f>MIRR($H$52:CC52,$G$56,$G$55)</f>
        <v>-1.0597470941035581E-2</v>
      </c>
      <c r="CD58" s="37">
        <f>MIRR($H$52:CD52,$G$56,$G$55)</f>
        <v>-1.0352525054305839E-2</v>
      </c>
      <c r="CE58" s="37">
        <f>MIRR($H$52:CE52,$G$56,$G$55)</f>
        <v>-1.0113519571612661E-2</v>
      </c>
      <c r="CF58" s="37">
        <f>MIRR($H$52:CF52,$G$56,$G$55)</f>
        <v>-9.8802312617772836E-3</v>
      </c>
      <c r="CG58" s="37">
        <f>MIRR($H$52:CG52,$G$56,$G$55)</f>
        <v>-9.6524483575087805E-3</v>
      </c>
      <c r="CH58" s="37">
        <f>MIRR($H$52:CH52,$G$56,$G$55)</f>
        <v>-9.4299698235158491E-3</v>
      </c>
      <c r="CI58" s="37">
        <f>MIRR($H$52:CI52,$G$56,$G$55)</f>
        <v>-9.2126046798773897E-3</v>
      </c>
      <c r="CJ58" s="37">
        <f>MIRR($H$52:CJ52,$G$56,$G$55)</f>
        <v>-9.0001713758742774E-3</v>
      </c>
      <c r="CK58" s="37">
        <f>MIRR($H$52:CK52,$G$56,$G$55)</f>
        <v>-8.7924972099518994E-3</v>
      </c>
      <c r="CL58" s="37">
        <f>MIRR($H$52:CL52,$G$56,$G$55)</f>
        <v>-8.5894177919052517E-3</v>
      </c>
      <c r="CM58" s="37">
        <f>MIRR($H$52:CM52,$G$56,$G$55)</f>
        <v>-8.3907765437484239E-3</v>
      </c>
      <c r="CN58" s="37">
        <f>MIRR($H$52:CN52,$G$56,$G$55)</f>
        <v>-8.196424236068256E-3</v>
      </c>
      <c r="CO58" s="37">
        <f>MIRR($H$52:CO52,$G$56,$G$55)</f>
        <v>-8.006218556960043E-3</v>
      </c>
      <c r="CP58" s="37">
        <f>MIRR($H$52:CP52,$G$56,$G$55)</f>
        <v>-7.8200237109090631E-3</v>
      </c>
      <c r="CQ58" s="37">
        <f>MIRR($H$52:CQ52,$G$56,$G$55)</f>
        <v>-7.6377100452259539E-3</v>
      </c>
      <c r="CR58" s="37">
        <f>MIRR($H$52:CR52,$G$56,$G$55)</f>
        <v>-7.459153701856347E-3</v>
      </c>
      <c r="CS58" s="37">
        <f>MIRR($H$52:CS52,$G$56,$G$55)</f>
        <v>-7.2842362925831239E-3</v>
      </c>
      <c r="CT58" s="37">
        <f>MIRR($H$52:CT52,$G$56,$G$55)</f>
        <v>-7.1128445958106301E-3</v>
      </c>
      <c r="CU58" s="37">
        <f>MIRR($H$52:CU52,$G$56,$G$55)</f>
        <v>1.1036237326524923E-3</v>
      </c>
    </row>
    <row r="59" spans="1:99" x14ac:dyDescent="0.25">
      <c r="F59" s="49"/>
      <c r="G59" s="53"/>
      <c r="H59" s="23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conditionalFormatting sqref="AG19 AG22 AJ19 AJ22 AM19 AM22 AP22">
    <cfRule type="cellIs" dxfId="45" priority="6" stopIfTrue="1" operator="equal">
      <formula>#REF!</formula>
    </cfRule>
  </conditionalFormatting>
  <conditionalFormatting sqref="Y19:AF19 Y22:AF22 AH19:AI19 AH22:AI22 AK19:AL19 AK22:AL22 AN22:AO22 H33:V39 W33:CU36 W38:BC38 W39:CU39 N24:R24 H23:M24 N23:CU23 H16:W17 Y16:CU16 X17:CU17 H6:W12 Y7:AM7 X8:AM8 X6:AM6 Z9:AM9 AN6:CU9 X9:Y12 Z10:CU12 H2:CU5 H13:CU15 H18:H22 AQ22:CU22 H25:CU32 K22:R22 K18:K21 X18:AM18 X20:AM21 AT18:CU21 H40:CU46">
    <cfRule type="cellIs" dxfId="44" priority="8" stopIfTrue="1" operator="equal">
      <formula>#REF!</formula>
    </cfRule>
  </conditionalFormatting>
  <conditionalFormatting sqref="X7 X16 X19 S22:X22 W37:CU37 S24:CU24">
    <cfRule type="cellIs" dxfId="43" priority="7" stopIfTrue="1" operator="equal">
      <formula>#REF!</formula>
    </cfRule>
  </conditionalFormatting>
  <conditionalFormatting sqref="H47:CU47">
    <cfRule type="cellIs" dxfId="42" priority="5" stopIfTrue="1" operator="equal">
      <formula>#REF!</formula>
    </cfRule>
  </conditionalFormatting>
  <conditionalFormatting sqref="I18:J22">
    <cfRule type="cellIs" dxfId="41" priority="4" stopIfTrue="1" operator="equal">
      <formula>#REF!</formula>
    </cfRule>
  </conditionalFormatting>
  <conditionalFormatting sqref="L18:Q21">
    <cfRule type="cellIs" dxfId="40" priority="3" stopIfTrue="1" operator="equal">
      <formula>#REF!</formula>
    </cfRule>
  </conditionalFormatting>
  <conditionalFormatting sqref="R18:W21">
    <cfRule type="cellIs" dxfId="39" priority="2" stopIfTrue="1" operator="equal">
      <formula>#REF!</formula>
    </cfRule>
  </conditionalFormatting>
  <conditionalFormatting sqref="AN18:AS21">
    <cfRule type="cellIs" dxfId="38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 K3:K4 E2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4E73-DEB8-4E80-8A5D-F5DB3146AAC2}">
  <sheetPr codeName="Hoja3"/>
  <dimension ref="A1:CU59"/>
  <sheetViews>
    <sheetView zoomScale="85" zoomScaleNormal="85" workbookViewId="0">
      <pane xSplit="7" ySplit="1" topLeftCell="BA2" activePane="bottomRight" state="frozen"/>
      <selection pane="topRight" activeCell="J1" sqref="J1"/>
      <selection pane="bottomLeft" activeCell="A9" sqref="A9"/>
      <selection pane="bottomRight" activeCell="F13" sqref="F13"/>
    </sheetView>
  </sheetViews>
  <sheetFormatPr baseColWidth="10" defaultColWidth="10.7109375" defaultRowHeight="15" x14ac:dyDescent="0.25"/>
  <cols>
    <col min="1" max="1" width="12.5703125" style="55" bestFit="1" customWidth="1"/>
    <col min="2" max="2" width="24.140625" style="55" bestFit="1" customWidth="1"/>
    <col min="3" max="3" width="58.5703125" style="55" bestFit="1" customWidth="1"/>
    <col min="4" max="4" width="12.28515625" style="87" bestFit="1" customWidth="1"/>
    <col min="5" max="5" width="14" style="55" customWidth="1"/>
    <col min="6" max="6" width="18" style="55" customWidth="1"/>
    <col min="7" max="7" width="18.28515625" style="86" bestFit="1" customWidth="1"/>
    <col min="8" max="15" width="10.7109375" style="86"/>
    <col min="16" max="16" width="11.42578125" style="86" bestFit="1" customWidth="1"/>
    <col min="17" max="19" width="10.7109375" style="86"/>
    <col min="20" max="20" width="11.42578125" style="86" bestFit="1" customWidth="1"/>
    <col min="21" max="23" width="10.7109375" style="86"/>
    <col min="24" max="25" width="11.42578125" style="86" bestFit="1" customWidth="1"/>
    <col min="26" max="27" width="10.7109375" style="86"/>
    <col min="28" max="39" width="11.42578125" style="86" bestFit="1" customWidth="1"/>
    <col min="40" max="40" width="12.28515625" style="86" bestFit="1" customWidth="1"/>
    <col min="41" max="55" width="10.7109375" style="86"/>
    <col min="56" max="99" width="10.7109375" style="55"/>
    <col min="100" max="100" width="12.85546875" style="55" bestFit="1" customWidth="1"/>
    <col min="101" max="16384" width="10.7109375" style="55"/>
  </cols>
  <sheetData>
    <row r="1" spans="1:99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57" t="s">
        <v>41</v>
      </c>
      <c r="H1" s="57" t="s">
        <v>42</v>
      </c>
      <c r="I1" s="57" t="s">
        <v>43</v>
      </c>
      <c r="J1" s="57" t="s">
        <v>44</v>
      </c>
      <c r="K1" s="57" t="s">
        <v>45</v>
      </c>
      <c r="L1" s="57" t="s">
        <v>46</v>
      </c>
      <c r="M1" s="57" t="s">
        <v>47</v>
      </c>
      <c r="N1" s="57" t="s">
        <v>48</v>
      </c>
      <c r="O1" s="57" t="s">
        <v>49</v>
      </c>
      <c r="P1" s="57" t="s">
        <v>50</v>
      </c>
      <c r="Q1" s="57" t="s">
        <v>51</v>
      </c>
      <c r="R1" s="57" t="s">
        <v>52</v>
      </c>
      <c r="S1" s="57" t="s">
        <v>53</v>
      </c>
      <c r="T1" s="57" t="s">
        <v>54</v>
      </c>
      <c r="U1" s="57" t="s">
        <v>55</v>
      </c>
      <c r="V1" s="57" t="s">
        <v>56</v>
      </c>
      <c r="W1" s="57" t="s">
        <v>57</v>
      </c>
      <c r="X1" s="57" t="s">
        <v>58</v>
      </c>
      <c r="Y1" s="57" t="s">
        <v>59</v>
      </c>
      <c r="Z1" s="57" t="s">
        <v>60</v>
      </c>
      <c r="AA1" s="57" t="s">
        <v>61</v>
      </c>
      <c r="AB1" s="57" t="s">
        <v>62</v>
      </c>
      <c r="AC1" s="57" t="s">
        <v>63</v>
      </c>
      <c r="AD1" s="57" t="s">
        <v>64</v>
      </c>
      <c r="AE1" s="57" t="s">
        <v>65</v>
      </c>
      <c r="AF1" s="57" t="s">
        <v>66</v>
      </c>
      <c r="AG1" s="57" t="s">
        <v>67</v>
      </c>
      <c r="AH1" s="57" t="s">
        <v>68</v>
      </c>
      <c r="AI1" s="57" t="s">
        <v>69</v>
      </c>
      <c r="AJ1" s="57" t="s">
        <v>70</v>
      </c>
      <c r="AK1" s="57" t="s">
        <v>71</v>
      </c>
      <c r="AL1" s="57" t="s">
        <v>72</v>
      </c>
      <c r="AM1" s="57" t="s">
        <v>73</v>
      </c>
      <c r="AN1" s="57" t="s">
        <v>74</v>
      </c>
      <c r="AO1" s="57" t="s">
        <v>75</v>
      </c>
      <c r="AP1" s="57" t="s">
        <v>76</v>
      </c>
      <c r="AQ1" s="57" t="s">
        <v>77</v>
      </c>
      <c r="AR1" s="57" t="s">
        <v>78</v>
      </c>
      <c r="AS1" s="57" t="s">
        <v>79</v>
      </c>
      <c r="AT1" s="57" t="s">
        <v>80</v>
      </c>
      <c r="AU1" s="57" t="s">
        <v>81</v>
      </c>
      <c r="AV1" s="57" t="s">
        <v>82</v>
      </c>
      <c r="AW1" s="57" t="s">
        <v>83</v>
      </c>
      <c r="AX1" s="57" t="s">
        <v>84</v>
      </c>
      <c r="AY1" s="57" t="s">
        <v>85</v>
      </c>
      <c r="AZ1" s="57" t="s">
        <v>86</v>
      </c>
      <c r="BA1" s="57" t="s">
        <v>87</v>
      </c>
      <c r="BB1" s="57" t="s">
        <v>88</v>
      </c>
      <c r="BC1" s="57" t="s">
        <v>89</v>
      </c>
      <c r="BD1" s="57" t="s">
        <v>96</v>
      </c>
      <c r="BE1" s="57" t="s">
        <v>97</v>
      </c>
      <c r="BF1" s="57" t="s">
        <v>98</v>
      </c>
      <c r="BG1" s="57" t="s">
        <v>99</v>
      </c>
      <c r="BH1" s="57" t="s">
        <v>100</v>
      </c>
      <c r="BI1" s="57" t="s">
        <v>101</v>
      </c>
      <c r="BJ1" s="57" t="s">
        <v>102</v>
      </c>
      <c r="BK1" s="57" t="s">
        <v>103</v>
      </c>
      <c r="BL1" s="57" t="s">
        <v>104</v>
      </c>
      <c r="BM1" s="57" t="s">
        <v>105</v>
      </c>
      <c r="BN1" s="57" t="s">
        <v>106</v>
      </c>
      <c r="BO1" s="57" t="s">
        <v>107</v>
      </c>
      <c r="BP1" s="57" t="s">
        <v>108</v>
      </c>
      <c r="BQ1" s="57" t="s">
        <v>109</v>
      </c>
      <c r="BR1" s="57" t="s">
        <v>110</v>
      </c>
      <c r="BS1" s="57" t="s">
        <v>111</v>
      </c>
      <c r="BT1" s="57" t="s">
        <v>112</v>
      </c>
      <c r="BU1" s="57" t="s">
        <v>113</v>
      </c>
      <c r="BV1" s="57" t="s">
        <v>114</v>
      </c>
      <c r="BW1" s="57" t="s">
        <v>115</v>
      </c>
      <c r="BX1" s="57" t="s">
        <v>116</v>
      </c>
      <c r="BY1" s="57" t="s">
        <v>117</v>
      </c>
      <c r="BZ1" s="57" t="s">
        <v>118</v>
      </c>
      <c r="CA1" s="57" t="s">
        <v>119</v>
      </c>
      <c r="CB1" s="57" t="s">
        <v>120</v>
      </c>
      <c r="CC1" s="57" t="s">
        <v>121</v>
      </c>
      <c r="CD1" s="57" t="s">
        <v>122</v>
      </c>
      <c r="CE1" s="57" t="s">
        <v>123</v>
      </c>
      <c r="CF1" s="57" t="s">
        <v>124</v>
      </c>
      <c r="CG1" s="57" t="s">
        <v>125</v>
      </c>
      <c r="CH1" s="57" t="s">
        <v>126</v>
      </c>
      <c r="CI1" s="57" t="s">
        <v>127</v>
      </c>
      <c r="CJ1" s="57" t="s">
        <v>128</v>
      </c>
      <c r="CK1" s="57" t="s">
        <v>129</v>
      </c>
      <c r="CL1" s="57" t="s">
        <v>130</v>
      </c>
      <c r="CM1" s="57" t="s">
        <v>131</v>
      </c>
      <c r="CN1" s="57" t="s">
        <v>132</v>
      </c>
      <c r="CO1" s="57" t="s">
        <v>133</v>
      </c>
      <c r="CP1" s="57" t="s">
        <v>134</v>
      </c>
      <c r="CQ1" s="57" t="s">
        <v>135</v>
      </c>
      <c r="CR1" s="57" t="s">
        <v>136</v>
      </c>
      <c r="CS1" s="57" t="s">
        <v>137</v>
      </c>
      <c r="CT1" s="57" t="s">
        <v>138</v>
      </c>
      <c r="CU1" s="57" t="s">
        <v>139</v>
      </c>
    </row>
    <row r="2" spans="1:99" x14ac:dyDescent="0.25">
      <c r="A2" s="55" t="s">
        <v>4</v>
      </c>
      <c r="B2" s="55" t="s">
        <v>162</v>
      </c>
      <c r="C2" s="55" t="s">
        <v>31</v>
      </c>
      <c r="D2" s="88">
        <v>1</v>
      </c>
      <c r="E2" s="58">
        <v>5800</v>
      </c>
      <c r="F2" s="59">
        <f>D2*E2</f>
        <v>5800</v>
      </c>
      <c r="G2" s="60">
        <v>-5800</v>
      </c>
      <c r="H2" s="61">
        <v>0</v>
      </c>
      <c r="I2" s="61">
        <f>G2</f>
        <v>-5800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1">
        <v>0</v>
      </c>
      <c r="R2" s="61">
        <v>0</v>
      </c>
      <c r="S2" s="61">
        <v>0</v>
      </c>
      <c r="T2" s="61">
        <v>0</v>
      </c>
      <c r="U2" s="61">
        <v>0</v>
      </c>
      <c r="V2" s="61">
        <v>0</v>
      </c>
      <c r="W2" s="61">
        <v>0</v>
      </c>
      <c r="X2" s="61">
        <v>0</v>
      </c>
      <c r="Y2" s="61">
        <v>0</v>
      </c>
      <c r="Z2" s="61">
        <v>0</v>
      </c>
      <c r="AA2" s="61">
        <v>0</v>
      </c>
      <c r="AB2" s="61">
        <v>0</v>
      </c>
      <c r="AC2" s="61">
        <v>0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0</v>
      </c>
      <c r="AJ2" s="61">
        <v>0</v>
      </c>
      <c r="AK2" s="61">
        <v>0</v>
      </c>
      <c r="AL2" s="61">
        <v>0</v>
      </c>
      <c r="AM2" s="61">
        <v>0</v>
      </c>
      <c r="AN2" s="61">
        <v>0</v>
      </c>
      <c r="AO2" s="61">
        <v>0</v>
      </c>
      <c r="AP2" s="61">
        <v>0</v>
      </c>
      <c r="AQ2" s="61">
        <v>0</v>
      </c>
      <c r="AR2" s="61">
        <v>0</v>
      </c>
      <c r="AS2" s="61">
        <v>0</v>
      </c>
      <c r="AT2" s="61">
        <v>0</v>
      </c>
      <c r="AU2" s="61">
        <v>0</v>
      </c>
      <c r="AV2" s="61">
        <v>0</v>
      </c>
      <c r="AW2" s="61">
        <v>0</v>
      </c>
      <c r="AX2" s="61">
        <v>0</v>
      </c>
      <c r="AY2" s="61">
        <v>0</v>
      </c>
      <c r="AZ2" s="61">
        <v>0</v>
      </c>
      <c r="BA2" s="61">
        <v>0</v>
      </c>
      <c r="BB2" s="61">
        <v>0</v>
      </c>
      <c r="BC2" s="61">
        <v>0</v>
      </c>
      <c r="BD2" s="61">
        <v>0</v>
      </c>
      <c r="BE2" s="61">
        <v>0</v>
      </c>
      <c r="BF2" s="61">
        <v>0</v>
      </c>
      <c r="BG2" s="61">
        <v>0</v>
      </c>
      <c r="BH2" s="61">
        <v>0</v>
      </c>
      <c r="BI2" s="6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61">
        <v>0</v>
      </c>
      <c r="CU2" s="61">
        <v>0</v>
      </c>
    </row>
    <row r="3" spans="1:99" x14ac:dyDescent="0.25">
      <c r="A3" s="55" t="s">
        <v>4</v>
      </c>
      <c r="B3" s="55" t="s">
        <v>162</v>
      </c>
      <c r="C3" s="55" t="s">
        <v>18</v>
      </c>
      <c r="D3" s="89">
        <v>1</v>
      </c>
      <c r="E3" s="59">
        <v>1200</v>
      </c>
      <c r="F3" s="59">
        <f>D3*E3</f>
        <v>1200</v>
      </c>
      <c r="G3" s="62">
        <v>-1200</v>
      </c>
      <c r="H3" s="63">
        <v>0</v>
      </c>
      <c r="I3" s="63">
        <v>0</v>
      </c>
      <c r="J3" s="63">
        <v>0</v>
      </c>
      <c r="K3" s="63">
        <f>G3</f>
        <v>-1200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0</v>
      </c>
      <c r="BJ3" s="63">
        <v>0</v>
      </c>
      <c r="BK3" s="63">
        <v>0</v>
      </c>
      <c r="BL3" s="63">
        <v>0</v>
      </c>
      <c r="BM3" s="63">
        <v>0</v>
      </c>
      <c r="BN3" s="63">
        <v>0</v>
      </c>
      <c r="BO3" s="63">
        <v>0</v>
      </c>
      <c r="BP3" s="63">
        <v>0</v>
      </c>
      <c r="BQ3" s="63">
        <v>0</v>
      </c>
      <c r="BR3" s="63">
        <v>0</v>
      </c>
      <c r="BS3" s="63">
        <v>0</v>
      </c>
      <c r="BT3" s="63">
        <v>0</v>
      </c>
      <c r="BU3" s="63">
        <v>0</v>
      </c>
      <c r="BV3" s="63">
        <v>0</v>
      </c>
      <c r="BW3" s="63">
        <v>0</v>
      </c>
      <c r="BX3" s="63">
        <v>0</v>
      </c>
      <c r="BY3" s="63">
        <v>0</v>
      </c>
      <c r="BZ3" s="63">
        <v>0</v>
      </c>
      <c r="CA3" s="63">
        <v>0</v>
      </c>
      <c r="CB3" s="63">
        <v>0</v>
      </c>
      <c r="CC3" s="63">
        <v>0</v>
      </c>
      <c r="CD3" s="63">
        <v>0</v>
      </c>
      <c r="CE3" s="63">
        <v>0</v>
      </c>
      <c r="CF3" s="63">
        <v>0</v>
      </c>
      <c r="CG3" s="63">
        <v>0</v>
      </c>
      <c r="CH3" s="63">
        <v>0</v>
      </c>
      <c r="CI3" s="63">
        <v>0</v>
      </c>
      <c r="CJ3" s="63">
        <v>0</v>
      </c>
      <c r="CK3" s="63">
        <v>0</v>
      </c>
      <c r="CL3" s="63">
        <v>0</v>
      </c>
      <c r="CM3" s="63">
        <v>0</v>
      </c>
      <c r="CN3" s="63">
        <v>0</v>
      </c>
      <c r="CO3" s="63">
        <v>0</v>
      </c>
      <c r="CP3" s="63">
        <v>0</v>
      </c>
      <c r="CQ3" s="63">
        <v>0</v>
      </c>
      <c r="CR3" s="63">
        <v>0</v>
      </c>
      <c r="CS3" s="63">
        <v>0</v>
      </c>
      <c r="CT3" s="63">
        <v>0</v>
      </c>
      <c r="CU3" s="63">
        <v>0</v>
      </c>
    </row>
    <row r="4" spans="1:99" x14ac:dyDescent="0.25">
      <c r="A4" s="55" t="s">
        <v>4</v>
      </c>
      <c r="B4" s="55" t="s">
        <v>162</v>
      </c>
      <c r="C4" s="55" t="s">
        <v>19</v>
      </c>
      <c r="D4" s="89">
        <v>1</v>
      </c>
      <c r="E4" s="59">
        <v>4500</v>
      </c>
      <c r="F4" s="59">
        <f>E4*D4</f>
        <v>4500</v>
      </c>
      <c r="G4" s="62">
        <v>-4500</v>
      </c>
      <c r="H4" s="63">
        <v>0</v>
      </c>
      <c r="I4" s="63">
        <v>0</v>
      </c>
      <c r="J4" s="63">
        <v>0</v>
      </c>
      <c r="K4" s="63">
        <f>G4</f>
        <v>-4500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0</v>
      </c>
      <c r="BJ4" s="63">
        <v>0</v>
      </c>
      <c r="BK4" s="63">
        <v>0</v>
      </c>
      <c r="BL4" s="63">
        <v>0</v>
      </c>
      <c r="BM4" s="63">
        <v>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3">
        <v>0</v>
      </c>
      <c r="BT4" s="63">
        <v>0</v>
      </c>
      <c r="BU4" s="63">
        <v>0</v>
      </c>
      <c r="BV4" s="63">
        <v>0</v>
      </c>
      <c r="BW4" s="63">
        <v>0</v>
      </c>
      <c r="BX4" s="63">
        <v>0</v>
      </c>
      <c r="BY4" s="63">
        <v>0</v>
      </c>
      <c r="BZ4" s="63">
        <v>0</v>
      </c>
      <c r="CA4" s="63">
        <v>0</v>
      </c>
      <c r="CB4" s="63">
        <v>0</v>
      </c>
      <c r="CC4" s="63">
        <v>0</v>
      </c>
      <c r="CD4" s="63">
        <v>0</v>
      </c>
      <c r="CE4" s="63">
        <v>0</v>
      </c>
      <c r="CF4" s="63">
        <v>0</v>
      </c>
      <c r="CG4" s="63">
        <v>0</v>
      </c>
      <c r="CH4" s="63">
        <v>0</v>
      </c>
      <c r="CI4" s="63">
        <v>0</v>
      </c>
      <c r="CJ4" s="63">
        <v>0</v>
      </c>
      <c r="CK4" s="63">
        <v>0</v>
      </c>
      <c r="CL4" s="63">
        <v>0</v>
      </c>
      <c r="CM4" s="63">
        <v>0</v>
      </c>
      <c r="CN4" s="63">
        <v>0</v>
      </c>
      <c r="CO4" s="63">
        <v>0</v>
      </c>
      <c r="CP4" s="63">
        <v>0</v>
      </c>
      <c r="CQ4" s="63">
        <v>0</v>
      </c>
      <c r="CR4" s="63">
        <v>0</v>
      </c>
      <c r="CS4" s="63">
        <v>0</v>
      </c>
      <c r="CT4" s="63">
        <v>0</v>
      </c>
      <c r="CU4" s="63">
        <v>0</v>
      </c>
    </row>
    <row r="5" spans="1:99" x14ac:dyDescent="0.25">
      <c r="A5" s="55" t="s">
        <v>4</v>
      </c>
      <c r="B5" s="55" t="s">
        <v>162</v>
      </c>
      <c r="C5" s="55" t="s">
        <v>9</v>
      </c>
      <c r="D5" s="89">
        <v>0.21</v>
      </c>
      <c r="E5" s="59">
        <f>F3+F4+F2</f>
        <v>11500</v>
      </c>
      <c r="F5" s="59">
        <f>D5*E5</f>
        <v>2415</v>
      </c>
      <c r="G5" s="62">
        <f>(G2+G3+G4)*0.21</f>
        <v>-2415</v>
      </c>
      <c r="H5" s="63">
        <f>(H2+H3+H4)*0.21</f>
        <v>0</v>
      </c>
      <c r="I5" s="63">
        <f>(I2+I3+I4)*0.21</f>
        <v>-1218</v>
      </c>
      <c r="J5" s="63">
        <v>0</v>
      </c>
      <c r="K5" s="63">
        <f>(K2+K3+K4)*0.21</f>
        <v>-1197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0</v>
      </c>
      <c r="BL5" s="63">
        <v>0</v>
      </c>
      <c r="BM5" s="63">
        <v>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3">
        <v>0</v>
      </c>
      <c r="BT5" s="63">
        <v>0</v>
      </c>
      <c r="BU5" s="63">
        <v>0</v>
      </c>
      <c r="BV5" s="63">
        <v>0</v>
      </c>
      <c r="BW5" s="63">
        <v>0</v>
      </c>
      <c r="BX5" s="63">
        <v>0</v>
      </c>
      <c r="BY5" s="63">
        <v>0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0</v>
      </c>
      <c r="CH5" s="63">
        <v>0</v>
      </c>
      <c r="CI5" s="63">
        <v>0</v>
      </c>
      <c r="CJ5" s="63">
        <v>0</v>
      </c>
      <c r="CK5" s="63">
        <v>0</v>
      </c>
      <c r="CL5" s="63">
        <v>0</v>
      </c>
      <c r="CM5" s="63">
        <v>0</v>
      </c>
      <c r="CN5" s="63">
        <v>0</v>
      </c>
      <c r="CO5" s="63">
        <v>0</v>
      </c>
      <c r="CP5" s="63">
        <v>0</v>
      </c>
      <c r="CQ5" s="63">
        <v>0</v>
      </c>
      <c r="CR5" s="63">
        <v>0</v>
      </c>
      <c r="CS5" s="63">
        <v>0</v>
      </c>
      <c r="CT5" s="63">
        <v>0</v>
      </c>
      <c r="CU5" s="63">
        <v>0</v>
      </c>
    </row>
    <row r="6" spans="1:99" x14ac:dyDescent="0.25">
      <c r="A6" s="55" t="s">
        <v>4</v>
      </c>
      <c r="B6" s="55" t="s">
        <v>163</v>
      </c>
      <c r="C6" s="55" t="s">
        <v>15</v>
      </c>
      <c r="D6" s="87">
        <v>5.6099999999999997E-2</v>
      </c>
      <c r="E6" s="55">
        <f>F16</f>
        <v>67914</v>
      </c>
      <c r="F6" s="55">
        <f>E6*D6</f>
        <v>3809.9753999999998</v>
      </c>
      <c r="G6" s="60">
        <f>-F6</f>
        <v>-3809.9753999999998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f>G6</f>
        <v>-3809.9753999999998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  <c r="AJ6" s="61">
        <v>0</v>
      </c>
      <c r="AK6" s="61">
        <v>0</v>
      </c>
      <c r="AL6" s="61">
        <v>0</v>
      </c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0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0</v>
      </c>
      <c r="BH6" s="61">
        <v>0</v>
      </c>
      <c r="BI6" s="61">
        <v>0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0</v>
      </c>
    </row>
    <row r="7" spans="1:99" x14ac:dyDescent="0.25">
      <c r="A7" s="55" t="s">
        <v>4</v>
      </c>
      <c r="B7" s="55" t="s">
        <v>163</v>
      </c>
      <c r="C7" s="55" t="s">
        <v>16</v>
      </c>
      <c r="D7" s="87">
        <v>4.7699999999999999E-2</v>
      </c>
      <c r="E7" s="55">
        <f>F16</f>
        <v>67914</v>
      </c>
      <c r="F7" s="55">
        <f>E7*D7</f>
        <v>3239.4978000000001</v>
      </c>
      <c r="G7" s="62">
        <f>-F7</f>
        <v>-3239.4978000000001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f>G7*0.3</f>
        <v>-971.84933999999998</v>
      </c>
      <c r="Y7" s="63">
        <f>0.7*G7</f>
        <v>-2267.6484599999999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</row>
    <row r="8" spans="1:99" x14ac:dyDescent="0.25">
      <c r="A8" s="55" t="s">
        <v>4</v>
      </c>
      <c r="B8" s="55" t="s">
        <v>163</v>
      </c>
      <c r="C8" s="55" t="s">
        <v>164</v>
      </c>
      <c r="D8" s="87">
        <v>7.0000000000000001E-3</v>
      </c>
      <c r="E8" s="55">
        <f>F16</f>
        <v>67914</v>
      </c>
      <c r="F8" s="55">
        <f>D8*E8</f>
        <v>475.39800000000002</v>
      </c>
      <c r="G8" s="62">
        <f>-F8</f>
        <v>-475.39800000000002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f>G8*0.5</f>
        <v>-237.69900000000001</v>
      </c>
      <c r="Y8" s="63">
        <f>G8*0.5</f>
        <v>-237.69900000000001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63">
        <v>0</v>
      </c>
      <c r="AO8" s="63">
        <v>0</v>
      </c>
      <c r="AP8" s="63">
        <v>0</v>
      </c>
      <c r="AQ8" s="63">
        <v>0</v>
      </c>
      <c r="AR8" s="63">
        <v>0</v>
      </c>
      <c r="AS8" s="63">
        <v>0</v>
      </c>
      <c r="AT8" s="63">
        <v>0</v>
      </c>
      <c r="AU8" s="63">
        <v>0</v>
      </c>
      <c r="AV8" s="63">
        <v>0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3">
        <v>0</v>
      </c>
      <c r="BI8" s="63">
        <v>0</v>
      </c>
      <c r="BJ8" s="63">
        <v>0</v>
      </c>
      <c r="BK8" s="63">
        <v>0</v>
      </c>
      <c r="BL8" s="63">
        <v>0</v>
      </c>
      <c r="BM8" s="63">
        <v>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3">
        <v>0</v>
      </c>
      <c r="BT8" s="63">
        <v>0</v>
      </c>
      <c r="BU8" s="63">
        <v>0</v>
      </c>
      <c r="BV8" s="63">
        <v>0</v>
      </c>
      <c r="BW8" s="63">
        <v>0</v>
      </c>
      <c r="BX8" s="63">
        <v>0</v>
      </c>
      <c r="BY8" s="63">
        <v>0</v>
      </c>
      <c r="BZ8" s="63">
        <v>0</v>
      </c>
      <c r="CA8" s="63">
        <v>0</v>
      </c>
      <c r="CB8" s="63">
        <v>0</v>
      </c>
      <c r="CC8" s="63">
        <v>0</v>
      </c>
      <c r="CD8" s="63">
        <v>0</v>
      </c>
      <c r="CE8" s="63">
        <v>0</v>
      </c>
      <c r="CF8" s="63">
        <v>0</v>
      </c>
      <c r="CG8" s="63">
        <v>0</v>
      </c>
      <c r="CH8" s="63">
        <v>0</v>
      </c>
      <c r="CI8" s="63">
        <v>0</v>
      </c>
      <c r="CJ8" s="63">
        <v>0</v>
      </c>
      <c r="CK8" s="63">
        <v>0</v>
      </c>
      <c r="CL8" s="63">
        <v>0</v>
      </c>
      <c r="CM8" s="63">
        <v>0</v>
      </c>
      <c r="CN8" s="63">
        <v>0</v>
      </c>
      <c r="CO8" s="63">
        <v>0</v>
      </c>
      <c r="CP8" s="63">
        <v>0</v>
      </c>
      <c r="CQ8" s="63">
        <v>0</v>
      </c>
      <c r="CR8" s="63">
        <v>0</v>
      </c>
      <c r="CS8" s="63">
        <v>0</v>
      </c>
      <c r="CT8" s="63">
        <v>0</v>
      </c>
      <c r="CU8" s="63">
        <v>0</v>
      </c>
    </row>
    <row r="9" spans="1:99" x14ac:dyDescent="0.25">
      <c r="A9" s="55" t="s">
        <v>4</v>
      </c>
      <c r="B9" s="55" t="s">
        <v>163</v>
      </c>
      <c r="C9" s="55" t="s">
        <v>13</v>
      </c>
      <c r="D9" s="87">
        <v>5.6099999999999997E-2</v>
      </c>
      <c r="E9" s="55">
        <f>F18+F19</f>
        <v>1245314.5848000001</v>
      </c>
      <c r="F9" s="55">
        <f>D9*E9</f>
        <v>69862.148207279999</v>
      </c>
      <c r="G9" s="62">
        <f>-F9</f>
        <v>-69862.148207279999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f>G9*0.4</f>
        <v>-27944.859282912003</v>
      </c>
      <c r="N9" s="63">
        <v>0</v>
      </c>
      <c r="O9" s="63">
        <v>0</v>
      </c>
      <c r="P9" s="63">
        <f>G9*0.6</f>
        <v>-41917.288924367997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L9" s="63">
        <v>0</v>
      </c>
      <c r="BM9" s="63">
        <v>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  <c r="CH9" s="63">
        <v>0</v>
      </c>
      <c r="CI9" s="63">
        <v>0</v>
      </c>
      <c r="CJ9" s="63">
        <v>0</v>
      </c>
      <c r="CK9" s="63">
        <v>0</v>
      </c>
      <c r="CL9" s="63">
        <v>0</v>
      </c>
      <c r="CM9" s="63">
        <v>0</v>
      </c>
      <c r="CN9" s="63">
        <v>0</v>
      </c>
      <c r="CO9" s="63">
        <v>0</v>
      </c>
      <c r="CP9" s="63">
        <v>0</v>
      </c>
      <c r="CQ9" s="63">
        <v>0</v>
      </c>
      <c r="CR9" s="63">
        <v>0</v>
      </c>
      <c r="CS9" s="63">
        <v>0</v>
      </c>
      <c r="CT9" s="63">
        <v>0</v>
      </c>
      <c r="CU9" s="63">
        <v>0</v>
      </c>
    </row>
    <row r="10" spans="1:99" x14ac:dyDescent="0.25">
      <c r="A10" s="55" t="s">
        <v>4</v>
      </c>
      <c r="B10" s="55" t="s">
        <v>163</v>
      </c>
      <c r="C10" s="55" t="s">
        <v>14</v>
      </c>
      <c r="D10" s="87">
        <v>4.7699999999999999E-2</v>
      </c>
      <c r="E10" s="55">
        <f>F18+F19</f>
        <v>1245314.5848000001</v>
      </c>
      <c r="F10" s="55">
        <f>D10*E10</f>
        <v>59401.505694960004</v>
      </c>
      <c r="G10" s="62">
        <f>-F10</f>
        <v>-59401.505694960004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f>$G10/14</f>
        <v>-4242.964692497143</v>
      </c>
      <c r="AA10" s="63">
        <f t="shared" ref="AA10:AM10" si="0">$G10/14</f>
        <v>-4242.964692497143</v>
      </c>
      <c r="AB10" s="63">
        <f t="shared" si="0"/>
        <v>-4242.964692497143</v>
      </c>
      <c r="AC10" s="63">
        <f t="shared" si="0"/>
        <v>-4242.964692497143</v>
      </c>
      <c r="AD10" s="63">
        <f t="shared" si="0"/>
        <v>-4242.964692497143</v>
      </c>
      <c r="AE10" s="63">
        <f t="shared" si="0"/>
        <v>-4242.964692497143</v>
      </c>
      <c r="AF10" s="63">
        <f t="shared" si="0"/>
        <v>-4242.964692497143</v>
      </c>
      <c r="AG10" s="63">
        <f t="shared" si="0"/>
        <v>-4242.964692497143</v>
      </c>
      <c r="AH10" s="63">
        <f t="shared" si="0"/>
        <v>-4242.964692497143</v>
      </c>
      <c r="AI10" s="63">
        <f t="shared" si="0"/>
        <v>-4242.964692497143</v>
      </c>
      <c r="AJ10" s="63">
        <f t="shared" si="0"/>
        <v>-4242.964692497143</v>
      </c>
      <c r="AK10" s="63">
        <f t="shared" si="0"/>
        <v>-4242.964692497143</v>
      </c>
      <c r="AL10" s="63">
        <f t="shared" si="0"/>
        <v>-4242.964692497143</v>
      </c>
      <c r="AM10" s="63">
        <f t="shared" si="0"/>
        <v>-4242.964692497143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0</v>
      </c>
      <c r="BH10" s="63">
        <v>0</v>
      </c>
      <c r="BI10" s="63">
        <v>0</v>
      </c>
      <c r="BJ10" s="63">
        <v>0</v>
      </c>
      <c r="BK10" s="63">
        <v>0</v>
      </c>
      <c r="BL10" s="63">
        <v>0</v>
      </c>
      <c r="BM10" s="63">
        <v>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3">
        <v>0</v>
      </c>
      <c r="BT10" s="63">
        <v>0</v>
      </c>
      <c r="BU10" s="63">
        <v>0</v>
      </c>
      <c r="BV10" s="63">
        <v>0</v>
      </c>
      <c r="BW10" s="63">
        <v>0</v>
      </c>
      <c r="BX10" s="63">
        <v>0</v>
      </c>
      <c r="BY10" s="63">
        <v>0</v>
      </c>
      <c r="BZ10" s="63">
        <v>0</v>
      </c>
      <c r="CA10" s="63">
        <v>0</v>
      </c>
      <c r="CB10" s="63">
        <v>0</v>
      </c>
      <c r="CC10" s="63">
        <v>0</v>
      </c>
      <c r="CD10" s="63">
        <v>0</v>
      </c>
      <c r="CE10" s="63">
        <v>0</v>
      </c>
      <c r="CF10" s="63">
        <v>0</v>
      </c>
      <c r="CG10" s="63">
        <v>0</v>
      </c>
      <c r="CH10" s="63">
        <v>0</v>
      </c>
      <c r="CI10" s="63">
        <v>0</v>
      </c>
      <c r="CJ10" s="63">
        <v>0</v>
      </c>
      <c r="CK10" s="63">
        <v>0</v>
      </c>
      <c r="CL10" s="63">
        <v>0</v>
      </c>
      <c r="CM10" s="63">
        <v>0</v>
      </c>
      <c r="CN10" s="63">
        <v>0</v>
      </c>
      <c r="CO10" s="63">
        <v>0</v>
      </c>
      <c r="CP10" s="63">
        <v>0</v>
      </c>
      <c r="CQ10" s="63">
        <v>0</v>
      </c>
      <c r="CR10" s="63">
        <v>0</v>
      </c>
      <c r="CS10" s="63">
        <v>0</v>
      </c>
      <c r="CT10" s="63">
        <v>0</v>
      </c>
      <c r="CU10" s="63">
        <v>0</v>
      </c>
    </row>
    <row r="11" spans="1:99" x14ac:dyDescent="0.25">
      <c r="A11" s="55" t="s">
        <v>4</v>
      </c>
      <c r="B11" s="55" t="s">
        <v>163</v>
      </c>
      <c r="C11" s="55" t="s">
        <v>165</v>
      </c>
      <c r="D11" s="87">
        <v>7.0000000000000001E-3</v>
      </c>
      <c r="E11" s="55">
        <f>F18+F19</f>
        <v>1245314.5848000001</v>
      </c>
      <c r="F11" s="55">
        <f>D11*E11</f>
        <v>8717.2020936000008</v>
      </c>
      <c r="G11" s="62">
        <f>-F11</f>
        <v>-8717.2020936000008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f>$G$11/14</f>
        <v>-622.65729240000007</v>
      </c>
      <c r="AA11" s="63">
        <f t="shared" ref="AA11:AM11" si="1">$G$11/14</f>
        <v>-622.65729240000007</v>
      </c>
      <c r="AB11" s="63">
        <f t="shared" si="1"/>
        <v>-622.65729240000007</v>
      </c>
      <c r="AC11" s="63">
        <f t="shared" si="1"/>
        <v>-622.65729240000007</v>
      </c>
      <c r="AD11" s="63">
        <f t="shared" si="1"/>
        <v>-622.65729240000007</v>
      </c>
      <c r="AE11" s="63">
        <f t="shared" si="1"/>
        <v>-622.65729240000007</v>
      </c>
      <c r="AF11" s="63">
        <f t="shared" si="1"/>
        <v>-622.65729240000007</v>
      </c>
      <c r="AG11" s="63">
        <f t="shared" si="1"/>
        <v>-622.65729240000007</v>
      </c>
      <c r="AH11" s="63">
        <f t="shared" si="1"/>
        <v>-622.65729240000007</v>
      </c>
      <c r="AI11" s="63">
        <f t="shared" si="1"/>
        <v>-622.65729240000007</v>
      </c>
      <c r="AJ11" s="63">
        <f t="shared" si="1"/>
        <v>-622.65729240000007</v>
      </c>
      <c r="AK11" s="63">
        <f t="shared" si="1"/>
        <v>-622.65729240000007</v>
      </c>
      <c r="AL11" s="63">
        <f t="shared" si="1"/>
        <v>-622.65729240000007</v>
      </c>
      <c r="AM11" s="63">
        <f t="shared" si="1"/>
        <v>-622.65729240000007</v>
      </c>
      <c r="AN11" s="63">
        <v>0</v>
      </c>
      <c r="AO11" s="63">
        <v>0</v>
      </c>
      <c r="AP11" s="63">
        <v>0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0</v>
      </c>
      <c r="AX11" s="63">
        <v>0</v>
      </c>
      <c r="AY11" s="63">
        <v>0</v>
      </c>
      <c r="AZ11" s="63">
        <v>0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0</v>
      </c>
      <c r="BH11" s="63">
        <v>0</v>
      </c>
      <c r="BI11" s="63">
        <v>0</v>
      </c>
      <c r="BJ11" s="63">
        <v>0</v>
      </c>
      <c r="BK11" s="63">
        <v>0</v>
      </c>
      <c r="BL11" s="63">
        <v>0</v>
      </c>
      <c r="BM11" s="63">
        <v>0</v>
      </c>
      <c r="BN11" s="63">
        <v>0</v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0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0</v>
      </c>
      <c r="CK11" s="63">
        <v>0</v>
      </c>
      <c r="CL11" s="63">
        <v>0</v>
      </c>
      <c r="CM11" s="63">
        <v>0</v>
      </c>
      <c r="CN11" s="63">
        <v>0</v>
      </c>
      <c r="CO11" s="63">
        <v>0</v>
      </c>
      <c r="CP11" s="63">
        <v>0</v>
      </c>
      <c r="CQ11" s="63">
        <v>0</v>
      </c>
      <c r="CR11" s="63">
        <v>0</v>
      </c>
      <c r="CS11" s="63">
        <v>0</v>
      </c>
      <c r="CT11" s="63">
        <v>0</v>
      </c>
      <c r="CU11" s="63">
        <v>0</v>
      </c>
    </row>
    <row r="12" spans="1:99" x14ac:dyDescent="0.25">
      <c r="A12" s="55" t="s">
        <v>4</v>
      </c>
      <c r="B12" s="55" t="s">
        <v>163</v>
      </c>
      <c r="C12" s="55" t="s">
        <v>140</v>
      </c>
      <c r="D12" s="87">
        <v>0.02</v>
      </c>
      <c r="E12" s="55">
        <f>F19+F18+F16</f>
        <v>1313228.5848000001</v>
      </c>
      <c r="F12" s="55">
        <f>D12*E12</f>
        <v>26264.571696000003</v>
      </c>
      <c r="G12" s="62">
        <f>-F12</f>
        <v>-26264.571696000003</v>
      </c>
      <c r="H12" s="63">
        <v>0</v>
      </c>
      <c r="I12" s="63">
        <v>0</v>
      </c>
      <c r="J12" s="63">
        <v>0</v>
      </c>
      <c r="K12" s="63">
        <f>G12*0.05</f>
        <v>-1313.2285848000001</v>
      </c>
      <c r="L12" s="63">
        <v>0</v>
      </c>
      <c r="M12" s="63">
        <v>0</v>
      </c>
      <c r="N12" s="63">
        <v>0</v>
      </c>
      <c r="O12" s="63">
        <v>0</v>
      </c>
      <c r="P12" s="63">
        <f>G12*0.15</f>
        <v>-3939.6857544000004</v>
      </c>
      <c r="Q12" s="63">
        <v>0</v>
      </c>
      <c r="R12" s="63">
        <f>G12*0.05</f>
        <v>-1313.2285848000001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f t="shared" ref="X12:AL12" si="2">$G$12*0.04</f>
        <v>-1050.5828678400001</v>
      </c>
      <c r="Y12" s="63">
        <f t="shared" si="2"/>
        <v>-1050.5828678400001</v>
      </c>
      <c r="Z12" s="63">
        <f t="shared" si="2"/>
        <v>-1050.5828678400001</v>
      </c>
      <c r="AA12" s="63">
        <f t="shared" si="2"/>
        <v>-1050.5828678400001</v>
      </c>
      <c r="AB12" s="63">
        <f t="shared" si="2"/>
        <v>-1050.5828678400001</v>
      </c>
      <c r="AC12" s="63">
        <f t="shared" si="2"/>
        <v>-1050.5828678400001</v>
      </c>
      <c r="AD12" s="63">
        <f t="shared" si="2"/>
        <v>-1050.5828678400001</v>
      </c>
      <c r="AE12" s="63">
        <f t="shared" si="2"/>
        <v>-1050.5828678400001</v>
      </c>
      <c r="AF12" s="63">
        <f t="shared" si="2"/>
        <v>-1050.5828678400001</v>
      </c>
      <c r="AG12" s="63">
        <f t="shared" si="2"/>
        <v>-1050.5828678400001</v>
      </c>
      <c r="AH12" s="63">
        <f t="shared" si="2"/>
        <v>-1050.5828678400001</v>
      </c>
      <c r="AI12" s="63">
        <f t="shared" si="2"/>
        <v>-1050.5828678400001</v>
      </c>
      <c r="AJ12" s="63">
        <f t="shared" si="2"/>
        <v>-1050.5828678400001</v>
      </c>
      <c r="AK12" s="63">
        <f t="shared" si="2"/>
        <v>-1050.5828678400001</v>
      </c>
      <c r="AL12" s="63">
        <f t="shared" si="2"/>
        <v>-1050.5828678400001</v>
      </c>
      <c r="AM12" s="63">
        <f>$G$12*0.04</f>
        <v>-1050.5828678400001</v>
      </c>
      <c r="AN12" s="63">
        <f>G12*0.11</f>
        <v>-2889.1028865600001</v>
      </c>
      <c r="AO12" s="63">
        <v>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0</v>
      </c>
      <c r="AV12" s="63">
        <v>0</v>
      </c>
      <c r="AW12" s="63">
        <v>0</v>
      </c>
      <c r="AX12" s="63">
        <v>0</v>
      </c>
      <c r="AY12" s="63">
        <v>0</v>
      </c>
      <c r="AZ12" s="63">
        <v>0</v>
      </c>
      <c r="BA12" s="63">
        <v>0</v>
      </c>
      <c r="BB12" s="63">
        <v>0</v>
      </c>
      <c r="BC12" s="63">
        <v>0</v>
      </c>
      <c r="BD12" s="63">
        <v>0</v>
      </c>
      <c r="BE12" s="63">
        <v>0</v>
      </c>
      <c r="BF12" s="63">
        <v>0</v>
      </c>
      <c r="BG12" s="63">
        <v>0</v>
      </c>
      <c r="BH12" s="63">
        <v>0</v>
      </c>
      <c r="BI12" s="63">
        <v>0</v>
      </c>
      <c r="BJ12" s="63">
        <v>0</v>
      </c>
      <c r="BK12" s="63">
        <v>0</v>
      </c>
      <c r="BL12" s="63">
        <v>0</v>
      </c>
      <c r="BM12" s="63">
        <v>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3">
        <v>0</v>
      </c>
      <c r="BT12" s="63">
        <v>0</v>
      </c>
      <c r="BU12" s="63">
        <v>0</v>
      </c>
      <c r="BV12" s="63">
        <v>0</v>
      </c>
      <c r="BW12" s="63">
        <v>0</v>
      </c>
      <c r="BX12" s="63">
        <v>0</v>
      </c>
      <c r="BY12" s="63">
        <v>0</v>
      </c>
      <c r="BZ12" s="63">
        <v>0</v>
      </c>
      <c r="CA12" s="63">
        <v>0</v>
      </c>
      <c r="CB12" s="63">
        <v>0</v>
      </c>
      <c r="CC12" s="63">
        <v>0</v>
      </c>
      <c r="CD12" s="63">
        <v>0</v>
      </c>
      <c r="CE12" s="63">
        <v>0</v>
      </c>
      <c r="CF12" s="63">
        <v>0</v>
      </c>
      <c r="CG12" s="63">
        <v>0</v>
      </c>
      <c r="CH12" s="63">
        <v>0</v>
      </c>
      <c r="CI12" s="63">
        <v>0</v>
      </c>
      <c r="CJ12" s="63">
        <v>0</v>
      </c>
      <c r="CK12" s="63">
        <v>0</v>
      </c>
      <c r="CL12" s="63">
        <v>0</v>
      </c>
      <c r="CM12" s="63">
        <v>0</v>
      </c>
      <c r="CN12" s="63">
        <v>0</v>
      </c>
      <c r="CO12" s="63">
        <v>0</v>
      </c>
      <c r="CP12" s="63">
        <v>0</v>
      </c>
      <c r="CQ12" s="63">
        <v>0</v>
      </c>
      <c r="CR12" s="63">
        <v>0</v>
      </c>
      <c r="CS12" s="63">
        <v>0</v>
      </c>
      <c r="CT12" s="63">
        <v>0</v>
      </c>
      <c r="CU12" s="63">
        <v>0</v>
      </c>
    </row>
    <row r="13" spans="1:99" x14ac:dyDescent="0.25">
      <c r="A13" s="55" t="s">
        <v>4</v>
      </c>
      <c r="B13" s="55" t="s">
        <v>163</v>
      </c>
      <c r="C13" s="55" t="s">
        <v>166</v>
      </c>
      <c r="D13" s="87">
        <v>0.21</v>
      </c>
      <c r="E13" s="55">
        <f>F6+F7+F8</f>
        <v>7524.8712000000005</v>
      </c>
      <c r="F13" s="55">
        <f>D13*E13</f>
        <v>1580.2229520000001</v>
      </c>
      <c r="G13" s="62">
        <f>-F13</f>
        <v>-1580.2229520000001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f>SUM(M6:M8)*0.21</f>
        <v>-800.09483399999988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f>(X7+X8)*0.21</f>
        <v>-254.00515139999999</v>
      </c>
      <c r="Y13" s="63">
        <f>(Y7+Y8)*0.21</f>
        <v>-526.12296659999993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0</v>
      </c>
      <c r="AR13" s="63">
        <v>0</v>
      </c>
      <c r="AS13" s="63">
        <v>0</v>
      </c>
      <c r="AT13" s="63">
        <v>0</v>
      </c>
      <c r="AU13" s="63">
        <v>0</v>
      </c>
      <c r="AV13" s="63">
        <v>0</v>
      </c>
      <c r="AW13" s="63">
        <v>0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0</v>
      </c>
      <c r="BU13" s="63">
        <v>0</v>
      </c>
      <c r="BV13" s="63">
        <v>0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0</v>
      </c>
      <c r="CG13" s="63">
        <v>0</v>
      </c>
      <c r="CH13" s="63">
        <v>0</v>
      </c>
      <c r="CI13" s="63">
        <v>0</v>
      </c>
      <c r="CJ13" s="63">
        <v>0</v>
      </c>
      <c r="CK13" s="63">
        <v>0</v>
      </c>
      <c r="CL13" s="63">
        <v>0</v>
      </c>
      <c r="CM13" s="63">
        <v>0</v>
      </c>
      <c r="CN13" s="63">
        <v>0</v>
      </c>
      <c r="CO13" s="63">
        <v>0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</row>
    <row r="14" spans="1:99" x14ac:dyDescent="0.25">
      <c r="A14" s="55" t="s">
        <v>4</v>
      </c>
      <c r="B14" s="55" t="s">
        <v>163</v>
      </c>
      <c r="C14" s="55" t="s">
        <v>167</v>
      </c>
      <c r="D14" s="87">
        <v>0.21</v>
      </c>
      <c r="E14" s="55">
        <f>F9+F10+F11+F12</f>
        <v>164245.42769184001</v>
      </c>
      <c r="F14" s="55">
        <f>D14*E14</f>
        <v>34491.5398152864</v>
      </c>
      <c r="G14" s="62">
        <f>-F14</f>
        <v>-34491.5398152864</v>
      </c>
      <c r="H14" s="63">
        <v>0</v>
      </c>
      <c r="I14" s="63">
        <v>0</v>
      </c>
      <c r="J14" s="63">
        <v>0</v>
      </c>
      <c r="K14" s="63">
        <f>SUM(K9:K12)*0.21</f>
        <v>-275.778002808</v>
      </c>
      <c r="L14" s="63">
        <v>0</v>
      </c>
      <c r="M14" s="63">
        <f>SUM(M9:M12)*0.21</f>
        <v>-5868.4204494115202</v>
      </c>
      <c r="N14" s="63">
        <v>0</v>
      </c>
      <c r="O14" s="63">
        <v>0</v>
      </c>
      <c r="P14" s="63">
        <f>SUM(P9:P12)*0.21</f>
        <v>-9629.9646825412783</v>
      </c>
      <c r="Q14" s="63">
        <v>0</v>
      </c>
      <c r="R14" s="63">
        <f>SUM(R9:R12)*0.21</f>
        <v>-275.778002808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f>SUM(X9:X12)*0.21</f>
        <v>-220.62240224640001</v>
      </c>
      <c r="Y14" s="63">
        <f>SUM(Y9:Y12)*0.21</f>
        <v>-220.62240224640001</v>
      </c>
      <c r="Z14" s="63">
        <f>SUM(Z9:Z12)*0.21</f>
        <v>-1242.4030190748001</v>
      </c>
      <c r="AA14" s="63">
        <f>SUM(AA9:AA12)*0.21</f>
        <v>-1242.4030190748001</v>
      </c>
      <c r="AB14" s="63">
        <f>SUM(AB9:AB12)*0.21</f>
        <v>-1242.4030190748001</v>
      </c>
      <c r="AC14" s="63">
        <f>SUM(AC9:AC12)*0.21</f>
        <v>-1242.4030190748001</v>
      </c>
      <c r="AD14" s="63">
        <f>SUM(AD9:AD12)*0.21</f>
        <v>-1242.4030190748001</v>
      </c>
      <c r="AE14" s="63">
        <f>SUM(AE9:AE12)*0.21</f>
        <v>-1242.4030190748001</v>
      </c>
      <c r="AF14" s="63">
        <f>SUM(AF9:AF12)*0.21</f>
        <v>-1242.4030190748001</v>
      </c>
      <c r="AG14" s="63">
        <f>SUM(AG9:AG12)*0.21</f>
        <v>-1242.4030190748001</v>
      </c>
      <c r="AH14" s="63">
        <f>SUM(AH9:AH12)*0.21</f>
        <v>-1242.4030190748001</v>
      </c>
      <c r="AI14" s="63">
        <f>SUM(AI9:AI12)*0.21</f>
        <v>-1242.4030190748001</v>
      </c>
      <c r="AJ14" s="63">
        <f>SUM(AJ9:AJ12)*0.21</f>
        <v>-1242.4030190748001</v>
      </c>
      <c r="AK14" s="63">
        <f>SUM(AK9:AK12)*0.21</f>
        <v>-1242.4030190748001</v>
      </c>
      <c r="AL14" s="63">
        <f>SUM(AL9:AL12)*0.21</f>
        <v>-1242.4030190748001</v>
      </c>
      <c r="AM14" s="63">
        <f>SUM(AM9:AM12)*0.21</f>
        <v>-1242.4030190748001</v>
      </c>
      <c r="AN14" s="63">
        <f>SUM(AN9:AN12)*0.21</f>
        <v>-606.71160617759995</v>
      </c>
      <c r="AO14" s="63">
        <v>0</v>
      </c>
      <c r="AP14" s="63">
        <v>0</v>
      </c>
      <c r="AQ14" s="63">
        <v>0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0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63">
        <v>0</v>
      </c>
      <c r="BF14" s="63">
        <v>0</v>
      </c>
      <c r="BG14" s="63">
        <v>0</v>
      </c>
      <c r="BH14" s="63">
        <v>0</v>
      </c>
      <c r="BI14" s="63">
        <v>0</v>
      </c>
      <c r="BJ14" s="63">
        <v>0</v>
      </c>
      <c r="BK14" s="63">
        <v>0</v>
      </c>
      <c r="BL14" s="63">
        <v>0</v>
      </c>
      <c r="BM14" s="63">
        <v>0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63">
        <v>0</v>
      </c>
      <c r="BU14" s="63">
        <v>0</v>
      </c>
      <c r="BV14" s="63">
        <v>0</v>
      </c>
      <c r="BW14" s="63">
        <v>0</v>
      </c>
      <c r="BX14" s="63">
        <v>0</v>
      </c>
      <c r="BY14" s="63">
        <v>0</v>
      </c>
      <c r="BZ14" s="63">
        <v>0</v>
      </c>
      <c r="CA14" s="63">
        <v>0</v>
      </c>
      <c r="CB14" s="63">
        <v>0</v>
      </c>
      <c r="CC14" s="63">
        <v>0</v>
      </c>
      <c r="CD14" s="63">
        <v>0</v>
      </c>
      <c r="CE14" s="63">
        <v>0</v>
      </c>
      <c r="CF14" s="63">
        <v>0</v>
      </c>
      <c r="CG14" s="63">
        <v>0</v>
      </c>
      <c r="CH14" s="63">
        <v>0</v>
      </c>
      <c r="CI14" s="63">
        <v>0</v>
      </c>
      <c r="CJ14" s="63">
        <v>0</v>
      </c>
      <c r="CK14" s="63">
        <v>0</v>
      </c>
      <c r="CL14" s="63">
        <v>0</v>
      </c>
      <c r="CM14" s="63">
        <v>0</v>
      </c>
      <c r="CN14" s="63">
        <v>0</v>
      </c>
      <c r="CO14" s="63">
        <v>0</v>
      </c>
      <c r="CP14" s="63">
        <v>0</v>
      </c>
      <c r="CQ14" s="63">
        <v>0</v>
      </c>
      <c r="CR14" s="63">
        <v>0</v>
      </c>
      <c r="CS14" s="63">
        <v>0</v>
      </c>
      <c r="CT14" s="63">
        <v>0</v>
      </c>
      <c r="CU14" s="63">
        <v>0</v>
      </c>
    </row>
    <row r="15" spans="1:99" x14ac:dyDescent="0.25">
      <c r="A15" s="55" t="s">
        <v>4</v>
      </c>
      <c r="B15" s="55" t="s">
        <v>163</v>
      </c>
      <c r="C15" s="55" t="s">
        <v>20</v>
      </c>
      <c r="D15" s="87">
        <v>3.0000000000000001E-3</v>
      </c>
      <c r="E15" s="55">
        <f>F18+F19</f>
        <v>1245314.5848000001</v>
      </c>
      <c r="F15" s="55">
        <f>D15*E15</f>
        <v>3735.9437544000002</v>
      </c>
      <c r="G15" s="62">
        <f>-F15</f>
        <v>-3735.9437544000002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f>$G$15/14</f>
        <v>-266.85312531428571</v>
      </c>
      <c r="AA15" s="63">
        <f t="shared" ref="AA15:AM15" si="3">$G$15/14</f>
        <v>-266.85312531428571</v>
      </c>
      <c r="AB15" s="63">
        <f t="shared" si="3"/>
        <v>-266.85312531428571</v>
      </c>
      <c r="AC15" s="63">
        <f t="shared" si="3"/>
        <v>-266.85312531428571</v>
      </c>
      <c r="AD15" s="63">
        <f t="shared" si="3"/>
        <v>-266.85312531428571</v>
      </c>
      <c r="AE15" s="63">
        <f t="shared" si="3"/>
        <v>-266.85312531428571</v>
      </c>
      <c r="AF15" s="63">
        <f t="shared" si="3"/>
        <v>-266.85312531428571</v>
      </c>
      <c r="AG15" s="63">
        <f t="shared" si="3"/>
        <v>-266.85312531428571</v>
      </c>
      <c r="AH15" s="63">
        <f t="shared" si="3"/>
        <v>-266.85312531428571</v>
      </c>
      <c r="AI15" s="63">
        <f t="shared" si="3"/>
        <v>-266.85312531428571</v>
      </c>
      <c r="AJ15" s="63">
        <f t="shared" si="3"/>
        <v>-266.85312531428571</v>
      </c>
      <c r="AK15" s="63">
        <f t="shared" si="3"/>
        <v>-266.85312531428571</v>
      </c>
      <c r="AL15" s="63">
        <f t="shared" si="3"/>
        <v>-266.85312531428571</v>
      </c>
      <c r="AM15" s="63">
        <f t="shared" si="3"/>
        <v>-266.85312531428571</v>
      </c>
      <c r="AN15" s="63">
        <v>0</v>
      </c>
      <c r="AO15" s="63">
        <v>0</v>
      </c>
      <c r="AP15" s="63">
        <v>0</v>
      </c>
      <c r="AQ15" s="63">
        <v>0</v>
      </c>
      <c r="AR15" s="63">
        <v>0</v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L15" s="63">
        <v>0</v>
      </c>
      <c r="BM15" s="63">
        <v>0</v>
      </c>
      <c r="BN15" s="63">
        <v>0</v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</v>
      </c>
      <c r="BU15" s="63">
        <v>0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  <c r="CH15" s="63">
        <v>0</v>
      </c>
      <c r="CI15" s="63">
        <v>0</v>
      </c>
      <c r="CJ15" s="63">
        <v>0</v>
      </c>
      <c r="CK15" s="63">
        <v>0</v>
      </c>
      <c r="CL15" s="63">
        <v>0</v>
      </c>
      <c r="CM15" s="63">
        <v>0</v>
      </c>
      <c r="CN15" s="63">
        <v>0</v>
      </c>
      <c r="CO15" s="63">
        <v>0</v>
      </c>
      <c r="CP15" s="63">
        <v>0</v>
      </c>
      <c r="CQ15" s="63">
        <v>0</v>
      </c>
      <c r="CR15" s="63">
        <v>0</v>
      </c>
      <c r="CS15" s="63">
        <v>0</v>
      </c>
      <c r="CT15" s="63">
        <v>0</v>
      </c>
      <c r="CU15" s="63">
        <v>0</v>
      </c>
    </row>
    <row r="16" spans="1:99" x14ac:dyDescent="0.25">
      <c r="A16" s="55" t="s">
        <v>4</v>
      </c>
      <c r="B16" s="55" t="s">
        <v>168</v>
      </c>
      <c r="C16" s="55" t="s">
        <v>8</v>
      </c>
      <c r="D16" s="87">
        <f>42*7*11</f>
        <v>3234</v>
      </c>
      <c r="E16" s="55">
        <v>21</v>
      </c>
      <c r="F16" s="55">
        <f>D16*E16</f>
        <v>67914</v>
      </c>
      <c r="G16" s="62">
        <f>-F16</f>
        <v>-67914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f>G16*0.4</f>
        <v>-27165.600000000002</v>
      </c>
      <c r="Y16" s="63">
        <f>G16*0.6</f>
        <v>-40748.400000000001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63">
        <v>0</v>
      </c>
      <c r="AO16" s="63">
        <v>0</v>
      </c>
      <c r="AP16" s="63">
        <v>0</v>
      </c>
      <c r="AQ16" s="63">
        <v>0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3">
        <v>0</v>
      </c>
      <c r="BB16" s="63">
        <v>0</v>
      </c>
      <c r="BC16" s="63">
        <v>0</v>
      </c>
      <c r="BD16" s="63">
        <v>0</v>
      </c>
      <c r="BE16" s="63">
        <v>0</v>
      </c>
      <c r="BF16" s="63">
        <v>0</v>
      </c>
      <c r="BG16" s="63">
        <v>0</v>
      </c>
      <c r="BH16" s="63">
        <v>0</v>
      </c>
      <c r="BI16" s="63">
        <v>0</v>
      </c>
      <c r="BJ16" s="63">
        <v>0</v>
      </c>
      <c r="BK16" s="63">
        <v>0</v>
      </c>
      <c r="BL16" s="63">
        <v>0</v>
      </c>
      <c r="BM16" s="63">
        <v>0</v>
      </c>
      <c r="BN16" s="63">
        <v>0</v>
      </c>
      <c r="BO16" s="63">
        <v>0</v>
      </c>
      <c r="BP16" s="63">
        <v>0</v>
      </c>
      <c r="BQ16" s="63">
        <v>0</v>
      </c>
      <c r="BR16" s="63">
        <v>0</v>
      </c>
      <c r="BS16" s="63">
        <v>0</v>
      </c>
      <c r="BT16" s="63">
        <v>0</v>
      </c>
      <c r="BU16" s="63">
        <v>0</v>
      </c>
      <c r="BV16" s="63">
        <v>0</v>
      </c>
      <c r="BW16" s="63">
        <v>0</v>
      </c>
      <c r="BX16" s="63">
        <v>0</v>
      </c>
      <c r="BY16" s="63">
        <v>0</v>
      </c>
      <c r="BZ16" s="63">
        <v>0</v>
      </c>
      <c r="CA16" s="63">
        <v>0</v>
      </c>
      <c r="CB16" s="63">
        <v>0</v>
      </c>
      <c r="CC16" s="63">
        <v>0</v>
      </c>
      <c r="CD16" s="63">
        <v>0</v>
      </c>
      <c r="CE16" s="63">
        <v>0</v>
      </c>
      <c r="CF16" s="63">
        <v>0</v>
      </c>
      <c r="CG16" s="63">
        <v>0</v>
      </c>
      <c r="CH16" s="63">
        <v>0</v>
      </c>
      <c r="CI16" s="63">
        <v>0</v>
      </c>
      <c r="CJ16" s="63">
        <v>0</v>
      </c>
      <c r="CK16" s="63">
        <v>0</v>
      </c>
      <c r="CL16" s="63">
        <v>0</v>
      </c>
      <c r="CM16" s="63">
        <v>0</v>
      </c>
      <c r="CN16" s="63">
        <v>0</v>
      </c>
      <c r="CO16" s="63">
        <v>0</v>
      </c>
      <c r="CP16" s="63">
        <v>0</v>
      </c>
      <c r="CQ16" s="63">
        <v>0</v>
      </c>
      <c r="CR16" s="63">
        <v>0</v>
      </c>
      <c r="CS16" s="63">
        <v>0</v>
      </c>
      <c r="CT16" s="63">
        <v>0</v>
      </c>
      <c r="CU16" s="63">
        <v>0</v>
      </c>
    </row>
    <row r="17" spans="1:99" x14ac:dyDescent="0.25">
      <c r="A17" s="55" t="s">
        <v>4</v>
      </c>
      <c r="B17" s="55" t="s">
        <v>168</v>
      </c>
      <c r="C17" s="55" t="s">
        <v>12</v>
      </c>
      <c r="D17" s="89">
        <v>3000</v>
      </c>
      <c r="E17" s="55">
        <v>5.75</v>
      </c>
      <c r="F17" s="55">
        <f>D17*E17</f>
        <v>17250</v>
      </c>
      <c r="G17" s="62">
        <f>-F17</f>
        <v>-17250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f>G17*0.4</f>
        <v>-6900</v>
      </c>
      <c r="Y17" s="63">
        <f>G17*0.6</f>
        <v>-10350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0</v>
      </c>
      <c r="BJ17" s="63">
        <v>0</v>
      </c>
      <c r="BK17" s="63">
        <v>0</v>
      </c>
      <c r="BL17" s="63">
        <v>0</v>
      </c>
      <c r="BM17" s="63">
        <v>0</v>
      </c>
      <c r="BN17" s="63">
        <v>0</v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  <c r="CH17" s="63">
        <v>0</v>
      </c>
      <c r="CI17" s="63">
        <v>0</v>
      </c>
      <c r="CJ17" s="63">
        <v>0</v>
      </c>
      <c r="CK17" s="63">
        <v>0</v>
      </c>
      <c r="CL17" s="63">
        <v>0</v>
      </c>
      <c r="CM17" s="63">
        <v>0</v>
      </c>
      <c r="CN17" s="63">
        <v>0</v>
      </c>
      <c r="CO17" s="63">
        <v>0</v>
      </c>
      <c r="CP17" s="63">
        <v>0</v>
      </c>
      <c r="CQ17" s="63">
        <v>0</v>
      </c>
      <c r="CR17" s="63">
        <v>0</v>
      </c>
      <c r="CS17" s="63">
        <v>0</v>
      </c>
      <c r="CT17" s="63">
        <v>0</v>
      </c>
      <c r="CU17" s="63">
        <v>0</v>
      </c>
    </row>
    <row r="18" spans="1:99" x14ac:dyDescent="0.25">
      <c r="A18" s="55" t="s">
        <v>4</v>
      </c>
      <c r="B18" s="55" t="s">
        <v>168</v>
      </c>
      <c r="C18" s="55" t="s">
        <v>2</v>
      </c>
      <c r="D18" s="87">
        <f>22*65*1.2</f>
        <v>1716</v>
      </c>
      <c r="E18" s="55">
        <f>684.63*1.06</f>
        <v>725.70780000000002</v>
      </c>
      <c r="F18" s="55">
        <f>D18*E18</f>
        <v>1245314.5848000001</v>
      </c>
      <c r="G18" s="62">
        <f>-F18</f>
        <v>-1245314.5848000001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f>'evolucion certificaciones nuevo'!E21</f>
        <v>-12453.145848</v>
      </c>
      <c r="AA18" s="63">
        <f>'evolucion certificaciones nuevo'!F21</f>
        <v>-31132.864620000004</v>
      </c>
      <c r="AB18" s="63">
        <f>'evolucion certificaciones nuevo'!G21</f>
        <v>-46076.639637599998</v>
      </c>
      <c r="AC18" s="63">
        <f>'evolucion certificaciones nuevo'!H21</f>
        <v>-72228.245918400004</v>
      </c>
      <c r="AD18" s="63">
        <f>'evolucion certificaciones nuevo'!I21</f>
        <v>-77209.504257599998</v>
      </c>
      <c r="AE18" s="63">
        <f>'evolucion certificaciones nuevo'!J21</f>
        <v>-77209.504257599998</v>
      </c>
      <c r="AF18" s="63">
        <f>'evolucion certificaciones nuevo'!K21</f>
        <v>-74718.875088000001</v>
      </c>
      <c r="AG18" s="63">
        <f>'evolucion certificaciones nuevo'!L21</f>
        <v>-75964.189672799999</v>
      </c>
      <c r="AH18" s="63">
        <f>'evolucion certificaciones nuevo'!M21</f>
        <v>-90907.964690399996</v>
      </c>
      <c r="AI18" s="63">
        <f>'evolucion certificaciones nuevo'!N21</f>
        <v>-155664.32310000001</v>
      </c>
      <c r="AJ18" s="63">
        <f>'evolucion certificaciones nuevo'!O21</f>
        <v>-205476.90649200001</v>
      </c>
      <c r="AK18" s="63">
        <f>'evolucion certificaciones nuevo'!P21</f>
        <v>-150683.06476080001</v>
      </c>
      <c r="AL18" s="63">
        <f>'evolucion certificaciones nuevo'!Q21</f>
        <v>-102115.79595360001</v>
      </c>
      <c r="AM18" s="63">
        <f>'evolucion certificaciones nuevo'!R21</f>
        <v>-73473.560503200002</v>
      </c>
      <c r="AN18" s="63">
        <v>0</v>
      </c>
      <c r="AO18" s="63">
        <v>0</v>
      </c>
      <c r="AP18" s="63">
        <v>0</v>
      </c>
      <c r="AQ18" s="63">
        <v>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3">
        <v>0</v>
      </c>
      <c r="BB18" s="63">
        <v>0</v>
      </c>
      <c r="BC18" s="63">
        <v>0</v>
      </c>
      <c r="BD18" s="63">
        <v>0</v>
      </c>
      <c r="BE18" s="63">
        <v>0</v>
      </c>
      <c r="BF18" s="63">
        <v>0</v>
      </c>
      <c r="BG18" s="63">
        <v>0</v>
      </c>
      <c r="BH18" s="63">
        <v>0</v>
      </c>
      <c r="BI18" s="63">
        <v>0</v>
      </c>
      <c r="BJ18" s="63">
        <v>0</v>
      </c>
      <c r="BK18" s="63">
        <v>0</v>
      </c>
      <c r="BL18" s="63">
        <v>0</v>
      </c>
      <c r="BM18" s="63">
        <v>0</v>
      </c>
      <c r="BN18" s="63">
        <v>0</v>
      </c>
      <c r="BO18" s="63">
        <v>0</v>
      </c>
      <c r="BP18" s="63">
        <v>0</v>
      </c>
      <c r="BQ18" s="63">
        <v>0</v>
      </c>
      <c r="BR18" s="63">
        <v>0</v>
      </c>
      <c r="BS18" s="63">
        <v>0</v>
      </c>
      <c r="BT18" s="63">
        <v>0</v>
      </c>
      <c r="BU18" s="63">
        <v>0</v>
      </c>
      <c r="BV18" s="63">
        <v>0</v>
      </c>
      <c r="BW18" s="63">
        <v>0</v>
      </c>
      <c r="BX18" s="63">
        <v>0</v>
      </c>
      <c r="BY18" s="63">
        <v>0</v>
      </c>
      <c r="BZ18" s="63">
        <v>0</v>
      </c>
      <c r="CA18" s="63">
        <v>0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  <c r="CH18" s="63">
        <v>0</v>
      </c>
      <c r="CI18" s="63">
        <v>0</v>
      </c>
      <c r="CJ18" s="63">
        <v>0</v>
      </c>
      <c r="CK18" s="63">
        <v>0</v>
      </c>
      <c r="CL18" s="63">
        <v>0</v>
      </c>
      <c r="CM18" s="63">
        <v>0</v>
      </c>
      <c r="CN18" s="63">
        <v>0</v>
      </c>
      <c r="CO18" s="63">
        <v>0</v>
      </c>
      <c r="CP18" s="63">
        <v>0</v>
      </c>
      <c r="CQ18" s="63">
        <v>0</v>
      </c>
      <c r="CR18" s="63">
        <v>0</v>
      </c>
      <c r="CS18" s="63">
        <v>0</v>
      </c>
      <c r="CT18" s="63">
        <v>0</v>
      </c>
      <c r="CU18" s="63">
        <v>0</v>
      </c>
    </row>
    <row r="19" spans="1:99" x14ac:dyDescent="0.25">
      <c r="A19" s="55" t="s">
        <v>4</v>
      </c>
      <c r="B19" s="55" t="s">
        <v>168</v>
      </c>
      <c r="C19" s="55" t="s">
        <v>40</v>
      </c>
      <c r="D19" s="87">
        <v>0</v>
      </c>
      <c r="E19" s="55">
        <v>0</v>
      </c>
      <c r="F19" s="55">
        <f>D19*E19</f>
        <v>0</v>
      </c>
      <c r="G19" s="62">
        <f>-F19</f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L19" s="63">
        <v>0</v>
      </c>
      <c r="BM19" s="63">
        <v>0</v>
      </c>
      <c r="BN19" s="63">
        <v>0</v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63">
        <v>0</v>
      </c>
      <c r="CI19" s="63">
        <v>0</v>
      </c>
      <c r="CJ19" s="63">
        <v>0</v>
      </c>
      <c r="CK19" s="63">
        <v>0</v>
      </c>
      <c r="CL19" s="63">
        <v>0</v>
      </c>
      <c r="CM19" s="63">
        <v>0</v>
      </c>
      <c r="CN19" s="63">
        <v>0</v>
      </c>
      <c r="CO19" s="63">
        <v>0</v>
      </c>
      <c r="CP19" s="63">
        <v>0</v>
      </c>
      <c r="CQ19" s="63">
        <v>0</v>
      </c>
      <c r="CR19" s="63">
        <v>0</v>
      </c>
      <c r="CS19" s="63">
        <v>0</v>
      </c>
      <c r="CT19" s="63">
        <v>0</v>
      </c>
      <c r="CU19" s="63">
        <v>0</v>
      </c>
    </row>
    <row r="20" spans="1:99" x14ac:dyDescent="0.25">
      <c r="A20" s="55" t="s">
        <v>4</v>
      </c>
      <c r="B20" s="55" t="s">
        <v>168</v>
      </c>
      <c r="C20" s="55" t="s">
        <v>11</v>
      </c>
      <c r="D20" s="87">
        <v>0.21</v>
      </c>
      <c r="E20" s="55">
        <f>F16</f>
        <v>67914</v>
      </c>
      <c r="F20" s="55">
        <f>E20*D20</f>
        <v>14261.939999999999</v>
      </c>
      <c r="G20" s="62">
        <f>-F20</f>
        <v>-14261.939999999999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f>W16*0.21</f>
        <v>0</v>
      </c>
      <c r="X20" s="63">
        <f>X16*0.21</f>
        <v>-5704.7759999999998</v>
      </c>
      <c r="Y20" s="63">
        <f>Y16*0.21</f>
        <v>-8557.1640000000007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  <c r="BC20" s="63">
        <v>0</v>
      </c>
      <c r="BD20" s="63">
        <v>0</v>
      </c>
      <c r="BE20" s="63">
        <v>0</v>
      </c>
      <c r="BF20" s="63">
        <v>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L20" s="63">
        <v>0</v>
      </c>
      <c r="BM20" s="63">
        <v>0</v>
      </c>
      <c r="BN20" s="63">
        <v>0</v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0</v>
      </c>
      <c r="BX20" s="63">
        <v>0</v>
      </c>
      <c r="BY20" s="63">
        <v>0</v>
      </c>
      <c r="BZ20" s="63">
        <v>0</v>
      </c>
      <c r="CA20" s="63">
        <v>0</v>
      </c>
      <c r="CB20" s="63">
        <v>0</v>
      </c>
      <c r="CC20" s="63">
        <v>0</v>
      </c>
      <c r="CD20" s="63">
        <v>0</v>
      </c>
      <c r="CE20" s="63">
        <v>0</v>
      </c>
      <c r="CF20" s="63">
        <v>0</v>
      </c>
      <c r="CG20" s="63">
        <v>0</v>
      </c>
      <c r="CH20" s="63">
        <v>0</v>
      </c>
      <c r="CI20" s="63">
        <v>0</v>
      </c>
      <c r="CJ20" s="63">
        <v>0</v>
      </c>
      <c r="CK20" s="63">
        <v>0</v>
      </c>
      <c r="CL20" s="63">
        <v>0</v>
      </c>
      <c r="CM20" s="63">
        <v>0</v>
      </c>
      <c r="CN20" s="63">
        <v>0</v>
      </c>
      <c r="CO20" s="63">
        <v>0</v>
      </c>
      <c r="CP20" s="63">
        <v>0</v>
      </c>
      <c r="CQ20" s="63">
        <v>0</v>
      </c>
      <c r="CR20" s="63">
        <v>0</v>
      </c>
      <c r="CS20" s="63">
        <v>0</v>
      </c>
      <c r="CT20" s="63">
        <v>0</v>
      </c>
      <c r="CU20" s="63">
        <v>0</v>
      </c>
    </row>
    <row r="21" spans="1:99" x14ac:dyDescent="0.25">
      <c r="A21" s="55" t="s">
        <v>4</v>
      </c>
      <c r="B21" s="55" t="s">
        <v>168</v>
      </c>
      <c r="C21" s="55" t="s">
        <v>10</v>
      </c>
      <c r="D21" s="87">
        <v>0.1</v>
      </c>
      <c r="E21" s="55">
        <f>F18+F19</f>
        <v>1245314.5848000001</v>
      </c>
      <c r="F21" s="55">
        <f>E21*D21</f>
        <v>124531.45848000002</v>
      </c>
      <c r="G21" s="62">
        <f>-F21</f>
        <v>-124531.45848000002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f>(Z18+Z19)*0.1</f>
        <v>-1245.3145848000001</v>
      </c>
      <c r="AA21" s="63">
        <f>(AA18+AA19)*0.1</f>
        <v>-3113.2864620000005</v>
      </c>
      <c r="AB21" s="63">
        <f>(AB18+AB19)*0.1</f>
        <v>-4607.6639637600001</v>
      </c>
      <c r="AC21" s="63">
        <f>(AC18+AC19)*0.1</f>
        <v>-7222.8245918400007</v>
      </c>
      <c r="AD21" s="63">
        <f>(AD18+AD19)*0.1</f>
        <v>-7720.9504257600001</v>
      </c>
      <c r="AE21" s="63">
        <f>(AE18+AE19)*0.1</f>
        <v>-7720.9504257600001</v>
      </c>
      <c r="AF21" s="63">
        <f>(AF18+AF19)*0.1</f>
        <v>-7471.8875088000004</v>
      </c>
      <c r="AG21" s="63">
        <f>(AG18+AG19)*0.1</f>
        <v>-7596.4189672800003</v>
      </c>
      <c r="AH21" s="63">
        <f>(AH18+AH19)*0.1</f>
        <v>-9090.7964690400004</v>
      </c>
      <c r="AI21" s="63">
        <f>(AI18+AI19)*0.1</f>
        <v>-15566.432310000002</v>
      </c>
      <c r="AJ21" s="63">
        <f>(AJ18+AJ19)*0.1</f>
        <v>-20547.690649200002</v>
      </c>
      <c r="AK21" s="63">
        <f>(AK18+AK19)*0.1</f>
        <v>-15068.306476080003</v>
      </c>
      <c r="AL21" s="63">
        <f>(AL18+AL19)*0.1</f>
        <v>-10211.579595360003</v>
      </c>
      <c r="AM21" s="63">
        <f>(AM18+AM19)*0.1</f>
        <v>-7347.3560503200006</v>
      </c>
      <c r="AN21" s="63">
        <v>0</v>
      </c>
      <c r="AO21" s="63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0</v>
      </c>
      <c r="BL21" s="63">
        <v>0</v>
      </c>
      <c r="BM21" s="63">
        <v>0</v>
      </c>
      <c r="BN21" s="63">
        <v>0</v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0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  <c r="CH21" s="63">
        <v>0</v>
      </c>
      <c r="CI21" s="63">
        <v>0</v>
      </c>
      <c r="CJ21" s="63">
        <v>0</v>
      </c>
      <c r="CK21" s="63">
        <v>0</v>
      </c>
      <c r="CL21" s="63">
        <v>0</v>
      </c>
      <c r="CM21" s="63">
        <v>0</v>
      </c>
      <c r="CN21" s="63">
        <v>0</v>
      </c>
      <c r="CO21" s="63">
        <v>0</v>
      </c>
      <c r="CP21" s="63">
        <v>0</v>
      </c>
      <c r="CQ21" s="63">
        <v>0</v>
      </c>
      <c r="CR21" s="63">
        <v>0</v>
      </c>
      <c r="CS21" s="63">
        <v>0</v>
      </c>
      <c r="CT21" s="63">
        <v>0</v>
      </c>
      <c r="CU21" s="63">
        <v>0</v>
      </c>
    </row>
    <row r="22" spans="1:99" x14ac:dyDescent="0.25">
      <c r="A22" s="55" t="s">
        <v>4</v>
      </c>
      <c r="B22" s="55" t="s">
        <v>168</v>
      </c>
      <c r="C22" s="55" t="s">
        <v>21</v>
      </c>
      <c r="D22" s="87">
        <v>1</v>
      </c>
      <c r="E22" s="55">
        <v>700</v>
      </c>
      <c r="F22" s="55">
        <f>D22*E22</f>
        <v>700</v>
      </c>
      <c r="G22" s="62">
        <f>-F22</f>
        <v>-700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f>G22</f>
        <v>-700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L22" s="63">
        <v>0</v>
      </c>
      <c r="BM22" s="63">
        <v>0</v>
      </c>
      <c r="BN22" s="63">
        <v>0</v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  <c r="CH22" s="63">
        <v>0</v>
      </c>
      <c r="CI22" s="63">
        <v>0</v>
      </c>
      <c r="CJ22" s="63">
        <v>0</v>
      </c>
      <c r="CK22" s="63">
        <v>0</v>
      </c>
      <c r="CL22" s="63">
        <v>0</v>
      </c>
      <c r="CM22" s="63">
        <v>0</v>
      </c>
      <c r="CN22" s="63">
        <v>0</v>
      </c>
      <c r="CO22" s="63">
        <v>0</v>
      </c>
      <c r="CP22" s="63">
        <v>0</v>
      </c>
      <c r="CQ22" s="63">
        <v>0</v>
      </c>
      <c r="CR22" s="63">
        <v>0</v>
      </c>
      <c r="CS22" s="63">
        <v>0</v>
      </c>
      <c r="CT22" s="63">
        <v>0</v>
      </c>
      <c r="CU22" s="63">
        <v>0</v>
      </c>
    </row>
    <row r="23" spans="1:99" x14ac:dyDescent="0.25">
      <c r="A23" s="55" t="s">
        <v>4</v>
      </c>
      <c r="B23" s="55" t="s">
        <v>0</v>
      </c>
      <c r="C23" s="55" t="s">
        <v>7</v>
      </c>
      <c r="D23" s="87">
        <f>5%</f>
        <v>0.05</v>
      </c>
      <c r="E23" s="55">
        <f>(F18+F19)</f>
        <v>1245314.5848000001</v>
      </c>
      <c r="F23" s="55">
        <f>D23*E23</f>
        <v>62265.729240000008</v>
      </c>
      <c r="G23" s="60">
        <f>-F23</f>
        <v>-62265.729240000008</v>
      </c>
      <c r="H23" s="61">
        <v>0</v>
      </c>
      <c r="I23" s="63">
        <v>0</v>
      </c>
      <c r="J23" s="63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f>G23*0.2</f>
        <v>-12453.145848000002</v>
      </c>
      <c r="R23" s="61">
        <v>0</v>
      </c>
      <c r="S23" s="61">
        <v>0</v>
      </c>
      <c r="T23" s="61">
        <f>G23*0.8</f>
        <v>-49812.583392000008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0</v>
      </c>
      <c r="AU23" s="61">
        <v>0</v>
      </c>
      <c r="AV23" s="61">
        <v>0</v>
      </c>
      <c r="AW23" s="61">
        <v>0</v>
      </c>
      <c r="AX23" s="61">
        <v>0</v>
      </c>
      <c r="AY23" s="61">
        <v>0</v>
      </c>
      <c r="AZ23" s="61">
        <v>0</v>
      </c>
      <c r="BA23" s="61">
        <v>0</v>
      </c>
      <c r="BB23" s="61">
        <v>0</v>
      </c>
      <c r="BC23" s="61">
        <v>0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1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</row>
    <row r="24" spans="1:99" x14ac:dyDescent="0.25">
      <c r="A24" s="55" t="s">
        <v>4</v>
      </c>
      <c r="B24" s="55" t="s">
        <v>0</v>
      </c>
      <c r="C24" s="55" t="s">
        <v>6</v>
      </c>
      <c r="D24" s="87">
        <f>5%</f>
        <v>0.05</v>
      </c>
      <c r="E24" s="55">
        <f>F16</f>
        <v>67914</v>
      </c>
      <c r="F24" s="55">
        <f>D24*E24</f>
        <v>3395.7000000000003</v>
      </c>
      <c r="G24" s="62">
        <f>-F24</f>
        <v>-3395.7000000000003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f>G24*0.2</f>
        <v>-679.1400000000001</v>
      </c>
      <c r="O24" s="63">
        <v>0</v>
      </c>
      <c r="P24" s="63">
        <f>G24*0.8</f>
        <v>-2716.5600000000004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L24" s="63">
        <v>0</v>
      </c>
      <c r="BM24" s="63">
        <v>0</v>
      </c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63">
        <v>0</v>
      </c>
      <c r="BU24" s="63">
        <v>0</v>
      </c>
      <c r="BV24" s="63">
        <v>0</v>
      </c>
      <c r="BW24" s="63">
        <v>0</v>
      </c>
      <c r="BX24" s="63">
        <v>0</v>
      </c>
      <c r="BY24" s="63">
        <v>0</v>
      </c>
      <c r="BZ24" s="63">
        <v>0</v>
      </c>
      <c r="CA24" s="63">
        <v>0</v>
      </c>
      <c r="CB24" s="63">
        <v>0</v>
      </c>
      <c r="CC24" s="63">
        <v>0</v>
      </c>
      <c r="CD24" s="63">
        <v>0</v>
      </c>
      <c r="CE24" s="63">
        <v>0</v>
      </c>
      <c r="CF24" s="63">
        <v>0</v>
      </c>
      <c r="CG24" s="63">
        <v>0</v>
      </c>
      <c r="CH24" s="63">
        <v>0</v>
      </c>
      <c r="CI24" s="63">
        <v>0</v>
      </c>
      <c r="CJ24" s="63">
        <v>0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  <c r="CQ24" s="63">
        <v>0</v>
      </c>
      <c r="CR24" s="63">
        <v>0</v>
      </c>
      <c r="CS24" s="63">
        <v>0</v>
      </c>
      <c r="CT24" s="63">
        <v>0</v>
      </c>
      <c r="CU24" s="63">
        <v>0</v>
      </c>
    </row>
    <row r="25" spans="1:99" x14ac:dyDescent="0.25">
      <c r="A25" s="55" t="s">
        <v>4</v>
      </c>
      <c r="B25" s="55" t="s">
        <v>0</v>
      </c>
      <c r="C25" s="55" t="s">
        <v>169</v>
      </c>
      <c r="D25" s="87">
        <v>2.9999999999999997E-4</v>
      </c>
      <c r="E25" s="55">
        <f>F18+F19</f>
        <v>1245314.5848000001</v>
      </c>
      <c r="F25" s="55">
        <f>D25*E25</f>
        <v>373.59437543999996</v>
      </c>
      <c r="G25" s="62">
        <f>-F25</f>
        <v>-373.59437543999996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f>G25</f>
        <v>-373.59437543999996</v>
      </c>
      <c r="AO25" s="63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L25" s="63">
        <v>0</v>
      </c>
      <c r="BM25" s="63">
        <v>0</v>
      </c>
      <c r="BN25" s="63">
        <v>0</v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  <c r="CH25" s="63">
        <v>0</v>
      </c>
      <c r="CI25" s="63">
        <v>0</v>
      </c>
      <c r="CJ25" s="63">
        <v>0</v>
      </c>
      <c r="CK25" s="63">
        <v>0</v>
      </c>
      <c r="CL25" s="63">
        <v>0</v>
      </c>
      <c r="CM25" s="63">
        <v>0</v>
      </c>
      <c r="CN25" s="63">
        <v>0</v>
      </c>
      <c r="CO25" s="63">
        <v>0</v>
      </c>
      <c r="CP25" s="63">
        <v>0</v>
      </c>
      <c r="CQ25" s="63">
        <v>0</v>
      </c>
      <c r="CR25" s="63">
        <v>0</v>
      </c>
      <c r="CS25" s="63">
        <v>0</v>
      </c>
      <c r="CT25" s="63">
        <v>0</v>
      </c>
      <c r="CU25" s="63">
        <v>0</v>
      </c>
    </row>
    <row r="26" spans="1:99" x14ac:dyDescent="0.25">
      <c r="A26" s="55" t="s">
        <v>4</v>
      </c>
      <c r="B26" s="55" t="s">
        <v>0</v>
      </c>
      <c r="C26" s="55" t="s">
        <v>170</v>
      </c>
      <c r="D26" s="87">
        <v>2.0000000000000001E-4</v>
      </c>
      <c r="E26" s="55">
        <f>F18+F19</f>
        <v>1245314.5848000001</v>
      </c>
      <c r="F26" s="55">
        <f>D26*E26</f>
        <v>249.06291696000002</v>
      </c>
      <c r="G26" s="62">
        <f>-F26</f>
        <v>-249.06291696000002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f>G26</f>
        <v>-249.06291696000002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0</v>
      </c>
      <c r="BE26" s="63">
        <v>0</v>
      </c>
      <c r="BF26" s="63">
        <v>0</v>
      </c>
      <c r="BG26" s="63">
        <v>0</v>
      </c>
      <c r="BH26" s="63">
        <v>0</v>
      </c>
      <c r="BI26" s="63">
        <v>0</v>
      </c>
      <c r="BJ26" s="63">
        <v>0</v>
      </c>
      <c r="BK26" s="63">
        <v>0</v>
      </c>
      <c r="BL26" s="63">
        <v>0</v>
      </c>
      <c r="BM26" s="63">
        <v>0</v>
      </c>
      <c r="BN26" s="63">
        <v>0</v>
      </c>
      <c r="BO26" s="63">
        <v>0</v>
      </c>
      <c r="BP26" s="63">
        <v>0</v>
      </c>
      <c r="BQ26" s="63">
        <v>0</v>
      </c>
      <c r="BR26" s="63">
        <v>0</v>
      </c>
      <c r="BS26" s="63">
        <v>0</v>
      </c>
      <c r="BT26" s="63">
        <v>0</v>
      </c>
      <c r="BU26" s="63">
        <v>0</v>
      </c>
      <c r="BV26" s="63">
        <v>0</v>
      </c>
      <c r="BW26" s="63">
        <v>0</v>
      </c>
      <c r="BX26" s="63">
        <v>0</v>
      </c>
      <c r="BY26" s="63">
        <v>0</v>
      </c>
      <c r="BZ26" s="63">
        <v>0</v>
      </c>
      <c r="CA26" s="63">
        <v>0</v>
      </c>
      <c r="CB26" s="63">
        <v>0</v>
      </c>
      <c r="CC26" s="63">
        <v>0</v>
      </c>
      <c r="CD26" s="63">
        <v>0</v>
      </c>
      <c r="CE26" s="63">
        <v>0</v>
      </c>
      <c r="CF26" s="63">
        <v>0</v>
      </c>
      <c r="CG26" s="63">
        <v>0</v>
      </c>
      <c r="CH26" s="63">
        <v>0</v>
      </c>
      <c r="CI26" s="63">
        <v>0</v>
      </c>
      <c r="CJ26" s="63">
        <v>0</v>
      </c>
      <c r="CK26" s="63">
        <v>0</v>
      </c>
      <c r="CL26" s="63">
        <v>0</v>
      </c>
      <c r="CM26" s="63">
        <v>0</v>
      </c>
      <c r="CN26" s="63">
        <v>0</v>
      </c>
      <c r="CO26" s="63">
        <v>0</v>
      </c>
      <c r="CP26" s="63">
        <v>0</v>
      </c>
      <c r="CQ26" s="63">
        <v>0</v>
      </c>
      <c r="CR26" s="63">
        <v>0</v>
      </c>
      <c r="CS26" s="63">
        <v>0</v>
      </c>
      <c r="CT26" s="63">
        <v>0</v>
      </c>
      <c r="CU26" s="63">
        <v>0</v>
      </c>
    </row>
    <row r="27" spans="1:99" x14ac:dyDescent="0.25">
      <c r="A27" s="55" t="s">
        <v>4</v>
      </c>
      <c r="B27" s="55" t="s">
        <v>0</v>
      </c>
      <c r="C27" s="55" t="s">
        <v>171</v>
      </c>
      <c r="D27" s="87">
        <v>1</v>
      </c>
      <c r="E27" s="55">
        <v>250</v>
      </c>
      <c r="F27" s="55">
        <f>D27*E27</f>
        <v>250</v>
      </c>
      <c r="G27" s="62">
        <f>-F27</f>
        <v>-250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f>G27</f>
        <v>-250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  <c r="CH27" s="63">
        <v>0</v>
      </c>
      <c r="CI27" s="63">
        <v>0</v>
      </c>
      <c r="CJ27" s="63">
        <v>0</v>
      </c>
      <c r="CK27" s="63">
        <v>0</v>
      </c>
      <c r="CL27" s="63">
        <v>0</v>
      </c>
      <c r="CM27" s="63">
        <v>0</v>
      </c>
      <c r="CN27" s="63">
        <v>0</v>
      </c>
      <c r="CO27" s="63">
        <v>0</v>
      </c>
      <c r="CP27" s="63">
        <v>0</v>
      </c>
      <c r="CQ27" s="63">
        <v>0</v>
      </c>
      <c r="CR27" s="63">
        <v>0</v>
      </c>
      <c r="CS27" s="63">
        <v>0</v>
      </c>
      <c r="CT27" s="63">
        <v>0</v>
      </c>
      <c r="CU27" s="63">
        <v>0</v>
      </c>
    </row>
    <row r="28" spans="1:99" x14ac:dyDescent="0.25">
      <c r="A28" s="55" t="s">
        <v>4</v>
      </c>
      <c r="B28" s="55" t="s">
        <v>0</v>
      </c>
      <c r="C28" s="55" t="s">
        <v>172</v>
      </c>
      <c r="D28" s="87">
        <v>2.9999999999999997E-4</v>
      </c>
      <c r="E28" s="55">
        <f>F18+F19</f>
        <v>1245314.5848000001</v>
      </c>
      <c r="F28" s="55">
        <f>D28*E28</f>
        <v>373.59437543999996</v>
      </c>
      <c r="G28" s="62">
        <f>-F28</f>
        <v>-373.59437543999996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f>G28</f>
        <v>-373.59437543999996</v>
      </c>
      <c r="AO28" s="63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  <c r="BC28" s="63">
        <v>0</v>
      </c>
      <c r="BD28" s="63">
        <v>0</v>
      </c>
      <c r="BE28" s="63">
        <v>0</v>
      </c>
      <c r="BF28" s="63">
        <v>0</v>
      </c>
      <c r="BG28" s="63">
        <v>0</v>
      </c>
      <c r="BH28" s="63">
        <v>0</v>
      </c>
      <c r="BI28" s="63">
        <v>0</v>
      </c>
      <c r="BJ28" s="63">
        <v>0</v>
      </c>
      <c r="BK28" s="63">
        <v>0</v>
      </c>
      <c r="BL28" s="63">
        <v>0</v>
      </c>
      <c r="BM28" s="63">
        <v>0</v>
      </c>
      <c r="BN28" s="63">
        <v>0</v>
      </c>
      <c r="BO28" s="63">
        <v>0</v>
      </c>
      <c r="BP28" s="63">
        <v>0</v>
      </c>
      <c r="BQ28" s="63">
        <v>0</v>
      </c>
      <c r="BR28" s="63">
        <v>0</v>
      </c>
      <c r="BS28" s="63">
        <v>0</v>
      </c>
      <c r="BT28" s="63">
        <v>0</v>
      </c>
      <c r="BU28" s="63">
        <v>0</v>
      </c>
      <c r="BV28" s="63">
        <v>0</v>
      </c>
      <c r="BW28" s="63">
        <v>0</v>
      </c>
      <c r="BX28" s="63">
        <v>0</v>
      </c>
      <c r="BY28" s="63">
        <v>0</v>
      </c>
      <c r="BZ28" s="63">
        <v>0</v>
      </c>
      <c r="CA28" s="63">
        <v>0</v>
      </c>
      <c r="CB28" s="63">
        <v>0</v>
      </c>
      <c r="CC28" s="63">
        <v>0</v>
      </c>
      <c r="CD28" s="63">
        <v>0</v>
      </c>
      <c r="CE28" s="63">
        <v>0</v>
      </c>
      <c r="CF28" s="63">
        <v>0</v>
      </c>
      <c r="CG28" s="63">
        <v>0</v>
      </c>
      <c r="CH28" s="63">
        <v>0</v>
      </c>
      <c r="CI28" s="63">
        <v>0</v>
      </c>
      <c r="CJ28" s="63">
        <v>0</v>
      </c>
      <c r="CK28" s="63">
        <v>0</v>
      </c>
      <c r="CL28" s="63">
        <v>0</v>
      </c>
      <c r="CM28" s="63">
        <v>0</v>
      </c>
      <c r="CN28" s="63">
        <v>0</v>
      </c>
      <c r="CO28" s="63">
        <v>0</v>
      </c>
      <c r="CP28" s="63">
        <v>0</v>
      </c>
      <c r="CQ28" s="63">
        <v>0</v>
      </c>
      <c r="CR28" s="63">
        <v>0</v>
      </c>
      <c r="CS28" s="63">
        <v>0</v>
      </c>
      <c r="CT28" s="63">
        <v>0</v>
      </c>
      <c r="CU28" s="63">
        <v>0</v>
      </c>
    </row>
    <row r="29" spans="1:99" x14ac:dyDescent="0.25">
      <c r="A29" s="55" t="s">
        <v>4</v>
      </c>
      <c r="B29" s="55" t="s">
        <v>0</v>
      </c>
      <c r="C29" s="55" t="s">
        <v>173</v>
      </c>
      <c r="D29" s="87">
        <v>2.0000000000000001E-4</v>
      </c>
      <c r="E29" s="55">
        <f>F18+F19</f>
        <v>1245314.5848000001</v>
      </c>
      <c r="F29" s="55">
        <f>D29*E29</f>
        <v>249.06291696000002</v>
      </c>
      <c r="G29" s="62">
        <f>-F29</f>
        <v>-249.06291696000002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f t="shared" ref="AN29:AN32" si="4">G29</f>
        <v>-249.06291696000002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0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L29" s="63">
        <v>0</v>
      </c>
      <c r="BM29" s="63">
        <v>0</v>
      </c>
      <c r="BN29" s="63">
        <v>0</v>
      </c>
      <c r="BO29" s="63">
        <v>0</v>
      </c>
      <c r="BP29" s="63">
        <v>0</v>
      </c>
      <c r="BQ29" s="63">
        <v>0</v>
      </c>
      <c r="BR29" s="63">
        <v>0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0</v>
      </c>
      <c r="CB29" s="63">
        <v>0</v>
      </c>
      <c r="CC29" s="63">
        <v>0</v>
      </c>
      <c r="CD29" s="63">
        <v>0</v>
      </c>
      <c r="CE29" s="63">
        <v>0</v>
      </c>
      <c r="CF29" s="63">
        <v>0</v>
      </c>
      <c r="CG29" s="63">
        <v>0</v>
      </c>
      <c r="CH29" s="63">
        <v>0</v>
      </c>
      <c r="CI29" s="63">
        <v>0</v>
      </c>
      <c r="CJ29" s="63">
        <v>0</v>
      </c>
      <c r="CK29" s="63">
        <v>0</v>
      </c>
      <c r="CL29" s="63">
        <v>0</v>
      </c>
      <c r="CM29" s="63">
        <v>0</v>
      </c>
      <c r="CN29" s="63">
        <v>0</v>
      </c>
      <c r="CO29" s="63">
        <v>0</v>
      </c>
      <c r="CP29" s="63">
        <v>0</v>
      </c>
      <c r="CQ29" s="63">
        <v>0</v>
      </c>
      <c r="CR29" s="63">
        <v>0</v>
      </c>
      <c r="CS29" s="63">
        <v>0</v>
      </c>
      <c r="CT29" s="63">
        <v>0</v>
      </c>
      <c r="CU29" s="63">
        <v>0</v>
      </c>
    </row>
    <row r="30" spans="1:99" x14ac:dyDescent="0.25">
      <c r="A30" s="55" t="s">
        <v>4</v>
      </c>
      <c r="B30" s="55" t="s">
        <v>0</v>
      </c>
      <c r="C30" s="55" t="s">
        <v>174</v>
      </c>
      <c r="D30" s="87">
        <v>1</v>
      </c>
      <c r="E30" s="55">
        <v>250</v>
      </c>
      <c r="F30" s="55">
        <f>D30*E30</f>
        <v>250</v>
      </c>
      <c r="G30" s="62">
        <f>-F30</f>
        <v>-250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f t="shared" si="4"/>
        <v>-250</v>
      </c>
      <c r="AO30" s="63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  <c r="BC30" s="63">
        <v>0</v>
      </c>
      <c r="BD30" s="63">
        <v>0</v>
      </c>
      <c r="BE30" s="63">
        <v>0</v>
      </c>
      <c r="BF30" s="63">
        <v>0</v>
      </c>
      <c r="BG30" s="63">
        <v>0</v>
      </c>
      <c r="BH30" s="63">
        <v>0</v>
      </c>
      <c r="BI30" s="63">
        <v>0</v>
      </c>
      <c r="BJ30" s="63">
        <v>0</v>
      </c>
      <c r="BK30" s="63">
        <v>0</v>
      </c>
      <c r="BL30" s="63">
        <v>0</v>
      </c>
      <c r="BM30" s="63">
        <v>0</v>
      </c>
      <c r="BN30" s="63">
        <v>0</v>
      </c>
      <c r="BO30" s="63">
        <v>0</v>
      </c>
      <c r="BP30" s="63">
        <v>0</v>
      </c>
      <c r="BQ30" s="63">
        <v>0</v>
      </c>
      <c r="BR30" s="63">
        <v>0</v>
      </c>
      <c r="BS30" s="63">
        <v>0</v>
      </c>
      <c r="BT30" s="63">
        <v>0</v>
      </c>
      <c r="BU30" s="63">
        <v>0</v>
      </c>
      <c r="BV30" s="63">
        <v>0</v>
      </c>
      <c r="BW30" s="63">
        <v>0</v>
      </c>
      <c r="BX30" s="63">
        <v>0</v>
      </c>
      <c r="BY30" s="63">
        <v>0</v>
      </c>
      <c r="BZ30" s="63">
        <v>0</v>
      </c>
      <c r="CA30" s="63">
        <v>0</v>
      </c>
      <c r="CB30" s="63">
        <v>0</v>
      </c>
      <c r="CC30" s="63">
        <v>0</v>
      </c>
      <c r="CD30" s="63">
        <v>0</v>
      </c>
      <c r="CE30" s="63">
        <v>0</v>
      </c>
      <c r="CF30" s="63">
        <v>0</v>
      </c>
      <c r="CG30" s="63">
        <v>0</v>
      </c>
      <c r="CH30" s="63">
        <v>0</v>
      </c>
      <c r="CI30" s="63">
        <v>0</v>
      </c>
      <c r="CJ30" s="63">
        <v>0</v>
      </c>
      <c r="CK30" s="63">
        <v>0</v>
      </c>
      <c r="CL30" s="63">
        <v>0</v>
      </c>
      <c r="CM30" s="63">
        <v>0</v>
      </c>
      <c r="CN30" s="63">
        <v>0</v>
      </c>
      <c r="CO30" s="63">
        <v>0</v>
      </c>
      <c r="CP30" s="63">
        <v>0</v>
      </c>
      <c r="CQ30" s="63">
        <v>0</v>
      </c>
      <c r="CR30" s="63">
        <v>0</v>
      </c>
      <c r="CS30" s="63">
        <v>0</v>
      </c>
      <c r="CT30" s="63">
        <v>0</v>
      </c>
      <c r="CU30" s="63">
        <v>0</v>
      </c>
    </row>
    <row r="31" spans="1:99" x14ac:dyDescent="0.25">
      <c r="A31" s="55" t="s">
        <v>4</v>
      </c>
      <c r="B31" s="55" t="s">
        <v>0</v>
      </c>
      <c r="C31" s="55" t="s">
        <v>23</v>
      </c>
      <c r="D31" s="87">
        <v>8.9999999999999993E-3</v>
      </c>
      <c r="E31" s="55">
        <f>F18+F19</f>
        <v>1245314.5848000001</v>
      </c>
      <c r="F31" s="55">
        <f>D31*E31</f>
        <v>11207.8312632</v>
      </c>
      <c r="G31" s="62">
        <f>-F31</f>
        <v>-11207.8312632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f>$G$31/16</f>
        <v>-700.48945394999998</v>
      </c>
      <c r="Y31" s="63">
        <f t="shared" ref="Y31:AM31" si="5">$G$31/16</f>
        <v>-700.48945394999998</v>
      </c>
      <c r="Z31" s="63">
        <f t="shared" si="5"/>
        <v>-700.48945394999998</v>
      </c>
      <c r="AA31" s="63">
        <f t="shared" si="5"/>
        <v>-700.48945394999998</v>
      </c>
      <c r="AB31" s="63">
        <f t="shared" si="5"/>
        <v>-700.48945394999998</v>
      </c>
      <c r="AC31" s="63">
        <f t="shared" si="5"/>
        <v>-700.48945394999998</v>
      </c>
      <c r="AD31" s="63">
        <f t="shared" si="5"/>
        <v>-700.48945394999998</v>
      </c>
      <c r="AE31" s="63">
        <f t="shared" si="5"/>
        <v>-700.48945394999998</v>
      </c>
      <c r="AF31" s="63">
        <f t="shared" si="5"/>
        <v>-700.48945394999998</v>
      </c>
      <c r="AG31" s="63">
        <f t="shared" si="5"/>
        <v>-700.48945394999998</v>
      </c>
      <c r="AH31" s="63">
        <f t="shared" si="5"/>
        <v>-700.48945394999998</v>
      </c>
      <c r="AI31" s="63">
        <f t="shared" si="5"/>
        <v>-700.48945394999998</v>
      </c>
      <c r="AJ31" s="63">
        <f t="shared" si="5"/>
        <v>-700.48945394999998</v>
      </c>
      <c r="AK31" s="63">
        <f t="shared" si="5"/>
        <v>-700.48945394999998</v>
      </c>
      <c r="AL31" s="63">
        <f t="shared" si="5"/>
        <v>-700.48945394999998</v>
      </c>
      <c r="AM31" s="63">
        <f t="shared" si="5"/>
        <v>-700.48945394999998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  <c r="CH31" s="63">
        <v>0</v>
      </c>
      <c r="CI31" s="63">
        <v>0</v>
      </c>
      <c r="CJ31" s="63">
        <v>0</v>
      </c>
      <c r="CK31" s="63">
        <v>0</v>
      </c>
      <c r="CL31" s="63">
        <v>0</v>
      </c>
      <c r="CM31" s="63">
        <v>0</v>
      </c>
      <c r="CN31" s="63">
        <v>0</v>
      </c>
      <c r="CO31" s="63">
        <v>0</v>
      </c>
      <c r="CP31" s="63">
        <v>0</v>
      </c>
      <c r="CQ31" s="63">
        <v>0</v>
      </c>
      <c r="CR31" s="63">
        <v>0</v>
      </c>
      <c r="CS31" s="63">
        <v>0</v>
      </c>
      <c r="CT31" s="63">
        <v>0</v>
      </c>
      <c r="CU31" s="63">
        <v>0</v>
      </c>
    </row>
    <row r="32" spans="1:99" x14ac:dyDescent="0.25">
      <c r="A32" s="55" t="s">
        <v>4</v>
      </c>
      <c r="B32" s="55" t="s">
        <v>0</v>
      </c>
      <c r="C32" s="55" t="s">
        <v>175</v>
      </c>
      <c r="D32" s="87">
        <v>0</v>
      </c>
      <c r="E32" s="55">
        <f>16*65*1.2*725.71</f>
        <v>905686.08000000007</v>
      </c>
      <c r="F32" s="55">
        <f>D32*E32</f>
        <v>0</v>
      </c>
      <c r="G32" s="62">
        <f>-F32</f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f t="shared" si="4"/>
        <v>0</v>
      </c>
      <c r="AO32" s="63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  <c r="BC32" s="63">
        <v>0</v>
      </c>
      <c r="BD32" s="63">
        <v>0</v>
      </c>
      <c r="BE32" s="63">
        <v>0</v>
      </c>
      <c r="BF32" s="63">
        <v>0</v>
      </c>
      <c r="BG32" s="63">
        <v>0</v>
      </c>
      <c r="BH32" s="63">
        <v>0</v>
      </c>
      <c r="BI32" s="63">
        <v>0</v>
      </c>
      <c r="BJ32" s="63">
        <v>0</v>
      </c>
      <c r="BK32" s="63">
        <v>0</v>
      </c>
      <c r="BL32" s="63">
        <v>0</v>
      </c>
      <c r="BM32" s="63">
        <v>0</v>
      </c>
      <c r="BN32" s="63">
        <v>0</v>
      </c>
      <c r="BO32" s="63">
        <v>0</v>
      </c>
      <c r="BP32" s="63">
        <v>0</v>
      </c>
      <c r="BQ32" s="63">
        <v>0</v>
      </c>
      <c r="BR32" s="63">
        <v>0</v>
      </c>
      <c r="BS32" s="63">
        <v>0</v>
      </c>
      <c r="BT32" s="63">
        <v>0</v>
      </c>
      <c r="BU32" s="63">
        <v>0</v>
      </c>
      <c r="BV32" s="63">
        <v>0</v>
      </c>
      <c r="BW32" s="63">
        <v>0</v>
      </c>
      <c r="BX32" s="63">
        <v>0</v>
      </c>
      <c r="BY32" s="63">
        <v>0</v>
      </c>
      <c r="BZ32" s="63">
        <v>0</v>
      </c>
      <c r="CA32" s="63">
        <v>0</v>
      </c>
      <c r="CB32" s="63">
        <v>0</v>
      </c>
      <c r="CC32" s="63">
        <v>0</v>
      </c>
      <c r="CD32" s="63">
        <v>0</v>
      </c>
      <c r="CE32" s="63">
        <v>0</v>
      </c>
      <c r="CF32" s="63">
        <v>0</v>
      </c>
      <c r="CG32" s="63">
        <v>0</v>
      </c>
      <c r="CH32" s="63">
        <v>0</v>
      </c>
      <c r="CI32" s="63">
        <v>0</v>
      </c>
      <c r="CJ32" s="63">
        <v>0</v>
      </c>
      <c r="CK32" s="63">
        <v>0</v>
      </c>
      <c r="CL32" s="63">
        <v>0</v>
      </c>
      <c r="CM32" s="63">
        <v>0</v>
      </c>
      <c r="CN32" s="63">
        <v>0</v>
      </c>
      <c r="CO32" s="63">
        <v>0</v>
      </c>
      <c r="CP32" s="63">
        <v>0</v>
      </c>
      <c r="CQ32" s="63">
        <v>0</v>
      </c>
      <c r="CR32" s="63">
        <v>0</v>
      </c>
      <c r="CS32" s="63">
        <v>0</v>
      </c>
      <c r="CT32" s="63">
        <v>0</v>
      </c>
      <c r="CU32" s="63">
        <v>0</v>
      </c>
    </row>
    <row r="33" spans="1:99" x14ac:dyDescent="0.25">
      <c r="A33" s="55" t="s">
        <v>4</v>
      </c>
      <c r="B33" s="55" t="s">
        <v>24</v>
      </c>
      <c r="C33" s="55" t="s">
        <v>27</v>
      </c>
      <c r="D33" s="88">
        <v>1</v>
      </c>
      <c r="E33" s="64">
        <v>2500</v>
      </c>
      <c r="F33" s="64">
        <f>D33*E33</f>
        <v>2500</v>
      </c>
      <c r="G33" s="65">
        <f>-F33</f>
        <v>-2500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7">
        <v>0</v>
      </c>
      <c r="W33" s="67">
        <f>G33</f>
        <v>-2500</v>
      </c>
      <c r="X33" s="67">
        <v>0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0</v>
      </c>
      <c r="AJ33" s="67">
        <v>0</v>
      </c>
      <c r="AK33" s="67">
        <v>0</v>
      </c>
      <c r="AL33" s="67">
        <v>0</v>
      </c>
      <c r="AM33" s="67">
        <v>0</v>
      </c>
      <c r="AN33" s="67">
        <v>0</v>
      </c>
      <c r="AO33" s="67">
        <v>0</v>
      </c>
      <c r="AP33" s="67">
        <v>0</v>
      </c>
      <c r="AQ33" s="67">
        <v>0</v>
      </c>
      <c r="AR33" s="67">
        <v>0</v>
      </c>
      <c r="AS33" s="67">
        <v>0</v>
      </c>
      <c r="AT33" s="67">
        <v>0</v>
      </c>
      <c r="AU33" s="67">
        <v>0</v>
      </c>
      <c r="AV33" s="67">
        <v>0</v>
      </c>
      <c r="AW33" s="67">
        <v>0</v>
      </c>
      <c r="AX33" s="67">
        <v>0</v>
      </c>
      <c r="AY33" s="67">
        <v>0</v>
      </c>
      <c r="AZ33" s="67">
        <v>0</v>
      </c>
      <c r="BA33" s="67">
        <v>0</v>
      </c>
      <c r="BB33" s="67">
        <v>0</v>
      </c>
      <c r="BC33" s="67">
        <v>0</v>
      </c>
      <c r="BD33" s="67">
        <v>0</v>
      </c>
      <c r="BE33" s="67">
        <v>0</v>
      </c>
      <c r="BF33" s="67">
        <v>0</v>
      </c>
      <c r="BG33" s="67">
        <v>0</v>
      </c>
      <c r="BH33" s="67">
        <v>0</v>
      </c>
      <c r="BI33" s="67">
        <v>0</v>
      </c>
      <c r="BJ33" s="67">
        <v>0</v>
      </c>
      <c r="BK33" s="67">
        <v>0</v>
      </c>
      <c r="BL33" s="67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7">
        <v>0</v>
      </c>
      <c r="BT33" s="67">
        <v>0</v>
      </c>
      <c r="BU33" s="67">
        <v>0</v>
      </c>
      <c r="BV33" s="67">
        <v>0</v>
      </c>
      <c r="BW33" s="67">
        <v>0</v>
      </c>
      <c r="BX33" s="67">
        <v>0</v>
      </c>
      <c r="BY33" s="67">
        <v>0</v>
      </c>
      <c r="BZ33" s="67">
        <v>0</v>
      </c>
      <c r="CA33" s="67">
        <v>0</v>
      </c>
      <c r="CB33" s="67">
        <v>0</v>
      </c>
      <c r="CC33" s="67">
        <v>0</v>
      </c>
      <c r="CD33" s="67">
        <v>0</v>
      </c>
      <c r="CE33" s="67">
        <v>0</v>
      </c>
      <c r="CF33" s="67">
        <v>0</v>
      </c>
      <c r="CG33" s="67">
        <v>0</v>
      </c>
      <c r="CH33" s="67">
        <v>0</v>
      </c>
      <c r="CI33" s="67">
        <v>0</v>
      </c>
      <c r="CJ33" s="67">
        <v>0</v>
      </c>
      <c r="CK33" s="67">
        <v>0</v>
      </c>
      <c r="CL33" s="67">
        <v>0</v>
      </c>
      <c r="CM33" s="67">
        <v>0</v>
      </c>
      <c r="CN33" s="67">
        <v>0</v>
      </c>
      <c r="CO33" s="67">
        <v>0</v>
      </c>
      <c r="CP33" s="67">
        <v>0</v>
      </c>
      <c r="CQ33" s="67">
        <v>0</v>
      </c>
      <c r="CR33" s="67">
        <v>0</v>
      </c>
      <c r="CS33" s="67">
        <v>0</v>
      </c>
      <c r="CT33" s="67">
        <v>0</v>
      </c>
      <c r="CU33" s="67">
        <v>0</v>
      </c>
    </row>
    <row r="34" spans="1:99" x14ac:dyDescent="0.25">
      <c r="A34" s="55" t="s">
        <v>4</v>
      </c>
      <c r="B34" s="55" t="s">
        <v>24</v>
      </c>
      <c r="C34" s="55" t="s">
        <v>176</v>
      </c>
      <c r="D34" s="90">
        <v>2.5000000000000001E-3</v>
      </c>
      <c r="E34" s="64">
        <f>-0.8*SUM(G2:G32,G41:G42)</f>
        <v>1672703.6510252212</v>
      </c>
      <c r="F34" s="64">
        <f>D34*E34</f>
        <v>4181.759127563053</v>
      </c>
      <c r="G34" s="62">
        <f>-F34</f>
        <v>-4181.759127563053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f>G34</f>
        <v>-4181.759127563053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  <c r="BC34" s="63">
        <v>0</v>
      </c>
      <c r="BD34" s="63">
        <v>0</v>
      </c>
      <c r="BE34" s="63">
        <v>0</v>
      </c>
      <c r="BF34" s="63">
        <v>0</v>
      </c>
      <c r="BG34" s="63">
        <v>0</v>
      </c>
      <c r="BH34" s="63">
        <v>0</v>
      </c>
      <c r="BI34" s="63">
        <v>0</v>
      </c>
      <c r="BJ34" s="63">
        <v>0</v>
      </c>
      <c r="BK34" s="63">
        <v>0</v>
      </c>
      <c r="BL34" s="63">
        <v>0</v>
      </c>
      <c r="BM34" s="63">
        <v>0</v>
      </c>
      <c r="BN34" s="63">
        <v>0</v>
      </c>
      <c r="BO34" s="63">
        <v>0</v>
      </c>
      <c r="BP34" s="63">
        <v>0</v>
      </c>
      <c r="BQ34" s="63">
        <v>0</v>
      </c>
      <c r="BR34" s="63">
        <v>0</v>
      </c>
      <c r="BS34" s="63">
        <v>0</v>
      </c>
      <c r="BT34" s="63">
        <v>0</v>
      </c>
      <c r="BU34" s="63">
        <v>0</v>
      </c>
      <c r="BV34" s="63">
        <v>0</v>
      </c>
      <c r="BW34" s="63">
        <v>0</v>
      </c>
      <c r="BX34" s="63">
        <v>0</v>
      </c>
      <c r="BY34" s="63">
        <v>0</v>
      </c>
      <c r="BZ34" s="63">
        <v>0</v>
      </c>
      <c r="CA34" s="63">
        <v>0</v>
      </c>
      <c r="CB34" s="63">
        <v>0</v>
      </c>
      <c r="CC34" s="63">
        <v>0</v>
      </c>
      <c r="CD34" s="63">
        <v>0</v>
      </c>
      <c r="CE34" s="63">
        <v>0</v>
      </c>
      <c r="CF34" s="63">
        <v>0</v>
      </c>
      <c r="CG34" s="63">
        <v>0</v>
      </c>
      <c r="CH34" s="63">
        <v>0</v>
      </c>
      <c r="CI34" s="63">
        <v>0</v>
      </c>
      <c r="CJ34" s="63">
        <v>0</v>
      </c>
      <c r="CK34" s="63">
        <v>0</v>
      </c>
      <c r="CL34" s="63">
        <v>0</v>
      </c>
      <c r="CM34" s="63">
        <v>0</v>
      </c>
      <c r="CN34" s="63">
        <v>0</v>
      </c>
      <c r="CO34" s="63">
        <v>0</v>
      </c>
      <c r="CP34" s="63">
        <v>0</v>
      </c>
      <c r="CQ34" s="63">
        <v>0</v>
      </c>
      <c r="CR34" s="63">
        <v>0</v>
      </c>
      <c r="CS34" s="63">
        <v>0</v>
      </c>
      <c r="CT34" s="63">
        <v>0</v>
      </c>
      <c r="CU34" s="63">
        <v>0</v>
      </c>
    </row>
    <row r="35" spans="1:99" x14ac:dyDescent="0.25">
      <c r="A35" s="55" t="s">
        <v>4</v>
      </c>
      <c r="B35" s="55" t="s">
        <v>24</v>
      </c>
      <c r="C35" s="55" t="s">
        <v>28</v>
      </c>
      <c r="D35" s="88">
        <v>1</v>
      </c>
      <c r="E35" s="64">
        <v>250</v>
      </c>
      <c r="F35" s="64">
        <f>D35*E35</f>
        <v>250</v>
      </c>
      <c r="G35" s="62">
        <f>-F35</f>
        <v>-250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f>G35</f>
        <v>-250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0</v>
      </c>
      <c r="CG35" s="63">
        <v>0</v>
      </c>
      <c r="CH35" s="63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63">
        <v>0</v>
      </c>
      <c r="CQ35" s="63">
        <v>0</v>
      </c>
      <c r="CR35" s="63">
        <v>0</v>
      </c>
      <c r="CS35" s="63">
        <v>0</v>
      </c>
      <c r="CT35" s="63">
        <v>0</v>
      </c>
      <c r="CU35" s="63">
        <v>0</v>
      </c>
    </row>
    <row r="36" spans="1:99" x14ac:dyDescent="0.25">
      <c r="A36" s="55" t="s">
        <v>4</v>
      </c>
      <c r="B36" s="55" t="s">
        <v>24</v>
      </c>
      <c r="C36" s="55" t="s">
        <v>29</v>
      </c>
      <c r="D36" s="90">
        <v>2.5000000000000001E-3</v>
      </c>
      <c r="E36" s="64">
        <f>-0.8*SUM(G2:G32,G41:G42)</f>
        <v>1672703.6510252212</v>
      </c>
      <c r="F36" s="64">
        <f>D36*E36</f>
        <v>4181.759127563053</v>
      </c>
      <c r="G36" s="62">
        <f>-F36</f>
        <v>-4181.759127563053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f>G36</f>
        <v>-4181.759127563053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  <c r="BN36" s="63">
        <v>0</v>
      </c>
      <c r="BO36" s="63">
        <v>0</v>
      </c>
      <c r="BP36" s="63">
        <v>0</v>
      </c>
      <c r="BQ36" s="63">
        <v>0</v>
      </c>
      <c r="BR36" s="63">
        <v>0</v>
      </c>
      <c r="BS36" s="63">
        <v>0</v>
      </c>
      <c r="BT36" s="63">
        <v>0</v>
      </c>
      <c r="BU36" s="63">
        <v>0</v>
      </c>
      <c r="BV36" s="63">
        <v>0</v>
      </c>
      <c r="BW36" s="63">
        <v>0</v>
      </c>
      <c r="BX36" s="63">
        <v>0</v>
      </c>
      <c r="BY36" s="63">
        <v>0</v>
      </c>
      <c r="BZ36" s="63">
        <v>0</v>
      </c>
      <c r="CA36" s="63">
        <v>0</v>
      </c>
      <c r="CB36" s="63">
        <v>0</v>
      </c>
      <c r="CC36" s="63">
        <v>0</v>
      </c>
      <c r="CD36" s="63">
        <v>0</v>
      </c>
      <c r="CE36" s="63">
        <v>0</v>
      </c>
      <c r="CF36" s="63">
        <v>0</v>
      </c>
      <c r="CG36" s="63">
        <v>0</v>
      </c>
      <c r="CH36" s="63">
        <v>0</v>
      </c>
      <c r="CI36" s="63">
        <v>0</v>
      </c>
      <c r="CJ36" s="63">
        <v>0</v>
      </c>
      <c r="CK36" s="63">
        <v>0</v>
      </c>
      <c r="CL36" s="63">
        <v>0</v>
      </c>
      <c r="CM36" s="63">
        <v>0</v>
      </c>
      <c r="CN36" s="63">
        <v>0</v>
      </c>
      <c r="CO36" s="63">
        <v>0</v>
      </c>
      <c r="CP36" s="63">
        <v>0</v>
      </c>
      <c r="CQ36" s="63">
        <v>0</v>
      </c>
      <c r="CR36" s="63">
        <v>0</v>
      </c>
      <c r="CS36" s="63">
        <v>0</v>
      </c>
      <c r="CT36" s="63">
        <v>0</v>
      </c>
      <c r="CU36" s="63">
        <v>0</v>
      </c>
    </row>
    <row r="37" spans="1:99" x14ac:dyDescent="0.25">
      <c r="A37" s="55" t="s">
        <v>4</v>
      </c>
      <c r="B37" s="55" t="s">
        <v>24</v>
      </c>
      <c r="C37" s="55" t="s">
        <v>25</v>
      </c>
      <c r="D37" s="90">
        <v>1E-3</v>
      </c>
      <c r="E37" s="64">
        <f>-0.8*SUM(G2:G32,G41:G42)</f>
        <v>1672703.6510252212</v>
      </c>
      <c r="F37" s="64">
        <f>D37*E37</f>
        <v>1672.7036510252212</v>
      </c>
      <c r="G37" s="62">
        <f>-F37</f>
        <v>-1672.7036510252212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f>G37</f>
        <v>-1672.7036510252212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3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3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L37" s="63">
        <v>0</v>
      </c>
      <c r="BM37" s="63">
        <v>0</v>
      </c>
      <c r="BN37" s="63">
        <v>0</v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  <c r="CH37" s="63">
        <v>0</v>
      </c>
      <c r="CI37" s="63">
        <v>0</v>
      </c>
      <c r="CJ37" s="63">
        <v>0</v>
      </c>
      <c r="CK37" s="63">
        <v>0</v>
      </c>
      <c r="CL37" s="63">
        <v>0</v>
      </c>
      <c r="CM37" s="63">
        <v>0</v>
      </c>
      <c r="CN37" s="63">
        <v>0</v>
      </c>
      <c r="CO37" s="63">
        <v>0</v>
      </c>
      <c r="CP37" s="63">
        <v>0</v>
      </c>
      <c r="CQ37" s="63">
        <v>0</v>
      </c>
      <c r="CR37" s="63">
        <v>0</v>
      </c>
      <c r="CS37" s="63">
        <v>0</v>
      </c>
      <c r="CT37" s="63">
        <v>0</v>
      </c>
      <c r="CU37" s="63">
        <v>0</v>
      </c>
    </row>
    <row r="38" spans="1:99" x14ac:dyDescent="0.25">
      <c r="A38" s="55" t="s">
        <v>4</v>
      </c>
      <c r="B38" s="55" t="s">
        <v>24</v>
      </c>
      <c r="C38" s="55" t="s">
        <v>95</v>
      </c>
      <c r="D38" s="90">
        <f>intereses!C5</f>
        <v>3.5000000000000003E-2</v>
      </c>
      <c r="E38" s="64">
        <f>0.8*(SUM(F2:F42)-F44-F45)</f>
        <v>1421071.5958521925</v>
      </c>
      <c r="F38" s="64">
        <v>130034.73</v>
      </c>
      <c r="G38" s="62"/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-4144.7921666666671</v>
      </c>
      <c r="AO38" s="63">
        <v>-4081.4801417687281</v>
      </c>
      <c r="AP38" s="63">
        <v>-4017.9834567981702</v>
      </c>
      <c r="AQ38" s="63">
        <v>-3954.3015731631158</v>
      </c>
      <c r="AR38" s="63">
        <v>-3890.4339507007912</v>
      </c>
      <c r="AS38" s="63">
        <v>-3826.3800476729525</v>
      </c>
      <c r="AT38" s="63">
        <v>-3762.1393207612819</v>
      </c>
      <c r="AU38" s="63">
        <v>-3697.7112250627856</v>
      </c>
      <c r="AV38" s="63">
        <v>-3633.0952140851691</v>
      </c>
      <c r="AW38" s="63">
        <v>-3568.2907397422018</v>
      </c>
      <c r="AX38" s="63">
        <v>-3503.2972523490657</v>
      </c>
      <c r="AY38" s="63">
        <v>-3438.1142006177015</v>
      </c>
      <c r="AZ38" s="63">
        <v>-3372.7410316521191</v>
      </c>
      <c r="BA38" s="63">
        <v>-3307.1771909437221</v>
      </c>
      <c r="BB38" s="63">
        <v>-3241.4221223665909</v>
      </c>
      <c r="BC38" s="63">
        <v>-3175.4752681727773</v>
      </c>
      <c r="BD38" s="68">
        <v>-3109.3360689875644</v>
      </c>
      <c r="BE38" s="68">
        <v>-3043.0039638047292</v>
      </c>
      <c r="BF38" s="68">
        <v>-2976.4783899817758</v>
      </c>
      <c r="BG38" s="68">
        <v>-2909.7587832351728</v>
      </c>
      <c r="BH38" s="68">
        <v>-2842.8445776355588</v>
      </c>
      <c r="BI38" s="68">
        <v>-2775.7352056029458</v>
      </c>
      <c r="BJ38" s="68">
        <v>-2708.4300979019049</v>
      </c>
      <c r="BK38" s="68">
        <v>-2640.9286836367355</v>
      </c>
      <c r="BL38" s="68">
        <v>-2573.2303902466265</v>
      </c>
      <c r="BM38" s="68">
        <v>-2505.3346435007961</v>
      </c>
      <c r="BN38" s="68">
        <v>-2437.2408674936232</v>
      </c>
      <c r="BO38" s="68">
        <v>-2368.9484846397636</v>
      </c>
      <c r="BP38" s="68">
        <v>-2300.4569156692469</v>
      </c>
      <c r="BQ38" s="68">
        <v>-2231.7655796225649</v>
      </c>
      <c r="BR38" s="68">
        <v>-2162.8738938457477</v>
      </c>
      <c r="BS38" s="68">
        <v>-2093.7812739854148</v>
      </c>
      <c r="BT38" s="68">
        <v>-2024.4871339838226</v>
      </c>
      <c r="BU38" s="68">
        <v>-1954.9908860738922</v>
      </c>
      <c r="BV38" s="68">
        <v>-1885.2919407742247</v>
      </c>
      <c r="BW38" s="68">
        <v>-1815.3897068840995</v>
      </c>
      <c r="BX38" s="68">
        <v>-1745.2835914784616</v>
      </c>
      <c r="BY38" s="68">
        <v>-1674.9729999028909</v>
      </c>
      <c r="BZ38" s="68">
        <v>-1604.4573357685576</v>
      </c>
      <c r="CA38" s="68">
        <v>-1533.7360009471658</v>
      </c>
      <c r="CB38" s="68">
        <v>-1462.808395565879</v>
      </c>
      <c r="CC38" s="68">
        <v>-1391.6739180022298</v>
      </c>
      <c r="CD38" s="68">
        <v>-1320.3319648790196</v>
      </c>
      <c r="CE38" s="68">
        <v>-1248.7819310592001</v>
      </c>
      <c r="CF38" s="68">
        <v>-1177.0232096407397</v>
      </c>
      <c r="CG38" s="68">
        <v>-1105.0551919514755</v>
      </c>
      <c r="CH38" s="68">
        <v>-1032.8772675439509</v>
      </c>
      <c r="CI38" s="68">
        <v>-960.48882419023744</v>
      </c>
      <c r="CJ38" s="68">
        <v>-887.88924787674262</v>
      </c>
      <c r="CK38" s="68">
        <v>-815.07792279900002</v>
      </c>
      <c r="CL38" s="68">
        <v>-742.0542313564473</v>
      </c>
      <c r="CM38" s="68">
        <v>-668.81755414718702</v>
      </c>
      <c r="CN38" s="68">
        <v>-595.36726996273319</v>
      </c>
      <c r="CO38" s="68">
        <v>-521.70275578274152</v>
      </c>
      <c r="CP38" s="68">
        <v>-447.82338676972466</v>
      </c>
      <c r="CQ38" s="68">
        <v>-373.72853626375314</v>
      </c>
      <c r="CR38" s="68">
        <v>-299.41757577713929</v>
      </c>
      <c r="CS38" s="68">
        <v>-224.8898749891062</v>
      </c>
      <c r="CT38" s="68">
        <v>-150.1448017404413</v>
      </c>
      <c r="CU38" s="68">
        <v>-75.181722028134402</v>
      </c>
    </row>
    <row r="39" spans="1:99" x14ac:dyDescent="0.25">
      <c r="A39" s="55" t="s">
        <v>4</v>
      </c>
      <c r="B39" s="55" t="s">
        <v>24</v>
      </c>
      <c r="C39" s="55" t="s">
        <v>39</v>
      </c>
      <c r="D39" s="90">
        <f>intereses!E5</f>
        <v>0.05</v>
      </c>
      <c r="E39" s="64">
        <f>-0.8*SUM(G2:G32,G41:G42)</f>
        <v>1672703.6510252212</v>
      </c>
      <c r="F39" s="64">
        <v>59857.22</v>
      </c>
      <c r="G39" s="62"/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-6969.5985416666663</v>
      </c>
      <c r="Y39" s="63">
        <v>-6547.4507726186785</v>
      </c>
      <c r="Z39" s="63">
        <v>-6123.544054532993</v>
      </c>
      <c r="AA39" s="63">
        <v>-5697.8710584552809</v>
      </c>
      <c r="AB39" s="63">
        <v>-5270.424424893914</v>
      </c>
      <c r="AC39" s="63">
        <v>-4841.1967636927075</v>
      </c>
      <c r="AD39" s="63">
        <v>-4410.1806539031622</v>
      </c>
      <c r="AE39" s="63">
        <v>-3977.3686436561607</v>
      </c>
      <c r="AF39" s="63">
        <v>-3542.7532500331299</v>
      </c>
      <c r="AG39" s="63">
        <v>-3106.3269589366701</v>
      </c>
      <c r="AH39" s="63">
        <v>-2668.0822249606417</v>
      </c>
      <c r="AI39" s="63">
        <v>-2228.0114712597128</v>
      </c>
      <c r="AJ39" s="63">
        <v>-1786.1070894183633</v>
      </c>
      <c r="AK39" s="63">
        <v>-1342.361439319342</v>
      </c>
      <c r="AL39" s="63">
        <v>-896.76684901157478</v>
      </c>
      <c r="AM39" s="63">
        <v>-449.31561457752497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  <c r="CH39" s="63">
        <v>0</v>
      </c>
      <c r="CI39" s="63">
        <v>0</v>
      </c>
      <c r="CJ39" s="63">
        <v>0</v>
      </c>
      <c r="CK39" s="63">
        <v>0</v>
      </c>
      <c r="CL39" s="63">
        <v>0</v>
      </c>
      <c r="CM39" s="63">
        <v>0</v>
      </c>
      <c r="CN39" s="63">
        <v>0</v>
      </c>
      <c r="CO39" s="63">
        <v>0</v>
      </c>
      <c r="CP39" s="63">
        <v>0</v>
      </c>
      <c r="CQ39" s="63">
        <v>0</v>
      </c>
      <c r="CR39" s="63">
        <v>0</v>
      </c>
      <c r="CS39" s="63">
        <v>0</v>
      </c>
      <c r="CT39" s="63">
        <v>0</v>
      </c>
      <c r="CU39" s="63">
        <v>0</v>
      </c>
    </row>
    <row r="40" spans="1:99" x14ac:dyDescent="0.25">
      <c r="A40" s="55" t="s">
        <v>4</v>
      </c>
      <c r="B40" s="55" t="s">
        <v>24</v>
      </c>
      <c r="C40" s="55" t="s">
        <v>26</v>
      </c>
      <c r="D40" s="90">
        <v>2.5000000000000001E-3</v>
      </c>
      <c r="E40" s="64">
        <f>-0.8*SUM(G2:G32,G41:G42)</f>
        <v>1672703.6510252212</v>
      </c>
      <c r="F40" s="64">
        <f>D40*E40</f>
        <v>4181.759127563053</v>
      </c>
      <c r="G40" s="62">
        <f>-F40</f>
        <v>-4181.759127563053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3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0</v>
      </c>
      <c r="BF40" s="63">
        <v>0</v>
      </c>
      <c r="BG40" s="63">
        <v>0</v>
      </c>
      <c r="BH40" s="63">
        <v>0</v>
      </c>
      <c r="BI40" s="63">
        <v>0</v>
      </c>
      <c r="BJ40" s="63">
        <v>0</v>
      </c>
      <c r="BK40" s="63">
        <v>0</v>
      </c>
      <c r="BL40" s="63">
        <v>0</v>
      </c>
      <c r="BM40" s="63">
        <v>0</v>
      </c>
      <c r="BN40" s="63">
        <v>0</v>
      </c>
      <c r="BO40" s="63">
        <v>0</v>
      </c>
      <c r="BP40" s="63">
        <v>0</v>
      </c>
      <c r="BQ40" s="63">
        <v>0</v>
      </c>
      <c r="BR40" s="63">
        <v>0</v>
      </c>
      <c r="BS40" s="63">
        <v>0</v>
      </c>
      <c r="BT40" s="63">
        <v>0</v>
      </c>
      <c r="BU40" s="63">
        <v>0</v>
      </c>
      <c r="BV40" s="63">
        <v>0</v>
      </c>
      <c r="BW40" s="63">
        <v>0</v>
      </c>
      <c r="BX40" s="63">
        <v>0</v>
      </c>
      <c r="BY40" s="63">
        <v>0</v>
      </c>
      <c r="BZ40" s="63">
        <v>0</v>
      </c>
      <c r="CA40" s="63">
        <v>0</v>
      </c>
      <c r="CB40" s="63">
        <v>0</v>
      </c>
      <c r="CC40" s="63">
        <v>0</v>
      </c>
      <c r="CD40" s="63">
        <v>0</v>
      </c>
      <c r="CE40" s="63">
        <v>0</v>
      </c>
      <c r="CF40" s="63">
        <v>0</v>
      </c>
      <c r="CG40" s="63">
        <v>0</v>
      </c>
      <c r="CH40" s="63">
        <v>0</v>
      </c>
      <c r="CI40" s="63">
        <v>0</v>
      </c>
      <c r="CJ40" s="63">
        <v>0</v>
      </c>
      <c r="CK40" s="63">
        <v>0</v>
      </c>
      <c r="CL40" s="63">
        <v>0</v>
      </c>
      <c r="CM40" s="63">
        <v>0</v>
      </c>
      <c r="CN40" s="63">
        <v>0</v>
      </c>
      <c r="CO40" s="63">
        <v>0</v>
      </c>
      <c r="CP40" s="63">
        <v>0</v>
      </c>
      <c r="CQ40" s="63">
        <v>0</v>
      </c>
      <c r="CR40" s="63">
        <v>0</v>
      </c>
      <c r="CS40" s="63">
        <v>0</v>
      </c>
      <c r="CT40" s="63">
        <v>0</v>
      </c>
      <c r="CU40" s="63">
        <f>G40</f>
        <v>-4181.759127563053</v>
      </c>
    </row>
    <row r="41" spans="1:99" x14ac:dyDescent="0.25">
      <c r="A41" s="55" t="s">
        <v>4</v>
      </c>
      <c r="B41" s="55" t="s">
        <v>1</v>
      </c>
      <c r="C41" s="55" t="s">
        <v>22</v>
      </c>
      <c r="D41" s="87">
        <f>22*16</f>
        <v>352</v>
      </c>
      <c r="E41" s="55">
        <v>700</v>
      </c>
      <c r="F41" s="64">
        <f>D41*E41</f>
        <v>246400</v>
      </c>
      <c r="G41" s="60">
        <f>-F41</f>
        <v>-246400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f>$G$41/16</f>
        <v>-15400</v>
      </c>
      <c r="Y41" s="61">
        <f t="shared" ref="Y41:AM41" si="6">$G$41/16</f>
        <v>-15400</v>
      </c>
      <c r="Z41" s="61">
        <f t="shared" si="6"/>
        <v>-15400</v>
      </c>
      <c r="AA41" s="61">
        <f t="shared" si="6"/>
        <v>-15400</v>
      </c>
      <c r="AB41" s="61">
        <f t="shared" si="6"/>
        <v>-15400</v>
      </c>
      <c r="AC41" s="61">
        <f t="shared" si="6"/>
        <v>-15400</v>
      </c>
      <c r="AD41" s="61">
        <f t="shared" si="6"/>
        <v>-15400</v>
      </c>
      <c r="AE41" s="61">
        <f t="shared" si="6"/>
        <v>-15400</v>
      </c>
      <c r="AF41" s="61">
        <f t="shared" si="6"/>
        <v>-15400</v>
      </c>
      <c r="AG41" s="61">
        <f t="shared" si="6"/>
        <v>-15400</v>
      </c>
      <c r="AH41" s="61">
        <f t="shared" si="6"/>
        <v>-15400</v>
      </c>
      <c r="AI41" s="61">
        <f t="shared" si="6"/>
        <v>-15400</v>
      </c>
      <c r="AJ41" s="61">
        <f t="shared" si="6"/>
        <v>-15400</v>
      </c>
      <c r="AK41" s="61">
        <f t="shared" si="6"/>
        <v>-15400</v>
      </c>
      <c r="AL41" s="61">
        <f t="shared" si="6"/>
        <v>-15400</v>
      </c>
      <c r="AM41" s="61">
        <f t="shared" si="6"/>
        <v>-15400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0</v>
      </c>
      <c r="AT41" s="61">
        <v>0</v>
      </c>
      <c r="AU41" s="61">
        <v>0</v>
      </c>
      <c r="AV41" s="61">
        <v>0</v>
      </c>
      <c r="AW41" s="61">
        <v>0</v>
      </c>
      <c r="AX41" s="61">
        <v>0</v>
      </c>
      <c r="AY41" s="61">
        <v>0</v>
      </c>
      <c r="AZ41" s="61">
        <v>0</v>
      </c>
      <c r="BA41" s="61">
        <v>0</v>
      </c>
      <c r="BB41" s="61">
        <v>0</v>
      </c>
      <c r="BC41" s="61">
        <v>0</v>
      </c>
      <c r="BD41" s="61">
        <v>0</v>
      </c>
      <c r="BE41" s="61">
        <v>0</v>
      </c>
      <c r="BF41" s="61">
        <v>0</v>
      </c>
      <c r="BG41" s="61">
        <v>0</v>
      </c>
      <c r="BH41" s="61">
        <v>0</v>
      </c>
      <c r="BI41" s="61">
        <v>0</v>
      </c>
      <c r="BJ41" s="61">
        <v>0</v>
      </c>
      <c r="BK41" s="61">
        <v>0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</row>
    <row r="42" spans="1:99" x14ac:dyDescent="0.25">
      <c r="A42" s="55" t="s">
        <v>4</v>
      </c>
      <c r="B42" s="55" t="s">
        <v>1</v>
      </c>
      <c r="C42" s="55" t="s">
        <v>17</v>
      </c>
      <c r="D42" s="87">
        <f>22*16</f>
        <v>352</v>
      </c>
      <c r="E42" s="55">
        <v>200</v>
      </c>
      <c r="F42" s="64">
        <f>D42*E42</f>
        <v>70400</v>
      </c>
      <c r="G42" s="62">
        <f>-$F$42</f>
        <v>-70400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f>$G$42/16</f>
        <v>-4400</v>
      </c>
      <c r="Y42" s="63">
        <f t="shared" ref="Y42:AM42" si="7">$G$42/16</f>
        <v>-4400</v>
      </c>
      <c r="Z42" s="63">
        <f t="shared" si="7"/>
        <v>-4400</v>
      </c>
      <c r="AA42" s="63">
        <f t="shared" si="7"/>
        <v>-4400</v>
      </c>
      <c r="AB42" s="63">
        <f t="shared" si="7"/>
        <v>-4400</v>
      </c>
      <c r="AC42" s="63">
        <f t="shared" si="7"/>
        <v>-4400</v>
      </c>
      <c r="AD42" s="63">
        <f t="shared" si="7"/>
        <v>-4400</v>
      </c>
      <c r="AE42" s="63">
        <f t="shared" si="7"/>
        <v>-4400</v>
      </c>
      <c r="AF42" s="63">
        <f t="shared" si="7"/>
        <v>-4400</v>
      </c>
      <c r="AG42" s="63">
        <f t="shared" si="7"/>
        <v>-4400</v>
      </c>
      <c r="AH42" s="63">
        <f t="shared" si="7"/>
        <v>-4400</v>
      </c>
      <c r="AI42" s="63">
        <f t="shared" si="7"/>
        <v>-4400</v>
      </c>
      <c r="AJ42" s="63">
        <f t="shared" si="7"/>
        <v>-4400</v>
      </c>
      <c r="AK42" s="63">
        <f t="shared" si="7"/>
        <v>-4400</v>
      </c>
      <c r="AL42" s="63">
        <f t="shared" si="7"/>
        <v>-4400</v>
      </c>
      <c r="AM42" s="63">
        <f t="shared" si="7"/>
        <v>-4400</v>
      </c>
      <c r="AN42" s="63">
        <v>0</v>
      </c>
      <c r="AO42" s="63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</row>
    <row r="43" spans="1:99" x14ac:dyDescent="0.25">
      <c r="A43" s="55" t="s">
        <v>5</v>
      </c>
      <c r="B43" s="55" t="s">
        <v>177</v>
      </c>
      <c r="C43" s="55" t="s">
        <v>143</v>
      </c>
      <c r="D43" s="87">
        <v>0</v>
      </c>
      <c r="E43" s="55">
        <f>65*2183.04</f>
        <v>141897.60000000001</v>
      </c>
      <c r="F43" s="55">
        <f>D43*E43</f>
        <v>0</v>
      </c>
      <c r="G43" s="62">
        <f>F43</f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f>G43</f>
        <v>0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3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0</v>
      </c>
      <c r="BE43" s="63">
        <v>0</v>
      </c>
      <c r="BF43" s="63">
        <v>0</v>
      </c>
      <c r="BG43" s="63">
        <v>0</v>
      </c>
      <c r="BH43" s="63">
        <v>0</v>
      </c>
      <c r="BI43" s="63">
        <v>0</v>
      </c>
      <c r="BJ43" s="63">
        <v>0</v>
      </c>
      <c r="BK43" s="63">
        <v>0</v>
      </c>
      <c r="BL43" s="63">
        <v>0</v>
      </c>
      <c r="BM43" s="63">
        <v>0</v>
      </c>
      <c r="BN43" s="63">
        <v>0</v>
      </c>
      <c r="BO43" s="63">
        <v>0</v>
      </c>
      <c r="BP43" s="63">
        <v>0</v>
      </c>
      <c r="BQ43" s="63">
        <v>0</v>
      </c>
      <c r="BR43" s="63">
        <v>0</v>
      </c>
      <c r="BS43" s="63">
        <v>0</v>
      </c>
      <c r="BT43" s="63">
        <v>0</v>
      </c>
      <c r="BU43" s="63">
        <v>0</v>
      </c>
      <c r="BV43" s="63">
        <v>0</v>
      </c>
      <c r="BW43" s="63">
        <v>0</v>
      </c>
      <c r="BX43" s="63">
        <v>0</v>
      </c>
      <c r="BY43" s="63">
        <v>0</v>
      </c>
      <c r="BZ43" s="63">
        <v>0</v>
      </c>
      <c r="CA43" s="63">
        <v>0</v>
      </c>
      <c r="CB43" s="63">
        <v>0</v>
      </c>
      <c r="CC43" s="63">
        <v>0</v>
      </c>
      <c r="CD43" s="63">
        <v>0</v>
      </c>
      <c r="CE43" s="63">
        <v>0</v>
      </c>
      <c r="CF43" s="63">
        <v>0</v>
      </c>
      <c r="CG43" s="63">
        <v>0</v>
      </c>
      <c r="CH43" s="63">
        <v>0</v>
      </c>
      <c r="CI43" s="63">
        <v>0</v>
      </c>
      <c r="CJ43" s="63">
        <v>0</v>
      </c>
      <c r="CK43" s="63">
        <v>0</v>
      </c>
      <c r="CL43" s="63">
        <v>0</v>
      </c>
      <c r="CM43" s="63">
        <v>0</v>
      </c>
      <c r="CN43" s="63">
        <v>0</v>
      </c>
      <c r="CO43" s="63">
        <v>0</v>
      </c>
      <c r="CP43" s="63">
        <v>0</v>
      </c>
      <c r="CQ43" s="63">
        <v>0</v>
      </c>
      <c r="CR43" s="63">
        <v>0</v>
      </c>
      <c r="CS43" s="63">
        <v>0</v>
      </c>
      <c r="CT43" s="63">
        <v>0</v>
      </c>
      <c r="CU43" s="63">
        <v>0</v>
      </c>
    </row>
    <row r="44" spans="1:99" x14ac:dyDescent="0.25">
      <c r="A44" s="55" t="s">
        <v>5</v>
      </c>
      <c r="B44" s="55" t="s">
        <v>178</v>
      </c>
      <c r="C44" s="55" t="s">
        <v>179</v>
      </c>
      <c r="D44" s="87">
        <v>22</v>
      </c>
      <c r="E44" s="55">
        <v>12700</v>
      </c>
      <c r="F44" s="55">
        <f>D44*E44</f>
        <v>279400</v>
      </c>
      <c r="G44" s="62">
        <f>F44</f>
        <v>279400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f>G44</f>
        <v>279400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3">
        <v>0</v>
      </c>
      <c r="BI44" s="63">
        <v>0</v>
      </c>
      <c r="BJ44" s="63">
        <v>0</v>
      </c>
      <c r="BK44" s="63">
        <v>0</v>
      </c>
      <c r="BL44" s="63">
        <v>0</v>
      </c>
      <c r="BM44" s="63">
        <v>0</v>
      </c>
      <c r="BN44" s="63">
        <v>0</v>
      </c>
      <c r="BO44" s="63">
        <v>0</v>
      </c>
      <c r="BP44" s="63">
        <v>0</v>
      </c>
      <c r="BQ44" s="63">
        <v>0</v>
      </c>
      <c r="BR44" s="63">
        <v>0</v>
      </c>
      <c r="BS44" s="63">
        <v>0</v>
      </c>
      <c r="BT44" s="63">
        <v>0</v>
      </c>
      <c r="BU44" s="63">
        <v>0</v>
      </c>
      <c r="BV44" s="63">
        <v>0</v>
      </c>
      <c r="BW44" s="63">
        <v>0</v>
      </c>
      <c r="BX44" s="63">
        <v>0</v>
      </c>
      <c r="BY44" s="63">
        <v>0</v>
      </c>
      <c r="BZ44" s="63">
        <v>0</v>
      </c>
      <c r="CA44" s="63">
        <v>0</v>
      </c>
      <c r="CB44" s="63">
        <v>0</v>
      </c>
      <c r="CC44" s="63">
        <v>0</v>
      </c>
      <c r="CD44" s="63">
        <v>0</v>
      </c>
      <c r="CE44" s="63">
        <v>0</v>
      </c>
      <c r="CF44" s="63">
        <v>0</v>
      </c>
      <c r="CG44" s="63">
        <v>0</v>
      </c>
      <c r="CH44" s="63">
        <v>0</v>
      </c>
      <c r="CI44" s="63">
        <v>0</v>
      </c>
      <c r="CJ44" s="63">
        <v>0</v>
      </c>
      <c r="CK44" s="63">
        <v>0</v>
      </c>
      <c r="CL44" s="63">
        <v>0</v>
      </c>
      <c r="CM44" s="63">
        <v>0</v>
      </c>
      <c r="CN44" s="63">
        <v>0</v>
      </c>
      <c r="CO44" s="63">
        <v>0</v>
      </c>
      <c r="CP44" s="63">
        <v>0</v>
      </c>
      <c r="CQ44" s="63">
        <v>0</v>
      </c>
      <c r="CR44" s="63">
        <v>0</v>
      </c>
      <c r="CS44" s="63">
        <v>0</v>
      </c>
      <c r="CT44" s="63">
        <v>0</v>
      </c>
      <c r="CU44" s="63">
        <v>0</v>
      </c>
    </row>
    <row r="45" spans="1:99" x14ac:dyDescent="0.25">
      <c r="A45" s="55" t="s">
        <v>5</v>
      </c>
      <c r="B45" s="55" t="s">
        <v>178</v>
      </c>
      <c r="C45" s="55" t="s">
        <v>180</v>
      </c>
      <c r="D45" s="87">
        <v>22</v>
      </c>
      <c r="E45" s="55">
        <v>11000</v>
      </c>
      <c r="F45" s="55">
        <f>D45*E45</f>
        <v>242000</v>
      </c>
      <c r="G45" s="62">
        <f>F45</f>
        <v>242000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f>G45</f>
        <v>242000</v>
      </c>
      <c r="AO45" s="63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0</v>
      </c>
      <c r="BJ45" s="63">
        <v>0</v>
      </c>
      <c r="BK45" s="63">
        <v>0</v>
      </c>
      <c r="BL45" s="63">
        <v>0</v>
      </c>
      <c r="BM45" s="63">
        <v>0</v>
      </c>
      <c r="BN45" s="63">
        <v>0</v>
      </c>
      <c r="BO45" s="63">
        <v>0</v>
      </c>
      <c r="BP45" s="63">
        <v>0</v>
      </c>
      <c r="BQ45" s="63">
        <v>0</v>
      </c>
      <c r="BR45" s="63">
        <v>0</v>
      </c>
      <c r="BS45" s="63">
        <v>0</v>
      </c>
      <c r="BT45" s="63">
        <v>0</v>
      </c>
      <c r="BU45" s="63">
        <v>0</v>
      </c>
      <c r="BV45" s="63">
        <v>0</v>
      </c>
      <c r="BW45" s="63">
        <v>0</v>
      </c>
      <c r="BX45" s="63">
        <v>0</v>
      </c>
      <c r="BY45" s="63">
        <v>0</v>
      </c>
      <c r="BZ45" s="63">
        <v>0</v>
      </c>
      <c r="CA45" s="63">
        <v>0</v>
      </c>
      <c r="CB45" s="63">
        <v>0</v>
      </c>
      <c r="CC45" s="63">
        <v>0</v>
      </c>
      <c r="CD45" s="63">
        <v>0</v>
      </c>
      <c r="CE45" s="63">
        <v>0</v>
      </c>
      <c r="CF45" s="63">
        <v>0</v>
      </c>
      <c r="CG45" s="63">
        <v>0</v>
      </c>
      <c r="CH45" s="63">
        <v>0</v>
      </c>
      <c r="CI45" s="63">
        <v>0</v>
      </c>
      <c r="CJ45" s="63">
        <v>0</v>
      </c>
      <c r="CK45" s="63">
        <v>0</v>
      </c>
      <c r="CL45" s="63">
        <v>0</v>
      </c>
      <c r="CM45" s="63">
        <v>0</v>
      </c>
      <c r="CN45" s="63">
        <v>0</v>
      </c>
      <c r="CO45" s="63">
        <v>0</v>
      </c>
      <c r="CP45" s="63">
        <v>0</v>
      </c>
      <c r="CQ45" s="63">
        <v>0</v>
      </c>
      <c r="CR45" s="63">
        <v>0</v>
      </c>
      <c r="CS45" s="63">
        <v>0</v>
      </c>
      <c r="CT45" s="63">
        <v>0</v>
      </c>
      <c r="CU45" s="63">
        <v>0</v>
      </c>
    </row>
    <row r="46" spans="1:99" x14ac:dyDescent="0.25">
      <c r="A46" s="55" t="s">
        <v>5</v>
      </c>
      <c r="B46" s="55" t="s">
        <v>181</v>
      </c>
      <c r="C46" s="55" t="s">
        <v>182</v>
      </c>
      <c r="D46" s="87">
        <v>0</v>
      </c>
      <c r="E46" s="55">
        <v>450</v>
      </c>
      <c r="F46" s="64">
        <f>D46*E46</f>
        <v>0</v>
      </c>
      <c r="G46" s="62">
        <f>F46</f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f>($D$46*$E$46)/60</f>
        <v>0</v>
      </c>
      <c r="AO46" s="63">
        <f t="shared" ref="AO46:CU46" si="8">($D$46*$E$46)/60</f>
        <v>0</v>
      </c>
      <c r="AP46" s="63">
        <f t="shared" si="8"/>
        <v>0</v>
      </c>
      <c r="AQ46" s="63">
        <f t="shared" si="8"/>
        <v>0</v>
      </c>
      <c r="AR46" s="63">
        <f t="shared" si="8"/>
        <v>0</v>
      </c>
      <c r="AS46" s="63">
        <f t="shared" si="8"/>
        <v>0</v>
      </c>
      <c r="AT46" s="63">
        <f t="shared" si="8"/>
        <v>0</v>
      </c>
      <c r="AU46" s="63">
        <f t="shared" si="8"/>
        <v>0</v>
      </c>
      <c r="AV46" s="63">
        <f t="shared" si="8"/>
        <v>0</v>
      </c>
      <c r="AW46" s="63">
        <f t="shared" si="8"/>
        <v>0</v>
      </c>
      <c r="AX46" s="63">
        <f t="shared" si="8"/>
        <v>0</v>
      </c>
      <c r="AY46" s="63">
        <f t="shared" si="8"/>
        <v>0</v>
      </c>
      <c r="AZ46" s="63">
        <f t="shared" si="8"/>
        <v>0</v>
      </c>
      <c r="BA46" s="63">
        <f t="shared" si="8"/>
        <v>0</v>
      </c>
      <c r="BB46" s="63">
        <f t="shared" si="8"/>
        <v>0</v>
      </c>
      <c r="BC46" s="63">
        <f t="shared" si="8"/>
        <v>0</v>
      </c>
      <c r="BD46" s="63">
        <f t="shared" si="8"/>
        <v>0</v>
      </c>
      <c r="BE46" s="63">
        <f t="shared" si="8"/>
        <v>0</v>
      </c>
      <c r="BF46" s="63">
        <f t="shared" si="8"/>
        <v>0</v>
      </c>
      <c r="BG46" s="63">
        <f t="shared" si="8"/>
        <v>0</v>
      </c>
      <c r="BH46" s="63">
        <f t="shared" si="8"/>
        <v>0</v>
      </c>
      <c r="BI46" s="63">
        <f t="shared" si="8"/>
        <v>0</v>
      </c>
      <c r="BJ46" s="63">
        <f t="shared" si="8"/>
        <v>0</v>
      </c>
      <c r="BK46" s="63">
        <f t="shared" si="8"/>
        <v>0</v>
      </c>
      <c r="BL46" s="63">
        <f t="shared" si="8"/>
        <v>0</v>
      </c>
      <c r="BM46" s="63">
        <f t="shared" si="8"/>
        <v>0</v>
      </c>
      <c r="BN46" s="63">
        <f t="shared" si="8"/>
        <v>0</v>
      </c>
      <c r="BO46" s="63">
        <f t="shared" si="8"/>
        <v>0</v>
      </c>
      <c r="BP46" s="63">
        <f t="shared" si="8"/>
        <v>0</v>
      </c>
      <c r="BQ46" s="63">
        <f t="shared" si="8"/>
        <v>0</v>
      </c>
      <c r="BR46" s="63">
        <f t="shared" si="8"/>
        <v>0</v>
      </c>
      <c r="BS46" s="63">
        <f t="shared" si="8"/>
        <v>0</v>
      </c>
      <c r="BT46" s="63">
        <f t="shared" si="8"/>
        <v>0</v>
      </c>
      <c r="BU46" s="63">
        <f t="shared" si="8"/>
        <v>0</v>
      </c>
      <c r="BV46" s="63">
        <f t="shared" si="8"/>
        <v>0</v>
      </c>
      <c r="BW46" s="63">
        <f t="shared" si="8"/>
        <v>0</v>
      </c>
      <c r="BX46" s="63">
        <f t="shared" si="8"/>
        <v>0</v>
      </c>
      <c r="BY46" s="63">
        <f t="shared" si="8"/>
        <v>0</v>
      </c>
      <c r="BZ46" s="63">
        <f t="shared" si="8"/>
        <v>0</v>
      </c>
      <c r="CA46" s="63">
        <f t="shared" si="8"/>
        <v>0</v>
      </c>
      <c r="CB46" s="63">
        <f t="shared" si="8"/>
        <v>0</v>
      </c>
      <c r="CC46" s="63">
        <f t="shared" si="8"/>
        <v>0</v>
      </c>
      <c r="CD46" s="63">
        <f t="shared" si="8"/>
        <v>0</v>
      </c>
      <c r="CE46" s="63">
        <f t="shared" si="8"/>
        <v>0</v>
      </c>
      <c r="CF46" s="63">
        <f t="shared" si="8"/>
        <v>0</v>
      </c>
      <c r="CG46" s="63">
        <f t="shared" si="8"/>
        <v>0</v>
      </c>
      <c r="CH46" s="63">
        <f t="shared" si="8"/>
        <v>0</v>
      </c>
      <c r="CI46" s="63">
        <f t="shared" si="8"/>
        <v>0</v>
      </c>
      <c r="CJ46" s="63">
        <f t="shared" si="8"/>
        <v>0</v>
      </c>
      <c r="CK46" s="63">
        <f t="shared" si="8"/>
        <v>0</v>
      </c>
      <c r="CL46" s="63">
        <f t="shared" si="8"/>
        <v>0</v>
      </c>
      <c r="CM46" s="63">
        <f t="shared" si="8"/>
        <v>0</v>
      </c>
      <c r="CN46" s="63">
        <f t="shared" si="8"/>
        <v>0</v>
      </c>
      <c r="CO46" s="63">
        <f t="shared" si="8"/>
        <v>0</v>
      </c>
      <c r="CP46" s="63">
        <f t="shared" si="8"/>
        <v>0</v>
      </c>
      <c r="CQ46" s="63">
        <f t="shared" si="8"/>
        <v>0</v>
      </c>
      <c r="CR46" s="63">
        <f t="shared" si="8"/>
        <v>0</v>
      </c>
      <c r="CS46" s="63">
        <f t="shared" si="8"/>
        <v>0</v>
      </c>
      <c r="CT46" s="63">
        <f t="shared" si="8"/>
        <v>0</v>
      </c>
      <c r="CU46" s="63">
        <f t="shared" si="8"/>
        <v>0</v>
      </c>
    </row>
    <row r="47" spans="1:99" x14ac:dyDescent="0.25">
      <c r="A47" s="55" t="s">
        <v>5</v>
      </c>
      <c r="B47" s="55" t="s">
        <v>183</v>
      </c>
      <c r="C47" s="55" t="s">
        <v>151</v>
      </c>
      <c r="D47" s="87">
        <v>0</v>
      </c>
      <c r="E47" s="55">
        <v>50</v>
      </c>
      <c r="F47" s="64">
        <f>D47*E47</f>
        <v>0</v>
      </c>
      <c r="G47" s="69">
        <f>F47</f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f>($D$47*$E$47)/60</f>
        <v>0</v>
      </c>
      <c r="AO47" s="63">
        <f t="shared" ref="AO47:CU47" si="9">($D$47*$E$47)/60</f>
        <v>0</v>
      </c>
      <c r="AP47" s="63">
        <f t="shared" si="9"/>
        <v>0</v>
      </c>
      <c r="AQ47" s="63">
        <f t="shared" si="9"/>
        <v>0</v>
      </c>
      <c r="AR47" s="63">
        <f t="shared" si="9"/>
        <v>0</v>
      </c>
      <c r="AS47" s="63">
        <f t="shared" si="9"/>
        <v>0</v>
      </c>
      <c r="AT47" s="63">
        <f t="shared" si="9"/>
        <v>0</v>
      </c>
      <c r="AU47" s="63">
        <f t="shared" si="9"/>
        <v>0</v>
      </c>
      <c r="AV47" s="63">
        <f t="shared" si="9"/>
        <v>0</v>
      </c>
      <c r="AW47" s="63">
        <f t="shared" si="9"/>
        <v>0</v>
      </c>
      <c r="AX47" s="63">
        <f t="shared" si="9"/>
        <v>0</v>
      </c>
      <c r="AY47" s="63">
        <f t="shared" si="9"/>
        <v>0</v>
      </c>
      <c r="AZ47" s="63">
        <f t="shared" si="9"/>
        <v>0</v>
      </c>
      <c r="BA47" s="63">
        <f t="shared" si="9"/>
        <v>0</v>
      </c>
      <c r="BB47" s="63">
        <f t="shared" si="9"/>
        <v>0</v>
      </c>
      <c r="BC47" s="63">
        <f t="shared" si="9"/>
        <v>0</v>
      </c>
      <c r="BD47" s="63">
        <f t="shared" si="9"/>
        <v>0</v>
      </c>
      <c r="BE47" s="63">
        <f t="shared" si="9"/>
        <v>0</v>
      </c>
      <c r="BF47" s="63">
        <f t="shared" si="9"/>
        <v>0</v>
      </c>
      <c r="BG47" s="63">
        <f t="shared" si="9"/>
        <v>0</v>
      </c>
      <c r="BH47" s="63">
        <f t="shared" si="9"/>
        <v>0</v>
      </c>
      <c r="BI47" s="63">
        <f t="shared" si="9"/>
        <v>0</v>
      </c>
      <c r="BJ47" s="63">
        <f t="shared" si="9"/>
        <v>0</v>
      </c>
      <c r="BK47" s="63">
        <f t="shared" si="9"/>
        <v>0</v>
      </c>
      <c r="BL47" s="63">
        <f t="shared" si="9"/>
        <v>0</v>
      </c>
      <c r="BM47" s="63">
        <f t="shared" si="9"/>
        <v>0</v>
      </c>
      <c r="BN47" s="63">
        <f t="shared" si="9"/>
        <v>0</v>
      </c>
      <c r="BO47" s="63">
        <f t="shared" si="9"/>
        <v>0</v>
      </c>
      <c r="BP47" s="63">
        <f t="shared" si="9"/>
        <v>0</v>
      </c>
      <c r="BQ47" s="63">
        <f t="shared" si="9"/>
        <v>0</v>
      </c>
      <c r="BR47" s="63">
        <f t="shared" si="9"/>
        <v>0</v>
      </c>
      <c r="BS47" s="63">
        <f t="shared" si="9"/>
        <v>0</v>
      </c>
      <c r="BT47" s="63">
        <f t="shared" si="9"/>
        <v>0</v>
      </c>
      <c r="BU47" s="63">
        <f t="shared" si="9"/>
        <v>0</v>
      </c>
      <c r="BV47" s="63">
        <f t="shared" si="9"/>
        <v>0</v>
      </c>
      <c r="BW47" s="63">
        <f t="shared" si="9"/>
        <v>0</v>
      </c>
      <c r="BX47" s="63">
        <f t="shared" si="9"/>
        <v>0</v>
      </c>
      <c r="BY47" s="63">
        <f t="shared" si="9"/>
        <v>0</v>
      </c>
      <c r="BZ47" s="63">
        <f t="shared" si="9"/>
        <v>0</v>
      </c>
      <c r="CA47" s="63">
        <f t="shared" si="9"/>
        <v>0</v>
      </c>
      <c r="CB47" s="63">
        <f t="shared" si="9"/>
        <v>0</v>
      </c>
      <c r="CC47" s="63">
        <f t="shared" si="9"/>
        <v>0</v>
      </c>
      <c r="CD47" s="63">
        <f t="shared" si="9"/>
        <v>0</v>
      </c>
      <c r="CE47" s="63">
        <f t="shared" si="9"/>
        <v>0</v>
      </c>
      <c r="CF47" s="63">
        <f t="shared" si="9"/>
        <v>0</v>
      </c>
      <c r="CG47" s="63">
        <f t="shared" si="9"/>
        <v>0</v>
      </c>
      <c r="CH47" s="63">
        <f t="shared" si="9"/>
        <v>0</v>
      </c>
      <c r="CI47" s="63">
        <f t="shared" si="9"/>
        <v>0</v>
      </c>
      <c r="CJ47" s="63">
        <f t="shared" si="9"/>
        <v>0</v>
      </c>
      <c r="CK47" s="63">
        <f t="shared" si="9"/>
        <v>0</v>
      </c>
      <c r="CL47" s="63">
        <f t="shared" si="9"/>
        <v>0</v>
      </c>
      <c r="CM47" s="63">
        <f t="shared" si="9"/>
        <v>0</v>
      </c>
      <c r="CN47" s="63">
        <f t="shared" si="9"/>
        <v>0</v>
      </c>
      <c r="CO47" s="63">
        <f t="shared" si="9"/>
        <v>0</v>
      </c>
      <c r="CP47" s="63">
        <f t="shared" si="9"/>
        <v>0</v>
      </c>
      <c r="CQ47" s="63">
        <f t="shared" si="9"/>
        <v>0</v>
      </c>
      <c r="CR47" s="63">
        <f t="shared" si="9"/>
        <v>0</v>
      </c>
      <c r="CS47" s="63">
        <f t="shared" si="9"/>
        <v>0</v>
      </c>
      <c r="CT47" s="63">
        <f t="shared" si="9"/>
        <v>0</v>
      </c>
      <c r="CU47" s="63">
        <f t="shared" si="9"/>
        <v>0</v>
      </c>
    </row>
    <row r="48" spans="1:99" x14ac:dyDescent="0.25">
      <c r="A48" s="55" t="s">
        <v>184</v>
      </c>
      <c r="B48" s="55" t="s">
        <v>185</v>
      </c>
      <c r="C48" s="55" t="s">
        <v>5</v>
      </c>
      <c r="F48" s="70"/>
      <c r="G48" s="71">
        <f>SUM(F43:F47)</f>
        <v>521400</v>
      </c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spans="1:99" x14ac:dyDescent="0.25">
      <c r="A49" s="55" t="s">
        <v>184</v>
      </c>
      <c r="B49" s="55" t="s">
        <v>185</v>
      </c>
      <c r="C49" s="55" t="s">
        <v>90</v>
      </c>
      <c r="F49" s="70"/>
      <c r="G49" s="71">
        <f>-SUM(F2:F42)</f>
        <v>-2297739.4948152406</v>
      </c>
      <c r="H49" s="72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spans="1:99" x14ac:dyDescent="0.25">
      <c r="A50" s="55" t="s">
        <v>184</v>
      </c>
      <c r="B50" s="55" t="s">
        <v>185</v>
      </c>
      <c r="C50" s="55" t="s">
        <v>186</v>
      </c>
      <c r="F50" s="70"/>
      <c r="G50" s="71">
        <f>SUM(G48:G49)</f>
        <v>-1776339.4948152406</v>
      </c>
      <c r="H50" s="72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spans="1:99" x14ac:dyDescent="0.25">
      <c r="A51" s="55" t="s">
        <v>184</v>
      </c>
      <c r="B51" s="55" t="s">
        <v>185</v>
      </c>
      <c r="C51" s="55" t="s">
        <v>187</v>
      </c>
      <c r="F51" s="70"/>
      <c r="G51" s="74">
        <f>G50/-G49</f>
        <v>-0.77308132572185895</v>
      </c>
      <c r="H51" s="72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spans="1:99" x14ac:dyDescent="0.25">
      <c r="A52" s="55" t="s">
        <v>184</v>
      </c>
      <c r="B52" s="55" t="s">
        <v>188</v>
      </c>
      <c r="C52" s="55" t="s">
        <v>189</v>
      </c>
      <c r="F52" s="70"/>
      <c r="G52" s="75"/>
      <c r="H52" s="76">
        <f>SUM(H2:H47)</f>
        <v>0</v>
      </c>
      <c r="I52" s="68">
        <f>SUM(I2:I47)</f>
        <v>-7018</v>
      </c>
      <c r="J52" s="68">
        <f>SUM(J2:J47)</f>
        <v>0</v>
      </c>
      <c r="K52" s="68">
        <f>SUM(K2:K47)</f>
        <v>-8486.0065876079989</v>
      </c>
      <c r="L52" s="68">
        <f>SUM(L2:L47)</f>
        <v>0</v>
      </c>
      <c r="M52" s="68">
        <f>SUM(M2:M47)</f>
        <v>-38423.34996632352</v>
      </c>
      <c r="N52" s="68">
        <f>SUM(N2:N47)</f>
        <v>-679.1400000000001</v>
      </c>
      <c r="O52" s="68">
        <f>SUM(O2:O47)</f>
        <v>0</v>
      </c>
      <c r="P52" s="68">
        <f>SUM(P2:P47)</f>
        <v>-58203.499361309274</v>
      </c>
      <c r="Q52" s="68">
        <f>SUM(Q2:Q47)</f>
        <v>-12453.145848000002</v>
      </c>
      <c r="R52" s="68">
        <f>SUM(R2:R47)</f>
        <v>-1589.0065876080002</v>
      </c>
      <c r="S52" s="68">
        <f>SUM(S2:S47)</f>
        <v>0</v>
      </c>
      <c r="T52" s="68">
        <f>SUM(T2:T47)</f>
        <v>-49812.583392000008</v>
      </c>
      <c r="U52" s="68">
        <f>SUM(U2:U47)</f>
        <v>0</v>
      </c>
      <c r="V52" s="68">
        <f>SUM(V2:V47)</f>
        <v>0</v>
      </c>
      <c r="W52" s="68">
        <f>SUM(W2:W47)</f>
        <v>-12786.221906151328</v>
      </c>
      <c r="X52" s="68">
        <f>SUM(X2:X47)</f>
        <v>-69975.222757103067</v>
      </c>
      <c r="Y52" s="68">
        <f>SUM(Y2:Y47)</f>
        <v>-91006.179923255084</v>
      </c>
      <c r="Z52" s="68">
        <f>SUM(Z2:Z47)</f>
        <v>-47747.954938409217</v>
      </c>
      <c r="AA52" s="68">
        <f>SUM(AA2:AA47)</f>
        <v>-67869.972591531521</v>
      </c>
      <c r="AB52" s="68">
        <f>SUM(AB2:AB47)</f>
        <v>-83880.678477330148</v>
      </c>
      <c r="AC52" s="68">
        <f>SUM(AC2:AC47)</f>
        <v>-112218.21772500893</v>
      </c>
      <c r="AD52" s="68">
        <f>SUM(AD2:AD47)</f>
        <v>-117266.58578833939</v>
      </c>
      <c r="AE52" s="68">
        <f>SUM(AE2:AE47)</f>
        <v>-116833.77377809238</v>
      </c>
      <c r="AF52" s="68">
        <f>SUM(AF2:AF47)</f>
        <v>-113659.46629790936</v>
      </c>
      <c r="AG52" s="68">
        <f>SUM(AG2:AG47)</f>
        <v>-114592.88605009289</v>
      </c>
      <c r="AH52" s="68">
        <f>SUM(AH2:AH47)</f>
        <v>-130592.79383547686</v>
      </c>
      <c r="AI52" s="68">
        <f>SUM(AI2:AI47)</f>
        <v>-201384.71733233595</v>
      </c>
      <c r="AJ52" s="68">
        <f>SUM(AJ2:AJ47)</f>
        <v>-255736.65468169461</v>
      </c>
      <c r="AK52" s="68">
        <f>SUM(AK2:AK47)</f>
        <v>-195019.68312727561</v>
      </c>
      <c r="AL52" s="68">
        <f>SUM(AL2:AL47)</f>
        <v>-141150.0928490478</v>
      </c>
      <c r="AM52" s="68">
        <f>SUM(AM2:AM47)</f>
        <v>-109896.18261917375</v>
      </c>
      <c r="AN52" s="68">
        <f>SUM(AN2:AN47)</f>
        <v>512014.07875579572</v>
      </c>
      <c r="AO52" s="68">
        <f>SUM(AO2:AO47)</f>
        <v>-4081.4801417687281</v>
      </c>
      <c r="AP52" s="68">
        <f>SUM(AP2:AP47)</f>
        <v>-4017.9834567981702</v>
      </c>
      <c r="AQ52" s="68">
        <f>SUM(AQ2:AQ47)</f>
        <v>-3954.3015731631158</v>
      </c>
      <c r="AR52" s="68">
        <f>SUM(AR2:AR47)</f>
        <v>-3890.4339507007912</v>
      </c>
      <c r="AS52" s="68">
        <f>SUM(AS2:AS47)</f>
        <v>-3826.3800476729525</v>
      </c>
      <c r="AT52" s="68">
        <f>SUM(AT2:AT47)</f>
        <v>-3762.1393207612819</v>
      </c>
      <c r="AU52" s="68">
        <f>SUM(AU2:AU47)</f>
        <v>-3697.7112250627856</v>
      </c>
      <c r="AV52" s="68">
        <f>SUM(AV2:AV47)</f>
        <v>-3633.0952140851691</v>
      </c>
      <c r="AW52" s="68">
        <f>SUM(AW2:AW47)</f>
        <v>-3568.2907397422018</v>
      </c>
      <c r="AX52" s="68">
        <f>SUM(AX2:AX47)</f>
        <v>-3503.2972523490657</v>
      </c>
      <c r="AY52" s="68">
        <f>SUM(AY2:AY47)</f>
        <v>-3438.1142006177015</v>
      </c>
      <c r="AZ52" s="68">
        <f>SUM(AZ2:AZ47)</f>
        <v>-3372.7410316521191</v>
      </c>
      <c r="BA52" s="68">
        <f>SUM(BA2:BA47)</f>
        <v>-3307.1771909437221</v>
      </c>
      <c r="BB52" s="68">
        <f>SUM(BB2:BB47)</f>
        <v>-3241.4221223665909</v>
      </c>
      <c r="BC52" s="68">
        <f>SUM(BC2:BC47)</f>
        <v>-3175.4752681727773</v>
      </c>
      <c r="BD52" s="68">
        <f>SUM(BD2:BD47)</f>
        <v>-3109.3360689875644</v>
      </c>
      <c r="BE52" s="68">
        <f>SUM(BE2:BE47)</f>
        <v>-3043.0039638047292</v>
      </c>
      <c r="BF52" s="68">
        <f>SUM(BF2:BF47)</f>
        <v>-2976.4783899817758</v>
      </c>
      <c r="BG52" s="68">
        <f>SUM(BG2:BG47)</f>
        <v>-2909.7587832351728</v>
      </c>
      <c r="BH52" s="68">
        <f>SUM(BH2:BH47)</f>
        <v>-2842.8445776355588</v>
      </c>
      <c r="BI52" s="68">
        <f>SUM(BI2:BI47)</f>
        <v>-2775.7352056029458</v>
      </c>
      <c r="BJ52" s="68">
        <f>SUM(BJ2:BJ47)</f>
        <v>-2708.4300979019049</v>
      </c>
      <c r="BK52" s="68">
        <f>SUM(BK2:BK47)</f>
        <v>-2640.9286836367355</v>
      </c>
      <c r="BL52" s="68">
        <f>SUM(BL2:BL47)</f>
        <v>-2573.2303902466265</v>
      </c>
      <c r="BM52" s="68">
        <f>SUM(BM2:BM47)</f>
        <v>-2505.3346435007961</v>
      </c>
      <c r="BN52" s="68">
        <f>SUM(BN2:BN47)</f>
        <v>-2437.2408674936232</v>
      </c>
      <c r="BO52" s="68">
        <f>SUM(BO2:BO47)</f>
        <v>-2368.9484846397636</v>
      </c>
      <c r="BP52" s="68">
        <f>SUM(BP2:BP47)</f>
        <v>-2300.4569156692469</v>
      </c>
      <c r="BQ52" s="68">
        <f>SUM(BQ2:BQ47)</f>
        <v>-2231.7655796225649</v>
      </c>
      <c r="BR52" s="68">
        <f>SUM(BR2:BR47)</f>
        <v>-2162.8738938457477</v>
      </c>
      <c r="BS52" s="68">
        <f>SUM(BS2:BS47)</f>
        <v>-2093.7812739854148</v>
      </c>
      <c r="BT52" s="68">
        <f>SUM(BT2:BT47)</f>
        <v>-2024.4871339838226</v>
      </c>
      <c r="BU52" s="68">
        <f>SUM(BU2:BU47)</f>
        <v>-1954.9908860738922</v>
      </c>
      <c r="BV52" s="68">
        <f>SUM(BV2:BV47)</f>
        <v>-1885.2919407742247</v>
      </c>
      <c r="BW52" s="68">
        <f>SUM(BW2:BW47)</f>
        <v>-1815.3897068840995</v>
      </c>
      <c r="BX52" s="68">
        <f>SUM(BX2:BX47)</f>
        <v>-1745.2835914784616</v>
      </c>
      <c r="BY52" s="68">
        <f>SUM(BY2:BY47)</f>
        <v>-1674.9729999028909</v>
      </c>
      <c r="BZ52" s="68">
        <f>SUM(BZ2:BZ47)</f>
        <v>-1604.4573357685576</v>
      </c>
      <c r="CA52" s="68">
        <f>SUM(CA2:CA47)</f>
        <v>-1533.7360009471658</v>
      </c>
      <c r="CB52" s="68">
        <f>SUM(CB2:CB47)</f>
        <v>-1462.808395565879</v>
      </c>
      <c r="CC52" s="68">
        <f>SUM(CC2:CC47)</f>
        <v>-1391.6739180022298</v>
      </c>
      <c r="CD52" s="68">
        <f>SUM(CD2:CD47)</f>
        <v>-1320.3319648790196</v>
      </c>
      <c r="CE52" s="68">
        <f>SUM(CE2:CE47)</f>
        <v>-1248.7819310592001</v>
      </c>
      <c r="CF52" s="68">
        <f>SUM(CF2:CF47)</f>
        <v>-1177.0232096407397</v>
      </c>
      <c r="CG52" s="68">
        <f>SUM(CG2:CG47)</f>
        <v>-1105.0551919514755</v>
      </c>
      <c r="CH52" s="68">
        <f>SUM(CH2:CH47)</f>
        <v>-1032.8772675439509</v>
      </c>
      <c r="CI52" s="68">
        <f>SUM(CI2:CI47)</f>
        <v>-960.48882419023744</v>
      </c>
      <c r="CJ52" s="68">
        <f>SUM(CJ2:CJ47)</f>
        <v>-887.88924787674262</v>
      </c>
      <c r="CK52" s="68">
        <f>SUM(CK2:CK47)</f>
        <v>-815.07792279900002</v>
      </c>
      <c r="CL52" s="68">
        <f>SUM(CL2:CL47)</f>
        <v>-742.0542313564473</v>
      </c>
      <c r="CM52" s="68">
        <f>SUM(CM2:CM47)</f>
        <v>-668.81755414718702</v>
      </c>
      <c r="CN52" s="68">
        <f>SUM(CN2:CN47)</f>
        <v>-595.36726996273319</v>
      </c>
      <c r="CO52" s="68">
        <f>SUM(CO2:CO47)</f>
        <v>-521.70275578274152</v>
      </c>
      <c r="CP52" s="68">
        <f>SUM(CP2:CP47)</f>
        <v>-447.82338676972466</v>
      </c>
      <c r="CQ52" s="68">
        <f>SUM(CQ2:CQ47)</f>
        <v>-373.72853626375314</v>
      </c>
      <c r="CR52" s="68">
        <f>SUM(CR2:CR47)</f>
        <v>-299.41757577713929</v>
      </c>
      <c r="CS52" s="68">
        <f>SUM(CS2:CS47)</f>
        <v>-224.8898749891062</v>
      </c>
      <c r="CT52" s="68">
        <f>SUM(CT2:CT47)</f>
        <v>-150.1448017404413</v>
      </c>
      <c r="CU52" s="68">
        <f>SUM(CU2:CU47)</f>
        <v>-4256.9408495911875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70"/>
      <c r="G53" s="74">
        <f>SUM(H52:CU52)</f>
        <v>-1776339.6325266308</v>
      </c>
      <c r="H53" s="77">
        <f>SUM(H52:R52)</f>
        <v>-126852.14835084879</v>
      </c>
      <c r="I53" s="77"/>
      <c r="J53" s="77"/>
      <c r="K53" s="77"/>
      <c r="L53" s="77"/>
      <c r="M53" s="77"/>
      <c r="N53" s="77"/>
      <c r="O53" s="77"/>
      <c r="P53" s="77"/>
      <c r="Q53" s="77"/>
      <c r="R53" s="78"/>
      <c r="S53" s="79">
        <f>SUM(S52:AD52)</f>
        <v>-652563.61749912868</v>
      </c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8"/>
      <c r="AE53" s="79">
        <f>SUM(AE52:AP52)</f>
        <v>-874951.63541387022</v>
      </c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8"/>
      <c r="AQ53" s="79">
        <f>SUM(AQ52:BB52)</f>
        <v>-43195.103869117498</v>
      </c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8"/>
      <c r="BC53" s="79">
        <f>SUM(BC52:BN52)</f>
        <v>-33697.796940200205</v>
      </c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8"/>
      <c r="BO53" s="79">
        <f>SUM(BO52:BZ52)</f>
        <v>-23862.699742628687</v>
      </c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8"/>
      <c r="CA53" s="79">
        <f>SUM(CA52:CL52)</f>
        <v>-13677.798105812089</v>
      </c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8"/>
      <c r="CM53" s="79">
        <f>SUM(CM52:CU52)</f>
        <v>-7538.8326050240139</v>
      </c>
      <c r="CN53" s="77"/>
      <c r="CO53" s="77"/>
      <c r="CP53" s="77"/>
      <c r="CQ53" s="77"/>
      <c r="CR53" s="77"/>
      <c r="CS53" s="77"/>
      <c r="CT53" s="77"/>
      <c r="CU53" s="78"/>
    </row>
    <row r="54" spans="1:99" x14ac:dyDescent="0.25">
      <c r="A54" s="55" t="s">
        <v>184</v>
      </c>
      <c r="B54" s="55" t="s">
        <v>191</v>
      </c>
      <c r="C54" s="55" t="s">
        <v>192</v>
      </c>
      <c r="F54" s="70"/>
      <c r="G54" s="71">
        <v>0.06</v>
      </c>
      <c r="H54" s="7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spans="1:99" x14ac:dyDescent="0.25">
      <c r="A55" s="55" t="s">
        <v>184</v>
      </c>
      <c r="B55" s="55" t="s">
        <v>191</v>
      </c>
      <c r="C55" s="55" t="s">
        <v>91</v>
      </c>
      <c r="F55" s="70"/>
      <c r="G55" s="71">
        <f xml:space="preserve"> (1+G54)^(1/12)-1</f>
        <v>4.8675505653430484E-3</v>
      </c>
      <c r="H55" s="72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</row>
    <row r="56" spans="1:99" x14ac:dyDescent="0.25">
      <c r="A56" s="55" t="s">
        <v>184</v>
      </c>
      <c r="B56" s="55" t="s">
        <v>191</v>
      </c>
      <c r="C56" s="55" t="s">
        <v>92</v>
      </c>
      <c r="F56" s="70"/>
      <c r="G56" s="71">
        <v>5.0000000000000001E-4</v>
      </c>
      <c r="H56" s="72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spans="1:99" x14ac:dyDescent="0.25">
      <c r="A57" s="55" t="s">
        <v>184</v>
      </c>
      <c r="B57" s="55" t="s">
        <v>193</v>
      </c>
      <c r="C57" s="55" t="s">
        <v>93</v>
      </c>
      <c r="F57" s="70"/>
      <c r="G57" s="71">
        <f>NPV(G55,Q52:CU52)+SUM(H52:P52)</f>
        <v>-1650909.1705521781</v>
      </c>
      <c r="H57" s="80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</row>
    <row r="58" spans="1:99" x14ac:dyDescent="0.25">
      <c r="A58" s="55" t="s">
        <v>184</v>
      </c>
      <c r="B58" s="55" t="s">
        <v>193</v>
      </c>
      <c r="C58" s="55" t="s">
        <v>94</v>
      </c>
      <c r="F58" s="70"/>
      <c r="G58" s="71">
        <f>CU58</f>
        <v>-1.3080440718729047E-2</v>
      </c>
      <c r="H58" s="76"/>
      <c r="I58" s="68">
        <f>MIRR(H52:I52,G56,G55)</f>
        <v>-1</v>
      </c>
      <c r="J58" s="68">
        <f>MIRR($H$52:J52,$G$56,$G$55)</f>
        <v>-1</v>
      </c>
      <c r="K58" s="68">
        <f>MIRR($H$52:K52,$G$56,$G$55)</f>
        <v>-1</v>
      </c>
      <c r="L58" s="68">
        <f>MIRR($H$52:L52,$G$56,$G$55)</f>
        <v>-1</v>
      </c>
      <c r="M58" s="68">
        <f>MIRR($H$52:M52,$G$56,$G$55)</f>
        <v>-1</v>
      </c>
      <c r="N58" s="68">
        <f>MIRR($H$52:N52,$G$56,$G$55)</f>
        <v>-1</v>
      </c>
      <c r="O58" s="68">
        <f>MIRR($H$52:O52,$G$56,$G$55)</f>
        <v>-1</v>
      </c>
      <c r="P58" s="68">
        <f>MIRR($H$52:P52,$G$56,$G$55)</f>
        <v>-1</v>
      </c>
      <c r="Q58" s="68">
        <f>MIRR($H$52:Q52,$G$56,$G$55)</f>
        <v>-1</v>
      </c>
      <c r="R58" s="68">
        <f>MIRR($H$52:R52,$G$56,$G$55)</f>
        <v>-1</v>
      </c>
      <c r="S58" s="68">
        <f>MIRR($H$52:S52,$G$56,$G$55)</f>
        <v>-1</v>
      </c>
      <c r="T58" s="68">
        <f>MIRR($H$52:T52,$G$56,$G$55)</f>
        <v>-1</v>
      </c>
      <c r="U58" s="68">
        <f>MIRR($H$52:U52,$G$56,$G$55)</f>
        <v>-1</v>
      </c>
      <c r="V58" s="68">
        <f>MIRR($H$52:V52,$G$56,$G$55)</f>
        <v>-1</v>
      </c>
      <c r="W58" s="68">
        <f>MIRR($H$52:W52,$G$56,$G$55)</f>
        <v>-1</v>
      </c>
      <c r="X58" s="68">
        <f>MIRR($H$52:X52,$G$56,$G$55)</f>
        <v>-1</v>
      </c>
      <c r="Y58" s="68">
        <f>MIRR($H$52:Y52,$G$56,$G$55)</f>
        <v>-1</v>
      </c>
      <c r="Z58" s="68">
        <f>MIRR($H$52:Z52,$G$56,$G$55)</f>
        <v>-1</v>
      </c>
      <c r="AA58" s="68">
        <f>MIRR($H$52:AA52,$G$56,$G$55)</f>
        <v>-1</v>
      </c>
      <c r="AB58" s="68">
        <f>MIRR($H$52:AB52,$G$56,$G$55)</f>
        <v>-1</v>
      </c>
      <c r="AC58" s="68">
        <f>MIRR($H$52:AC52,$G$56,$G$55)</f>
        <v>-1</v>
      </c>
      <c r="AD58" s="68">
        <f>MIRR($H$52:AD52,$G$56,$G$55)</f>
        <v>-1</v>
      </c>
      <c r="AE58" s="68">
        <f>MIRR($H$52:AE52,$G$56,$G$55)</f>
        <v>-1</v>
      </c>
      <c r="AF58" s="68">
        <f>MIRR($H$52:AF52,$G$56,$G$55)</f>
        <v>-1</v>
      </c>
      <c r="AG58" s="68">
        <f>MIRR($H$52:AG52,$G$56,$G$55)</f>
        <v>-1</v>
      </c>
      <c r="AH58" s="68">
        <f>MIRR($H$52:AH52,$G$56,$G$55)</f>
        <v>-1</v>
      </c>
      <c r="AI58" s="68">
        <f>MIRR($H$52:AI52,$G$56,$G$55)</f>
        <v>-1</v>
      </c>
      <c r="AJ58" s="68">
        <f>MIRR($H$52:AJ52,$G$56,$G$55)</f>
        <v>-1</v>
      </c>
      <c r="AK58" s="68">
        <f>MIRR($H$52:AK52,$G$56,$G$55)</f>
        <v>-1</v>
      </c>
      <c r="AL58" s="68">
        <f>MIRR($H$52:AL52,$G$56,$G$55)</f>
        <v>-1</v>
      </c>
      <c r="AM58" s="68">
        <f>MIRR($H$52:AM52,$G$56,$G$55)</f>
        <v>-1</v>
      </c>
      <c r="AN58" s="68">
        <f>MIRR($H$52:AN52,$G$56,$G$55)</f>
        <v>-4.3614021152475146E-2</v>
      </c>
      <c r="AO58" s="68">
        <f>MIRR($H$52:AO52,$G$56,$G$55)</f>
        <v>-4.2234406733948626E-2</v>
      </c>
      <c r="AP58" s="68">
        <f>MIRR($H$52:AP52,$G$56,$G$55)</f>
        <v>-4.093317978291211E-2</v>
      </c>
      <c r="AQ58" s="68">
        <f>MIRR($H$52:AQ52,$G$56,$G$55)</f>
        <v>-3.9703770414710737E-2</v>
      </c>
      <c r="AR58" s="68">
        <f>MIRR($H$52:AR52,$G$56,$G$55)</f>
        <v>-3.8540323133504417E-2</v>
      </c>
      <c r="AS58" s="68">
        <f>MIRR($H$52:AS52,$G$56,$G$55)</f>
        <v>-3.7437602303721618E-2</v>
      </c>
      <c r="AT58" s="68">
        <f>MIRR($H$52:AT52,$G$56,$G$55)</f>
        <v>-3.6390912242240891E-2</v>
      </c>
      <c r="AU58" s="68">
        <f>MIRR($H$52:AU52,$G$56,$G$55)</f>
        <v>-3.5396029359676229E-2</v>
      </c>
      <c r="AV58" s="68">
        <f>MIRR($H$52:AV52,$G$56,$G$55)</f>
        <v>-3.4449144283336786E-2</v>
      </c>
      <c r="AW58" s="68">
        <f>MIRR($H$52:AW52,$G$56,$G$55)</f>
        <v>-3.3546812290098815E-2</v>
      </c>
      <c r="AX58" s="68">
        <f>MIRR($H$52:AX52,$G$56,$G$55)</f>
        <v>-3.2685910689897679E-2</v>
      </c>
      <c r="AY58" s="68">
        <f>MIRR($H$52:AY52,$G$56,$G$55)</f>
        <v>-3.186360204883032E-2</v>
      </c>
      <c r="AZ58" s="68">
        <f>MIRR($H$52:AZ52,$G$56,$G$55)</f>
        <v>-3.1077302339258317E-2</v>
      </c>
      <c r="BA58" s="68">
        <f>MIRR($H$52:BA52,$G$56,$G$55)</f>
        <v>-3.0324653263724355E-2</v>
      </c>
      <c r="BB58" s="68">
        <f>MIRR($H$52:BB52,$G$56,$G$55)</f>
        <v>-2.9603498128257244E-2</v>
      </c>
      <c r="BC58" s="68">
        <f>MIRR($H$52:BC52,$G$56,$G$55)</f>
        <v>-2.8911860745157503E-2</v>
      </c>
      <c r="BD58" s="68">
        <f>MIRR($H$52:BD52,$G$56,$G$55)</f>
        <v>-2.8247926930599188E-2</v>
      </c>
      <c r="BE58" s="68">
        <f>MIRR($H$52:BE52,$G$56,$G$55)</f>
        <v>-2.761002823222114E-2</v>
      </c>
      <c r="BF58" s="68">
        <f>MIRR($H$52:BF52,$G$56,$G$55)</f>
        <v>-2.6996627579341292E-2</v>
      </c>
      <c r="BG58" s="68">
        <f>MIRR($H$52:BG52,$G$56,$G$55)</f>
        <v>-2.6406306595907592E-2</v>
      </c>
      <c r="BH58" s="68">
        <f>MIRR($H$52:BH52,$G$56,$G$55)</f>
        <v>-2.5837754355683806E-2</v>
      </c>
      <c r="BI58" s="68">
        <f>MIRR($H$52:BI52,$G$56,$G$55)</f>
        <v>-2.5289757391963263E-2</v>
      </c>
      <c r="BJ58" s="68">
        <f>MIRR($H$52:BJ52,$G$56,$G$55)</f>
        <v>-2.4761190801511068E-2</v>
      </c>
      <c r="BK58" s="68">
        <f>MIRR($H$52:BK52,$G$56,$G$55)</f>
        <v>-2.4251010305424869E-2</v>
      </c>
      <c r="BL58" s="68">
        <f>MIRR($H$52:BL52,$G$56,$G$55)</f>
        <v>-2.3758245148946533E-2</v>
      </c>
      <c r="BM58" s="68">
        <f>MIRR($H$52:BM52,$G$56,$G$55)</f>
        <v>-2.3281991738588248E-2</v>
      </c>
      <c r="BN58" s="68">
        <f>MIRR($H$52:BN52,$G$56,$G$55)</f>
        <v>-2.2821407928771187E-2</v>
      </c>
      <c r="BO58" s="68">
        <f>MIRR($H$52:BO52,$G$56,$G$55)</f>
        <v>-2.2375707881920226E-2</v>
      </c>
      <c r="BP58" s="68">
        <f>MIRR($H$52:BP52,$G$56,$G$55)</f>
        <v>-2.1944157435970446E-2</v>
      </c>
      <c r="BQ58" s="68">
        <f>MIRR($H$52:BQ52,$G$56,$G$55)</f>
        <v>-2.1526069921793289E-2</v>
      </c>
      <c r="BR58" s="68">
        <f>MIRR($H$52:BR52,$G$56,$G$55)</f>
        <v>-2.1120802380373838E-2</v>
      </c>
      <c r="BS58" s="68">
        <f>MIRR($H$52:BS52,$G$56,$G$55)</f>
        <v>-2.0727752135866195E-2</v>
      </c>
      <c r="BT58" s="68">
        <f>MIRR($H$52:BT52,$G$56,$G$55)</f>
        <v>-2.0346353686068741E-2</v>
      </c>
      <c r="BU58" s="68">
        <f>MIRR($H$52:BU52,$G$56,$G$55)</f>
        <v>-1.99760758765406E-2</v>
      </c>
      <c r="BV58" s="68">
        <f>MIRR($H$52:BV52,$G$56,$G$55)</f>
        <v>-1.9616419328626677E-2</v>
      </c>
      <c r="BW58" s="68">
        <f>MIRR($H$52:BW52,$G$56,$G$55)</f>
        <v>-1.926691409516601E-2</v>
      </c>
      <c r="BX58" s="68">
        <f>MIRR($H$52:BX52,$G$56,$G$55)</f>
        <v>-1.8927117520711523E-2</v>
      </c>
      <c r="BY58" s="68">
        <f>MIRR($H$52:BY52,$G$56,$G$55)</f>
        <v>-1.8596612285743497E-2</v>
      </c>
      <c r="BZ58" s="68">
        <f>MIRR($H$52:BZ52,$G$56,$G$55)</f>
        <v>-1.8275004616679857E-2</v>
      </c>
      <c r="CA58" s="68">
        <f>MIRR($H$52:CA52,$G$56,$G$55)</f>
        <v>-1.7961922645511996E-2</v>
      </c>
      <c r="CB58" s="68">
        <f>MIRR($H$52:CB52,$G$56,$G$55)</f>
        <v>-1.7657014904676416E-2</v>
      </c>
      <c r="CC58" s="68">
        <f>MIRR($H$52:CC52,$G$56,$G$55)</f>
        <v>-1.735994894432813E-2</v>
      </c>
      <c r="CD58" s="68">
        <f>MIRR($H$52:CD52,$G$56,$G$55)</f>
        <v>-1.7070410060559205E-2</v>
      </c>
      <c r="CE58" s="68">
        <f>MIRR($H$52:CE52,$G$56,$G$55)</f>
        <v>-1.6788100124311867E-2</v>
      </c>
      <c r="CF58" s="68">
        <f>MIRR($H$52:CF52,$G$56,$G$55)</f>
        <v>-1.6512736501805181E-2</v>
      </c>
      <c r="CG58" s="68">
        <f>MIRR($H$52:CG52,$G$56,$G$55)</f>
        <v>-1.6244051058239783E-2</v>
      </c>
      <c r="CH58" s="68">
        <f>MIRR($H$52:CH52,$G$56,$G$55)</f>
        <v>-1.5981789237379029E-2</v>
      </c>
      <c r="CI58" s="68">
        <f>MIRR($H$52:CI52,$G$56,$G$55)</f>
        <v>-1.5725709210348549E-2</v>
      </c>
      <c r="CJ58" s="68">
        <f>MIRR($H$52:CJ52,$G$56,$G$55)</f>
        <v>-1.5475581087656121E-2</v>
      </c>
      <c r="CK58" s="68">
        <f>MIRR($H$52:CK52,$G$56,$G$55)</f>
        <v>-1.5231186189019419E-2</v>
      </c>
      <c r="CL58" s="68">
        <f>MIRR($H$52:CL52,$G$56,$G$55)</f>
        <v>-1.4992316366112868E-2</v>
      </c>
      <c r="CM58" s="68">
        <f>MIRR($H$52:CM52,$G$56,$G$55)</f>
        <v>-1.4758773373811374E-2</v>
      </c>
      <c r="CN58" s="68">
        <f>MIRR($H$52:CN52,$G$56,$G$55)</f>
        <v>-1.4530368285926687E-2</v>
      </c>
      <c r="CO58" s="68">
        <f>MIRR($H$52:CO52,$G$56,$G$55)</f>
        <v>-1.4306920951804747E-2</v>
      </c>
      <c r="CP58" s="68">
        <f>MIRR($H$52:CP52,$G$56,$G$55)</f>
        <v>-1.4088259490487753E-2</v>
      </c>
      <c r="CQ58" s="68">
        <f>MIRR($H$52:CQ52,$G$56,$G$55)</f>
        <v>-1.3874219819445144E-2</v>
      </c>
      <c r="CR58" s="68">
        <f>MIRR($H$52:CR52,$G$56,$G$55)</f>
        <v>-1.366464521514632E-2</v>
      </c>
      <c r="CS58" s="68">
        <f>MIRR($H$52:CS52,$G$56,$G$55)</f>
        <v>-1.3459385902994336E-2</v>
      </c>
      <c r="CT58" s="68">
        <f>MIRR($H$52:CT52,$G$56,$G$55)</f>
        <v>-1.3258298674353797E-2</v>
      </c>
      <c r="CU58" s="68">
        <f>MIRR($H$52:CU52,$G$56,$G$55)</f>
        <v>-1.3080440718729047E-2</v>
      </c>
    </row>
    <row r="59" spans="1:99" x14ac:dyDescent="0.25">
      <c r="F59" s="83"/>
      <c r="G59" s="71"/>
      <c r="H59" s="84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conditionalFormatting sqref="AG19 AG22 AJ19 AJ22 AM19 AM22 AP18:AP22">
    <cfRule type="cellIs" dxfId="37" priority="6" stopIfTrue="1" operator="equal">
      <formula>#REF!</formula>
    </cfRule>
  </conditionalFormatting>
  <conditionalFormatting sqref="Y22:AF22 AH19:AI19 AH22:AI22 AK19:AL19 AK22:AL22 H33:V39 W33:CU36 W38:BC38 W39:CU39 H24:R24 H16:W17 Y16:CU16 X17:CU17 H6:W11 X9:Y11 Y7:AM7 X8:AM8 X6:AM6 Z9:AM9 Z10:CU11 AN6:CU9 Y19:AF19 H40:CU45 H2:CU5 H13:CU15 H25:CU32 H18:H23 K23:CU23 K22:R22 K18:K21 S18:AP18 S20:AP21 AN18:AO22 AQ18:CU22">
    <cfRule type="cellIs" dxfId="36" priority="8" stopIfTrue="1" operator="equal">
      <formula>#REF!</formula>
    </cfRule>
  </conditionalFormatting>
  <conditionalFormatting sqref="X7 X16 S19:X19 S22:X22 W37:CU37 S24:CU24">
    <cfRule type="cellIs" dxfId="35" priority="7" stopIfTrue="1" operator="equal">
      <formula>#REF!</formula>
    </cfRule>
  </conditionalFormatting>
  <conditionalFormatting sqref="H12:CU12">
    <cfRule type="cellIs" dxfId="34" priority="5" stopIfTrue="1" operator="equal">
      <formula>#REF!</formula>
    </cfRule>
  </conditionalFormatting>
  <conditionalFormatting sqref="H46:CU46">
    <cfRule type="cellIs" dxfId="33" priority="4" stopIfTrue="1" operator="equal">
      <formula>#REF!</formula>
    </cfRule>
  </conditionalFormatting>
  <conditionalFormatting sqref="H47:CU47">
    <cfRule type="cellIs" dxfId="32" priority="3" stopIfTrue="1" operator="equal">
      <formula>#REF!</formula>
    </cfRule>
  </conditionalFormatting>
  <conditionalFormatting sqref="I18:J23">
    <cfRule type="cellIs" dxfId="31" priority="2" stopIfTrue="1" operator="equal">
      <formula>#REF!</formula>
    </cfRule>
  </conditionalFormatting>
  <conditionalFormatting sqref="L18:R21">
    <cfRule type="cellIs" dxfId="30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416F-0E4E-49CB-B707-A25622E7B0DC}">
  <sheetPr codeName="Hoja4"/>
  <dimension ref="A1:CU59"/>
  <sheetViews>
    <sheetView zoomScale="85" zoomScaleNormal="85" workbookViewId="0">
      <pane xSplit="7" ySplit="1" topLeftCell="H2" activePane="bottomRight" state="frozen"/>
      <selection pane="topRight" activeCell="J1" sqref="J1"/>
      <selection pane="bottomLeft" activeCell="A9" sqref="A9"/>
      <selection pane="bottomRight" activeCell="E15" sqref="E15"/>
    </sheetView>
  </sheetViews>
  <sheetFormatPr baseColWidth="10" defaultColWidth="10.7109375" defaultRowHeight="15" x14ac:dyDescent="0.25"/>
  <cols>
    <col min="1" max="1" width="10.7109375" style="55"/>
    <col min="2" max="2" width="24.140625" style="55" bestFit="1" customWidth="1"/>
    <col min="3" max="3" width="58.5703125" style="55" bestFit="1" customWidth="1"/>
    <col min="4" max="4" width="12.28515625" style="87" bestFit="1" customWidth="1"/>
    <col min="5" max="5" width="14" style="55" customWidth="1"/>
    <col min="6" max="6" width="18" style="55" customWidth="1"/>
    <col min="7" max="7" width="18.28515625" style="86" bestFit="1" customWidth="1"/>
    <col min="8" max="15" width="10.7109375" style="86"/>
    <col min="16" max="16" width="11.42578125" style="86" bestFit="1" customWidth="1"/>
    <col min="17" max="19" width="10.7109375" style="86"/>
    <col min="20" max="20" width="11.42578125" style="86" bestFit="1" customWidth="1"/>
    <col min="21" max="27" width="10.7109375" style="86"/>
    <col min="28" max="39" width="11.42578125" style="86" bestFit="1" customWidth="1"/>
    <col min="40" max="40" width="12.28515625" style="86" bestFit="1" customWidth="1"/>
    <col min="41" max="55" width="10.7109375" style="86"/>
    <col min="56" max="98" width="10.7109375" style="55"/>
    <col min="99" max="99" width="12.28515625" style="55" bestFit="1" customWidth="1"/>
    <col min="100" max="100" width="12.85546875" style="55" bestFit="1" customWidth="1"/>
    <col min="101" max="16384" width="10.7109375" style="55"/>
  </cols>
  <sheetData>
    <row r="1" spans="1:99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57" t="s">
        <v>41</v>
      </c>
      <c r="H1" s="57" t="s">
        <v>42</v>
      </c>
      <c r="I1" s="57" t="s">
        <v>43</v>
      </c>
      <c r="J1" s="57" t="s">
        <v>44</v>
      </c>
      <c r="K1" s="57" t="s">
        <v>45</v>
      </c>
      <c r="L1" s="57" t="s">
        <v>46</v>
      </c>
      <c r="M1" s="57" t="s">
        <v>47</v>
      </c>
      <c r="N1" s="57" t="s">
        <v>48</v>
      </c>
      <c r="O1" s="57" t="s">
        <v>49</v>
      </c>
      <c r="P1" s="57" t="s">
        <v>50</v>
      </c>
      <c r="Q1" s="57" t="s">
        <v>51</v>
      </c>
      <c r="R1" s="57" t="s">
        <v>52</v>
      </c>
      <c r="S1" s="57" t="s">
        <v>53</v>
      </c>
      <c r="T1" s="57" t="s">
        <v>54</v>
      </c>
      <c r="U1" s="57" t="s">
        <v>55</v>
      </c>
      <c r="V1" s="57" t="s">
        <v>56</v>
      </c>
      <c r="W1" s="57" t="s">
        <v>57</v>
      </c>
      <c r="X1" s="57" t="s">
        <v>58</v>
      </c>
      <c r="Y1" s="57" t="s">
        <v>59</v>
      </c>
      <c r="Z1" s="57" t="s">
        <v>60</v>
      </c>
      <c r="AA1" s="57" t="s">
        <v>61</v>
      </c>
      <c r="AB1" s="57" t="s">
        <v>62</v>
      </c>
      <c r="AC1" s="57" t="s">
        <v>63</v>
      </c>
      <c r="AD1" s="57" t="s">
        <v>64</v>
      </c>
      <c r="AE1" s="57" t="s">
        <v>65</v>
      </c>
      <c r="AF1" s="57" t="s">
        <v>66</v>
      </c>
      <c r="AG1" s="57" t="s">
        <v>67</v>
      </c>
      <c r="AH1" s="57" t="s">
        <v>68</v>
      </c>
      <c r="AI1" s="57" t="s">
        <v>69</v>
      </c>
      <c r="AJ1" s="57" t="s">
        <v>70</v>
      </c>
      <c r="AK1" s="57" t="s">
        <v>71</v>
      </c>
      <c r="AL1" s="57" t="s">
        <v>72</v>
      </c>
      <c r="AM1" s="57" t="s">
        <v>73</v>
      </c>
      <c r="AN1" s="57" t="s">
        <v>74</v>
      </c>
      <c r="AO1" s="57" t="s">
        <v>75</v>
      </c>
      <c r="AP1" s="57" t="s">
        <v>76</v>
      </c>
      <c r="AQ1" s="57" t="s">
        <v>77</v>
      </c>
      <c r="AR1" s="57" t="s">
        <v>78</v>
      </c>
      <c r="AS1" s="57" t="s">
        <v>79</v>
      </c>
      <c r="AT1" s="57" t="s">
        <v>80</v>
      </c>
      <c r="AU1" s="57" t="s">
        <v>81</v>
      </c>
      <c r="AV1" s="57" t="s">
        <v>82</v>
      </c>
      <c r="AW1" s="57" t="s">
        <v>83</v>
      </c>
      <c r="AX1" s="57" t="s">
        <v>84</v>
      </c>
      <c r="AY1" s="57" t="s">
        <v>85</v>
      </c>
      <c r="AZ1" s="57" t="s">
        <v>86</v>
      </c>
      <c r="BA1" s="57" t="s">
        <v>87</v>
      </c>
      <c r="BB1" s="57" t="s">
        <v>88</v>
      </c>
      <c r="BC1" s="57" t="s">
        <v>89</v>
      </c>
      <c r="BD1" s="57" t="s">
        <v>96</v>
      </c>
      <c r="BE1" s="57" t="s">
        <v>97</v>
      </c>
      <c r="BF1" s="57" t="s">
        <v>98</v>
      </c>
      <c r="BG1" s="57" t="s">
        <v>99</v>
      </c>
      <c r="BH1" s="57" t="s">
        <v>100</v>
      </c>
      <c r="BI1" s="57" t="s">
        <v>101</v>
      </c>
      <c r="BJ1" s="57" t="s">
        <v>102</v>
      </c>
      <c r="BK1" s="57" t="s">
        <v>103</v>
      </c>
      <c r="BL1" s="57" t="s">
        <v>104</v>
      </c>
      <c r="BM1" s="57" t="s">
        <v>105</v>
      </c>
      <c r="BN1" s="57" t="s">
        <v>106</v>
      </c>
      <c r="BO1" s="57" t="s">
        <v>107</v>
      </c>
      <c r="BP1" s="57" t="s">
        <v>108</v>
      </c>
      <c r="BQ1" s="57" t="s">
        <v>109</v>
      </c>
      <c r="BR1" s="57" t="s">
        <v>110</v>
      </c>
      <c r="BS1" s="57" t="s">
        <v>111</v>
      </c>
      <c r="BT1" s="57" t="s">
        <v>112</v>
      </c>
      <c r="BU1" s="57" t="s">
        <v>113</v>
      </c>
      <c r="BV1" s="57" t="s">
        <v>114</v>
      </c>
      <c r="BW1" s="57" t="s">
        <v>115</v>
      </c>
      <c r="BX1" s="57" t="s">
        <v>116</v>
      </c>
      <c r="BY1" s="57" t="s">
        <v>117</v>
      </c>
      <c r="BZ1" s="57" t="s">
        <v>118</v>
      </c>
      <c r="CA1" s="57" t="s">
        <v>119</v>
      </c>
      <c r="CB1" s="57" t="s">
        <v>120</v>
      </c>
      <c r="CC1" s="57" t="s">
        <v>121</v>
      </c>
      <c r="CD1" s="57" t="s">
        <v>122</v>
      </c>
      <c r="CE1" s="57" t="s">
        <v>123</v>
      </c>
      <c r="CF1" s="57" t="s">
        <v>124</v>
      </c>
      <c r="CG1" s="57" t="s">
        <v>125</v>
      </c>
      <c r="CH1" s="57" t="s">
        <v>126</v>
      </c>
      <c r="CI1" s="57" t="s">
        <v>127</v>
      </c>
      <c r="CJ1" s="57" t="s">
        <v>128</v>
      </c>
      <c r="CK1" s="57" t="s">
        <v>129</v>
      </c>
      <c r="CL1" s="57" t="s">
        <v>130</v>
      </c>
      <c r="CM1" s="57" t="s">
        <v>131</v>
      </c>
      <c r="CN1" s="57" t="s">
        <v>132</v>
      </c>
      <c r="CO1" s="57" t="s">
        <v>133</v>
      </c>
      <c r="CP1" s="57" t="s">
        <v>134</v>
      </c>
      <c r="CQ1" s="57" t="s">
        <v>135</v>
      </c>
      <c r="CR1" s="57" t="s">
        <v>136</v>
      </c>
      <c r="CS1" s="57" t="s">
        <v>137</v>
      </c>
      <c r="CT1" s="57" t="s">
        <v>138</v>
      </c>
      <c r="CU1" s="57" t="s">
        <v>139</v>
      </c>
    </row>
    <row r="2" spans="1:99" x14ac:dyDescent="0.25">
      <c r="A2" s="55" t="s">
        <v>4</v>
      </c>
      <c r="B2" s="55" t="s">
        <v>162</v>
      </c>
      <c r="C2" s="55" t="s">
        <v>31</v>
      </c>
      <c r="D2" s="88">
        <v>1</v>
      </c>
      <c r="E2" s="58">
        <v>5800</v>
      </c>
      <c r="F2" s="59">
        <f>D2*E2</f>
        <v>5800</v>
      </c>
      <c r="G2" s="60">
        <v>-5800</v>
      </c>
      <c r="H2" s="61">
        <v>0</v>
      </c>
      <c r="I2" s="61">
        <f>G2</f>
        <v>-5800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1">
        <v>0</v>
      </c>
      <c r="R2" s="61">
        <v>0</v>
      </c>
      <c r="S2" s="61">
        <v>0</v>
      </c>
      <c r="T2" s="61">
        <v>0</v>
      </c>
      <c r="U2" s="61">
        <v>0</v>
      </c>
      <c r="V2" s="61">
        <v>0</v>
      </c>
      <c r="W2" s="61">
        <v>0</v>
      </c>
      <c r="X2" s="61">
        <v>0</v>
      </c>
      <c r="Y2" s="61">
        <v>0</v>
      </c>
      <c r="Z2" s="61">
        <v>0</v>
      </c>
      <c r="AA2" s="61">
        <v>0</v>
      </c>
      <c r="AB2" s="61">
        <v>0</v>
      </c>
      <c r="AC2" s="61">
        <v>0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0</v>
      </c>
      <c r="AJ2" s="61">
        <v>0</v>
      </c>
      <c r="AK2" s="61">
        <v>0</v>
      </c>
      <c r="AL2" s="61">
        <v>0</v>
      </c>
      <c r="AM2" s="61">
        <v>0</v>
      </c>
      <c r="AN2" s="61">
        <v>0</v>
      </c>
      <c r="AO2" s="61">
        <v>0</v>
      </c>
      <c r="AP2" s="61">
        <v>0</v>
      </c>
      <c r="AQ2" s="61">
        <v>0</v>
      </c>
      <c r="AR2" s="61">
        <v>0</v>
      </c>
      <c r="AS2" s="61">
        <v>0</v>
      </c>
      <c r="AT2" s="61">
        <v>0</v>
      </c>
      <c r="AU2" s="61">
        <v>0</v>
      </c>
      <c r="AV2" s="61">
        <v>0</v>
      </c>
      <c r="AW2" s="61">
        <v>0</v>
      </c>
      <c r="AX2" s="61">
        <v>0</v>
      </c>
      <c r="AY2" s="61">
        <v>0</v>
      </c>
      <c r="AZ2" s="61">
        <v>0</v>
      </c>
      <c r="BA2" s="61">
        <v>0</v>
      </c>
      <c r="BB2" s="61">
        <v>0</v>
      </c>
      <c r="BC2" s="61">
        <v>0</v>
      </c>
      <c r="BD2" s="61">
        <v>0</v>
      </c>
      <c r="BE2" s="61">
        <v>0</v>
      </c>
      <c r="BF2" s="61">
        <v>0</v>
      </c>
      <c r="BG2" s="61">
        <v>0</v>
      </c>
      <c r="BH2" s="61">
        <v>0</v>
      </c>
      <c r="BI2" s="6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61">
        <v>0</v>
      </c>
      <c r="CU2" s="61">
        <v>0</v>
      </c>
    </row>
    <row r="3" spans="1:99" x14ac:dyDescent="0.25">
      <c r="A3" s="55" t="s">
        <v>4</v>
      </c>
      <c r="B3" s="55" t="s">
        <v>162</v>
      </c>
      <c r="C3" s="55" t="s">
        <v>18</v>
      </c>
      <c r="D3" s="89">
        <v>1</v>
      </c>
      <c r="E3" s="59">
        <v>1200</v>
      </c>
      <c r="F3" s="59">
        <f>D3*E3</f>
        <v>1200</v>
      </c>
      <c r="G3" s="62">
        <v>-1200</v>
      </c>
      <c r="H3" s="63">
        <v>0</v>
      </c>
      <c r="I3" s="63">
        <v>0</v>
      </c>
      <c r="J3" s="63">
        <v>0</v>
      </c>
      <c r="K3" s="63">
        <f>G3</f>
        <v>-1200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0</v>
      </c>
      <c r="BJ3" s="63">
        <v>0</v>
      </c>
      <c r="BK3" s="63">
        <v>0</v>
      </c>
      <c r="BL3" s="63">
        <v>0</v>
      </c>
      <c r="BM3" s="63">
        <v>0</v>
      </c>
      <c r="BN3" s="63">
        <v>0</v>
      </c>
      <c r="BO3" s="63">
        <v>0</v>
      </c>
      <c r="BP3" s="63">
        <v>0</v>
      </c>
      <c r="BQ3" s="63">
        <v>0</v>
      </c>
      <c r="BR3" s="63">
        <v>0</v>
      </c>
      <c r="BS3" s="63">
        <v>0</v>
      </c>
      <c r="BT3" s="63">
        <v>0</v>
      </c>
      <c r="BU3" s="63">
        <v>0</v>
      </c>
      <c r="BV3" s="63">
        <v>0</v>
      </c>
      <c r="BW3" s="63">
        <v>0</v>
      </c>
      <c r="BX3" s="63">
        <v>0</v>
      </c>
      <c r="BY3" s="63">
        <v>0</v>
      </c>
      <c r="BZ3" s="63">
        <v>0</v>
      </c>
      <c r="CA3" s="63">
        <v>0</v>
      </c>
      <c r="CB3" s="63">
        <v>0</v>
      </c>
      <c r="CC3" s="63">
        <v>0</v>
      </c>
      <c r="CD3" s="63">
        <v>0</v>
      </c>
      <c r="CE3" s="63">
        <v>0</v>
      </c>
      <c r="CF3" s="63">
        <v>0</v>
      </c>
      <c r="CG3" s="63">
        <v>0</v>
      </c>
      <c r="CH3" s="63">
        <v>0</v>
      </c>
      <c r="CI3" s="63">
        <v>0</v>
      </c>
      <c r="CJ3" s="63">
        <v>0</v>
      </c>
      <c r="CK3" s="63">
        <v>0</v>
      </c>
      <c r="CL3" s="63">
        <v>0</v>
      </c>
      <c r="CM3" s="63">
        <v>0</v>
      </c>
      <c r="CN3" s="63">
        <v>0</v>
      </c>
      <c r="CO3" s="63">
        <v>0</v>
      </c>
      <c r="CP3" s="63">
        <v>0</v>
      </c>
      <c r="CQ3" s="63">
        <v>0</v>
      </c>
      <c r="CR3" s="63">
        <v>0</v>
      </c>
      <c r="CS3" s="63">
        <v>0</v>
      </c>
      <c r="CT3" s="63">
        <v>0</v>
      </c>
      <c r="CU3" s="63">
        <v>0</v>
      </c>
    </row>
    <row r="4" spans="1:99" x14ac:dyDescent="0.25">
      <c r="A4" s="55" t="s">
        <v>4</v>
      </c>
      <c r="B4" s="55" t="s">
        <v>162</v>
      </c>
      <c r="C4" s="55" t="s">
        <v>19</v>
      </c>
      <c r="D4" s="89">
        <v>1</v>
      </c>
      <c r="E4" s="59">
        <v>4500</v>
      </c>
      <c r="F4" s="59">
        <f>E4*D4</f>
        <v>4500</v>
      </c>
      <c r="G4" s="62">
        <v>-4500</v>
      </c>
      <c r="H4" s="63">
        <v>0</v>
      </c>
      <c r="I4" s="63">
        <v>0</v>
      </c>
      <c r="J4" s="63">
        <v>0</v>
      </c>
      <c r="K4" s="63">
        <f>G4</f>
        <v>-4500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0</v>
      </c>
      <c r="BJ4" s="63">
        <v>0</v>
      </c>
      <c r="BK4" s="63">
        <v>0</v>
      </c>
      <c r="BL4" s="63">
        <v>0</v>
      </c>
      <c r="BM4" s="63">
        <v>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3">
        <v>0</v>
      </c>
      <c r="BT4" s="63">
        <v>0</v>
      </c>
      <c r="BU4" s="63">
        <v>0</v>
      </c>
      <c r="BV4" s="63">
        <v>0</v>
      </c>
      <c r="BW4" s="63">
        <v>0</v>
      </c>
      <c r="BX4" s="63">
        <v>0</v>
      </c>
      <c r="BY4" s="63">
        <v>0</v>
      </c>
      <c r="BZ4" s="63">
        <v>0</v>
      </c>
      <c r="CA4" s="63">
        <v>0</v>
      </c>
      <c r="CB4" s="63">
        <v>0</v>
      </c>
      <c r="CC4" s="63">
        <v>0</v>
      </c>
      <c r="CD4" s="63">
        <v>0</v>
      </c>
      <c r="CE4" s="63">
        <v>0</v>
      </c>
      <c r="CF4" s="63">
        <v>0</v>
      </c>
      <c r="CG4" s="63">
        <v>0</v>
      </c>
      <c r="CH4" s="63">
        <v>0</v>
      </c>
      <c r="CI4" s="63">
        <v>0</v>
      </c>
      <c r="CJ4" s="63">
        <v>0</v>
      </c>
      <c r="CK4" s="63">
        <v>0</v>
      </c>
      <c r="CL4" s="63">
        <v>0</v>
      </c>
      <c r="CM4" s="63">
        <v>0</v>
      </c>
      <c r="CN4" s="63">
        <v>0</v>
      </c>
      <c r="CO4" s="63">
        <v>0</v>
      </c>
      <c r="CP4" s="63">
        <v>0</v>
      </c>
      <c r="CQ4" s="63">
        <v>0</v>
      </c>
      <c r="CR4" s="63">
        <v>0</v>
      </c>
      <c r="CS4" s="63">
        <v>0</v>
      </c>
      <c r="CT4" s="63">
        <v>0</v>
      </c>
      <c r="CU4" s="63">
        <v>0</v>
      </c>
    </row>
    <row r="5" spans="1:99" x14ac:dyDescent="0.25">
      <c r="A5" s="55" t="s">
        <v>4</v>
      </c>
      <c r="B5" s="55" t="s">
        <v>162</v>
      </c>
      <c r="C5" s="55" t="s">
        <v>9</v>
      </c>
      <c r="D5" s="89">
        <v>0.21</v>
      </c>
      <c r="E5" s="59">
        <f>F3+F4+F2</f>
        <v>11500</v>
      </c>
      <c r="F5" s="59">
        <f>D5*E5</f>
        <v>2415</v>
      </c>
      <c r="G5" s="62">
        <f>(G2+G3+G4)*0.21</f>
        <v>-2415</v>
      </c>
      <c r="H5" s="63">
        <f>(H2+H3+H4)*0.21</f>
        <v>0</v>
      </c>
      <c r="I5" s="63">
        <f>(I2+I3+I4)*0.21</f>
        <v>-1218</v>
      </c>
      <c r="J5" s="63">
        <v>0</v>
      </c>
      <c r="K5" s="63">
        <f>(K2+K3+K4)*0.21</f>
        <v>-1197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0</v>
      </c>
      <c r="BL5" s="63">
        <v>0</v>
      </c>
      <c r="BM5" s="63">
        <v>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3">
        <v>0</v>
      </c>
      <c r="BT5" s="63">
        <v>0</v>
      </c>
      <c r="BU5" s="63">
        <v>0</v>
      </c>
      <c r="BV5" s="63">
        <v>0</v>
      </c>
      <c r="BW5" s="63">
        <v>0</v>
      </c>
      <c r="BX5" s="63">
        <v>0</v>
      </c>
      <c r="BY5" s="63">
        <v>0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0</v>
      </c>
      <c r="CH5" s="63">
        <v>0</v>
      </c>
      <c r="CI5" s="63">
        <v>0</v>
      </c>
      <c r="CJ5" s="63">
        <v>0</v>
      </c>
      <c r="CK5" s="63">
        <v>0</v>
      </c>
      <c r="CL5" s="63">
        <v>0</v>
      </c>
      <c r="CM5" s="63">
        <v>0</v>
      </c>
      <c r="CN5" s="63">
        <v>0</v>
      </c>
      <c r="CO5" s="63">
        <v>0</v>
      </c>
      <c r="CP5" s="63">
        <v>0</v>
      </c>
      <c r="CQ5" s="63">
        <v>0</v>
      </c>
      <c r="CR5" s="63">
        <v>0</v>
      </c>
      <c r="CS5" s="63">
        <v>0</v>
      </c>
      <c r="CT5" s="63">
        <v>0</v>
      </c>
      <c r="CU5" s="63">
        <v>0</v>
      </c>
    </row>
    <row r="6" spans="1:99" x14ac:dyDescent="0.25">
      <c r="A6" s="55" t="s">
        <v>4</v>
      </c>
      <c r="B6" s="55" t="s">
        <v>163</v>
      </c>
      <c r="C6" s="55" t="s">
        <v>15</v>
      </c>
      <c r="D6" s="87">
        <v>5.6099999999999997E-2</v>
      </c>
      <c r="E6" s="55">
        <f>F16</f>
        <v>67914</v>
      </c>
      <c r="F6" s="55">
        <f>E6*D6</f>
        <v>3809.9753999999998</v>
      </c>
      <c r="G6" s="60">
        <f>-F6</f>
        <v>-3809.9753999999998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f>G6</f>
        <v>-3809.9753999999998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  <c r="AJ6" s="61">
        <v>0</v>
      </c>
      <c r="AK6" s="61">
        <v>0</v>
      </c>
      <c r="AL6" s="61">
        <v>0</v>
      </c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0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0</v>
      </c>
      <c r="BH6" s="61">
        <v>0</v>
      </c>
      <c r="BI6" s="61">
        <v>0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0</v>
      </c>
    </row>
    <row r="7" spans="1:99" x14ac:dyDescent="0.25">
      <c r="A7" s="55" t="s">
        <v>4</v>
      </c>
      <c r="B7" s="55" t="s">
        <v>163</v>
      </c>
      <c r="C7" s="55" t="s">
        <v>16</v>
      </c>
      <c r="D7" s="87">
        <v>4.7699999999999999E-2</v>
      </c>
      <c r="E7" s="55">
        <f>F16</f>
        <v>67914</v>
      </c>
      <c r="F7" s="55">
        <f>E7*D7</f>
        <v>3239.4978000000001</v>
      </c>
      <c r="G7" s="62">
        <f>-F7</f>
        <v>-3239.4978000000001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f>G7*0.3</f>
        <v>-971.84933999999998</v>
      </c>
      <c r="Y7" s="63">
        <f>0.7*G7</f>
        <v>-2267.6484599999999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</row>
    <row r="8" spans="1:99" x14ac:dyDescent="0.25">
      <c r="A8" s="55" t="s">
        <v>4</v>
      </c>
      <c r="B8" s="55" t="s">
        <v>163</v>
      </c>
      <c r="C8" s="55" t="s">
        <v>164</v>
      </c>
      <c r="D8" s="87">
        <v>7.0000000000000001E-3</v>
      </c>
      <c r="E8" s="55">
        <f>F16</f>
        <v>67914</v>
      </c>
      <c r="F8" s="55">
        <f>D8*E8</f>
        <v>475.39800000000002</v>
      </c>
      <c r="G8" s="62">
        <f>-F8</f>
        <v>-475.39800000000002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f>G8*0.5</f>
        <v>-237.69900000000001</v>
      </c>
      <c r="Y8" s="63">
        <f>G8*0.5</f>
        <v>-237.69900000000001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63">
        <v>0</v>
      </c>
      <c r="AO8" s="63">
        <v>0</v>
      </c>
      <c r="AP8" s="63">
        <v>0</v>
      </c>
      <c r="AQ8" s="63">
        <v>0</v>
      </c>
      <c r="AR8" s="63">
        <v>0</v>
      </c>
      <c r="AS8" s="63">
        <v>0</v>
      </c>
      <c r="AT8" s="63">
        <v>0</v>
      </c>
      <c r="AU8" s="63">
        <v>0</v>
      </c>
      <c r="AV8" s="63">
        <v>0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3">
        <v>0</v>
      </c>
      <c r="BI8" s="63">
        <v>0</v>
      </c>
      <c r="BJ8" s="63">
        <v>0</v>
      </c>
      <c r="BK8" s="63">
        <v>0</v>
      </c>
      <c r="BL8" s="63">
        <v>0</v>
      </c>
      <c r="BM8" s="63">
        <v>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3">
        <v>0</v>
      </c>
      <c r="BT8" s="63">
        <v>0</v>
      </c>
      <c r="BU8" s="63">
        <v>0</v>
      </c>
      <c r="BV8" s="63">
        <v>0</v>
      </c>
      <c r="BW8" s="63">
        <v>0</v>
      </c>
      <c r="BX8" s="63">
        <v>0</v>
      </c>
      <c r="BY8" s="63">
        <v>0</v>
      </c>
      <c r="BZ8" s="63">
        <v>0</v>
      </c>
      <c r="CA8" s="63">
        <v>0</v>
      </c>
      <c r="CB8" s="63">
        <v>0</v>
      </c>
      <c r="CC8" s="63">
        <v>0</v>
      </c>
      <c r="CD8" s="63">
        <v>0</v>
      </c>
      <c r="CE8" s="63">
        <v>0</v>
      </c>
      <c r="CF8" s="63">
        <v>0</v>
      </c>
      <c r="CG8" s="63">
        <v>0</v>
      </c>
      <c r="CH8" s="63">
        <v>0</v>
      </c>
      <c r="CI8" s="63">
        <v>0</v>
      </c>
      <c r="CJ8" s="63">
        <v>0</v>
      </c>
      <c r="CK8" s="63">
        <v>0</v>
      </c>
      <c r="CL8" s="63">
        <v>0</v>
      </c>
      <c r="CM8" s="63">
        <v>0</v>
      </c>
      <c r="CN8" s="63">
        <v>0</v>
      </c>
      <c r="CO8" s="63">
        <v>0</v>
      </c>
      <c r="CP8" s="63">
        <v>0</v>
      </c>
      <c r="CQ8" s="63">
        <v>0</v>
      </c>
      <c r="CR8" s="63">
        <v>0</v>
      </c>
      <c r="CS8" s="63">
        <v>0</v>
      </c>
      <c r="CT8" s="63">
        <v>0</v>
      </c>
      <c r="CU8" s="63">
        <v>0</v>
      </c>
    </row>
    <row r="9" spans="1:99" x14ac:dyDescent="0.25">
      <c r="A9" s="55" t="s">
        <v>4</v>
      </c>
      <c r="B9" s="55" t="s">
        <v>163</v>
      </c>
      <c r="C9" s="55" t="s">
        <v>13</v>
      </c>
      <c r="D9" s="87">
        <v>5.6099999999999997E-2</v>
      </c>
      <c r="E9" s="55">
        <f>F18+F19</f>
        <v>2036589.8504760002</v>
      </c>
      <c r="F9" s="55">
        <f>D9*E9</f>
        <v>114252.69061170361</v>
      </c>
      <c r="G9" s="62">
        <f>-F9</f>
        <v>-114252.69061170361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f>G9*0.4</f>
        <v>-45701.076244681448</v>
      </c>
      <c r="N9" s="63">
        <v>0</v>
      </c>
      <c r="O9" s="63">
        <v>0</v>
      </c>
      <c r="P9" s="63">
        <f>G9*0.6</f>
        <v>-68551.614367022165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L9" s="63">
        <v>0</v>
      </c>
      <c r="BM9" s="63">
        <v>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  <c r="CH9" s="63">
        <v>0</v>
      </c>
      <c r="CI9" s="63">
        <v>0</v>
      </c>
      <c r="CJ9" s="63">
        <v>0</v>
      </c>
      <c r="CK9" s="63">
        <v>0</v>
      </c>
      <c r="CL9" s="63">
        <v>0</v>
      </c>
      <c r="CM9" s="63">
        <v>0</v>
      </c>
      <c r="CN9" s="63">
        <v>0</v>
      </c>
      <c r="CO9" s="63">
        <v>0</v>
      </c>
      <c r="CP9" s="63">
        <v>0</v>
      </c>
      <c r="CQ9" s="63">
        <v>0</v>
      </c>
      <c r="CR9" s="63">
        <v>0</v>
      </c>
      <c r="CS9" s="63">
        <v>0</v>
      </c>
      <c r="CT9" s="63">
        <v>0</v>
      </c>
      <c r="CU9" s="63">
        <v>0</v>
      </c>
    </row>
    <row r="10" spans="1:99" x14ac:dyDescent="0.25">
      <c r="A10" s="55" t="s">
        <v>4</v>
      </c>
      <c r="B10" s="55" t="s">
        <v>163</v>
      </c>
      <c r="C10" s="55" t="s">
        <v>14</v>
      </c>
      <c r="D10" s="87">
        <v>4.7699999999999999E-2</v>
      </c>
      <c r="E10" s="55">
        <f>F18+F19</f>
        <v>2036589.8504760002</v>
      </c>
      <c r="F10" s="55">
        <f>D10*E10</f>
        <v>97145.335867705217</v>
      </c>
      <c r="G10" s="62">
        <f>-F10</f>
        <v>-97145.335867705217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f>$G10/14</f>
        <v>-6938.9525619789438</v>
      </c>
      <c r="AA10" s="63">
        <f t="shared" ref="AA10:AM10" si="0">$G10/14</f>
        <v>-6938.9525619789438</v>
      </c>
      <c r="AB10" s="63">
        <f t="shared" si="0"/>
        <v>-6938.9525619789438</v>
      </c>
      <c r="AC10" s="63">
        <f t="shared" si="0"/>
        <v>-6938.9525619789438</v>
      </c>
      <c r="AD10" s="63">
        <f t="shared" si="0"/>
        <v>-6938.9525619789438</v>
      </c>
      <c r="AE10" s="63">
        <f t="shared" si="0"/>
        <v>-6938.9525619789438</v>
      </c>
      <c r="AF10" s="63">
        <f t="shared" si="0"/>
        <v>-6938.9525619789438</v>
      </c>
      <c r="AG10" s="63">
        <f t="shared" si="0"/>
        <v>-6938.9525619789438</v>
      </c>
      <c r="AH10" s="63">
        <f t="shared" si="0"/>
        <v>-6938.9525619789438</v>
      </c>
      <c r="AI10" s="63">
        <f t="shared" si="0"/>
        <v>-6938.9525619789438</v>
      </c>
      <c r="AJ10" s="63">
        <f t="shared" si="0"/>
        <v>-6938.9525619789438</v>
      </c>
      <c r="AK10" s="63">
        <f t="shared" si="0"/>
        <v>-6938.9525619789438</v>
      </c>
      <c r="AL10" s="63">
        <f t="shared" si="0"/>
        <v>-6938.9525619789438</v>
      </c>
      <c r="AM10" s="63">
        <f t="shared" si="0"/>
        <v>-6938.9525619789438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0</v>
      </c>
      <c r="BH10" s="63">
        <v>0</v>
      </c>
      <c r="BI10" s="63">
        <v>0</v>
      </c>
      <c r="BJ10" s="63">
        <v>0</v>
      </c>
      <c r="BK10" s="63">
        <v>0</v>
      </c>
      <c r="BL10" s="63">
        <v>0</v>
      </c>
      <c r="BM10" s="63">
        <v>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3">
        <v>0</v>
      </c>
      <c r="BT10" s="63">
        <v>0</v>
      </c>
      <c r="BU10" s="63">
        <v>0</v>
      </c>
      <c r="BV10" s="63">
        <v>0</v>
      </c>
      <c r="BW10" s="63">
        <v>0</v>
      </c>
      <c r="BX10" s="63">
        <v>0</v>
      </c>
      <c r="BY10" s="63">
        <v>0</v>
      </c>
      <c r="BZ10" s="63">
        <v>0</v>
      </c>
      <c r="CA10" s="63">
        <v>0</v>
      </c>
      <c r="CB10" s="63">
        <v>0</v>
      </c>
      <c r="CC10" s="63">
        <v>0</v>
      </c>
      <c r="CD10" s="63">
        <v>0</v>
      </c>
      <c r="CE10" s="63">
        <v>0</v>
      </c>
      <c r="CF10" s="63">
        <v>0</v>
      </c>
      <c r="CG10" s="63">
        <v>0</v>
      </c>
      <c r="CH10" s="63">
        <v>0</v>
      </c>
      <c r="CI10" s="63">
        <v>0</v>
      </c>
      <c r="CJ10" s="63">
        <v>0</v>
      </c>
      <c r="CK10" s="63">
        <v>0</v>
      </c>
      <c r="CL10" s="63">
        <v>0</v>
      </c>
      <c r="CM10" s="63">
        <v>0</v>
      </c>
      <c r="CN10" s="63">
        <v>0</v>
      </c>
      <c r="CO10" s="63">
        <v>0</v>
      </c>
      <c r="CP10" s="63">
        <v>0</v>
      </c>
      <c r="CQ10" s="63">
        <v>0</v>
      </c>
      <c r="CR10" s="63">
        <v>0</v>
      </c>
      <c r="CS10" s="63">
        <v>0</v>
      </c>
      <c r="CT10" s="63">
        <v>0</v>
      </c>
      <c r="CU10" s="63">
        <v>0</v>
      </c>
    </row>
    <row r="11" spans="1:99" x14ac:dyDescent="0.25">
      <c r="A11" s="55" t="s">
        <v>4</v>
      </c>
      <c r="B11" s="55" t="s">
        <v>163</v>
      </c>
      <c r="C11" s="55" t="s">
        <v>165</v>
      </c>
      <c r="D11" s="87">
        <v>7.0000000000000001E-3</v>
      </c>
      <c r="E11" s="55">
        <f>F18+F19</f>
        <v>2036589.8504760002</v>
      </c>
      <c r="F11" s="55">
        <f>D11*E11</f>
        <v>14256.128953332001</v>
      </c>
      <c r="G11" s="62">
        <f>-F11</f>
        <v>-14256.128953332001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f>$G$11/14</f>
        <v>-1018.2949252380001</v>
      </c>
      <c r="AA11" s="63">
        <f t="shared" ref="AA11:AM11" si="1">$G$11/14</f>
        <v>-1018.2949252380001</v>
      </c>
      <c r="AB11" s="63">
        <f t="shared" si="1"/>
        <v>-1018.2949252380001</v>
      </c>
      <c r="AC11" s="63">
        <f t="shared" si="1"/>
        <v>-1018.2949252380001</v>
      </c>
      <c r="AD11" s="63">
        <f t="shared" si="1"/>
        <v>-1018.2949252380001</v>
      </c>
      <c r="AE11" s="63">
        <f t="shared" si="1"/>
        <v>-1018.2949252380001</v>
      </c>
      <c r="AF11" s="63">
        <f t="shared" si="1"/>
        <v>-1018.2949252380001</v>
      </c>
      <c r="AG11" s="63">
        <f t="shared" si="1"/>
        <v>-1018.2949252380001</v>
      </c>
      <c r="AH11" s="63">
        <f t="shared" si="1"/>
        <v>-1018.2949252380001</v>
      </c>
      <c r="AI11" s="63">
        <f t="shared" si="1"/>
        <v>-1018.2949252380001</v>
      </c>
      <c r="AJ11" s="63">
        <f t="shared" si="1"/>
        <v>-1018.2949252380001</v>
      </c>
      <c r="AK11" s="63">
        <f t="shared" si="1"/>
        <v>-1018.2949252380001</v>
      </c>
      <c r="AL11" s="63">
        <f t="shared" si="1"/>
        <v>-1018.2949252380001</v>
      </c>
      <c r="AM11" s="63">
        <f t="shared" si="1"/>
        <v>-1018.2949252380001</v>
      </c>
      <c r="AN11" s="63">
        <v>0</v>
      </c>
      <c r="AO11" s="63">
        <v>0</v>
      </c>
      <c r="AP11" s="63">
        <v>0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0</v>
      </c>
      <c r="AX11" s="63">
        <v>0</v>
      </c>
      <c r="AY11" s="63">
        <v>0</v>
      </c>
      <c r="AZ11" s="63">
        <v>0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0</v>
      </c>
      <c r="BH11" s="63">
        <v>0</v>
      </c>
      <c r="BI11" s="63">
        <v>0</v>
      </c>
      <c r="BJ11" s="63">
        <v>0</v>
      </c>
      <c r="BK11" s="63">
        <v>0</v>
      </c>
      <c r="BL11" s="63">
        <v>0</v>
      </c>
      <c r="BM11" s="63">
        <v>0</v>
      </c>
      <c r="BN11" s="63">
        <v>0</v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0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0</v>
      </c>
      <c r="CK11" s="63">
        <v>0</v>
      </c>
      <c r="CL11" s="63">
        <v>0</v>
      </c>
      <c r="CM11" s="63">
        <v>0</v>
      </c>
      <c r="CN11" s="63">
        <v>0</v>
      </c>
      <c r="CO11" s="63">
        <v>0</v>
      </c>
      <c r="CP11" s="63">
        <v>0</v>
      </c>
      <c r="CQ11" s="63">
        <v>0</v>
      </c>
      <c r="CR11" s="63">
        <v>0</v>
      </c>
      <c r="CS11" s="63">
        <v>0</v>
      </c>
      <c r="CT11" s="63">
        <v>0</v>
      </c>
      <c r="CU11" s="63">
        <v>0</v>
      </c>
    </row>
    <row r="12" spans="1:99" x14ac:dyDescent="0.25">
      <c r="A12" s="55" t="s">
        <v>4</v>
      </c>
      <c r="B12" s="55" t="s">
        <v>163</v>
      </c>
      <c r="C12" s="55" t="s">
        <v>140</v>
      </c>
      <c r="D12" s="87">
        <v>0.02</v>
      </c>
      <c r="E12" s="55">
        <f>F19+F18+F16</f>
        <v>2104503.8504760005</v>
      </c>
      <c r="F12" s="55">
        <f>D12*E12</f>
        <v>42090.077009520013</v>
      </c>
      <c r="G12" s="62">
        <f>-F12</f>
        <v>-42090.077009520013</v>
      </c>
      <c r="H12" s="63">
        <v>0</v>
      </c>
      <c r="I12" s="63">
        <v>0</v>
      </c>
      <c r="J12" s="63">
        <v>0</v>
      </c>
      <c r="K12" s="63">
        <f>G12*0.05</f>
        <v>-2104.5038504760009</v>
      </c>
      <c r="L12" s="63">
        <v>0</v>
      </c>
      <c r="M12" s="63">
        <v>0</v>
      </c>
      <c r="N12" s="63">
        <v>0</v>
      </c>
      <c r="O12" s="63">
        <v>0</v>
      </c>
      <c r="P12" s="63">
        <f>G12*0.15</f>
        <v>-6313.5115514280014</v>
      </c>
      <c r="Q12" s="63">
        <v>0</v>
      </c>
      <c r="R12" s="63">
        <f>G12*0.05</f>
        <v>-2104.5038504760009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f t="shared" ref="X12:AL12" si="2">$G$12*0.04</f>
        <v>-1683.6030803808005</v>
      </c>
      <c r="Y12" s="63">
        <f t="shared" si="2"/>
        <v>-1683.6030803808005</v>
      </c>
      <c r="Z12" s="63">
        <f t="shared" si="2"/>
        <v>-1683.6030803808005</v>
      </c>
      <c r="AA12" s="63">
        <f t="shared" si="2"/>
        <v>-1683.6030803808005</v>
      </c>
      <c r="AB12" s="63">
        <f t="shared" si="2"/>
        <v>-1683.6030803808005</v>
      </c>
      <c r="AC12" s="63">
        <f t="shared" si="2"/>
        <v>-1683.6030803808005</v>
      </c>
      <c r="AD12" s="63">
        <f t="shared" si="2"/>
        <v>-1683.6030803808005</v>
      </c>
      <c r="AE12" s="63">
        <f t="shared" si="2"/>
        <v>-1683.6030803808005</v>
      </c>
      <c r="AF12" s="63">
        <f t="shared" si="2"/>
        <v>-1683.6030803808005</v>
      </c>
      <c r="AG12" s="63">
        <f t="shared" si="2"/>
        <v>-1683.6030803808005</v>
      </c>
      <c r="AH12" s="63">
        <f t="shared" si="2"/>
        <v>-1683.6030803808005</v>
      </c>
      <c r="AI12" s="63">
        <f t="shared" si="2"/>
        <v>-1683.6030803808005</v>
      </c>
      <c r="AJ12" s="63">
        <f t="shared" si="2"/>
        <v>-1683.6030803808005</v>
      </c>
      <c r="AK12" s="63">
        <f t="shared" si="2"/>
        <v>-1683.6030803808005</v>
      </c>
      <c r="AL12" s="63">
        <f t="shared" si="2"/>
        <v>-1683.6030803808005</v>
      </c>
      <c r="AM12" s="63">
        <f>$G$12*0.04</f>
        <v>-1683.6030803808005</v>
      </c>
      <c r="AN12" s="63">
        <f>G12*0.11</f>
        <v>-4629.9084710472016</v>
      </c>
      <c r="AO12" s="63">
        <v>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0</v>
      </c>
      <c r="AV12" s="63">
        <v>0</v>
      </c>
      <c r="AW12" s="63">
        <v>0</v>
      </c>
      <c r="AX12" s="63">
        <v>0</v>
      </c>
      <c r="AY12" s="63">
        <v>0</v>
      </c>
      <c r="AZ12" s="63">
        <v>0</v>
      </c>
      <c r="BA12" s="63">
        <v>0</v>
      </c>
      <c r="BB12" s="63">
        <v>0</v>
      </c>
      <c r="BC12" s="63">
        <v>0</v>
      </c>
      <c r="BD12" s="63">
        <v>0</v>
      </c>
      <c r="BE12" s="63">
        <v>0</v>
      </c>
      <c r="BF12" s="63">
        <v>0</v>
      </c>
      <c r="BG12" s="63">
        <v>0</v>
      </c>
      <c r="BH12" s="63">
        <v>0</v>
      </c>
      <c r="BI12" s="63">
        <v>0</v>
      </c>
      <c r="BJ12" s="63">
        <v>0</v>
      </c>
      <c r="BK12" s="63">
        <v>0</v>
      </c>
      <c r="BL12" s="63">
        <v>0</v>
      </c>
      <c r="BM12" s="63">
        <v>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3">
        <v>0</v>
      </c>
      <c r="BT12" s="63">
        <v>0</v>
      </c>
      <c r="BU12" s="63">
        <v>0</v>
      </c>
      <c r="BV12" s="63">
        <v>0</v>
      </c>
      <c r="BW12" s="63">
        <v>0</v>
      </c>
      <c r="BX12" s="63">
        <v>0</v>
      </c>
      <c r="BY12" s="63">
        <v>0</v>
      </c>
      <c r="BZ12" s="63">
        <v>0</v>
      </c>
      <c r="CA12" s="63">
        <v>0</v>
      </c>
      <c r="CB12" s="63">
        <v>0</v>
      </c>
      <c r="CC12" s="63">
        <v>0</v>
      </c>
      <c r="CD12" s="63">
        <v>0</v>
      </c>
      <c r="CE12" s="63">
        <v>0</v>
      </c>
      <c r="CF12" s="63">
        <v>0</v>
      </c>
      <c r="CG12" s="63">
        <v>0</v>
      </c>
      <c r="CH12" s="63">
        <v>0</v>
      </c>
      <c r="CI12" s="63">
        <v>0</v>
      </c>
      <c r="CJ12" s="63">
        <v>0</v>
      </c>
      <c r="CK12" s="63">
        <v>0</v>
      </c>
      <c r="CL12" s="63">
        <v>0</v>
      </c>
      <c r="CM12" s="63">
        <v>0</v>
      </c>
      <c r="CN12" s="63">
        <v>0</v>
      </c>
      <c r="CO12" s="63">
        <v>0</v>
      </c>
      <c r="CP12" s="63">
        <v>0</v>
      </c>
      <c r="CQ12" s="63">
        <v>0</v>
      </c>
      <c r="CR12" s="63">
        <v>0</v>
      </c>
      <c r="CS12" s="63">
        <v>0</v>
      </c>
      <c r="CT12" s="63">
        <v>0</v>
      </c>
      <c r="CU12" s="63">
        <v>0</v>
      </c>
    </row>
    <row r="13" spans="1:99" x14ac:dyDescent="0.25">
      <c r="A13" s="55" t="s">
        <v>4</v>
      </c>
      <c r="B13" s="55" t="s">
        <v>163</v>
      </c>
      <c r="C13" s="55" t="s">
        <v>166</v>
      </c>
      <c r="D13" s="87">
        <v>0.21</v>
      </c>
      <c r="E13" s="55">
        <f>F6+F7+F8</f>
        <v>7524.8712000000005</v>
      </c>
      <c r="F13" s="55">
        <f>D13*E13</f>
        <v>1580.2229520000001</v>
      </c>
      <c r="G13" s="62">
        <f>-F13</f>
        <v>-1580.2229520000001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f>SUM(M6:M8)*0.21</f>
        <v>-800.09483399999988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f>(X7+X8)*0.21</f>
        <v>-254.00515139999999</v>
      </c>
      <c r="Y13" s="63">
        <f>(Y7+Y8)*0.21</f>
        <v>-526.12296659999993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0</v>
      </c>
      <c r="AR13" s="63">
        <v>0</v>
      </c>
      <c r="AS13" s="63">
        <v>0</v>
      </c>
      <c r="AT13" s="63">
        <v>0</v>
      </c>
      <c r="AU13" s="63">
        <v>0</v>
      </c>
      <c r="AV13" s="63">
        <v>0</v>
      </c>
      <c r="AW13" s="63">
        <v>0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0</v>
      </c>
      <c r="BU13" s="63">
        <v>0</v>
      </c>
      <c r="BV13" s="63">
        <v>0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0</v>
      </c>
      <c r="CG13" s="63">
        <v>0</v>
      </c>
      <c r="CH13" s="63">
        <v>0</v>
      </c>
      <c r="CI13" s="63">
        <v>0</v>
      </c>
      <c r="CJ13" s="63">
        <v>0</v>
      </c>
      <c r="CK13" s="63">
        <v>0</v>
      </c>
      <c r="CL13" s="63">
        <v>0</v>
      </c>
      <c r="CM13" s="63">
        <v>0</v>
      </c>
      <c r="CN13" s="63">
        <v>0</v>
      </c>
      <c r="CO13" s="63">
        <v>0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</row>
    <row r="14" spans="1:99" x14ac:dyDescent="0.25">
      <c r="A14" s="55" t="s">
        <v>4</v>
      </c>
      <c r="B14" s="55" t="s">
        <v>163</v>
      </c>
      <c r="C14" s="55" t="s">
        <v>167</v>
      </c>
      <c r="D14" s="87">
        <v>0.21</v>
      </c>
      <c r="E14" s="55">
        <f>F9+F10+F11+F12</f>
        <v>267744.23244226084</v>
      </c>
      <c r="F14" s="55">
        <f>D14*E14</f>
        <v>56226.288812874773</v>
      </c>
      <c r="G14" s="62">
        <f>-F14</f>
        <v>-56226.288812874773</v>
      </c>
      <c r="H14" s="63">
        <v>0</v>
      </c>
      <c r="I14" s="63">
        <v>0</v>
      </c>
      <c r="J14" s="63">
        <v>0</v>
      </c>
      <c r="K14" s="63">
        <f>SUM(K9:K12)*0.21</f>
        <v>-441.94580859996017</v>
      </c>
      <c r="L14" s="63">
        <v>0</v>
      </c>
      <c r="M14" s="63">
        <f>SUM(M9:M12)*0.21</f>
        <v>-9597.2260113831035</v>
      </c>
      <c r="N14" s="63">
        <v>0</v>
      </c>
      <c r="O14" s="63">
        <v>0</v>
      </c>
      <c r="P14" s="63">
        <f>SUM(P9:P12)*0.21</f>
        <v>-15721.676442874535</v>
      </c>
      <c r="Q14" s="63">
        <v>0</v>
      </c>
      <c r="R14" s="63">
        <f>SUM(R9:R12)*0.21</f>
        <v>-441.94580859996017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f>SUM(X9:X12)*0.21</f>
        <v>-353.55664687996807</v>
      </c>
      <c r="Y14" s="63">
        <f>SUM(Y9:Y12)*0.21</f>
        <v>-353.55664687996807</v>
      </c>
      <c r="Z14" s="63">
        <f>SUM(Z9:Z12)*0.21</f>
        <v>-2024.5786191955262</v>
      </c>
      <c r="AA14" s="63">
        <f>SUM(AA9:AA12)*0.21</f>
        <v>-2024.5786191955262</v>
      </c>
      <c r="AB14" s="63">
        <f>SUM(AB9:AB12)*0.21</f>
        <v>-2024.5786191955262</v>
      </c>
      <c r="AC14" s="63">
        <f>SUM(AC9:AC12)*0.21</f>
        <v>-2024.5786191955262</v>
      </c>
      <c r="AD14" s="63">
        <f>SUM(AD9:AD12)*0.21</f>
        <v>-2024.5786191955262</v>
      </c>
      <c r="AE14" s="63">
        <f>SUM(AE9:AE12)*0.21</f>
        <v>-2024.5786191955262</v>
      </c>
      <c r="AF14" s="63">
        <f>SUM(AF9:AF12)*0.21</f>
        <v>-2024.5786191955262</v>
      </c>
      <c r="AG14" s="63">
        <f>SUM(AG9:AG12)*0.21</f>
        <v>-2024.5786191955262</v>
      </c>
      <c r="AH14" s="63">
        <f>SUM(AH9:AH12)*0.21</f>
        <v>-2024.5786191955262</v>
      </c>
      <c r="AI14" s="63">
        <f>SUM(AI9:AI12)*0.21</f>
        <v>-2024.5786191955262</v>
      </c>
      <c r="AJ14" s="63">
        <f>SUM(AJ9:AJ12)*0.21</f>
        <v>-2024.5786191955262</v>
      </c>
      <c r="AK14" s="63">
        <f>SUM(AK9:AK12)*0.21</f>
        <v>-2024.5786191955262</v>
      </c>
      <c r="AL14" s="63">
        <f>SUM(AL9:AL12)*0.21</f>
        <v>-2024.5786191955262</v>
      </c>
      <c r="AM14" s="63">
        <f>SUM(AM9:AM12)*0.21</f>
        <v>-2024.5786191955262</v>
      </c>
      <c r="AN14" s="63">
        <f>SUM(AN9:AN12)*0.21</f>
        <v>-972.28077891991234</v>
      </c>
      <c r="AO14" s="63">
        <v>0</v>
      </c>
      <c r="AP14" s="63">
        <v>0</v>
      </c>
      <c r="AQ14" s="63">
        <v>0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0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63">
        <v>0</v>
      </c>
      <c r="BF14" s="63">
        <v>0</v>
      </c>
      <c r="BG14" s="63">
        <v>0</v>
      </c>
      <c r="BH14" s="63">
        <v>0</v>
      </c>
      <c r="BI14" s="63">
        <v>0</v>
      </c>
      <c r="BJ14" s="63">
        <v>0</v>
      </c>
      <c r="BK14" s="63">
        <v>0</v>
      </c>
      <c r="BL14" s="63">
        <v>0</v>
      </c>
      <c r="BM14" s="63">
        <v>0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63">
        <v>0</v>
      </c>
      <c r="BU14" s="63">
        <v>0</v>
      </c>
      <c r="BV14" s="63">
        <v>0</v>
      </c>
      <c r="BW14" s="63">
        <v>0</v>
      </c>
      <c r="BX14" s="63">
        <v>0</v>
      </c>
      <c r="BY14" s="63">
        <v>0</v>
      </c>
      <c r="BZ14" s="63">
        <v>0</v>
      </c>
      <c r="CA14" s="63">
        <v>0</v>
      </c>
      <c r="CB14" s="63">
        <v>0</v>
      </c>
      <c r="CC14" s="63">
        <v>0</v>
      </c>
      <c r="CD14" s="63">
        <v>0</v>
      </c>
      <c r="CE14" s="63">
        <v>0</v>
      </c>
      <c r="CF14" s="63">
        <v>0</v>
      </c>
      <c r="CG14" s="63">
        <v>0</v>
      </c>
      <c r="CH14" s="63">
        <v>0</v>
      </c>
      <c r="CI14" s="63">
        <v>0</v>
      </c>
      <c r="CJ14" s="63">
        <v>0</v>
      </c>
      <c r="CK14" s="63">
        <v>0</v>
      </c>
      <c r="CL14" s="63">
        <v>0</v>
      </c>
      <c r="CM14" s="63">
        <v>0</v>
      </c>
      <c r="CN14" s="63">
        <v>0</v>
      </c>
      <c r="CO14" s="63">
        <v>0</v>
      </c>
      <c r="CP14" s="63">
        <v>0</v>
      </c>
      <c r="CQ14" s="63">
        <v>0</v>
      </c>
      <c r="CR14" s="63">
        <v>0</v>
      </c>
      <c r="CS14" s="63">
        <v>0</v>
      </c>
      <c r="CT14" s="63">
        <v>0</v>
      </c>
      <c r="CU14" s="63">
        <v>0</v>
      </c>
    </row>
    <row r="15" spans="1:99" x14ac:dyDescent="0.25">
      <c r="A15" s="55" t="s">
        <v>4</v>
      </c>
      <c r="B15" s="55" t="s">
        <v>163</v>
      </c>
      <c r="C15" s="55" t="s">
        <v>20</v>
      </c>
      <c r="D15" s="87">
        <v>3.0000000000000001E-3</v>
      </c>
      <c r="E15" s="55">
        <f>F18+F19</f>
        <v>2036589.8504760002</v>
      </c>
      <c r="F15" s="55">
        <f>D15*E15</f>
        <v>6109.7695514280013</v>
      </c>
      <c r="G15" s="62">
        <f>-F15</f>
        <v>-6109.7695514280013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f>$G$15/14</f>
        <v>-436.4121108162858</v>
      </c>
      <c r="AA15" s="63">
        <f t="shared" ref="AA15:AM15" si="3">$G$15/14</f>
        <v>-436.4121108162858</v>
      </c>
      <c r="AB15" s="63">
        <f t="shared" si="3"/>
        <v>-436.4121108162858</v>
      </c>
      <c r="AC15" s="63">
        <f t="shared" si="3"/>
        <v>-436.4121108162858</v>
      </c>
      <c r="AD15" s="63">
        <f t="shared" si="3"/>
        <v>-436.4121108162858</v>
      </c>
      <c r="AE15" s="63">
        <f t="shared" si="3"/>
        <v>-436.4121108162858</v>
      </c>
      <c r="AF15" s="63">
        <f t="shared" si="3"/>
        <v>-436.4121108162858</v>
      </c>
      <c r="AG15" s="63">
        <f t="shared" si="3"/>
        <v>-436.4121108162858</v>
      </c>
      <c r="AH15" s="63">
        <f t="shared" si="3"/>
        <v>-436.4121108162858</v>
      </c>
      <c r="AI15" s="63">
        <f t="shared" si="3"/>
        <v>-436.4121108162858</v>
      </c>
      <c r="AJ15" s="63">
        <f t="shared" si="3"/>
        <v>-436.4121108162858</v>
      </c>
      <c r="AK15" s="63">
        <f t="shared" si="3"/>
        <v>-436.4121108162858</v>
      </c>
      <c r="AL15" s="63">
        <f t="shared" si="3"/>
        <v>-436.4121108162858</v>
      </c>
      <c r="AM15" s="63">
        <f t="shared" si="3"/>
        <v>-436.4121108162858</v>
      </c>
      <c r="AN15" s="63">
        <v>0</v>
      </c>
      <c r="AO15" s="63">
        <v>0</v>
      </c>
      <c r="AP15" s="63">
        <v>0</v>
      </c>
      <c r="AQ15" s="63">
        <v>0</v>
      </c>
      <c r="AR15" s="63">
        <v>0</v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L15" s="63">
        <v>0</v>
      </c>
      <c r="BM15" s="63">
        <v>0</v>
      </c>
      <c r="BN15" s="63">
        <v>0</v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</v>
      </c>
      <c r="BU15" s="63">
        <v>0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  <c r="CH15" s="63">
        <v>0</v>
      </c>
      <c r="CI15" s="63">
        <v>0</v>
      </c>
      <c r="CJ15" s="63">
        <v>0</v>
      </c>
      <c r="CK15" s="63">
        <v>0</v>
      </c>
      <c r="CL15" s="63">
        <v>0</v>
      </c>
      <c r="CM15" s="63">
        <v>0</v>
      </c>
      <c r="CN15" s="63">
        <v>0</v>
      </c>
      <c r="CO15" s="63">
        <v>0</v>
      </c>
      <c r="CP15" s="63">
        <v>0</v>
      </c>
      <c r="CQ15" s="63">
        <v>0</v>
      </c>
      <c r="CR15" s="63">
        <v>0</v>
      </c>
      <c r="CS15" s="63">
        <v>0</v>
      </c>
      <c r="CT15" s="63">
        <v>0</v>
      </c>
      <c r="CU15" s="63">
        <v>0</v>
      </c>
    </row>
    <row r="16" spans="1:99" x14ac:dyDescent="0.25">
      <c r="A16" s="55" t="s">
        <v>4</v>
      </c>
      <c r="B16" s="55" t="s">
        <v>168</v>
      </c>
      <c r="C16" s="55" t="s">
        <v>8</v>
      </c>
      <c r="D16" s="87">
        <f>42*7*11</f>
        <v>3234</v>
      </c>
      <c r="E16" s="55">
        <v>21</v>
      </c>
      <c r="F16" s="55">
        <f>D16*E16</f>
        <v>67914</v>
      </c>
      <c r="G16" s="62">
        <f>-F16</f>
        <v>-67914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f>G16*0.4</f>
        <v>-27165.600000000002</v>
      </c>
      <c r="Y16" s="63">
        <f>G16*0.6</f>
        <v>-40748.400000000001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63">
        <v>0</v>
      </c>
      <c r="AO16" s="63">
        <v>0</v>
      </c>
      <c r="AP16" s="63">
        <v>0</v>
      </c>
      <c r="AQ16" s="63">
        <v>0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3">
        <v>0</v>
      </c>
      <c r="BB16" s="63">
        <v>0</v>
      </c>
      <c r="BC16" s="63">
        <v>0</v>
      </c>
      <c r="BD16" s="63">
        <v>0</v>
      </c>
      <c r="BE16" s="63">
        <v>0</v>
      </c>
      <c r="BF16" s="63">
        <v>0</v>
      </c>
      <c r="BG16" s="63">
        <v>0</v>
      </c>
      <c r="BH16" s="63">
        <v>0</v>
      </c>
      <c r="BI16" s="63">
        <v>0</v>
      </c>
      <c r="BJ16" s="63">
        <v>0</v>
      </c>
      <c r="BK16" s="63">
        <v>0</v>
      </c>
      <c r="BL16" s="63">
        <v>0</v>
      </c>
      <c r="BM16" s="63">
        <v>0</v>
      </c>
      <c r="BN16" s="63">
        <v>0</v>
      </c>
      <c r="BO16" s="63">
        <v>0</v>
      </c>
      <c r="BP16" s="63">
        <v>0</v>
      </c>
      <c r="BQ16" s="63">
        <v>0</v>
      </c>
      <c r="BR16" s="63">
        <v>0</v>
      </c>
      <c r="BS16" s="63">
        <v>0</v>
      </c>
      <c r="BT16" s="63">
        <v>0</v>
      </c>
      <c r="BU16" s="63">
        <v>0</v>
      </c>
      <c r="BV16" s="63">
        <v>0</v>
      </c>
      <c r="BW16" s="63">
        <v>0</v>
      </c>
      <c r="BX16" s="63">
        <v>0</v>
      </c>
      <c r="BY16" s="63">
        <v>0</v>
      </c>
      <c r="BZ16" s="63">
        <v>0</v>
      </c>
      <c r="CA16" s="63">
        <v>0</v>
      </c>
      <c r="CB16" s="63">
        <v>0</v>
      </c>
      <c r="CC16" s="63">
        <v>0</v>
      </c>
      <c r="CD16" s="63">
        <v>0</v>
      </c>
      <c r="CE16" s="63">
        <v>0</v>
      </c>
      <c r="CF16" s="63">
        <v>0</v>
      </c>
      <c r="CG16" s="63">
        <v>0</v>
      </c>
      <c r="CH16" s="63">
        <v>0</v>
      </c>
      <c r="CI16" s="63">
        <v>0</v>
      </c>
      <c r="CJ16" s="63">
        <v>0</v>
      </c>
      <c r="CK16" s="63">
        <v>0</v>
      </c>
      <c r="CL16" s="63">
        <v>0</v>
      </c>
      <c r="CM16" s="63">
        <v>0</v>
      </c>
      <c r="CN16" s="63">
        <v>0</v>
      </c>
      <c r="CO16" s="63">
        <v>0</v>
      </c>
      <c r="CP16" s="63">
        <v>0</v>
      </c>
      <c r="CQ16" s="63">
        <v>0</v>
      </c>
      <c r="CR16" s="63">
        <v>0</v>
      </c>
      <c r="CS16" s="63">
        <v>0</v>
      </c>
      <c r="CT16" s="63">
        <v>0</v>
      </c>
      <c r="CU16" s="63">
        <v>0</v>
      </c>
    </row>
    <row r="17" spans="1:99" x14ac:dyDescent="0.25">
      <c r="A17" s="55" t="s">
        <v>4</v>
      </c>
      <c r="B17" s="55" t="s">
        <v>168</v>
      </c>
      <c r="C17" s="55" t="s">
        <v>12</v>
      </c>
      <c r="D17" s="89">
        <v>3000</v>
      </c>
      <c r="E17" s="55">
        <v>5.75</v>
      </c>
      <c r="F17" s="55">
        <f>D17*E17</f>
        <v>17250</v>
      </c>
      <c r="G17" s="62">
        <f>-F17</f>
        <v>-17250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f>G17*0.4</f>
        <v>-6900</v>
      </c>
      <c r="Y17" s="63">
        <f>G17*0.6</f>
        <v>-10350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0</v>
      </c>
      <c r="BJ17" s="63">
        <v>0</v>
      </c>
      <c r="BK17" s="63">
        <v>0</v>
      </c>
      <c r="BL17" s="63">
        <v>0</v>
      </c>
      <c r="BM17" s="63">
        <v>0</v>
      </c>
      <c r="BN17" s="63">
        <v>0</v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  <c r="CH17" s="63">
        <v>0</v>
      </c>
      <c r="CI17" s="63">
        <v>0</v>
      </c>
      <c r="CJ17" s="63">
        <v>0</v>
      </c>
      <c r="CK17" s="63">
        <v>0</v>
      </c>
      <c r="CL17" s="63">
        <v>0</v>
      </c>
      <c r="CM17" s="63">
        <v>0</v>
      </c>
      <c r="CN17" s="63">
        <v>0</v>
      </c>
      <c r="CO17" s="63">
        <v>0</v>
      </c>
      <c r="CP17" s="63">
        <v>0</v>
      </c>
      <c r="CQ17" s="63">
        <v>0</v>
      </c>
      <c r="CR17" s="63">
        <v>0</v>
      </c>
      <c r="CS17" s="63">
        <v>0</v>
      </c>
      <c r="CT17" s="63">
        <v>0</v>
      </c>
      <c r="CU17" s="63">
        <v>0</v>
      </c>
    </row>
    <row r="18" spans="1:99" x14ac:dyDescent="0.25">
      <c r="A18" s="55" t="s">
        <v>4</v>
      </c>
      <c r="B18" s="55" t="s">
        <v>168</v>
      </c>
      <c r="C18" s="55" t="s">
        <v>2</v>
      </c>
      <c r="D18" s="87">
        <f>2652+294</f>
        <v>2946</v>
      </c>
      <c r="E18" s="55">
        <v>691.30680600000005</v>
      </c>
      <c r="F18" s="55">
        <f>D18*E18</f>
        <v>2036589.8504760002</v>
      </c>
      <c r="G18" s="62">
        <f>-F18</f>
        <v>-2036589.8504760002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-21486.026160000001</v>
      </c>
      <c r="AA18" s="63">
        <v>-58755.639834000009</v>
      </c>
      <c r="AB18" s="63">
        <v>-105373.24555320002</v>
      </c>
      <c r="AC18" s="63">
        <v>-162591.27913080002</v>
      </c>
      <c r="AD18" s="63">
        <v>-133325.37495719999</v>
      </c>
      <c r="AE18" s="63">
        <v>-119323.77930720001</v>
      </c>
      <c r="AF18" s="63">
        <v>-115474.625136</v>
      </c>
      <c r="AG18" s="63">
        <v>-117399.2022216</v>
      </c>
      <c r="AH18" s="63">
        <v>-140494.12724880001</v>
      </c>
      <c r="AI18" s="63">
        <v>-240572.13570000001</v>
      </c>
      <c r="AJ18" s="63">
        <v>-317555.21912400005</v>
      </c>
      <c r="AK18" s="63">
        <v>-232873.82735760001</v>
      </c>
      <c r="AL18" s="63">
        <v>-157815.32101920003</v>
      </c>
      <c r="AM18" s="63">
        <v>-113550.0480504</v>
      </c>
      <c r="AN18" s="63">
        <v>0</v>
      </c>
      <c r="AO18" s="63">
        <v>0</v>
      </c>
      <c r="AP18" s="63">
        <v>0</v>
      </c>
      <c r="AQ18" s="63">
        <v>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3">
        <v>0</v>
      </c>
      <c r="BB18" s="63">
        <v>0</v>
      </c>
      <c r="BC18" s="63">
        <v>0</v>
      </c>
      <c r="BD18" s="63">
        <v>0</v>
      </c>
      <c r="BE18" s="63">
        <v>0</v>
      </c>
      <c r="BF18" s="63">
        <v>0</v>
      </c>
      <c r="BG18" s="63">
        <v>0</v>
      </c>
      <c r="BH18" s="63">
        <v>0</v>
      </c>
      <c r="BI18" s="63">
        <v>0</v>
      </c>
      <c r="BJ18" s="63">
        <v>0</v>
      </c>
      <c r="BK18" s="63">
        <v>0</v>
      </c>
      <c r="BL18" s="63">
        <v>0</v>
      </c>
      <c r="BM18" s="63">
        <v>0</v>
      </c>
      <c r="BN18" s="63">
        <v>0</v>
      </c>
      <c r="BO18" s="63">
        <v>0</v>
      </c>
      <c r="BP18" s="63">
        <v>0</v>
      </c>
      <c r="BQ18" s="63">
        <v>0</v>
      </c>
      <c r="BR18" s="63">
        <v>0</v>
      </c>
      <c r="BS18" s="63">
        <v>0</v>
      </c>
      <c r="BT18" s="63">
        <v>0</v>
      </c>
      <c r="BU18" s="63">
        <v>0</v>
      </c>
      <c r="BV18" s="63">
        <v>0</v>
      </c>
      <c r="BW18" s="63">
        <v>0</v>
      </c>
      <c r="BX18" s="63">
        <v>0</v>
      </c>
      <c r="BY18" s="63">
        <v>0</v>
      </c>
      <c r="BZ18" s="63">
        <v>0</v>
      </c>
      <c r="CA18" s="63">
        <v>0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  <c r="CH18" s="63">
        <v>0</v>
      </c>
      <c r="CI18" s="63">
        <v>0</v>
      </c>
      <c r="CJ18" s="63">
        <v>0</v>
      </c>
      <c r="CK18" s="63">
        <v>0</v>
      </c>
      <c r="CL18" s="63">
        <v>0</v>
      </c>
      <c r="CM18" s="63">
        <v>0</v>
      </c>
      <c r="CN18" s="63">
        <v>0</v>
      </c>
      <c r="CO18" s="63">
        <v>0</v>
      </c>
      <c r="CP18" s="63">
        <v>0</v>
      </c>
      <c r="CQ18" s="63">
        <v>0</v>
      </c>
      <c r="CR18" s="63">
        <v>0</v>
      </c>
      <c r="CS18" s="63">
        <v>0</v>
      </c>
      <c r="CT18" s="63">
        <v>0</v>
      </c>
      <c r="CU18" s="63">
        <v>0</v>
      </c>
    </row>
    <row r="19" spans="1:99" x14ac:dyDescent="0.25">
      <c r="A19" s="55" t="s">
        <v>4</v>
      </c>
      <c r="B19" s="55" t="s">
        <v>168</v>
      </c>
      <c r="C19" s="55" t="s">
        <v>40</v>
      </c>
      <c r="D19" s="87">
        <v>0</v>
      </c>
      <c r="E19" s="55">
        <v>0</v>
      </c>
      <c r="F19" s="55">
        <f>D19*E19</f>
        <v>0</v>
      </c>
      <c r="G19" s="62">
        <f>-F19</f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L19" s="63">
        <v>0</v>
      </c>
      <c r="BM19" s="63">
        <v>0</v>
      </c>
      <c r="BN19" s="63">
        <v>0</v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63">
        <v>0</v>
      </c>
      <c r="CI19" s="63">
        <v>0</v>
      </c>
      <c r="CJ19" s="63">
        <v>0</v>
      </c>
      <c r="CK19" s="63">
        <v>0</v>
      </c>
      <c r="CL19" s="63">
        <v>0</v>
      </c>
      <c r="CM19" s="63">
        <v>0</v>
      </c>
      <c r="CN19" s="63">
        <v>0</v>
      </c>
      <c r="CO19" s="63">
        <v>0</v>
      </c>
      <c r="CP19" s="63">
        <v>0</v>
      </c>
      <c r="CQ19" s="63">
        <v>0</v>
      </c>
      <c r="CR19" s="63">
        <v>0</v>
      </c>
      <c r="CS19" s="63">
        <v>0</v>
      </c>
      <c r="CT19" s="63">
        <v>0</v>
      </c>
      <c r="CU19" s="63">
        <v>0</v>
      </c>
    </row>
    <row r="20" spans="1:99" x14ac:dyDescent="0.25">
      <c r="A20" s="55" t="s">
        <v>4</v>
      </c>
      <c r="B20" s="55" t="s">
        <v>168</v>
      </c>
      <c r="C20" s="55" t="s">
        <v>11</v>
      </c>
      <c r="D20" s="87">
        <v>0.21</v>
      </c>
      <c r="E20" s="55">
        <f>F16</f>
        <v>67914</v>
      </c>
      <c r="F20" s="55">
        <f>E20*D20</f>
        <v>14261.939999999999</v>
      </c>
      <c r="G20" s="62">
        <f>-F20</f>
        <v>-14261.939999999999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f>X16*0.21</f>
        <v>-5704.7759999999998</v>
      </c>
      <c r="Y20" s="63">
        <f>Y16*0.21</f>
        <v>-8557.1640000000007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  <c r="BC20" s="63">
        <v>0</v>
      </c>
      <c r="BD20" s="63">
        <v>0</v>
      </c>
      <c r="BE20" s="63">
        <v>0</v>
      </c>
      <c r="BF20" s="63">
        <v>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L20" s="63">
        <v>0</v>
      </c>
      <c r="BM20" s="63">
        <v>0</v>
      </c>
      <c r="BN20" s="63">
        <v>0</v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0</v>
      </c>
      <c r="BX20" s="63">
        <v>0</v>
      </c>
      <c r="BY20" s="63">
        <v>0</v>
      </c>
      <c r="BZ20" s="63">
        <v>0</v>
      </c>
      <c r="CA20" s="63">
        <v>0</v>
      </c>
      <c r="CB20" s="63">
        <v>0</v>
      </c>
      <c r="CC20" s="63">
        <v>0</v>
      </c>
      <c r="CD20" s="63">
        <v>0</v>
      </c>
      <c r="CE20" s="63">
        <v>0</v>
      </c>
      <c r="CF20" s="63">
        <v>0</v>
      </c>
      <c r="CG20" s="63">
        <v>0</v>
      </c>
      <c r="CH20" s="63">
        <v>0</v>
      </c>
      <c r="CI20" s="63">
        <v>0</v>
      </c>
      <c r="CJ20" s="63">
        <v>0</v>
      </c>
      <c r="CK20" s="63">
        <v>0</v>
      </c>
      <c r="CL20" s="63">
        <v>0</v>
      </c>
      <c r="CM20" s="63">
        <v>0</v>
      </c>
      <c r="CN20" s="63">
        <v>0</v>
      </c>
      <c r="CO20" s="63">
        <v>0</v>
      </c>
      <c r="CP20" s="63">
        <v>0</v>
      </c>
      <c r="CQ20" s="63">
        <v>0</v>
      </c>
      <c r="CR20" s="63">
        <v>0</v>
      </c>
      <c r="CS20" s="63">
        <v>0</v>
      </c>
      <c r="CT20" s="63">
        <v>0</v>
      </c>
      <c r="CU20" s="63">
        <v>0</v>
      </c>
    </row>
    <row r="21" spans="1:99" x14ac:dyDescent="0.25">
      <c r="A21" s="55" t="s">
        <v>4</v>
      </c>
      <c r="B21" s="55" t="s">
        <v>168</v>
      </c>
      <c r="C21" s="55" t="s">
        <v>10</v>
      </c>
      <c r="D21" s="87">
        <v>0.1</v>
      </c>
      <c r="E21" s="55">
        <f>F18+F19</f>
        <v>2036589.8504760002</v>
      </c>
      <c r="F21" s="55">
        <f>E21*D21</f>
        <v>203658.98504760003</v>
      </c>
      <c r="G21" s="62">
        <f>-F21</f>
        <v>-203658.98504760003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f>(Z18+Z19)*0.1</f>
        <v>-2148.6026160000001</v>
      </c>
      <c r="AA21" s="63">
        <f>(AA18+AA19)*0.1</f>
        <v>-5875.5639834000012</v>
      </c>
      <c r="AB21" s="63">
        <f>(AB18+AB19)*0.1</f>
        <v>-10537.324555320003</v>
      </c>
      <c r="AC21" s="63">
        <f>(AC18+AC19)*0.1</f>
        <v>-16259.127913080003</v>
      </c>
      <c r="AD21" s="63">
        <f>(AD18+AD19)*0.1</f>
        <v>-13332.53749572</v>
      </c>
      <c r="AE21" s="63">
        <f>(AE18+AE19)*0.1</f>
        <v>-11932.377930720002</v>
      </c>
      <c r="AF21" s="63">
        <f>(AF18+AF19)*0.1</f>
        <v>-11547.462513600001</v>
      </c>
      <c r="AG21" s="63">
        <f>(AG18+AG19)*0.1</f>
        <v>-11739.920222160001</v>
      </c>
      <c r="AH21" s="63">
        <f>(AH18+AH19)*0.1</f>
        <v>-14049.412724880001</v>
      </c>
      <c r="AI21" s="63">
        <f>(AI18+AI19)*0.1</f>
        <v>-24057.213570000004</v>
      </c>
      <c r="AJ21" s="63">
        <f>(AJ18+AJ19)*0.1</f>
        <v>-31755.521912400007</v>
      </c>
      <c r="AK21" s="63">
        <f>(AK18+AK19)*0.1</f>
        <v>-23287.382735760002</v>
      </c>
      <c r="AL21" s="63">
        <f>(AL18+AL19)*0.1</f>
        <v>-15781.532101920004</v>
      </c>
      <c r="AM21" s="63">
        <f>(AM18+AM19)*0.1</f>
        <v>-11355.00480504</v>
      </c>
      <c r="AN21" s="63">
        <v>0</v>
      </c>
      <c r="AO21" s="63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0</v>
      </c>
      <c r="BL21" s="63">
        <v>0</v>
      </c>
      <c r="BM21" s="63">
        <v>0</v>
      </c>
      <c r="BN21" s="63">
        <v>0</v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0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  <c r="CH21" s="63">
        <v>0</v>
      </c>
      <c r="CI21" s="63">
        <v>0</v>
      </c>
      <c r="CJ21" s="63">
        <v>0</v>
      </c>
      <c r="CK21" s="63">
        <v>0</v>
      </c>
      <c r="CL21" s="63">
        <v>0</v>
      </c>
      <c r="CM21" s="63">
        <v>0</v>
      </c>
      <c r="CN21" s="63">
        <v>0</v>
      </c>
      <c r="CO21" s="63">
        <v>0</v>
      </c>
      <c r="CP21" s="63">
        <v>0</v>
      </c>
      <c r="CQ21" s="63">
        <v>0</v>
      </c>
      <c r="CR21" s="63">
        <v>0</v>
      </c>
      <c r="CS21" s="63">
        <v>0</v>
      </c>
      <c r="CT21" s="63">
        <v>0</v>
      </c>
      <c r="CU21" s="63">
        <v>0</v>
      </c>
    </row>
    <row r="22" spans="1:99" x14ac:dyDescent="0.25">
      <c r="A22" s="55" t="s">
        <v>4</v>
      </c>
      <c r="B22" s="55" t="s">
        <v>168</v>
      </c>
      <c r="C22" s="55" t="s">
        <v>21</v>
      </c>
      <c r="D22" s="87">
        <v>1</v>
      </c>
      <c r="E22" s="55">
        <v>700</v>
      </c>
      <c r="F22" s="55">
        <f>D22*E22</f>
        <v>700</v>
      </c>
      <c r="G22" s="62">
        <f>-F22</f>
        <v>-700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f>G22</f>
        <v>-700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L22" s="63">
        <v>0</v>
      </c>
      <c r="BM22" s="63">
        <v>0</v>
      </c>
      <c r="BN22" s="63">
        <v>0</v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  <c r="CH22" s="63">
        <v>0</v>
      </c>
      <c r="CI22" s="63">
        <v>0</v>
      </c>
      <c r="CJ22" s="63">
        <v>0</v>
      </c>
      <c r="CK22" s="63">
        <v>0</v>
      </c>
      <c r="CL22" s="63">
        <v>0</v>
      </c>
      <c r="CM22" s="63">
        <v>0</v>
      </c>
      <c r="CN22" s="63">
        <v>0</v>
      </c>
      <c r="CO22" s="63">
        <v>0</v>
      </c>
      <c r="CP22" s="63">
        <v>0</v>
      </c>
      <c r="CQ22" s="63">
        <v>0</v>
      </c>
      <c r="CR22" s="63">
        <v>0</v>
      </c>
      <c r="CS22" s="63">
        <v>0</v>
      </c>
      <c r="CT22" s="63">
        <v>0</v>
      </c>
      <c r="CU22" s="63">
        <v>0</v>
      </c>
    </row>
    <row r="23" spans="1:99" x14ac:dyDescent="0.25">
      <c r="A23" s="55" t="s">
        <v>4</v>
      </c>
      <c r="B23" s="55" t="s">
        <v>0</v>
      </c>
      <c r="C23" s="55" t="s">
        <v>7</v>
      </c>
      <c r="D23" s="87">
        <f>5%</f>
        <v>0.05</v>
      </c>
      <c r="E23" s="55">
        <f>(F18+F19)</f>
        <v>2036589.8504760002</v>
      </c>
      <c r="F23" s="55">
        <f>D23*E23</f>
        <v>101829.49252380001</v>
      </c>
      <c r="G23" s="60">
        <f>-F23</f>
        <v>-101829.49252380001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f>G23*0.2</f>
        <v>-20365.898504760004</v>
      </c>
      <c r="R23" s="61">
        <v>0</v>
      </c>
      <c r="S23" s="61">
        <v>0</v>
      </c>
      <c r="T23" s="61">
        <f>G23*0.8</f>
        <v>-81463.594019040014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0</v>
      </c>
      <c r="AU23" s="61">
        <v>0</v>
      </c>
      <c r="AV23" s="61">
        <v>0</v>
      </c>
      <c r="AW23" s="61">
        <v>0</v>
      </c>
      <c r="AX23" s="61">
        <v>0</v>
      </c>
      <c r="AY23" s="61">
        <v>0</v>
      </c>
      <c r="AZ23" s="61">
        <v>0</v>
      </c>
      <c r="BA23" s="61">
        <v>0</v>
      </c>
      <c r="BB23" s="61">
        <v>0</v>
      </c>
      <c r="BC23" s="61">
        <v>0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1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</row>
    <row r="24" spans="1:99" x14ac:dyDescent="0.25">
      <c r="A24" s="55" t="s">
        <v>4</v>
      </c>
      <c r="B24" s="55" t="s">
        <v>0</v>
      </c>
      <c r="C24" s="55" t="s">
        <v>6</v>
      </c>
      <c r="D24" s="87">
        <f>5%</f>
        <v>0.05</v>
      </c>
      <c r="E24" s="55">
        <f>F16</f>
        <v>67914</v>
      </c>
      <c r="F24" s="55">
        <f>D24*E24</f>
        <v>3395.7000000000003</v>
      </c>
      <c r="G24" s="62">
        <f>-F24</f>
        <v>-3395.7000000000003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f>G24*0.2</f>
        <v>-679.1400000000001</v>
      </c>
      <c r="O24" s="63">
        <v>0</v>
      </c>
      <c r="P24" s="63">
        <f>G24*0.8</f>
        <v>-2716.5600000000004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L24" s="63">
        <v>0</v>
      </c>
      <c r="BM24" s="63">
        <v>0</v>
      </c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63">
        <v>0</v>
      </c>
      <c r="BU24" s="63">
        <v>0</v>
      </c>
      <c r="BV24" s="63">
        <v>0</v>
      </c>
      <c r="BW24" s="63">
        <v>0</v>
      </c>
      <c r="BX24" s="63">
        <v>0</v>
      </c>
      <c r="BY24" s="63">
        <v>0</v>
      </c>
      <c r="BZ24" s="63">
        <v>0</v>
      </c>
      <c r="CA24" s="63">
        <v>0</v>
      </c>
      <c r="CB24" s="63">
        <v>0</v>
      </c>
      <c r="CC24" s="63">
        <v>0</v>
      </c>
      <c r="CD24" s="63">
        <v>0</v>
      </c>
      <c r="CE24" s="63">
        <v>0</v>
      </c>
      <c r="CF24" s="63">
        <v>0</v>
      </c>
      <c r="CG24" s="63">
        <v>0</v>
      </c>
      <c r="CH24" s="63">
        <v>0</v>
      </c>
      <c r="CI24" s="63">
        <v>0</v>
      </c>
      <c r="CJ24" s="63">
        <v>0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  <c r="CQ24" s="63">
        <v>0</v>
      </c>
      <c r="CR24" s="63">
        <v>0</v>
      </c>
      <c r="CS24" s="63">
        <v>0</v>
      </c>
      <c r="CT24" s="63">
        <v>0</v>
      </c>
      <c r="CU24" s="63">
        <v>0</v>
      </c>
    </row>
    <row r="25" spans="1:99" x14ac:dyDescent="0.25">
      <c r="A25" s="55" t="s">
        <v>4</v>
      </c>
      <c r="B25" s="55" t="s">
        <v>0</v>
      </c>
      <c r="C25" s="55" t="s">
        <v>169</v>
      </c>
      <c r="D25" s="87">
        <v>2.9999999999999997E-4</v>
      </c>
      <c r="E25" s="55">
        <f>F18+F19</f>
        <v>2036589.8504760002</v>
      </c>
      <c r="F25" s="55">
        <f>D25*E25</f>
        <v>610.97695514279997</v>
      </c>
      <c r="G25" s="62">
        <f>-F25</f>
        <v>-610.97695514279997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f>G25</f>
        <v>-610.97695514279997</v>
      </c>
      <c r="AO25" s="63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L25" s="63">
        <v>0</v>
      </c>
      <c r="BM25" s="63">
        <v>0</v>
      </c>
      <c r="BN25" s="63">
        <v>0</v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  <c r="CH25" s="63">
        <v>0</v>
      </c>
      <c r="CI25" s="63">
        <v>0</v>
      </c>
      <c r="CJ25" s="63">
        <v>0</v>
      </c>
      <c r="CK25" s="63">
        <v>0</v>
      </c>
      <c r="CL25" s="63">
        <v>0</v>
      </c>
      <c r="CM25" s="63">
        <v>0</v>
      </c>
      <c r="CN25" s="63">
        <v>0</v>
      </c>
      <c r="CO25" s="63">
        <v>0</v>
      </c>
      <c r="CP25" s="63">
        <v>0</v>
      </c>
      <c r="CQ25" s="63">
        <v>0</v>
      </c>
      <c r="CR25" s="63">
        <v>0</v>
      </c>
      <c r="CS25" s="63">
        <v>0</v>
      </c>
      <c r="CT25" s="63">
        <v>0</v>
      </c>
      <c r="CU25" s="63">
        <v>0</v>
      </c>
    </row>
    <row r="26" spans="1:99" x14ac:dyDescent="0.25">
      <c r="A26" s="55" t="s">
        <v>4</v>
      </c>
      <c r="B26" s="55" t="s">
        <v>0</v>
      </c>
      <c r="C26" s="55" t="s">
        <v>170</v>
      </c>
      <c r="D26" s="87">
        <v>2.0000000000000001E-4</v>
      </c>
      <c r="E26" s="55">
        <f>F18+F19</f>
        <v>2036589.8504760002</v>
      </c>
      <c r="F26" s="55">
        <f>D26*E26</f>
        <v>407.31797009520005</v>
      </c>
      <c r="G26" s="62">
        <f>-F26</f>
        <v>-407.31797009520005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f>G26</f>
        <v>-407.31797009520005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0</v>
      </c>
      <c r="BE26" s="63">
        <v>0</v>
      </c>
      <c r="BF26" s="63">
        <v>0</v>
      </c>
      <c r="BG26" s="63">
        <v>0</v>
      </c>
      <c r="BH26" s="63">
        <v>0</v>
      </c>
      <c r="BI26" s="63">
        <v>0</v>
      </c>
      <c r="BJ26" s="63">
        <v>0</v>
      </c>
      <c r="BK26" s="63">
        <v>0</v>
      </c>
      <c r="BL26" s="63">
        <v>0</v>
      </c>
      <c r="BM26" s="63">
        <v>0</v>
      </c>
      <c r="BN26" s="63">
        <v>0</v>
      </c>
      <c r="BO26" s="63">
        <v>0</v>
      </c>
      <c r="BP26" s="63">
        <v>0</v>
      </c>
      <c r="BQ26" s="63">
        <v>0</v>
      </c>
      <c r="BR26" s="63">
        <v>0</v>
      </c>
      <c r="BS26" s="63">
        <v>0</v>
      </c>
      <c r="BT26" s="63">
        <v>0</v>
      </c>
      <c r="BU26" s="63">
        <v>0</v>
      </c>
      <c r="BV26" s="63">
        <v>0</v>
      </c>
      <c r="BW26" s="63">
        <v>0</v>
      </c>
      <c r="BX26" s="63">
        <v>0</v>
      </c>
      <c r="BY26" s="63">
        <v>0</v>
      </c>
      <c r="BZ26" s="63">
        <v>0</v>
      </c>
      <c r="CA26" s="63">
        <v>0</v>
      </c>
      <c r="CB26" s="63">
        <v>0</v>
      </c>
      <c r="CC26" s="63">
        <v>0</v>
      </c>
      <c r="CD26" s="63">
        <v>0</v>
      </c>
      <c r="CE26" s="63">
        <v>0</v>
      </c>
      <c r="CF26" s="63">
        <v>0</v>
      </c>
      <c r="CG26" s="63">
        <v>0</v>
      </c>
      <c r="CH26" s="63">
        <v>0</v>
      </c>
      <c r="CI26" s="63">
        <v>0</v>
      </c>
      <c r="CJ26" s="63">
        <v>0</v>
      </c>
      <c r="CK26" s="63">
        <v>0</v>
      </c>
      <c r="CL26" s="63">
        <v>0</v>
      </c>
      <c r="CM26" s="63">
        <v>0</v>
      </c>
      <c r="CN26" s="63">
        <v>0</v>
      </c>
      <c r="CO26" s="63">
        <v>0</v>
      </c>
      <c r="CP26" s="63">
        <v>0</v>
      </c>
      <c r="CQ26" s="63">
        <v>0</v>
      </c>
      <c r="CR26" s="63">
        <v>0</v>
      </c>
      <c r="CS26" s="63">
        <v>0</v>
      </c>
      <c r="CT26" s="63">
        <v>0</v>
      </c>
      <c r="CU26" s="63">
        <v>0</v>
      </c>
    </row>
    <row r="27" spans="1:99" x14ac:dyDescent="0.25">
      <c r="A27" s="55" t="s">
        <v>4</v>
      </c>
      <c r="B27" s="55" t="s">
        <v>0</v>
      </c>
      <c r="C27" s="55" t="s">
        <v>171</v>
      </c>
      <c r="D27" s="87">
        <v>1</v>
      </c>
      <c r="E27" s="55">
        <v>250</v>
      </c>
      <c r="F27" s="55">
        <f>D27*E27</f>
        <v>250</v>
      </c>
      <c r="G27" s="62">
        <f>-F27</f>
        <v>-250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f>G27</f>
        <v>-250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  <c r="CH27" s="63">
        <v>0</v>
      </c>
      <c r="CI27" s="63">
        <v>0</v>
      </c>
      <c r="CJ27" s="63">
        <v>0</v>
      </c>
      <c r="CK27" s="63">
        <v>0</v>
      </c>
      <c r="CL27" s="63">
        <v>0</v>
      </c>
      <c r="CM27" s="63">
        <v>0</v>
      </c>
      <c r="CN27" s="63">
        <v>0</v>
      </c>
      <c r="CO27" s="63">
        <v>0</v>
      </c>
      <c r="CP27" s="63">
        <v>0</v>
      </c>
      <c r="CQ27" s="63">
        <v>0</v>
      </c>
      <c r="CR27" s="63">
        <v>0</v>
      </c>
      <c r="CS27" s="63">
        <v>0</v>
      </c>
      <c r="CT27" s="63">
        <v>0</v>
      </c>
      <c r="CU27" s="63">
        <v>0</v>
      </c>
    </row>
    <row r="28" spans="1:99" x14ac:dyDescent="0.25">
      <c r="A28" s="55" t="s">
        <v>4</v>
      </c>
      <c r="B28" s="55" t="s">
        <v>0</v>
      </c>
      <c r="C28" s="55" t="s">
        <v>172</v>
      </c>
      <c r="D28" s="87">
        <v>2.9999999999999997E-4</v>
      </c>
      <c r="E28" s="55">
        <f>F18+F19</f>
        <v>2036589.8504760002</v>
      </c>
      <c r="F28" s="55">
        <f>D28*E28</f>
        <v>610.97695514279997</v>
      </c>
      <c r="G28" s="62">
        <f>-F28</f>
        <v>-610.97695514279997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f>G28</f>
        <v>-610.97695514279997</v>
      </c>
      <c r="AO28" s="63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  <c r="BC28" s="63">
        <v>0</v>
      </c>
      <c r="BD28" s="63">
        <v>0</v>
      </c>
      <c r="BE28" s="63">
        <v>0</v>
      </c>
      <c r="BF28" s="63">
        <v>0</v>
      </c>
      <c r="BG28" s="63">
        <v>0</v>
      </c>
      <c r="BH28" s="63">
        <v>0</v>
      </c>
      <c r="BI28" s="63">
        <v>0</v>
      </c>
      <c r="BJ28" s="63">
        <v>0</v>
      </c>
      <c r="BK28" s="63">
        <v>0</v>
      </c>
      <c r="BL28" s="63">
        <v>0</v>
      </c>
      <c r="BM28" s="63">
        <v>0</v>
      </c>
      <c r="BN28" s="63">
        <v>0</v>
      </c>
      <c r="BO28" s="63">
        <v>0</v>
      </c>
      <c r="BP28" s="63">
        <v>0</v>
      </c>
      <c r="BQ28" s="63">
        <v>0</v>
      </c>
      <c r="BR28" s="63">
        <v>0</v>
      </c>
      <c r="BS28" s="63">
        <v>0</v>
      </c>
      <c r="BT28" s="63">
        <v>0</v>
      </c>
      <c r="BU28" s="63">
        <v>0</v>
      </c>
      <c r="BV28" s="63">
        <v>0</v>
      </c>
      <c r="BW28" s="63">
        <v>0</v>
      </c>
      <c r="BX28" s="63">
        <v>0</v>
      </c>
      <c r="BY28" s="63">
        <v>0</v>
      </c>
      <c r="BZ28" s="63">
        <v>0</v>
      </c>
      <c r="CA28" s="63">
        <v>0</v>
      </c>
      <c r="CB28" s="63">
        <v>0</v>
      </c>
      <c r="CC28" s="63">
        <v>0</v>
      </c>
      <c r="CD28" s="63">
        <v>0</v>
      </c>
      <c r="CE28" s="63">
        <v>0</v>
      </c>
      <c r="CF28" s="63">
        <v>0</v>
      </c>
      <c r="CG28" s="63">
        <v>0</v>
      </c>
      <c r="CH28" s="63">
        <v>0</v>
      </c>
      <c r="CI28" s="63">
        <v>0</v>
      </c>
      <c r="CJ28" s="63">
        <v>0</v>
      </c>
      <c r="CK28" s="63">
        <v>0</v>
      </c>
      <c r="CL28" s="63">
        <v>0</v>
      </c>
      <c r="CM28" s="63">
        <v>0</v>
      </c>
      <c r="CN28" s="63">
        <v>0</v>
      </c>
      <c r="CO28" s="63">
        <v>0</v>
      </c>
      <c r="CP28" s="63">
        <v>0</v>
      </c>
      <c r="CQ28" s="63">
        <v>0</v>
      </c>
      <c r="CR28" s="63">
        <v>0</v>
      </c>
      <c r="CS28" s="63">
        <v>0</v>
      </c>
      <c r="CT28" s="63">
        <v>0</v>
      </c>
      <c r="CU28" s="63">
        <v>0</v>
      </c>
    </row>
    <row r="29" spans="1:99" x14ac:dyDescent="0.25">
      <c r="A29" s="55" t="s">
        <v>4</v>
      </c>
      <c r="B29" s="55" t="s">
        <v>0</v>
      </c>
      <c r="C29" s="55" t="s">
        <v>173</v>
      </c>
      <c r="D29" s="87">
        <v>2.0000000000000001E-4</v>
      </c>
      <c r="E29" s="55">
        <f>F18+F19</f>
        <v>2036589.8504760002</v>
      </c>
      <c r="F29" s="55">
        <f>D29*E29</f>
        <v>407.31797009520005</v>
      </c>
      <c r="G29" s="62">
        <f>-F29</f>
        <v>-407.31797009520005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f t="shared" ref="AN29:AN32" si="4">G29</f>
        <v>-407.31797009520005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0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L29" s="63">
        <v>0</v>
      </c>
      <c r="BM29" s="63">
        <v>0</v>
      </c>
      <c r="BN29" s="63">
        <v>0</v>
      </c>
      <c r="BO29" s="63">
        <v>0</v>
      </c>
      <c r="BP29" s="63">
        <v>0</v>
      </c>
      <c r="BQ29" s="63">
        <v>0</v>
      </c>
      <c r="BR29" s="63">
        <v>0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0</v>
      </c>
      <c r="CB29" s="63">
        <v>0</v>
      </c>
      <c r="CC29" s="63">
        <v>0</v>
      </c>
      <c r="CD29" s="63">
        <v>0</v>
      </c>
      <c r="CE29" s="63">
        <v>0</v>
      </c>
      <c r="CF29" s="63">
        <v>0</v>
      </c>
      <c r="CG29" s="63">
        <v>0</v>
      </c>
      <c r="CH29" s="63">
        <v>0</v>
      </c>
      <c r="CI29" s="63">
        <v>0</v>
      </c>
      <c r="CJ29" s="63">
        <v>0</v>
      </c>
      <c r="CK29" s="63">
        <v>0</v>
      </c>
      <c r="CL29" s="63">
        <v>0</v>
      </c>
      <c r="CM29" s="63">
        <v>0</v>
      </c>
      <c r="CN29" s="63">
        <v>0</v>
      </c>
      <c r="CO29" s="63">
        <v>0</v>
      </c>
      <c r="CP29" s="63">
        <v>0</v>
      </c>
      <c r="CQ29" s="63">
        <v>0</v>
      </c>
      <c r="CR29" s="63">
        <v>0</v>
      </c>
      <c r="CS29" s="63">
        <v>0</v>
      </c>
      <c r="CT29" s="63">
        <v>0</v>
      </c>
      <c r="CU29" s="63">
        <v>0</v>
      </c>
    </row>
    <row r="30" spans="1:99" x14ac:dyDescent="0.25">
      <c r="A30" s="55" t="s">
        <v>4</v>
      </c>
      <c r="B30" s="55" t="s">
        <v>0</v>
      </c>
      <c r="C30" s="55" t="s">
        <v>174</v>
      </c>
      <c r="D30" s="87">
        <v>1</v>
      </c>
      <c r="E30" s="55">
        <v>250</v>
      </c>
      <c r="F30" s="55">
        <f>D30*E30</f>
        <v>250</v>
      </c>
      <c r="G30" s="62">
        <f>-F30</f>
        <v>-250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f t="shared" si="4"/>
        <v>-250</v>
      </c>
      <c r="AO30" s="63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  <c r="BC30" s="63">
        <v>0</v>
      </c>
      <c r="BD30" s="63">
        <v>0</v>
      </c>
      <c r="BE30" s="63">
        <v>0</v>
      </c>
      <c r="BF30" s="63">
        <v>0</v>
      </c>
      <c r="BG30" s="63">
        <v>0</v>
      </c>
      <c r="BH30" s="63">
        <v>0</v>
      </c>
      <c r="BI30" s="63">
        <v>0</v>
      </c>
      <c r="BJ30" s="63">
        <v>0</v>
      </c>
      <c r="BK30" s="63">
        <v>0</v>
      </c>
      <c r="BL30" s="63">
        <v>0</v>
      </c>
      <c r="BM30" s="63">
        <v>0</v>
      </c>
      <c r="BN30" s="63">
        <v>0</v>
      </c>
      <c r="BO30" s="63">
        <v>0</v>
      </c>
      <c r="BP30" s="63">
        <v>0</v>
      </c>
      <c r="BQ30" s="63">
        <v>0</v>
      </c>
      <c r="BR30" s="63">
        <v>0</v>
      </c>
      <c r="BS30" s="63">
        <v>0</v>
      </c>
      <c r="BT30" s="63">
        <v>0</v>
      </c>
      <c r="BU30" s="63">
        <v>0</v>
      </c>
      <c r="BV30" s="63">
        <v>0</v>
      </c>
      <c r="BW30" s="63">
        <v>0</v>
      </c>
      <c r="BX30" s="63">
        <v>0</v>
      </c>
      <c r="BY30" s="63">
        <v>0</v>
      </c>
      <c r="BZ30" s="63">
        <v>0</v>
      </c>
      <c r="CA30" s="63">
        <v>0</v>
      </c>
      <c r="CB30" s="63">
        <v>0</v>
      </c>
      <c r="CC30" s="63">
        <v>0</v>
      </c>
      <c r="CD30" s="63">
        <v>0</v>
      </c>
      <c r="CE30" s="63">
        <v>0</v>
      </c>
      <c r="CF30" s="63">
        <v>0</v>
      </c>
      <c r="CG30" s="63">
        <v>0</v>
      </c>
      <c r="CH30" s="63">
        <v>0</v>
      </c>
      <c r="CI30" s="63">
        <v>0</v>
      </c>
      <c r="CJ30" s="63">
        <v>0</v>
      </c>
      <c r="CK30" s="63">
        <v>0</v>
      </c>
      <c r="CL30" s="63">
        <v>0</v>
      </c>
      <c r="CM30" s="63">
        <v>0</v>
      </c>
      <c r="CN30" s="63">
        <v>0</v>
      </c>
      <c r="CO30" s="63">
        <v>0</v>
      </c>
      <c r="CP30" s="63">
        <v>0</v>
      </c>
      <c r="CQ30" s="63">
        <v>0</v>
      </c>
      <c r="CR30" s="63">
        <v>0</v>
      </c>
      <c r="CS30" s="63">
        <v>0</v>
      </c>
      <c r="CT30" s="63">
        <v>0</v>
      </c>
      <c r="CU30" s="63">
        <v>0</v>
      </c>
    </row>
    <row r="31" spans="1:99" x14ac:dyDescent="0.25">
      <c r="A31" s="55" t="s">
        <v>4</v>
      </c>
      <c r="B31" s="55" t="s">
        <v>0</v>
      </c>
      <c r="C31" s="55" t="s">
        <v>23</v>
      </c>
      <c r="D31" s="87">
        <v>8.9999999999999993E-3</v>
      </c>
      <c r="E31" s="55">
        <f>F18+F19</f>
        <v>2036589.8504760002</v>
      </c>
      <c r="F31" s="55">
        <f>D31*E31</f>
        <v>18329.308654283999</v>
      </c>
      <c r="G31" s="62">
        <f>-F31</f>
        <v>-18329.308654283999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f>$G$31/16</f>
        <v>-1145.58179089275</v>
      </c>
      <c r="Y31" s="63">
        <f t="shared" ref="Y31:AM31" si="5">$G$31/16</f>
        <v>-1145.58179089275</v>
      </c>
      <c r="Z31" s="63">
        <f t="shared" si="5"/>
        <v>-1145.58179089275</v>
      </c>
      <c r="AA31" s="63">
        <f t="shared" si="5"/>
        <v>-1145.58179089275</v>
      </c>
      <c r="AB31" s="63">
        <f t="shared" si="5"/>
        <v>-1145.58179089275</v>
      </c>
      <c r="AC31" s="63">
        <f t="shared" si="5"/>
        <v>-1145.58179089275</v>
      </c>
      <c r="AD31" s="63">
        <f t="shared" si="5"/>
        <v>-1145.58179089275</v>
      </c>
      <c r="AE31" s="63">
        <f t="shared" si="5"/>
        <v>-1145.58179089275</v>
      </c>
      <c r="AF31" s="63">
        <f t="shared" si="5"/>
        <v>-1145.58179089275</v>
      </c>
      <c r="AG31" s="63">
        <f t="shared" si="5"/>
        <v>-1145.58179089275</v>
      </c>
      <c r="AH31" s="63">
        <f t="shared" si="5"/>
        <v>-1145.58179089275</v>
      </c>
      <c r="AI31" s="63">
        <f t="shared" si="5"/>
        <v>-1145.58179089275</v>
      </c>
      <c r="AJ31" s="63">
        <f t="shared" si="5"/>
        <v>-1145.58179089275</v>
      </c>
      <c r="AK31" s="63">
        <f t="shared" si="5"/>
        <v>-1145.58179089275</v>
      </c>
      <c r="AL31" s="63">
        <f t="shared" si="5"/>
        <v>-1145.58179089275</v>
      </c>
      <c r="AM31" s="63">
        <f t="shared" si="5"/>
        <v>-1145.58179089275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  <c r="CH31" s="63">
        <v>0</v>
      </c>
      <c r="CI31" s="63">
        <v>0</v>
      </c>
      <c r="CJ31" s="63">
        <v>0</v>
      </c>
      <c r="CK31" s="63">
        <v>0</v>
      </c>
      <c r="CL31" s="63">
        <v>0</v>
      </c>
      <c r="CM31" s="63">
        <v>0</v>
      </c>
      <c r="CN31" s="63">
        <v>0</v>
      </c>
      <c r="CO31" s="63">
        <v>0</v>
      </c>
      <c r="CP31" s="63">
        <v>0</v>
      </c>
      <c r="CQ31" s="63">
        <v>0</v>
      </c>
      <c r="CR31" s="63">
        <v>0</v>
      </c>
      <c r="CS31" s="63">
        <v>0</v>
      </c>
      <c r="CT31" s="63">
        <v>0</v>
      </c>
      <c r="CU31" s="63">
        <v>0</v>
      </c>
    </row>
    <row r="32" spans="1:99" x14ac:dyDescent="0.25">
      <c r="A32" s="55" t="s">
        <v>4</v>
      </c>
      <c r="B32" s="55" t="s">
        <v>0</v>
      </c>
      <c r="C32" s="55" t="s">
        <v>175</v>
      </c>
      <c r="D32" s="87">
        <v>2.5000000000000001E-3</v>
      </c>
      <c r="E32" s="55">
        <f>12*65*1.2*725.71</f>
        <v>679264.56</v>
      </c>
      <c r="F32" s="55">
        <f>D32*E32</f>
        <v>1698.1614000000002</v>
      </c>
      <c r="G32" s="62">
        <f>-F32</f>
        <v>-1698.1614000000002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f t="shared" si="4"/>
        <v>-1698.1614000000002</v>
      </c>
      <c r="AO32" s="63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  <c r="BC32" s="63">
        <v>0</v>
      </c>
      <c r="BD32" s="63">
        <v>0</v>
      </c>
      <c r="BE32" s="63">
        <v>0</v>
      </c>
      <c r="BF32" s="63">
        <v>0</v>
      </c>
      <c r="BG32" s="63">
        <v>0</v>
      </c>
      <c r="BH32" s="63">
        <v>0</v>
      </c>
      <c r="BI32" s="63">
        <v>0</v>
      </c>
      <c r="BJ32" s="63">
        <v>0</v>
      </c>
      <c r="BK32" s="63">
        <v>0</v>
      </c>
      <c r="BL32" s="63">
        <v>0</v>
      </c>
      <c r="BM32" s="63">
        <v>0</v>
      </c>
      <c r="BN32" s="63">
        <v>0</v>
      </c>
      <c r="BO32" s="63">
        <v>0</v>
      </c>
      <c r="BP32" s="63">
        <v>0</v>
      </c>
      <c r="BQ32" s="63">
        <v>0</v>
      </c>
      <c r="BR32" s="63">
        <v>0</v>
      </c>
      <c r="BS32" s="63">
        <v>0</v>
      </c>
      <c r="BT32" s="63">
        <v>0</v>
      </c>
      <c r="BU32" s="63">
        <v>0</v>
      </c>
      <c r="BV32" s="63">
        <v>0</v>
      </c>
      <c r="BW32" s="63">
        <v>0</v>
      </c>
      <c r="BX32" s="63">
        <v>0</v>
      </c>
      <c r="BY32" s="63">
        <v>0</v>
      </c>
      <c r="BZ32" s="63">
        <v>0</v>
      </c>
      <c r="CA32" s="63">
        <v>0</v>
      </c>
      <c r="CB32" s="63">
        <v>0</v>
      </c>
      <c r="CC32" s="63">
        <v>0</v>
      </c>
      <c r="CD32" s="63">
        <v>0</v>
      </c>
      <c r="CE32" s="63">
        <v>0</v>
      </c>
      <c r="CF32" s="63">
        <v>0</v>
      </c>
      <c r="CG32" s="63">
        <v>0</v>
      </c>
      <c r="CH32" s="63">
        <v>0</v>
      </c>
      <c r="CI32" s="63">
        <v>0</v>
      </c>
      <c r="CJ32" s="63">
        <v>0</v>
      </c>
      <c r="CK32" s="63">
        <v>0</v>
      </c>
      <c r="CL32" s="63">
        <v>0</v>
      </c>
      <c r="CM32" s="63">
        <v>0</v>
      </c>
      <c r="CN32" s="63">
        <v>0</v>
      </c>
      <c r="CO32" s="63">
        <v>0</v>
      </c>
      <c r="CP32" s="63">
        <v>0</v>
      </c>
      <c r="CQ32" s="63">
        <v>0</v>
      </c>
      <c r="CR32" s="63">
        <v>0</v>
      </c>
      <c r="CS32" s="63">
        <v>0</v>
      </c>
      <c r="CT32" s="63">
        <v>0</v>
      </c>
      <c r="CU32" s="63">
        <v>0</v>
      </c>
    </row>
    <row r="33" spans="1:99" x14ac:dyDescent="0.25">
      <c r="A33" s="55" t="s">
        <v>4</v>
      </c>
      <c r="B33" s="55" t="s">
        <v>24</v>
      </c>
      <c r="C33" s="55" t="s">
        <v>27</v>
      </c>
      <c r="D33" s="88">
        <v>1</v>
      </c>
      <c r="E33" s="64">
        <v>2500</v>
      </c>
      <c r="F33" s="64">
        <f>D33*E33</f>
        <v>2500</v>
      </c>
      <c r="G33" s="65">
        <f>-F33</f>
        <v>-2500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7">
        <v>0</v>
      </c>
      <c r="W33" s="67">
        <f>G33</f>
        <v>-2500</v>
      </c>
      <c r="X33" s="67">
        <v>0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0</v>
      </c>
      <c r="AJ33" s="67">
        <v>0</v>
      </c>
      <c r="AK33" s="67">
        <v>0</v>
      </c>
      <c r="AL33" s="67">
        <v>0</v>
      </c>
      <c r="AM33" s="67">
        <v>0</v>
      </c>
      <c r="AN33" s="67">
        <v>0</v>
      </c>
      <c r="AO33" s="67">
        <v>0</v>
      </c>
      <c r="AP33" s="67">
        <v>0</v>
      </c>
      <c r="AQ33" s="67">
        <v>0</v>
      </c>
      <c r="AR33" s="67">
        <v>0</v>
      </c>
      <c r="AS33" s="67">
        <v>0</v>
      </c>
      <c r="AT33" s="67">
        <v>0</v>
      </c>
      <c r="AU33" s="67">
        <v>0</v>
      </c>
      <c r="AV33" s="67">
        <v>0</v>
      </c>
      <c r="AW33" s="67">
        <v>0</v>
      </c>
      <c r="AX33" s="67">
        <v>0</v>
      </c>
      <c r="AY33" s="67">
        <v>0</v>
      </c>
      <c r="AZ33" s="67">
        <v>0</v>
      </c>
      <c r="BA33" s="67">
        <v>0</v>
      </c>
      <c r="BB33" s="67">
        <v>0</v>
      </c>
      <c r="BC33" s="67">
        <v>0</v>
      </c>
      <c r="BD33" s="67">
        <v>0</v>
      </c>
      <c r="BE33" s="67">
        <v>0</v>
      </c>
      <c r="BF33" s="67">
        <v>0</v>
      </c>
      <c r="BG33" s="67">
        <v>0</v>
      </c>
      <c r="BH33" s="67">
        <v>0</v>
      </c>
      <c r="BI33" s="67">
        <v>0</v>
      </c>
      <c r="BJ33" s="67">
        <v>0</v>
      </c>
      <c r="BK33" s="67">
        <v>0</v>
      </c>
      <c r="BL33" s="67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7">
        <v>0</v>
      </c>
      <c r="BT33" s="67">
        <v>0</v>
      </c>
      <c r="BU33" s="67">
        <v>0</v>
      </c>
      <c r="BV33" s="67">
        <v>0</v>
      </c>
      <c r="BW33" s="67">
        <v>0</v>
      </c>
      <c r="BX33" s="67">
        <v>0</v>
      </c>
      <c r="BY33" s="67">
        <v>0</v>
      </c>
      <c r="BZ33" s="67">
        <v>0</v>
      </c>
      <c r="CA33" s="67">
        <v>0</v>
      </c>
      <c r="CB33" s="67">
        <v>0</v>
      </c>
      <c r="CC33" s="67">
        <v>0</v>
      </c>
      <c r="CD33" s="67">
        <v>0</v>
      </c>
      <c r="CE33" s="67">
        <v>0</v>
      </c>
      <c r="CF33" s="67">
        <v>0</v>
      </c>
      <c r="CG33" s="67">
        <v>0</v>
      </c>
      <c r="CH33" s="67">
        <v>0</v>
      </c>
      <c r="CI33" s="67">
        <v>0</v>
      </c>
      <c r="CJ33" s="67">
        <v>0</v>
      </c>
      <c r="CK33" s="67">
        <v>0</v>
      </c>
      <c r="CL33" s="67">
        <v>0</v>
      </c>
      <c r="CM33" s="67">
        <v>0</v>
      </c>
      <c r="CN33" s="67">
        <v>0</v>
      </c>
      <c r="CO33" s="67">
        <v>0</v>
      </c>
      <c r="CP33" s="67">
        <v>0</v>
      </c>
      <c r="CQ33" s="67">
        <v>0</v>
      </c>
      <c r="CR33" s="67">
        <v>0</v>
      </c>
      <c r="CS33" s="67">
        <v>0</v>
      </c>
      <c r="CT33" s="67">
        <v>0</v>
      </c>
      <c r="CU33" s="67">
        <v>0</v>
      </c>
    </row>
    <row r="34" spans="1:99" x14ac:dyDescent="0.25">
      <c r="A34" s="55" t="s">
        <v>4</v>
      </c>
      <c r="B34" s="55" t="s">
        <v>24</v>
      </c>
      <c r="C34" s="55" t="s">
        <v>176</v>
      </c>
      <c r="D34" s="90">
        <v>2.5000000000000001E-3</v>
      </c>
      <c r="E34" s="64">
        <f>-0.8*SUM(G2:G32,G41:G42)</f>
        <v>2510451.5303285797</v>
      </c>
      <c r="F34" s="64">
        <f>D34*E34</f>
        <v>6276.128825821449</v>
      </c>
      <c r="G34" s="62">
        <f>-F34</f>
        <v>-6276.128825821449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f>G34</f>
        <v>-6276.128825821449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  <c r="BC34" s="63">
        <v>0</v>
      </c>
      <c r="BD34" s="63">
        <v>0</v>
      </c>
      <c r="BE34" s="63">
        <v>0</v>
      </c>
      <c r="BF34" s="63">
        <v>0</v>
      </c>
      <c r="BG34" s="63">
        <v>0</v>
      </c>
      <c r="BH34" s="63">
        <v>0</v>
      </c>
      <c r="BI34" s="63">
        <v>0</v>
      </c>
      <c r="BJ34" s="63">
        <v>0</v>
      </c>
      <c r="BK34" s="63">
        <v>0</v>
      </c>
      <c r="BL34" s="63">
        <v>0</v>
      </c>
      <c r="BM34" s="63">
        <v>0</v>
      </c>
      <c r="BN34" s="63">
        <v>0</v>
      </c>
      <c r="BO34" s="63">
        <v>0</v>
      </c>
      <c r="BP34" s="63">
        <v>0</v>
      </c>
      <c r="BQ34" s="63">
        <v>0</v>
      </c>
      <c r="BR34" s="63">
        <v>0</v>
      </c>
      <c r="BS34" s="63">
        <v>0</v>
      </c>
      <c r="BT34" s="63">
        <v>0</v>
      </c>
      <c r="BU34" s="63">
        <v>0</v>
      </c>
      <c r="BV34" s="63">
        <v>0</v>
      </c>
      <c r="BW34" s="63">
        <v>0</v>
      </c>
      <c r="BX34" s="63">
        <v>0</v>
      </c>
      <c r="BY34" s="63">
        <v>0</v>
      </c>
      <c r="BZ34" s="63">
        <v>0</v>
      </c>
      <c r="CA34" s="63">
        <v>0</v>
      </c>
      <c r="CB34" s="63">
        <v>0</v>
      </c>
      <c r="CC34" s="63">
        <v>0</v>
      </c>
      <c r="CD34" s="63">
        <v>0</v>
      </c>
      <c r="CE34" s="63">
        <v>0</v>
      </c>
      <c r="CF34" s="63">
        <v>0</v>
      </c>
      <c r="CG34" s="63">
        <v>0</v>
      </c>
      <c r="CH34" s="63">
        <v>0</v>
      </c>
      <c r="CI34" s="63">
        <v>0</v>
      </c>
      <c r="CJ34" s="63">
        <v>0</v>
      </c>
      <c r="CK34" s="63">
        <v>0</v>
      </c>
      <c r="CL34" s="63">
        <v>0</v>
      </c>
      <c r="CM34" s="63">
        <v>0</v>
      </c>
      <c r="CN34" s="63">
        <v>0</v>
      </c>
      <c r="CO34" s="63">
        <v>0</v>
      </c>
      <c r="CP34" s="63">
        <v>0</v>
      </c>
      <c r="CQ34" s="63">
        <v>0</v>
      </c>
      <c r="CR34" s="63">
        <v>0</v>
      </c>
      <c r="CS34" s="63">
        <v>0</v>
      </c>
      <c r="CT34" s="63">
        <v>0</v>
      </c>
      <c r="CU34" s="63">
        <v>0</v>
      </c>
    </row>
    <row r="35" spans="1:99" x14ac:dyDescent="0.25">
      <c r="A35" s="55" t="s">
        <v>4</v>
      </c>
      <c r="B35" s="55" t="s">
        <v>24</v>
      </c>
      <c r="C35" s="55" t="s">
        <v>28</v>
      </c>
      <c r="D35" s="88">
        <v>1</v>
      </c>
      <c r="E35" s="64">
        <v>250</v>
      </c>
      <c r="F35" s="64">
        <f>D35*E35</f>
        <v>250</v>
      </c>
      <c r="G35" s="62">
        <f>-F35</f>
        <v>-250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f>G35</f>
        <v>-250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0</v>
      </c>
      <c r="CG35" s="63">
        <v>0</v>
      </c>
      <c r="CH35" s="63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63">
        <v>0</v>
      </c>
      <c r="CQ35" s="63">
        <v>0</v>
      </c>
      <c r="CR35" s="63">
        <v>0</v>
      </c>
      <c r="CS35" s="63">
        <v>0</v>
      </c>
      <c r="CT35" s="63">
        <v>0</v>
      </c>
      <c r="CU35" s="63">
        <v>0</v>
      </c>
    </row>
    <row r="36" spans="1:99" x14ac:dyDescent="0.25">
      <c r="A36" s="55" t="s">
        <v>4</v>
      </c>
      <c r="B36" s="55" t="s">
        <v>24</v>
      </c>
      <c r="C36" s="55" t="s">
        <v>29</v>
      </c>
      <c r="D36" s="90">
        <v>2.5000000000000001E-3</v>
      </c>
      <c r="E36" s="64">
        <f>-0.8*SUM(G2:G32,G41:G42)</f>
        <v>2510451.5303285797</v>
      </c>
      <c r="F36" s="64">
        <f>D36*E36</f>
        <v>6276.128825821449</v>
      </c>
      <c r="G36" s="62">
        <f>-F36</f>
        <v>-6276.128825821449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f>G36</f>
        <v>-6276.128825821449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  <c r="BN36" s="63">
        <v>0</v>
      </c>
      <c r="BO36" s="63">
        <v>0</v>
      </c>
      <c r="BP36" s="63">
        <v>0</v>
      </c>
      <c r="BQ36" s="63">
        <v>0</v>
      </c>
      <c r="BR36" s="63">
        <v>0</v>
      </c>
      <c r="BS36" s="63">
        <v>0</v>
      </c>
      <c r="BT36" s="63">
        <v>0</v>
      </c>
      <c r="BU36" s="63">
        <v>0</v>
      </c>
      <c r="BV36" s="63">
        <v>0</v>
      </c>
      <c r="BW36" s="63">
        <v>0</v>
      </c>
      <c r="BX36" s="63">
        <v>0</v>
      </c>
      <c r="BY36" s="63">
        <v>0</v>
      </c>
      <c r="BZ36" s="63">
        <v>0</v>
      </c>
      <c r="CA36" s="63">
        <v>0</v>
      </c>
      <c r="CB36" s="63">
        <v>0</v>
      </c>
      <c r="CC36" s="63">
        <v>0</v>
      </c>
      <c r="CD36" s="63">
        <v>0</v>
      </c>
      <c r="CE36" s="63">
        <v>0</v>
      </c>
      <c r="CF36" s="63">
        <v>0</v>
      </c>
      <c r="CG36" s="63">
        <v>0</v>
      </c>
      <c r="CH36" s="63">
        <v>0</v>
      </c>
      <c r="CI36" s="63">
        <v>0</v>
      </c>
      <c r="CJ36" s="63">
        <v>0</v>
      </c>
      <c r="CK36" s="63">
        <v>0</v>
      </c>
      <c r="CL36" s="63">
        <v>0</v>
      </c>
      <c r="CM36" s="63">
        <v>0</v>
      </c>
      <c r="CN36" s="63">
        <v>0</v>
      </c>
      <c r="CO36" s="63">
        <v>0</v>
      </c>
      <c r="CP36" s="63">
        <v>0</v>
      </c>
      <c r="CQ36" s="63">
        <v>0</v>
      </c>
      <c r="CR36" s="63">
        <v>0</v>
      </c>
      <c r="CS36" s="63">
        <v>0</v>
      </c>
      <c r="CT36" s="63">
        <v>0</v>
      </c>
      <c r="CU36" s="63">
        <v>0</v>
      </c>
    </row>
    <row r="37" spans="1:99" x14ac:dyDescent="0.25">
      <c r="A37" s="55" t="s">
        <v>4</v>
      </c>
      <c r="B37" s="55" t="s">
        <v>24</v>
      </c>
      <c r="C37" s="55" t="s">
        <v>25</v>
      </c>
      <c r="D37" s="90">
        <v>1E-3</v>
      </c>
      <c r="E37" s="64">
        <f>-0.8*SUM(G2:G32,G41:G42)</f>
        <v>2510451.5303285797</v>
      </c>
      <c r="F37" s="64">
        <f>D37*E37</f>
        <v>2510.4515303285798</v>
      </c>
      <c r="G37" s="62">
        <f>-F37</f>
        <v>-2510.4515303285798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f>G37</f>
        <v>-2510.4515303285798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3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3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L37" s="63">
        <v>0</v>
      </c>
      <c r="BM37" s="63">
        <v>0</v>
      </c>
      <c r="BN37" s="63">
        <v>0</v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  <c r="CH37" s="63">
        <v>0</v>
      </c>
      <c r="CI37" s="63">
        <v>0</v>
      </c>
      <c r="CJ37" s="63">
        <v>0</v>
      </c>
      <c r="CK37" s="63">
        <v>0</v>
      </c>
      <c r="CL37" s="63">
        <v>0</v>
      </c>
      <c r="CM37" s="63">
        <v>0</v>
      </c>
      <c r="CN37" s="63">
        <v>0</v>
      </c>
      <c r="CO37" s="63">
        <v>0</v>
      </c>
      <c r="CP37" s="63">
        <v>0</v>
      </c>
      <c r="CQ37" s="63">
        <v>0</v>
      </c>
      <c r="CR37" s="63">
        <v>0</v>
      </c>
      <c r="CS37" s="63">
        <v>0</v>
      </c>
      <c r="CT37" s="63">
        <v>0</v>
      </c>
      <c r="CU37" s="63">
        <v>0</v>
      </c>
    </row>
    <row r="38" spans="1:99" x14ac:dyDescent="0.25">
      <c r="A38" s="55" t="s">
        <v>4</v>
      </c>
      <c r="B38" s="55" t="s">
        <v>24</v>
      </c>
      <c r="C38" s="55" t="s">
        <v>95</v>
      </c>
      <c r="D38" s="90">
        <f>intereses!C5</f>
        <v>3.5000000000000003E-2</v>
      </c>
      <c r="E38" s="64">
        <f>0.8*(SUM(F2:F42)-F44-F45)</f>
        <v>2357013.6407348136</v>
      </c>
      <c r="F38" s="64">
        <v>215677.82</v>
      </c>
      <c r="G38" s="62"/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-6874.6231198155447</v>
      </c>
      <c r="AO38" s="63">
        <v>-6769.6127133526952</v>
      </c>
      <c r="AP38" s="63">
        <v>-6664.2960265376614</v>
      </c>
      <c r="AQ38" s="63">
        <v>-6558.6721660527501</v>
      </c>
      <c r="AR38" s="63">
        <v>-6452.7402359747566</v>
      </c>
      <c r="AS38" s="63">
        <v>-6346.4993377673709</v>
      </c>
      <c r="AT38" s="63">
        <v>-6239.9485702735465</v>
      </c>
      <c r="AU38" s="63">
        <v>-6133.0870297078645</v>
      </c>
      <c r="AV38" s="63">
        <v>-6025.9138096488659</v>
      </c>
      <c r="AW38" s="63">
        <v>-5918.4280010313632</v>
      </c>
      <c r="AX38" s="63">
        <v>-5810.6286921387245</v>
      </c>
      <c r="AY38" s="63">
        <v>-5702.5149685951501</v>
      </c>
      <c r="AZ38" s="63">
        <v>-5594.0859133579061</v>
      </c>
      <c r="BA38" s="63">
        <v>-5485.3406067095548</v>
      </c>
      <c r="BB38" s="63">
        <v>-5376.2781262501449</v>
      </c>
      <c r="BC38" s="63">
        <v>-5266.8975468893941</v>
      </c>
      <c r="BD38" s="68">
        <v>-5157.1979408388415</v>
      </c>
      <c r="BE38" s="68">
        <v>-5047.1783776039765</v>
      </c>
      <c r="BF38" s="68">
        <v>-4936.8379239763408</v>
      </c>
      <c r="BG38" s="68">
        <v>-4826.1756440256258</v>
      </c>
      <c r="BH38" s="68">
        <v>-4715.1905990917203</v>
      </c>
      <c r="BI38" s="68">
        <v>-4603.8818477767591</v>
      </c>
      <c r="BJ38" s="68">
        <v>-4492.2484459371281</v>
      </c>
      <c r="BK38" s="68">
        <v>-4380.2894466754651</v>
      </c>
      <c r="BL38" s="68">
        <v>-4268.0039003326228</v>
      </c>
      <c r="BM38" s="68">
        <v>-4155.3908544796132</v>
      </c>
      <c r="BN38" s="68">
        <v>-4042.4493539095324</v>
      </c>
      <c r="BO38" s="68">
        <v>-3929.1784406294564</v>
      </c>
      <c r="BP38" s="68">
        <v>-3815.5771538523136</v>
      </c>
      <c r="BQ38" s="68">
        <v>-3701.6445299887359</v>
      </c>
      <c r="BR38" s="68">
        <v>-3587.37960263889</v>
      </c>
      <c r="BS38" s="68">
        <v>-3472.781402584274</v>
      </c>
      <c r="BT38" s="68">
        <v>-3357.848957779499</v>
      </c>
      <c r="BU38" s="68">
        <v>-3242.5812933440434</v>
      </c>
      <c r="BV38" s="68">
        <v>-3126.9774315539839</v>
      </c>
      <c r="BW38" s="68">
        <v>-3011.036391833703</v>
      </c>
      <c r="BX38" s="68">
        <v>-2894.7571907475717</v>
      </c>
      <c r="BY38" s="68">
        <v>-2778.1388419916066</v>
      </c>
      <c r="BZ38" s="68">
        <v>-2661.1803563851022</v>
      </c>
      <c r="CA38" s="68">
        <v>-2543.8807418622455</v>
      </c>
      <c r="CB38" s="68">
        <v>-2426.2390034636978</v>
      </c>
      <c r="CC38" s="68">
        <v>-2308.2541433281544</v>
      </c>
      <c r="CD38" s="68">
        <v>-2189.925160683882</v>
      </c>
      <c r="CE38" s="68">
        <v>-2071.25105184023</v>
      </c>
      <c r="CF38" s="68">
        <v>-1952.2308101791182</v>
      </c>
      <c r="CG38" s="68">
        <v>-1832.8634261464945</v>
      </c>
      <c r="CH38" s="68">
        <v>-1713.1478872437756</v>
      </c>
      <c r="CI38" s="68">
        <v>-1593.0831780192568</v>
      </c>
      <c r="CJ38" s="68">
        <v>-1472.6682800595004</v>
      </c>
      <c r="CK38" s="68">
        <v>-1351.9021719806944</v>
      </c>
      <c r="CL38" s="68">
        <v>-1230.7838294199921</v>
      </c>
      <c r="CM38" s="68">
        <v>-1109.3122250268209</v>
      </c>
      <c r="CN38" s="68">
        <v>-987.48632845416967</v>
      </c>
      <c r="CO38" s="68">
        <v>-865.3051063498483</v>
      </c>
      <c r="CP38" s="68">
        <v>-742.76752234772232</v>
      </c>
      <c r="CQ38" s="68">
        <v>-619.87253705892363</v>
      </c>
      <c r="CR38" s="68">
        <v>-496.61910806303274</v>
      </c>
      <c r="CS38" s="68">
        <v>-373.00618989923714</v>
      </c>
      <c r="CT38" s="68">
        <v>-249.03273405746378</v>
      </c>
      <c r="CU38" s="68">
        <v>-124.69768896948514</v>
      </c>
    </row>
    <row r="39" spans="1:99" x14ac:dyDescent="0.25">
      <c r="A39" s="55" t="s">
        <v>4</v>
      </c>
      <c r="B39" s="55" t="s">
        <v>24</v>
      </c>
      <c r="C39" s="55" t="s">
        <v>39</v>
      </c>
      <c r="D39" s="90">
        <f>intereses!E5</f>
        <v>0.05</v>
      </c>
      <c r="E39" s="64">
        <f>-0.8*SUM(G2:G32,G41:G42)</f>
        <v>2510451.5303285797</v>
      </c>
      <c r="F39" s="64">
        <v>89835.98</v>
      </c>
      <c r="G39" s="62"/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-10460.214708333333</v>
      </c>
      <c r="Y39" s="63">
        <v>-9826.6407260606175</v>
      </c>
      <c r="Z39" s="63">
        <v>-9190.4268521950999</v>
      </c>
      <c r="AA39" s="63">
        <v>-8551.5620871884748</v>
      </c>
      <c r="AB39" s="63">
        <v>-7910.0353856609909</v>
      </c>
      <c r="AC39" s="63">
        <v>-7265.8356562104755</v>
      </c>
      <c r="AD39" s="63">
        <v>-6618.9517612205809</v>
      </c>
      <c r="AE39" s="63">
        <v>-5969.3725166682298</v>
      </c>
      <c r="AF39" s="63">
        <v>-5317.0866919302443</v>
      </c>
      <c r="AG39" s="63">
        <v>-4662.0830095891833</v>
      </c>
      <c r="AH39" s="63">
        <v>-4004.3501452383671</v>
      </c>
      <c r="AI39" s="63">
        <v>-3343.8767272860896</v>
      </c>
      <c r="AJ39" s="63">
        <v>-2680.6513367590114</v>
      </c>
      <c r="AK39" s="63">
        <v>-2014.6625071047372</v>
      </c>
      <c r="AL39" s="63">
        <v>-1345.89872399357</v>
      </c>
      <c r="AM39" s="63">
        <v>-674.3484251194393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  <c r="CH39" s="63">
        <v>0</v>
      </c>
      <c r="CI39" s="63">
        <v>0</v>
      </c>
      <c r="CJ39" s="63">
        <v>0</v>
      </c>
      <c r="CK39" s="63">
        <v>0</v>
      </c>
      <c r="CL39" s="63">
        <v>0</v>
      </c>
      <c r="CM39" s="63">
        <v>0</v>
      </c>
      <c r="CN39" s="63">
        <v>0</v>
      </c>
      <c r="CO39" s="63">
        <v>0</v>
      </c>
      <c r="CP39" s="63">
        <v>0</v>
      </c>
      <c r="CQ39" s="63">
        <v>0</v>
      </c>
      <c r="CR39" s="63">
        <v>0</v>
      </c>
      <c r="CS39" s="63">
        <v>0</v>
      </c>
      <c r="CT39" s="63">
        <v>0</v>
      </c>
      <c r="CU39" s="63">
        <v>0</v>
      </c>
    </row>
    <row r="40" spans="1:99" x14ac:dyDescent="0.25">
      <c r="A40" s="55" t="s">
        <v>4</v>
      </c>
      <c r="B40" s="55" t="s">
        <v>24</v>
      </c>
      <c r="C40" s="55" t="s">
        <v>26</v>
      </c>
      <c r="D40" s="90">
        <v>2.5000000000000001E-3</v>
      </c>
      <c r="E40" s="64">
        <f>-0.8*SUM(G2:G32,G41:G42)</f>
        <v>2510451.5303285797</v>
      </c>
      <c r="F40" s="64">
        <f>D40*E40</f>
        <v>6276.128825821449</v>
      </c>
      <c r="G40" s="62">
        <f>-F40</f>
        <v>-6276.128825821449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3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0</v>
      </c>
      <c r="BF40" s="63">
        <v>0</v>
      </c>
      <c r="BG40" s="63">
        <v>0</v>
      </c>
      <c r="BH40" s="63">
        <v>0</v>
      </c>
      <c r="BI40" s="63">
        <v>0</v>
      </c>
      <c r="BJ40" s="63">
        <v>0</v>
      </c>
      <c r="BK40" s="63">
        <v>0</v>
      </c>
      <c r="BL40" s="63">
        <v>0</v>
      </c>
      <c r="BM40" s="63">
        <v>0</v>
      </c>
      <c r="BN40" s="63">
        <v>0</v>
      </c>
      <c r="BO40" s="63">
        <v>0</v>
      </c>
      <c r="BP40" s="63">
        <v>0</v>
      </c>
      <c r="BQ40" s="63">
        <v>0</v>
      </c>
      <c r="BR40" s="63">
        <v>0</v>
      </c>
      <c r="BS40" s="63">
        <v>0</v>
      </c>
      <c r="BT40" s="63">
        <v>0</v>
      </c>
      <c r="BU40" s="63">
        <v>0</v>
      </c>
      <c r="BV40" s="63">
        <v>0</v>
      </c>
      <c r="BW40" s="63">
        <v>0</v>
      </c>
      <c r="BX40" s="63">
        <v>0</v>
      </c>
      <c r="BY40" s="63">
        <v>0</v>
      </c>
      <c r="BZ40" s="63">
        <v>0</v>
      </c>
      <c r="CA40" s="63">
        <v>0</v>
      </c>
      <c r="CB40" s="63">
        <v>0</v>
      </c>
      <c r="CC40" s="63">
        <v>0</v>
      </c>
      <c r="CD40" s="63">
        <v>0</v>
      </c>
      <c r="CE40" s="63">
        <v>0</v>
      </c>
      <c r="CF40" s="63">
        <v>0</v>
      </c>
      <c r="CG40" s="63">
        <v>0</v>
      </c>
      <c r="CH40" s="63">
        <v>0</v>
      </c>
      <c r="CI40" s="63">
        <v>0</v>
      </c>
      <c r="CJ40" s="63">
        <v>0</v>
      </c>
      <c r="CK40" s="63">
        <v>0</v>
      </c>
      <c r="CL40" s="63">
        <v>0</v>
      </c>
      <c r="CM40" s="63">
        <v>0</v>
      </c>
      <c r="CN40" s="63">
        <v>0</v>
      </c>
      <c r="CO40" s="63">
        <v>0</v>
      </c>
      <c r="CP40" s="63">
        <v>0</v>
      </c>
      <c r="CQ40" s="63">
        <v>0</v>
      </c>
      <c r="CR40" s="63">
        <v>0</v>
      </c>
      <c r="CS40" s="63">
        <v>0</v>
      </c>
      <c r="CT40" s="63">
        <v>0</v>
      </c>
      <c r="CU40" s="63">
        <f>G40</f>
        <v>-6276.128825821449</v>
      </c>
    </row>
    <row r="41" spans="1:99" x14ac:dyDescent="0.25">
      <c r="A41" s="55" t="s">
        <v>4</v>
      </c>
      <c r="B41" s="55" t="s">
        <v>1</v>
      </c>
      <c r="C41" s="55" t="s">
        <v>22</v>
      </c>
      <c r="D41" s="87">
        <f>22*16</f>
        <v>352</v>
      </c>
      <c r="E41" s="55">
        <v>700</v>
      </c>
      <c r="F41" s="64">
        <f t="shared" ref="F41:F42" si="6">D41*E41</f>
        <v>246400</v>
      </c>
      <c r="G41" s="60">
        <f>-F41</f>
        <v>-246400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f>$G$41/16</f>
        <v>-15400</v>
      </c>
      <c r="Y41" s="61">
        <f t="shared" ref="Y41:AM41" si="7">$G$41/16</f>
        <v>-15400</v>
      </c>
      <c r="Z41" s="61">
        <f t="shared" si="7"/>
        <v>-15400</v>
      </c>
      <c r="AA41" s="61">
        <f t="shared" si="7"/>
        <v>-15400</v>
      </c>
      <c r="AB41" s="61">
        <f t="shared" si="7"/>
        <v>-15400</v>
      </c>
      <c r="AC41" s="61">
        <f t="shared" si="7"/>
        <v>-15400</v>
      </c>
      <c r="AD41" s="61">
        <f t="shared" si="7"/>
        <v>-15400</v>
      </c>
      <c r="AE41" s="61">
        <f t="shared" si="7"/>
        <v>-15400</v>
      </c>
      <c r="AF41" s="61">
        <f t="shared" si="7"/>
        <v>-15400</v>
      </c>
      <c r="AG41" s="61">
        <f t="shared" si="7"/>
        <v>-15400</v>
      </c>
      <c r="AH41" s="61">
        <f t="shared" si="7"/>
        <v>-15400</v>
      </c>
      <c r="AI41" s="61">
        <f t="shared" si="7"/>
        <v>-15400</v>
      </c>
      <c r="AJ41" s="61">
        <f t="shared" si="7"/>
        <v>-15400</v>
      </c>
      <c r="AK41" s="61">
        <f t="shared" si="7"/>
        <v>-15400</v>
      </c>
      <c r="AL41" s="61">
        <f t="shared" si="7"/>
        <v>-15400</v>
      </c>
      <c r="AM41" s="61">
        <f t="shared" si="7"/>
        <v>-15400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0</v>
      </c>
      <c r="AT41" s="61">
        <v>0</v>
      </c>
      <c r="AU41" s="61">
        <v>0</v>
      </c>
      <c r="AV41" s="61">
        <v>0</v>
      </c>
      <c r="AW41" s="61">
        <v>0</v>
      </c>
      <c r="AX41" s="61">
        <v>0</v>
      </c>
      <c r="AY41" s="61">
        <v>0</v>
      </c>
      <c r="AZ41" s="61">
        <v>0</v>
      </c>
      <c r="BA41" s="61">
        <v>0</v>
      </c>
      <c r="BB41" s="61">
        <v>0</v>
      </c>
      <c r="BC41" s="61">
        <v>0</v>
      </c>
      <c r="BD41" s="61">
        <v>0</v>
      </c>
      <c r="BE41" s="61">
        <v>0</v>
      </c>
      <c r="BF41" s="61">
        <v>0</v>
      </c>
      <c r="BG41" s="61">
        <v>0</v>
      </c>
      <c r="BH41" s="61">
        <v>0</v>
      </c>
      <c r="BI41" s="61">
        <v>0</v>
      </c>
      <c r="BJ41" s="61">
        <v>0</v>
      </c>
      <c r="BK41" s="61">
        <v>0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</row>
    <row r="42" spans="1:99" x14ac:dyDescent="0.25">
      <c r="A42" s="55" t="s">
        <v>4</v>
      </c>
      <c r="B42" s="55" t="s">
        <v>1</v>
      </c>
      <c r="C42" s="55" t="s">
        <v>17</v>
      </c>
      <c r="D42" s="87">
        <f>22*16</f>
        <v>352</v>
      </c>
      <c r="E42" s="55">
        <v>200</v>
      </c>
      <c r="F42" s="64">
        <f t="shared" si="6"/>
        <v>70400</v>
      </c>
      <c r="G42" s="62">
        <f>-$F$42</f>
        <v>-70400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f>$G$42/16</f>
        <v>-4400</v>
      </c>
      <c r="Y42" s="63">
        <f t="shared" ref="Y42:AM42" si="8">$G$42/16</f>
        <v>-4400</v>
      </c>
      <c r="Z42" s="63">
        <f t="shared" si="8"/>
        <v>-4400</v>
      </c>
      <c r="AA42" s="63">
        <f t="shared" si="8"/>
        <v>-4400</v>
      </c>
      <c r="AB42" s="63">
        <f t="shared" si="8"/>
        <v>-4400</v>
      </c>
      <c r="AC42" s="63">
        <f t="shared" si="8"/>
        <v>-4400</v>
      </c>
      <c r="AD42" s="63">
        <f t="shared" si="8"/>
        <v>-4400</v>
      </c>
      <c r="AE42" s="63">
        <f t="shared" si="8"/>
        <v>-4400</v>
      </c>
      <c r="AF42" s="63">
        <f t="shared" si="8"/>
        <v>-4400</v>
      </c>
      <c r="AG42" s="63">
        <f t="shared" si="8"/>
        <v>-4400</v>
      </c>
      <c r="AH42" s="63">
        <f t="shared" si="8"/>
        <v>-4400</v>
      </c>
      <c r="AI42" s="63">
        <f t="shared" si="8"/>
        <v>-4400</v>
      </c>
      <c r="AJ42" s="63">
        <f t="shared" si="8"/>
        <v>-4400</v>
      </c>
      <c r="AK42" s="63">
        <f t="shared" si="8"/>
        <v>-4400</v>
      </c>
      <c r="AL42" s="63">
        <f t="shared" si="8"/>
        <v>-4400</v>
      </c>
      <c r="AM42" s="63">
        <f t="shared" si="8"/>
        <v>-4400</v>
      </c>
      <c r="AN42" s="63">
        <v>0</v>
      </c>
      <c r="AO42" s="63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</row>
    <row r="43" spans="1:99" x14ac:dyDescent="0.25">
      <c r="A43" s="55" t="s">
        <v>5</v>
      </c>
      <c r="B43" s="55" t="s">
        <v>177</v>
      </c>
      <c r="C43" s="55" t="s">
        <v>143</v>
      </c>
      <c r="D43" s="87">
        <v>12</v>
      </c>
      <c r="E43" s="55">
        <f>65*2183.04</f>
        <v>141897.60000000001</v>
      </c>
      <c r="F43" s="55">
        <f>D43*E43</f>
        <v>1702771.2000000002</v>
      </c>
      <c r="G43" s="62">
        <f>F43</f>
        <v>1702771.2000000002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3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0</v>
      </c>
      <c r="BE43" s="63">
        <v>0</v>
      </c>
      <c r="BF43" s="63">
        <v>0</v>
      </c>
      <c r="BG43" s="63">
        <v>0</v>
      </c>
      <c r="BH43" s="63">
        <v>0</v>
      </c>
      <c r="BI43" s="63">
        <v>0</v>
      </c>
      <c r="BJ43" s="63">
        <v>0</v>
      </c>
      <c r="BK43" s="63">
        <v>0</v>
      </c>
      <c r="BL43" s="63">
        <v>0</v>
      </c>
      <c r="BM43" s="63">
        <v>0</v>
      </c>
      <c r="BN43" s="63">
        <v>0</v>
      </c>
      <c r="BO43" s="63">
        <v>0</v>
      </c>
      <c r="BP43" s="63">
        <v>0</v>
      </c>
      <c r="BQ43" s="63">
        <v>0</v>
      </c>
      <c r="BR43" s="63">
        <v>0</v>
      </c>
      <c r="BS43" s="63">
        <v>0</v>
      </c>
      <c r="BT43" s="63">
        <v>0</v>
      </c>
      <c r="BU43" s="63">
        <v>0</v>
      </c>
      <c r="BV43" s="63">
        <v>0</v>
      </c>
      <c r="BW43" s="63">
        <v>0</v>
      </c>
      <c r="BX43" s="63">
        <v>0</v>
      </c>
      <c r="BY43" s="63">
        <v>0</v>
      </c>
      <c r="BZ43" s="63">
        <v>0</v>
      </c>
      <c r="CA43" s="63">
        <v>0</v>
      </c>
      <c r="CB43" s="63">
        <v>0</v>
      </c>
      <c r="CC43" s="63">
        <v>0</v>
      </c>
      <c r="CD43" s="63">
        <v>0</v>
      </c>
      <c r="CE43" s="63">
        <v>0</v>
      </c>
      <c r="CF43" s="63">
        <v>0</v>
      </c>
      <c r="CG43" s="63">
        <v>0</v>
      </c>
      <c r="CH43" s="63">
        <v>0</v>
      </c>
      <c r="CI43" s="63">
        <v>0</v>
      </c>
      <c r="CJ43" s="63">
        <v>0</v>
      </c>
      <c r="CK43" s="63">
        <v>0</v>
      </c>
      <c r="CL43" s="63">
        <v>0</v>
      </c>
      <c r="CM43" s="63">
        <v>0</v>
      </c>
      <c r="CN43" s="63">
        <v>0</v>
      </c>
      <c r="CO43" s="63">
        <v>0</v>
      </c>
      <c r="CP43" s="63">
        <v>0</v>
      </c>
      <c r="CQ43" s="63">
        <v>0</v>
      </c>
      <c r="CR43" s="63">
        <v>0</v>
      </c>
      <c r="CS43" s="63">
        <v>0</v>
      </c>
      <c r="CT43" s="63">
        <v>0</v>
      </c>
      <c r="CU43" s="63">
        <f>G43</f>
        <v>1702771.2000000002</v>
      </c>
    </row>
    <row r="44" spans="1:99" x14ac:dyDescent="0.25">
      <c r="A44" s="55" t="s">
        <v>5</v>
      </c>
      <c r="B44" s="55" t="s">
        <v>178</v>
      </c>
      <c r="C44" s="55" t="s">
        <v>179</v>
      </c>
      <c r="D44" s="87">
        <v>22</v>
      </c>
      <c r="E44" s="55">
        <v>12700</v>
      </c>
      <c r="F44" s="55">
        <f>D44*E44</f>
        <v>279400</v>
      </c>
      <c r="G44" s="62">
        <f>F44</f>
        <v>279400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f>G44</f>
        <v>279400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3">
        <v>0</v>
      </c>
      <c r="BI44" s="63">
        <v>0</v>
      </c>
      <c r="BJ44" s="63">
        <v>0</v>
      </c>
      <c r="BK44" s="63">
        <v>0</v>
      </c>
      <c r="BL44" s="63">
        <v>0</v>
      </c>
      <c r="BM44" s="63">
        <v>0</v>
      </c>
      <c r="BN44" s="63">
        <v>0</v>
      </c>
      <c r="BO44" s="63">
        <v>0</v>
      </c>
      <c r="BP44" s="63">
        <v>0</v>
      </c>
      <c r="BQ44" s="63">
        <v>0</v>
      </c>
      <c r="BR44" s="63">
        <v>0</v>
      </c>
      <c r="BS44" s="63">
        <v>0</v>
      </c>
      <c r="BT44" s="63">
        <v>0</v>
      </c>
      <c r="BU44" s="63">
        <v>0</v>
      </c>
      <c r="BV44" s="63">
        <v>0</v>
      </c>
      <c r="BW44" s="63">
        <v>0</v>
      </c>
      <c r="BX44" s="63">
        <v>0</v>
      </c>
      <c r="BY44" s="63">
        <v>0</v>
      </c>
      <c r="BZ44" s="63">
        <v>0</v>
      </c>
      <c r="CA44" s="63">
        <v>0</v>
      </c>
      <c r="CB44" s="63">
        <v>0</v>
      </c>
      <c r="CC44" s="63">
        <v>0</v>
      </c>
      <c r="CD44" s="63">
        <v>0</v>
      </c>
      <c r="CE44" s="63">
        <v>0</v>
      </c>
      <c r="CF44" s="63">
        <v>0</v>
      </c>
      <c r="CG44" s="63">
        <v>0</v>
      </c>
      <c r="CH44" s="63">
        <v>0</v>
      </c>
      <c r="CI44" s="63">
        <v>0</v>
      </c>
      <c r="CJ44" s="63">
        <v>0</v>
      </c>
      <c r="CK44" s="63">
        <v>0</v>
      </c>
      <c r="CL44" s="63">
        <v>0</v>
      </c>
      <c r="CM44" s="63">
        <v>0</v>
      </c>
      <c r="CN44" s="63">
        <v>0</v>
      </c>
      <c r="CO44" s="63">
        <v>0</v>
      </c>
      <c r="CP44" s="63">
        <v>0</v>
      </c>
      <c r="CQ44" s="63">
        <v>0</v>
      </c>
      <c r="CR44" s="63">
        <v>0</v>
      </c>
      <c r="CS44" s="63">
        <v>0</v>
      </c>
      <c r="CT44" s="63">
        <v>0</v>
      </c>
      <c r="CU44" s="63">
        <v>0</v>
      </c>
    </row>
    <row r="45" spans="1:99" x14ac:dyDescent="0.25">
      <c r="A45" s="55" t="s">
        <v>5</v>
      </c>
      <c r="B45" s="55" t="s">
        <v>178</v>
      </c>
      <c r="C45" s="55" t="s">
        <v>180</v>
      </c>
      <c r="D45" s="87">
        <v>22</v>
      </c>
      <c r="E45" s="55">
        <v>11000</v>
      </c>
      <c r="F45" s="55">
        <f>D45*E45</f>
        <v>242000</v>
      </c>
      <c r="G45" s="62">
        <f>F45</f>
        <v>242000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f>G45</f>
        <v>242000</v>
      </c>
      <c r="AO45" s="63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0</v>
      </c>
      <c r="BJ45" s="63">
        <v>0</v>
      </c>
      <c r="BK45" s="63">
        <v>0</v>
      </c>
      <c r="BL45" s="63">
        <v>0</v>
      </c>
      <c r="BM45" s="63">
        <v>0</v>
      </c>
      <c r="BN45" s="63">
        <v>0</v>
      </c>
      <c r="BO45" s="63">
        <v>0</v>
      </c>
      <c r="BP45" s="63">
        <v>0</v>
      </c>
      <c r="BQ45" s="63">
        <v>0</v>
      </c>
      <c r="BR45" s="63">
        <v>0</v>
      </c>
      <c r="BS45" s="63">
        <v>0</v>
      </c>
      <c r="BT45" s="63">
        <v>0</v>
      </c>
      <c r="BU45" s="63">
        <v>0</v>
      </c>
      <c r="BV45" s="63">
        <v>0</v>
      </c>
      <c r="BW45" s="63">
        <v>0</v>
      </c>
      <c r="BX45" s="63">
        <v>0</v>
      </c>
      <c r="BY45" s="63">
        <v>0</v>
      </c>
      <c r="BZ45" s="63">
        <v>0</v>
      </c>
      <c r="CA45" s="63">
        <v>0</v>
      </c>
      <c r="CB45" s="63">
        <v>0</v>
      </c>
      <c r="CC45" s="63">
        <v>0</v>
      </c>
      <c r="CD45" s="63">
        <v>0</v>
      </c>
      <c r="CE45" s="63">
        <v>0</v>
      </c>
      <c r="CF45" s="63">
        <v>0</v>
      </c>
      <c r="CG45" s="63">
        <v>0</v>
      </c>
      <c r="CH45" s="63">
        <v>0</v>
      </c>
      <c r="CI45" s="63">
        <v>0</v>
      </c>
      <c r="CJ45" s="63">
        <v>0</v>
      </c>
      <c r="CK45" s="63">
        <v>0</v>
      </c>
      <c r="CL45" s="63">
        <v>0</v>
      </c>
      <c r="CM45" s="63">
        <v>0</v>
      </c>
      <c r="CN45" s="63">
        <v>0</v>
      </c>
      <c r="CO45" s="63">
        <v>0</v>
      </c>
      <c r="CP45" s="63">
        <v>0</v>
      </c>
      <c r="CQ45" s="63">
        <v>0</v>
      </c>
      <c r="CR45" s="63">
        <v>0</v>
      </c>
      <c r="CS45" s="63">
        <v>0</v>
      </c>
      <c r="CT45" s="63">
        <v>0</v>
      </c>
      <c r="CU45" s="63">
        <v>0</v>
      </c>
    </row>
    <row r="46" spans="1:99" x14ac:dyDescent="0.25">
      <c r="A46" s="55" t="s">
        <v>5</v>
      </c>
      <c r="B46" s="55" t="s">
        <v>181</v>
      </c>
      <c r="C46" s="55" t="s">
        <v>182</v>
      </c>
      <c r="D46" s="87">
        <f>12*60</f>
        <v>720</v>
      </c>
      <c r="E46" s="55">
        <v>450</v>
      </c>
      <c r="F46" s="64">
        <f>D46*E46</f>
        <v>324000</v>
      </c>
      <c r="G46" s="62">
        <f>F46</f>
        <v>324000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f>($D$46*$E$46)/60</f>
        <v>5400</v>
      </c>
      <c r="AO46" s="63">
        <f t="shared" ref="AO46:CU46" si="9">($D$46*$E$46)/60</f>
        <v>5400</v>
      </c>
      <c r="AP46" s="63">
        <f t="shared" si="9"/>
        <v>5400</v>
      </c>
      <c r="AQ46" s="63">
        <f t="shared" si="9"/>
        <v>5400</v>
      </c>
      <c r="AR46" s="63">
        <f t="shared" si="9"/>
        <v>5400</v>
      </c>
      <c r="AS46" s="63">
        <f t="shared" si="9"/>
        <v>5400</v>
      </c>
      <c r="AT46" s="63">
        <f t="shared" si="9"/>
        <v>5400</v>
      </c>
      <c r="AU46" s="63">
        <f t="shared" si="9"/>
        <v>5400</v>
      </c>
      <c r="AV46" s="63">
        <f t="shared" si="9"/>
        <v>5400</v>
      </c>
      <c r="AW46" s="63">
        <f t="shared" si="9"/>
        <v>5400</v>
      </c>
      <c r="AX46" s="63">
        <f t="shared" si="9"/>
        <v>5400</v>
      </c>
      <c r="AY46" s="63">
        <f t="shared" si="9"/>
        <v>5400</v>
      </c>
      <c r="AZ46" s="63">
        <f t="shared" si="9"/>
        <v>5400</v>
      </c>
      <c r="BA46" s="63">
        <f t="shared" si="9"/>
        <v>5400</v>
      </c>
      <c r="BB46" s="63">
        <f t="shared" si="9"/>
        <v>5400</v>
      </c>
      <c r="BC46" s="63">
        <f t="shared" si="9"/>
        <v>5400</v>
      </c>
      <c r="BD46" s="63">
        <f t="shared" si="9"/>
        <v>5400</v>
      </c>
      <c r="BE46" s="63">
        <f t="shared" si="9"/>
        <v>5400</v>
      </c>
      <c r="BF46" s="63">
        <f t="shared" si="9"/>
        <v>5400</v>
      </c>
      <c r="BG46" s="63">
        <f t="shared" si="9"/>
        <v>5400</v>
      </c>
      <c r="BH46" s="63">
        <f t="shared" si="9"/>
        <v>5400</v>
      </c>
      <c r="BI46" s="63">
        <f t="shared" si="9"/>
        <v>5400</v>
      </c>
      <c r="BJ46" s="63">
        <f t="shared" si="9"/>
        <v>5400</v>
      </c>
      <c r="BK46" s="63">
        <f t="shared" si="9"/>
        <v>5400</v>
      </c>
      <c r="BL46" s="63">
        <f t="shared" si="9"/>
        <v>5400</v>
      </c>
      <c r="BM46" s="63">
        <f t="shared" si="9"/>
        <v>5400</v>
      </c>
      <c r="BN46" s="63">
        <f t="shared" si="9"/>
        <v>5400</v>
      </c>
      <c r="BO46" s="63">
        <f t="shared" si="9"/>
        <v>5400</v>
      </c>
      <c r="BP46" s="63">
        <f t="shared" si="9"/>
        <v>5400</v>
      </c>
      <c r="BQ46" s="63">
        <f t="shared" si="9"/>
        <v>5400</v>
      </c>
      <c r="BR46" s="63">
        <f t="shared" si="9"/>
        <v>5400</v>
      </c>
      <c r="BS46" s="63">
        <f t="shared" si="9"/>
        <v>5400</v>
      </c>
      <c r="BT46" s="63">
        <f t="shared" si="9"/>
        <v>5400</v>
      </c>
      <c r="BU46" s="63">
        <f t="shared" si="9"/>
        <v>5400</v>
      </c>
      <c r="BV46" s="63">
        <f t="shared" si="9"/>
        <v>5400</v>
      </c>
      <c r="BW46" s="63">
        <f t="shared" si="9"/>
        <v>5400</v>
      </c>
      <c r="BX46" s="63">
        <f t="shared" si="9"/>
        <v>5400</v>
      </c>
      <c r="BY46" s="63">
        <f t="shared" si="9"/>
        <v>5400</v>
      </c>
      <c r="BZ46" s="63">
        <f t="shared" si="9"/>
        <v>5400</v>
      </c>
      <c r="CA46" s="63">
        <f t="shared" si="9"/>
        <v>5400</v>
      </c>
      <c r="CB46" s="63">
        <f t="shared" si="9"/>
        <v>5400</v>
      </c>
      <c r="CC46" s="63">
        <f t="shared" si="9"/>
        <v>5400</v>
      </c>
      <c r="CD46" s="63">
        <f t="shared" si="9"/>
        <v>5400</v>
      </c>
      <c r="CE46" s="63">
        <f t="shared" si="9"/>
        <v>5400</v>
      </c>
      <c r="CF46" s="63">
        <f t="shared" si="9"/>
        <v>5400</v>
      </c>
      <c r="CG46" s="63">
        <f t="shared" si="9"/>
        <v>5400</v>
      </c>
      <c r="CH46" s="63">
        <f t="shared" si="9"/>
        <v>5400</v>
      </c>
      <c r="CI46" s="63">
        <f t="shared" si="9"/>
        <v>5400</v>
      </c>
      <c r="CJ46" s="63">
        <f t="shared" si="9"/>
        <v>5400</v>
      </c>
      <c r="CK46" s="63">
        <f t="shared" si="9"/>
        <v>5400</v>
      </c>
      <c r="CL46" s="63">
        <f t="shared" si="9"/>
        <v>5400</v>
      </c>
      <c r="CM46" s="63">
        <f t="shared" si="9"/>
        <v>5400</v>
      </c>
      <c r="CN46" s="63">
        <f t="shared" si="9"/>
        <v>5400</v>
      </c>
      <c r="CO46" s="63">
        <f t="shared" si="9"/>
        <v>5400</v>
      </c>
      <c r="CP46" s="63">
        <f t="shared" si="9"/>
        <v>5400</v>
      </c>
      <c r="CQ46" s="63">
        <f t="shared" si="9"/>
        <v>5400</v>
      </c>
      <c r="CR46" s="63">
        <f t="shared" si="9"/>
        <v>5400</v>
      </c>
      <c r="CS46" s="63">
        <f t="shared" si="9"/>
        <v>5400</v>
      </c>
      <c r="CT46" s="63">
        <f t="shared" si="9"/>
        <v>5400</v>
      </c>
      <c r="CU46" s="63">
        <f t="shared" si="9"/>
        <v>5400</v>
      </c>
    </row>
    <row r="47" spans="1:99" x14ac:dyDescent="0.25">
      <c r="A47" s="55" t="s">
        <v>5</v>
      </c>
      <c r="B47" s="55" t="s">
        <v>183</v>
      </c>
      <c r="C47" s="55" t="s">
        <v>151</v>
      </c>
      <c r="D47" s="87">
        <v>0</v>
      </c>
      <c r="E47" s="55">
        <v>50</v>
      </c>
      <c r="F47" s="64">
        <f>D47*E47</f>
        <v>0</v>
      </c>
      <c r="G47" s="69">
        <f>F47</f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f>($D$47*$E$47)/60</f>
        <v>0</v>
      </c>
      <c r="AO47" s="63">
        <f t="shared" ref="AO47:CU47" si="10">($D$47*$E$47)/60</f>
        <v>0</v>
      </c>
      <c r="AP47" s="63">
        <f t="shared" si="10"/>
        <v>0</v>
      </c>
      <c r="AQ47" s="63">
        <f t="shared" si="10"/>
        <v>0</v>
      </c>
      <c r="AR47" s="63">
        <f t="shared" si="10"/>
        <v>0</v>
      </c>
      <c r="AS47" s="63">
        <f t="shared" si="10"/>
        <v>0</v>
      </c>
      <c r="AT47" s="63">
        <f t="shared" si="10"/>
        <v>0</v>
      </c>
      <c r="AU47" s="63">
        <f t="shared" si="10"/>
        <v>0</v>
      </c>
      <c r="AV47" s="63">
        <f t="shared" si="10"/>
        <v>0</v>
      </c>
      <c r="AW47" s="63">
        <f t="shared" si="10"/>
        <v>0</v>
      </c>
      <c r="AX47" s="63">
        <f t="shared" si="10"/>
        <v>0</v>
      </c>
      <c r="AY47" s="63">
        <f t="shared" si="10"/>
        <v>0</v>
      </c>
      <c r="AZ47" s="63">
        <f t="shared" si="10"/>
        <v>0</v>
      </c>
      <c r="BA47" s="63">
        <f t="shared" si="10"/>
        <v>0</v>
      </c>
      <c r="BB47" s="63">
        <f t="shared" si="10"/>
        <v>0</v>
      </c>
      <c r="BC47" s="63">
        <f t="shared" si="10"/>
        <v>0</v>
      </c>
      <c r="BD47" s="63">
        <f t="shared" si="10"/>
        <v>0</v>
      </c>
      <c r="BE47" s="63">
        <f t="shared" si="10"/>
        <v>0</v>
      </c>
      <c r="BF47" s="63">
        <f t="shared" si="10"/>
        <v>0</v>
      </c>
      <c r="BG47" s="63">
        <f t="shared" si="10"/>
        <v>0</v>
      </c>
      <c r="BH47" s="63">
        <f t="shared" si="10"/>
        <v>0</v>
      </c>
      <c r="BI47" s="63">
        <f t="shared" si="10"/>
        <v>0</v>
      </c>
      <c r="BJ47" s="63">
        <f t="shared" si="10"/>
        <v>0</v>
      </c>
      <c r="BK47" s="63">
        <f t="shared" si="10"/>
        <v>0</v>
      </c>
      <c r="BL47" s="63">
        <f t="shared" si="10"/>
        <v>0</v>
      </c>
      <c r="BM47" s="63">
        <f t="shared" si="10"/>
        <v>0</v>
      </c>
      <c r="BN47" s="63">
        <f t="shared" si="10"/>
        <v>0</v>
      </c>
      <c r="BO47" s="63">
        <f t="shared" si="10"/>
        <v>0</v>
      </c>
      <c r="BP47" s="63">
        <f t="shared" si="10"/>
        <v>0</v>
      </c>
      <c r="BQ47" s="63">
        <f t="shared" si="10"/>
        <v>0</v>
      </c>
      <c r="BR47" s="63">
        <f t="shared" si="10"/>
        <v>0</v>
      </c>
      <c r="BS47" s="63">
        <f t="shared" si="10"/>
        <v>0</v>
      </c>
      <c r="BT47" s="63">
        <f t="shared" si="10"/>
        <v>0</v>
      </c>
      <c r="BU47" s="63">
        <f t="shared" si="10"/>
        <v>0</v>
      </c>
      <c r="BV47" s="63">
        <f t="shared" si="10"/>
        <v>0</v>
      </c>
      <c r="BW47" s="63">
        <f t="shared" si="10"/>
        <v>0</v>
      </c>
      <c r="BX47" s="63">
        <f t="shared" si="10"/>
        <v>0</v>
      </c>
      <c r="BY47" s="63">
        <f t="shared" si="10"/>
        <v>0</v>
      </c>
      <c r="BZ47" s="63">
        <f t="shared" si="10"/>
        <v>0</v>
      </c>
      <c r="CA47" s="63">
        <f t="shared" si="10"/>
        <v>0</v>
      </c>
      <c r="CB47" s="63">
        <f t="shared" si="10"/>
        <v>0</v>
      </c>
      <c r="CC47" s="63">
        <f t="shared" si="10"/>
        <v>0</v>
      </c>
      <c r="CD47" s="63">
        <f t="shared" si="10"/>
        <v>0</v>
      </c>
      <c r="CE47" s="63">
        <f t="shared" si="10"/>
        <v>0</v>
      </c>
      <c r="CF47" s="63">
        <f t="shared" si="10"/>
        <v>0</v>
      </c>
      <c r="CG47" s="63">
        <f t="shared" si="10"/>
        <v>0</v>
      </c>
      <c r="CH47" s="63">
        <f t="shared" si="10"/>
        <v>0</v>
      </c>
      <c r="CI47" s="63">
        <f t="shared" si="10"/>
        <v>0</v>
      </c>
      <c r="CJ47" s="63">
        <f t="shared" si="10"/>
        <v>0</v>
      </c>
      <c r="CK47" s="63">
        <f t="shared" si="10"/>
        <v>0</v>
      </c>
      <c r="CL47" s="63">
        <f t="shared" si="10"/>
        <v>0</v>
      </c>
      <c r="CM47" s="63">
        <f t="shared" si="10"/>
        <v>0</v>
      </c>
      <c r="CN47" s="63">
        <f t="shared" si="10"/>
        <v>0</v>
      </c>
      <c r="CO47" s="63">
        <f t="shared" si="10"/>
        <v>0</v>
      </c>
      <c r="CP47" s="63">
        <f t="shared" si="10"/>
        <v>0</v>
      </c>
      <c r="CQ47" s="63">
        <f t="shared" si="10"/>
        <v>0</v>
      </c>
      <c r="CR47" s="63">
        <f t="shared" si="10"/>
        <v>0</v>
      </c>
      <c r="CS47" s="63">
        <f t="shared" si="10"/>
        <v>0</v>
      </c>
      <c r="CT47" s="63">
        <f t="shared" si="10"/>
        <v>0</v>
      </c>
      <c r="CU47" s="63">
        <f t="shared" si="10"/>
        <v>0</v>
      </c>
    </row>
    <row r="48" spans="1:99" x14ac:dyDescent="0.25">
      <c r="A48" s="55" t="s">
        <v>184</v>
      </c>
      <c r="B48" s="55" t="s">
        <v>185</v>
      </c>
      <c r="C48" s="55" t="s">
        <v>5</v>
      </c>
      <c r="F48" s="70"/>
      <c r="G48" s="71">
        <f>SUM(F43:F47)</f>
        <v>2548171.2000000002</v>
      </c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spans="1:99" x14ac:dyDescent="0.25">
      <c r="A49" s="55" t="s">
        <v>184</v>
      </c>
      <c r="B49" s="55" t="s">
        <v>185</v>
      </c>
      <c r="C49" s="55" t="s">
        <v>90</v>
      </c>
      <c r="F49" s="70"/>
      <c r="G49" s="71">
        <f>-SUM(F2:F42)</f>
        <v>-3467667.0509185172</v>
      </c>
      <c r="H49" s="72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spans="1:99" x14ac:dyDescent="0.25">
      <c r="A50" s="55" t="s">
        <v>184</v>
      </c>
      <c r="B50" s="55" t="s">
        <v>185</v>
      </c>
      <c r="C50" s="55" t="s">
        <v>186</v>
      </c>
      <c r="F50" s="70"/>
      <c r="G50" s="71">
        <f>SUM(G48:G49)</f>
        <v>-919495.85091851698</v>
      </c>
      <c r="H50" s="72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spans="1:99" x14ac:dyDescent="0.25">
      <c r="A51" s="55" t="s">
        <v>184</v>
      </c>
      <c r="B51" s="55" t="s">
        <v>185</v>
      </c>
      <c r="C51" s="55" t="s">
        <v>187</v>
      </c>
      <c r="F51" s="70"/>
      <c r="G51" s="74">
        <f>G50/-G49</f>
        <v>-0.26516266914234471</v>
      </c>
      <c r="H51" s="72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spans="1:99" x14ac:dyDescent="0.25">
      <c r="A52" s="55" t="s">
        <v>184</v>
      </c>
      <c r="B52" s="55" t="s">
        <v>188</v>
      </c>
      <c r="C52" s="55" t="s">
        <v>189</v>
      </c>
      <c r="F52" s="70"/>
      <c r="G52" s="75"/>
      <c r="H52" s="76">
        <f>SUM(H2:H47)</f>
        <v>0</v>
      </c>
      <c r="I52" s="68">
        <f>SUM(I2:I47)</f>
        <v>-7018</v>
      </c>
      <c r="J52" s="68">
        <f>SUM(J2:J47)</f>
        <v>0</v>
      </c>
      <c r="K52" s="68">
        <f>SUM(K2:K47)</f>
        <v>-9443.4496590759609</v>
      </c>
      <c r="L52" s="68">
        <f>SUM(L2:L47)</f>
        <v>0</v>
      </c>
      <c r="M52" s="68">
        <f>SUM(M2:M47)</f>
        <v>-59908.372490064561</v>
      </c>
      <c r="N52" s="68">
        <f>SUM(N2:N47)</f>
        <v>-679.1400000000001</v>
      </c>
      <c r="O52" s="68">
        <f>SUM(O2:O47)</f>
        <v>0</v>
      </c>
      <c r="P52" s="68">
        <f>SUM(P2:P47)</f>
        <v>-93303.362361324704</v>
      </c>
      <c r="Q52" s="68">
        <f>SUM(Q2:Q47)</f>
        <v>-20365.898504760004</v>
      </c>
      <c r="R52" s="68">
        <f>SUM(R2:R47)</f>
        <v>-2546.4496590759609</v>
      </c>
      <c r="S52" s="68">
        <f>SUM(S2:S47)</f>
        <v>0</v>
      </c>
      <c r="T52" s="68">
        <f>SUM(T2:T47)</f>
        <v>-81463.594019040014</v>
      </c>
      <c r="U52" s="68">
        <f>SUM(U2:U47)</f>
        <v>0</v>
      </c>
      <c r="V52" s="68">
        <f>SUM(V2:V47)</f>
        <v>0</v>
      </c>
      <c r="W52" s="68">
        <f>SUM(W2:W47)</f>
        <v>-17812.709181971477</v>
      </c>
      <c r="X52" s="68">
        <f>SUM(X2:X47)</f>
        <v>-74676.885717886849</v>
      </c>
      <c r="Y52" s="68">
        <f>SUM(Y2:Y47)</f>
        <v>-95496.416670814142</v>
      </c>
      <c r="Z52" s="68">
        <f>SUM(Z2:Z47)</f>
        <v>-65872.478716697398</v>
      </c>
      <c r="AA52" s="68">
        <f>SUM(AA2:AA47)</f>
        <v>-106230.18899309079</v>
      </c>
      <c r="AB52" s="68">
        <f>SUM(AB2:AB47)</f>
        <v>-156868.02858268333</v>
      </c>
      <c r="AC52" s="68">
        <f>SUM(AC2:AC47)</f>
        <v>-219163.66578859283</v>
      </c>
      <c r="AD52" s="68">
        <f>SUM(AD2:AD47)</f>
        <v>-186324.28730264289</v>
      </c>
      <c r="AE52" s="68">
        <f>SUM(AE2:AE47)</f>
        <v>-170272.95284309052</v>
      </c>
      <c r="AF52" s="68">
        <f>SUM(AF2:AF47)</f>
        <v>-165386.59743003256</v>
      </c>
      <c r="AG52" s="68">
        <f>SUM(AG2:AG47)</f>
        <v>-166848.6285418515</v>
      </c>
      <c r="AH52" s="68">
        <f>SUM(AH2:AH47)</f>
        <v>-191595.3132074207</v>
      </c>
      <c r="AI52" s="68">
        <f>SUM(AI2:AI47)</f>
        <v>-301020.64908578841</v>
      </c>
      <c r="AJ52" s="68">
        <f>SUM(AJ2:AJ47)</f>
        <v>-385038.81546166143</v>
      </c>
      <c r="AK52" s="68">
        <f>SUM(AK2:AK47)</f>
        <v>-291223.29568896705</v>
      </c>
      <c r="AL52" s="68">
        <f>SUM(AL2:AL47)</f>
        <v>-207990.1749336159</v>
      </c>
      <c r="AM52" s="68">
        <f>SUM(AM2:AM47)</f>
        <v>-159326.82436906177</v>
      </c>
      <c r="AN52" s="68">
        <f>SUM(AN2:AN47)</f>
        <v>510088.43637974135</v>
      </c>
      <c r="AO52" s="68">
        <f>SUM(AO2:AO47)</f>
        <v>-1369.6127133526952</v>
      </c>
      <c r="AP52" s="68">
        <f>SUM(AP2:AP47)</f>
        <v>-1264.2960265376614</v>
      </c>
      <c r="AQ52" s="68">
        <f>SUM(AQ2:AQ47)</f>
        <v>-1158.6721660527501</v>
      </c>
      <c r="AR52" s="68">
        <f>SUM(AR2:AR47)</f>
        <v>-1052.7402359747566</v>
      </c>
      <c r="AS52" s="68">
        <f>SUM(AS2:AS47)</f>
        <v>-946.49933776737089</v>
      </c>
      <c r="AT52" s="68">
        <f>SUM(AT2:AT47)</f>
        <v>-839.94857027354647</v>
      </c>
      <c r="AU52" s="68">
        <f>SUM(AU2:AU47)</f>
        <v>-733.08702970786453</v>
      </c>
      <c r="AV52" s="68">
        <f>SUM(AV2:AV47)</f>
        <v>-625.91380964886594</v>
      </c>
      <c r="AW52" s="68">
        <f>SUM(AW2:AW47)</f>
        <v>-518.42800103136324</v>
      </c>
      <c r="AX52" s="68">
        <f>SUM(AX2:AX47)</f>
        <v>-410.62869213872455</v>
      </c>
      <c r="AY52" s="68">
        <f>SUM(AY2:AY47)</f>
        <v>-302.51496859515009</v>
      </c>
      <c r="AZ52" s="68">
        <f>SUM(AZ2:AZ47)</f>
        <v>-194.08591335790607</v>
      </c>
      <c r="BA52" s="68">
        <f>SUM(BA2:BA47)</f>
        <v>-85.340606709554777</v>
      </c>
      <c r="BB52" s="68">
        <f>SUM(BB2:BB47)</f>
        <v>23.721873749855149</v>
      </c>
      <c r="BC52" s="68">
        <f>SUM(BC2:BC47)</f>
        <v>133.10245311060589</v>
      </c>
      <c r="BD52" s="68">
        <f>SUM(BD2:BD47)</f>
        <v>242.80205916115847</v>
      </c>
      <c r="BE52" s="68">
        <f>SUM(BE2:BE47)</f>
        <v>352.82162239602349</v>
      </c>
      <c r="BF52" s="68">
        <f>SUM(BF2:BF47)</f>
        <v>463.16207602365921</v>
      </c>
      <c r="BG52" s="68">
        <f>SUM(BG2:BG47)</f>
        <v>573.82435597437416</v>
      </c>
      <c r="BH52" s="68">
        <f>SUM(BH2:BH47)</f>
        <v>684.80940090827971</v>
      </c>
      <c r="BI52" s="68">
        <f>SUM(BI2:BI47)</f>
        <v>796.11815222324094</v>
      </c>
      <c r="BJ52" s="68">
        <f>SUM(BJ2:BJ47)</f>
        <v>907.75155406287195</v>
      </c>
      <c r="BK52" s="68">
        <f>SUM(BK2:BK47)</f>
        <v>1019.7105533245349</v>
      </c>
      <c r="BL52" s="68">
        <f>SUM(BL2:BL47)</f>
        <v>1131.9960996673772</v>
      </c>
      <c r="BM52" s="68">
        <f>SUM(BM2:BM47)</f>
        <v>1244.6091455203868</v>
      </c>
      <c r="BN52" s="68">
        <f>SUM(BN2:BN47)</f>
        <v>1357.5506460904676</v>
      </c>
      <c r="BO52" s="68">
        <f>SUM(BO2:BO47)</f>
        <v>1470.8215593705436</v>
      </c>
      <c r="BP52" s="68">
        <f>SUM(BP2:BP47)</f>
        <v>1584.4228461476864</v>
      </c>
      <c r="BQ52" s="68">
        <f>SUM(BQ2:BQ47)</f>
        <v>1698.3554700112641</v>
      </c>
      <c r="BR52" s="68">
        <f>SUM(BR2:BR47)</f>
        <v>1812.62039736111</v>
      </c>
      <c r="BS52" s="68">
        <f>SUM(BS2:BS47)</f>
        <v>1927.218597415726</v>
      </c>
      <c r="BT52" s="68">
        <f>SUM(BT2:BT47)</f>
        <v>2042.151042220501</v>
      </c>
      <c r="BU52" s="68">
        <f>SUM(BU2:BU47)</f>
        <v>2157.4187066559566</v>
      </c>
      <c r="BV52" s="68">
        <f>SUM(BV2:BV47)</f>
        <v>2273.0225684460161</v>
      </c>
      <c r="BW52" s="68">
        <f>SUM(BW2:BW47)</f>
        <v>2388.963608166297</v>
      </c>
      <c r="BX52" s="68">
        <f>SUM(BX2:BX47)</f>
        <v>2505.2428092524283</v>
      </c>
      <c r="BY52" s="68">
        <f>SUM(BY2:BY47)</f>
        <v>2621.8611580083934</v>
      </c>
      <c r="BZ52" s="68">
        <f>SUM(BZ2:BZ47)</f>
        <v>2738.8196436148978</v>
      </c>
      <c r="CA52" s="68">
        <f>SUM(CA2:CA47)</f>
        <v>2856.1192581377545</v>
      </c>
      <c r="CB52" s="68">
        <f>SUM(CB2:CB47)</f>
        <v>2973.7609965363022</v>
      </c>
      <c r="CC52" s="68">
        <f>SUM(CC2:CC47)</f>
        <v>3091.7458566718456</v>
      </c>
      <c r="CD52" s="68">
        <f>SUM(CD2:CD47)</f>
        <v>3210.074839316118</v>
      </c>
      <c r="CE52" s="68">
        <f>SUM(CE2:CE47)</f>
        <v>3328.74894815977</v>
      </c>
      <c r="CF52" s="68">
        <f>SUM(CF2:CF47)</f>
        <v>3447.7691898208818</v>
      </c>
      <c r="CG52" s="68">
        <f>SUM(CG2:CG47)</f>
        <v>3567.1365738535055</v>
      </c>
      <c r="CH52" s="68">
        <f>SUM(CH2:CH47)</f>
        <v>3686.8521127562244</v>
      </c>
      <c r="CI52" s="68">
        <f>SUM(CI2:CI47)</f>
        <v>3806.9168219807434</v>
      </c>
      <c r="CJ52" s="68">
        <f>SUM(CJ2:CJ47)</f>
        <v>3927.3317199404996</v>
      </c>
      <c r="CK52" s="68">
        <f>SUM(CK2:CK47)</f>
        <v>4048.0978280193058</v>
      </c>
      <c r="CL52" s="68">
        <f>SUM(CL2:CL47)</f>
        <v>4169.2161705800081</v>
      </c>
      <c r="CM52" s="68">
        <f>SUM(CM2:CM47)</f>
        <v>4290.6877749731793</v>
      </c>
      <c r="CN52" s="68">
        <f>SUM(CN2:CN47)</f>
        <v>4412.5136715458302</v>
      </c>
      <c r="CO52" s="68">
        <f>SUM(CO2:CO47)</f>
        <v>4534.6948936501522</v>
      </c>
      <c r="CP52" s="68">
        <f>SUM(CP2:CP47)</f>
        <v>4657.2324776522773</v>
      </c>
      <c r="CQ52" s="68">
        <f>SUM(CQ2:CQ47)</f>
        <v>4780.1274629410764</v>
      </c>
      <c r="CR52" s="68">
        <f>SUM(CR2:CR47)</f>
        <v>4903.3808919369676</v>
      </c>
      <c r="CS52" s="68">
        <f>SUM(CS2:CS47)</f>
        <v>5026.9938101007629</v>
      </c>
      <c r="CT52" s="68">
        <f>SUM(CT2:CT47)</f>
        <v>5150.967265942536</v>
      </c>
      <c r="CU52" s="68">
        <f>SUM(CU2:CU47)</f>
        <v>1701770.3734852092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70"/>
      <c r="G53" s="74">
        <f>SUM(H52:CU52)</f>
        <v>-919495.87045200798</v>
      </c>
      <c r="H53" s="77">
        <f>SUM(H52:R52)</f>
        <v>-193264.6726743012</v>
      </c>
      <c r="I53" s="77"/>
      <c r="J53" s="77"/>
      <c r="K53" s="77"/>
      <c r="L53" s="77"/>
      <c r="M53" s="77"/>
      <c r="N53" s="77"/>
      <c r="O53" s="77"/>
      <c r="P53" s="77"/>
      <c r="Q53" s="77"/>
      <c r="R53" s="78"/>
      <c r="S53" s="79">
        <f>SUM(S52:AD52)</f>
        <v>-1003908.2549734197</v>
      </c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8"/>
      <c r="AE53" s="79">
        <f>SUM(AE52:AP52)</f>
        <v>-1531248.7239216389</v>
      </c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8"/>
      <c r="AQ53" s="79">
        <f>SUM(AQ52:BB52)</f>
        <v>-6844.1374575079981</v>
      </c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8"/>
      <c r="BC53" s="79">
        <f>SUM(BC52:BN52)</f>
        <v>8908.2581184629798</v>
      </c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8"/>
      <c r="BO53" s="79">
        <f>SUM(BO52:BZ52)</f>
        <v>25220.918406670819</v>
      </c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8"/>
      <c r="CA53" s="79">
        <f>SUM(CA52:CL52)</f>
        <v>42113.770315772963</v>
      </c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8"/>
      <c r="CM53" s="79">
        <f>SUM(CM52:CU52)</f>
        <v>1739526.9717339519</v>
      </c>
      <c r="CN53" s="77"/>
      <c r="CO53" s="77"/>
      <c r="CP53" s="77"/>
      <c r="CQ53" s="77"/>
      <c r="CR53" s="77"/>
      <c r="CS53" s="77"/>
      <c r="CT53" s="77"/>
      <c r="CU53" s="78"/>
    </row>
    <row r="54" spans="1:99" x14ac:dyDescent="0.25">
      <c r="A54" s="55" t="s">
        <v>184</v>
      </c>
      <c r="B54" s="55" t="s">
        <v>191</v>
      </c>
      <c r="C54" s="55" t="s">
        <v>192</v>
      </c>
      <c r="F54" s="70"/>
      <c r="G54" s="71">
        <v>0.06</v>
      </c>
      <c r="H54" s="7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spans="1:99" x14ac:dyDescent="0.25">
      <c r="A55" s="55" t="s">
        <v>184</v>
      </c>
      <c r="B55" s="55" t="s">
        <v>191</v>
      </c>
      <c r="C55" s="55" t="s">
        <v>91</v>
      </c>
      <c r="F55" s="70"/>
      <c r="G55" s="71">
        <f xml:space="preserve"> (1+G54)^(1/12)-1</f>
        <v>4.8675505653430484E-3</v>
      </c>
      <c r="H55" s="72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</row>
    <row r="56" spans="1:99" x14ac:dyDescent="0.25">
      <c r="A56" s="55" t="s">
        <v>184</v>
      </c>
      <c r="B56" s="55" t="s">
        <v>191</v>
      </c>
      <c r="C56" s="55" t="s">
        <v>92</v>
      </c>
      <c r="F56" s="70"/>
      <c r="G56" s="71">
        <v>5.0000000000000001E-4</v>
      </c>
      <c r="H56" s="72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spans="1:99" x14ac:dyDescent="0.25">
      <c r="A57" s="55" t="s">
        <v>184</v>
      </c>
      <c r="B57" s="55" t="s">
        <v>193</v>
      </c>
      <c r="C57" s="55" t="s">
        <v>93</v>
      </c>
      <c r="F57" s="70"/>
      <c r="G57" s="71">
        <f>NPV(G55,Q52:CU52)+SUM(H52:P52)</f>
        <v>-1336430.7657580636</v>
      </c>
      <c r="H57" s="80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</row>
    <row r="58" spans="1:99" x14ac:dyDescent="0.25">
      <c r="A58" s="55" t="s">
        <v>184</v>
      </c>
      <c r="B58" s="55" t="s">
        <v>193</v>
      </c>
      <c r="C58" s="55" t="s">
        <v>94</v>
      </c>
      <c r="F58" s="70"/>
      <c r="G58" s="71">
        <f>CU58</f>
        <v>-2.7169889840836792E-3</v>
      </c>
      <c r="H58" s="76"/>
      <c r="I58" s="68">
        <f>MIRR(H52:I52,G56,G55)</f>
        <v>-1</v>
      </c>
      <c r="J58" s="68">
        <f>MIRR($H$52:J52,$G$56,$G$55)</f>
        <v>-1</v>
      </c>
      <c r="K58" s="68">
        <f>MIRR($H$52:K52,$G$56,$G$55)</f>
        <v>-1</v>
      </c>
      <c r="L58" s="68">
        <f>MIRR($H$52:L52,$G$56,$G$55)</f>
        <v>-1</v>
      </c>
      <c r="M58" s="68">
        <f>MIRR($H$52:M52,$G$56,$G$55)</f>
        <v>-1</v>
      </c>
      <c r="N58" s="68">
        <f>MIRR($H$52:N52,$G$56,$G$55)</f>
        <v>-1</v>
      </c>
      <c r="O58" s="68">
        <f>MIRR($H$52:O52,$G$56,$G$55)</f>
        <v>-1</v>
      </c>
      <c r="P58" s="68">
        <f>MIRR($H$52:P52,$G$56,$G$55)</f>
        <v>-1</v>
      </c>
      <c r="Q58" s="68">
        <f>MIRR($H$52:Q52,$G$56,$G$55)</f>
        <v>-1</v>
      </c>
      <c r="R58" s="68">
        <f>MIRR($H$52:R52,$G$56,$G$55)</f>
        <v>-1</v>
      </c>
      <c r="S58" s="68">
        <f>MIRR($H$52:S52,$G$56,$G$55)</f>
        <v>-1</v>
      </c>
      <c r="T58" s="68">
        <f>MIRR($H$52:T52,$G$56,$G$55)</f>
        <v>-1</v>
      </c>
      <c r="U58" s="68">
        <f>MIRR($H$52:U52,$G$56,$G$55)</f>
        <v>-1</v>
      </c>
      <c r="V58" s="68">
        <f>MIRR($H$52:V52,$G$56,$G$55)</f>
        <v>-1</v>
      </c>
      <c r="W58" s="68">
        <f>MIRR($H$52:W52,$G$56,$G$55)</f>
        <v>-1</v>
      </c>
      <c r="X58" s="68">
        <f>MIRR($H$52:X52,$G$56,$G$55)</f>
        <v>-1</v>
      </c>
      <c r="Y58" s="68">
        <f>MIRR($H$52:Y52,$G$56,$G$55)</f>
        <v>-1</v>
      </c>
      <c r="Z58" s="68">
        <f>MIRR($H$52:Z52,$G$56,$G$55)</f>
        <v>-1</v>
      </c>
      <c r="AA58" s="68">
        <f>MIRR($H$52:AA52,$G$56,$G$55)</f>
        <v>-1</v>
      </c>
      <c r="AB58" s="68">
        <f>MIRR($H$52:AB52,$G$56,$G$55)</f>
        <v>-1</v>
      </c>
      <c r="AC58" s="68">
        <f>MIRR($H$52:AC52,$G$56,$G$55)</f>
        <v>-1</v>
      </c>
      <c r="AD58" s="68">
        <f>MIRR($H$52:AD52,$G$56,$G$55)</f>
        <v>-1</v>
      </c>
      <c r="AE58" s="68">
        <f>MIRR($H$52:AE52,$G$56,$G$55)</f>
        <v>-1</v>
      </c>
      <c r="AF58" s="68">
        <f>MIRR($H$52:AF52,$G$56,$G$55)</f>
        <v>-1</v>
      </c>
      <c r="AG58" s="68">
        <f>MIRR($H$52:AG52,$G$56,$G$55)</f>
        <v>-1</v>
      </c>
      <c r="AH58" s="68">
        <f>MIRR($H$52:AH52,$G$56,$G$55)</f>
        <v>-1</v>
      </c>
      <c r="AI58" s="68">
        <f>MIRR($H$52:AI52,$G$56,$G$55)</f>
        <v>-1</v>
      </c>
      <c r="AJ58" s="68">
        <f>MIRR($H$52:AJ52,$G$56,$G$55)</f>
        <v>-1</v>
      </c>
      <c r="AK58" s="68">
        <f>MIRR($H$52:AK52,$G$56,$G$55)</f>
        <v>-1</v>
      </c>
      <c r="AL58" s="68">
        <f>MIRR($H$52:AL52,$G$56,$G$55)</f>
        <v>-1</v>
      </c>
      <c r="AM58" s="68">
        <f>MIRR($H$52:AM52,$G$56,$G$55)</f>
        <v>-1</v>
      </c>
      <c r="AN58" s="68">
        <f>MIRR($H$52:AN52,$G$56,$G$55)</f>
        <v>-5.5752405458648679E-2</v>
      </c>
      <c r="AO58" s="68">
        <f>MIRR($H$52:AO52,$G$56,$G$55)</f>
        <v>-5.3982388871215981E-2</v>
      </c>
      <c r="AP58" s="68">
        <f>MIRR($H$52:AP52,$G$56,$G$55)</f>
        <v>-5.2312547623094785E-2</v>
      </c>
      <c r="AQ58" s="68">
        <f>MIRR($H$52:AQ52,$G$56,$G$55)</f>
        <v>-5.0734537790452783E-2</v>
      </c>
      <c r="AR58" s="68">
        <f>MIRR($H$52:AR52,$G$56,$G$55)</f>
        <v>-4.9240916668617518E-2</v>
      </c>
      <c r="AS58" s="68">
        <f>MIRR($H$52:AS52,$G$56,$G$55)</f>
        <v>-4.7825024315992115E-2</v>
      </c>
      <c r="AT58" s="68">
        <f>MIRR($H$52:AT52,$G$56,$G$55)</f>
        <v>-4.648088329844513E-2</v>
      </c>
      <c r="AU58" s="68">
        <f>MIRR($H$52:AU52,$G$56,$G$55)</f>
        <v>-4.5203113453901933E-2</v>
      </c>
      <c r="AV58" s="68">
        <f>MIRR($H$52:AV52,$G$56,$G$55)</f>
        <v>-4.3986859116335042E-2</v>
      </c>
      <c r="AW58" s="68">
        <f>MIRR($H$52:AW52,$G$56,$G$55)</f>
        <v>-4.2827726725339188E-2</v>
      </c>
      <c r="AX58" s="68">
        <f>MIRR($H$52:AX52,$G$56,$G$55)</f>
        <v>-4.1721731132716933E-2</v>
      </c>
      <c r="AY58" s="68">
        <f>MIRR($H$52:AY52,$G$56,$G$55)</f>
        <v>-4.066524922407655E-2</v>
      </c>
      <c r="AZ58" s="68">
        <f>MIRR($H$52:AZ52,$G$56,$G$55)</f>
        <v>-3.9654979718803163E-2</v>
      </c>
      <c r="BA58" s="68">
        <f>MIRR($H$52:BA52,$G$56,$G$55)</f>
        <v>-3.8687908209189881E-2</v>
      </c>
      <c r="BB58" s="68">
        <f>MIRR($H$52:BB52,$G$56,$G$55)</f>
        <v>-3.7760518993360637E-2</v>
      </c>
      <c r="BC58" s="68">
        <f>MIRR($H$52:BC52,$G$56,$G$55)</f>
        <v>-3.6867674363946445E-2</v>
      </c>
      <c r="BD58" s="68">
        <f>MIRR($H$52:BD52,$G$56,$G$55)</f>
        <v>-3.6007285257368293E-2</v>
      </c>
      <c r="BE58" s="68">
        <f>MIRR($H$52:BE52,$G$56,$G$55)</f>
        <v>-3.5177432167603495E-2</v>
      </c>
      <c r="BF58" s="68">
        <f>MIRR($H$52:BF52,$G$56,$G$55)</f>
        <v>-3.4376348440798954E-2</v>
      </c>
      <c r="BG58" s="68">
        <f>MIRR($H$52:BG52,$G$56,$G$55)</f>
        <v>-3.3602405496512167E-2</v>
      </c>
      <c r="BH58" s="68">
        <f>MIRR($H$52:BH52,$G$56,$G$55)</f>
        <v>-3.2854099721074115E-2</v>
      </c>
      <c r="BI58" s="68">
        <f>MIRR($H$52:BI52,$G$56,$G$55)</f>
        <v>-3.2130040816319649E-2</v>
      </c>
      <c r="BJ58" s="68">
        <f>MIRR($H$52:BJ52,$G$56,$G$55)</f>
        <v>-3.1428941418493728E-2</v>
      </c>
      <c r="BK58" s="68">
        <f>MIRR($H$52:BK52,$G$56,$G$55)</f>
        <v>-3.0749607828626901E-2</v>
      </c>
      <c r="BL58" s="68">
        <f>MIRR($H$52:BL52,$G$56,$G$55)</f>
        <v>-3.0090931717977831E-2</v>
      </c>
      <c r="BM58" s="68">
        <f>MIRR($H$52:BM52,$G$56,$G$55)</f>
        <v>-2.9451882690967102E-2</v>
      </c>
      <c r="BN58" s="68">
        <f>MIRR($H$52:BN52,$G$56,$G$55)</f>
        <v>-2.8831501603992504E-2</v>
      </c>
      <c r="BO58" s="68">
        <f>MIRR($H$52:BO52,$G$56,$G$55)</f>
        <v>-2.8228894552070338E-2</v>
      </c>
      <c r="BP58" s="68">
        <f>MIRR($H$52:BP52,$G$56,$G$55)</f>
        <v>-2.7643227446807805E-2</v>
      </c>
      <c r="BQ58" s="68">
        <f>MIRR($H$52:BQ52,$G$56,$G$55)</f>
        <v>-2.7073721119086236E-2</v>
      </c>
      <c r="BR58" s="68">
        <f>MIRR($H$52:BR52,$G$56,$G$55)</f>
        <v>-2.6519646888300552E-2</v>
      </c>
      <c r="BS58" s="68">
        <f>MIRR($H$52:BS52,$G$56,$G$55)</f>
        <v>-2.5980322547269785E-2</v>
      </c>
      <c r="BT58" s="68">
        <f>MIRR($H$52:BT52,$G$56,$G$55)</f>
        <v>-2.5455108718196451E-2</v>
      </c>
      <c r="BU58" s="68">
        <f>MIRR($H$52:BU52,$G$56,$G$55)</f>
        <v>-2.4943405540462149E-2</v>
      </c>
      <c r="BV58" s="68">
        <f>MIRR($H$52:BV52,$G$56,$G$55)</f>
        <v>-2.4444649655722794E-2</v>
      </c>
      <c r="BW58" s="68">
        <f>MIRR($H$52:BW52,$G$56,$G$55)</f>
        <v>-2.3958311459828963E-2</v>
      </c>
      <c r="BX58" s="68">
        <f>MIRR($H$52:BX52,$G$56,$G$55)</f>
        <v>-2.3483892594624689E-2</v>
      </c>
      <c r="BY58" s="68">
        <f>MIRR($H$52:BY52,$G$56,$G$55)</f>
        <v>-2.3020923655751147E-2</v>
      </c>
      <c r="BZ58" s="68">
        <f>MIRR($H$52:BZ52,$G$56,$G$55)</f>
        <v>-2.2568962095267708E-2</v>
      </c>
      <c r="CA58" s="68">
        <f>MIRR($H$52:CA52,$G$56,$G$55)</f>
        <v>-2.2127590300247579E-2</v>
      </c>
      <c r="CB58" s="68">
        <f>MIRR($H$52:CB52,$G$56,$G$55)</f>
        <v>-2.1696413830567751E-2</v>
      </c>
      <c r="CC58" s="68">
        <f>MIRR($H$52:CC52,$G$56,$G$55)</f>
        <v>-2.1275059800915264E-2</v>
      </c>
      <c r="CD58" s="68">
        <f>MIRR($H$52:CD52,$G$56,$G$55)</f>
        <v>-2.08631753936247E-2</v>
      </c>
      <c r="CE58" s="68">
        <f>MIRR($H$52:CE52,$G$56,$G$55)</f>
        <v>-2.0460426490364947E-2</v>
      </c>
      <c r="CF58" s="68">
        <f>MIRR($H$52:CF52,$G$56,$G$55)</f>
        <v>-2.0066496411926926E-2</v>
      </c>
      <c r="CG58" s="68">
        <f>MIRR($H$52:CG52,$G$56,$G$55)</f>
        <v>-1.9681084756462686E-2</v>
      </c>
      <c r="CH58" s="68">
        <f>MIRR($H$52:CH52,$G$56,$G$55)</f>
        <v>-1.9303906327495901E-2</v>
      </c>
      <c r="CI58" s="68">
        <f>MIRR($H$52:CI52,$G$56,$G$55)</f>
        <v>-1.893469014388216E-2</v>
      </c>
      <c r="CJ58" s="68">
        <f>MIRR($H$52:CJ52,$G$56,$G$55)</f>
        <v>-1.8573178524667777E-2</v>
      </c>
      <c r="CK58" s="68">
        <f>MIRR($H$52:CK52,$G$56,$G$55)</f>
        <v>-1.8219126242473238E-2</v>
      </c>
      <c r="CL58" s="68">
        <f>MIRR($H$52:CL52,$G$56,$G$55)</f>
        <v>-1.7872299739638775E-2</v>
      </c>
      <c r="CM58" s="68">
        <f>MIRR($H$52:CM52,$G$56,$G$55)</f>
        <v>-1.753247640191069E-2</v>
      </c>
      <c r="CN58" s="68">
        <f>MIRR($H$52:CN52,$G$56,$G$55)</f>
        <v>-1.7199443884933441E-2</v>
      </c>
      <c r="CO58" s="68">
        <f>MIRR($H$52:CO52,$G$56,$G$55)</f>
        <v>-1.6872999489249141E-2</v>
      </c>
      <c r="CP58" s="68">
        <f>MIRR($H$52:CP52,$G$56,$G$55)</f>
        <v>-1.6552949579893728E-2</v>
      </c>
      <c r="CQ58" s="68">
        <f>MIRR($H$52:CQ52,$G$56,$G$55)</f>
        <v>-1.6239109047034628E-2</v>
      </c>
      <c r="CR58" s="68">
        <f>MIRR($H$52:CR52,$G$56,$G$55)</f>
        <v>-1.5931300804404636E-2</v>
      </c>
      <c r="CS58" s="68">
        <f>MIRR($H$52:CS52,$G$56,$G$55)</f>
        <v>-1.5629355322576699E-2</v>
      </c>
      <c r="CT58" s="68">
        <f>MIRR($H$52:CT52,$G$56,$G$55)</f>
        <v>-1.5333110194376887E-2</v>
      </c>
      <c r="CU58" s="68">
        <f>MIRR($H$52:CU52,$G$56,$G$55)</f>
        <v>-2.7169889840836792E-3</v>
      </c>
    </row>
    <row r="59" spans="1:99" x14ac:dyDescent="0.25">
      <c r="F59" s="83"/>
      <c r="G59" s="71"/>
      <c r="H59" s="84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conditionalFormatting sqref="AG19 AG22 AJ19 AJ22 AM19 AM22 AP22">
    <cfRule type="cellIs" dxfId="29" priority="14" stopIfTrue="1" operator="equal">
      <formula>#REF!</formula>
    </cfRule>
  </conditionalFormatting>
  <conditionalFormatting sqref="Y22:AF22 AH19:AI19 AH22:AI22 AK19:AL19 AK22:AL22 AN22:AO22 H33:V39 W33:CU36 W38:BC38 W39:CU39 N24:R24 H23:M24 N23:CU23 H16:W17 Y16:CU16 X17:CU17 H6:W11 X9:Y11 Y7:AM7 X8:AM8 X6:AM6 Z9:AM9 Z10:CU11 AN6:CU9 Y19:AF19 H40:CU45 H2:CU5 H13:CU15 H18:H22 AQ22:CU22 H25:CU32 K22:R22 K18:K21 Z18:AM18 X20:Y20 Z21:AM21 AT18:CU21">
    <cfRule type="cellIs" dxfId="28" priority="16" stopIfTrue="1" operator="equal">
      <formula>#REF!</formula>
    </cfRule>
  </conditionalFormatting>
  <conditionalFormatting sqref="X7 X16 X19 S22:X22 W37:CU37 S24:CU24">
    <cfRule type="cellIs" dxfId="27" priority="15" stopIfTrue="1" operator="equal">
      <formula>#REF!</formula>
    </cfRule>
  </conditionalFormatting>
  <conditionalFormatting sqref="H12:CU12">
    <cfRule type="cellIs" dxfId="26" priority="13" stopIfTrue="1" operator="equal">
      <formula>#REF!</formula>
    </cfRule>
  </conditionalFormatting>
  <conditionalFormatting sqref="H46:CU46">
    <cfRule type="cellIs" dxfId="25" priority="12" stopIfTrue="1" operator="equal">
      <formula>#REF!</formula>
    </cfRule>
  </conditionalFormatting>
  <conditionalFormatting sqref="H47:CU47">
    <cfRule type="cellIs" dxfId="24" priority="10" stopIfTrue="1" operator="equal">
      <formula>#REF!</formula>
    </cfRule>
  </conditionalFormatting>
  <conditionalFormatting sqref="I18:J22">
    <cfRule type="cellIs" dxfId="23" priority="9" stopIfTrue="1" operator="equal">
      <formula>#REF!</formula>
    </cfRule>
  </conditionalFormatting>
  <conditionalFormatting sqref="L18:R21">
    <cfRule type="cellIs" dxfId="22" priority="8" stopIfTrue="1" operator="equal">
      <formula>#REF!</formula>
    </cfRule>
  </conditionalFormatting>
  <conditionalFormatting sqref="S18:W21">
    <cfRule type="cellIs" dxfId="21" priority="7" stopIfTrue="1" operator="equal">
      <formula>#REF!</formula>
    </cfRule>
  </conditionalFormatting>
  <conditionalFormatting sqref="X18:Y18">
    <cfRule type="cellIs" dxfId="20" priority="6" stopIfTrue="1" operator="equal">
      <formula>#REF!</formula>
    </cfRule>
  </conditionalFormatting>
  <conditionalFormatting sqref="X21:Y21">
    <cfRule type="cellIs" dxfId="19" priority="5" stopIfTrue="1" operator="equal">
      <formula>#REF!</formula>
    </cfRule>
  </conditionalFormatting>
  <conditionalFormatting sqref="Z20:AB20">
    <cfRule type="cellIs" dxfId="18" priority="4" stopIfTrue="1" operator="equal">
      <formula>#REF!</formula>
    </cfRule>
  </conditionalFormatting>
  <conditionalFormatting sqref="AC20:AH20">
    <cfRule type="cellIs" dxfId="17" priority="3" stopIfTrue="1" operator="equal">
      <formula>#REF!</formula>
    </cfRule>
  </conditionalFormatting>
  <conditionalFormatting sqref="AI20:AM20">
    <cfRule type="cellIs" dxfId="16" priority="2" stopIfTrue="1" operator="equal">
      <formula>#REF!</formula>
    </cfRule>
  </conditionalFormatting>
  <conditionalFormatting sqref="AN18:AS21">
    <cfRule type="cellIs" dxfId="15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0CB5-A561-4303-A3EF-5E34B1F7802D}">
  <sheetPr codeName="Hoja5"/>
  <dimension ref="A1:CU59"/>
  <sheetViews>
    <sheetView zoomScale="85" zoomScaleNormal="85" workbookViewId="0">
      <pane xSplit="7" ySplit="1" topLeftCell="H2" activePane="bottomRight" state="frozen"/>
      <selection pane="topRight" activeCell="J1" sqref="J1"/>
      <selection pane="bottomLeft" activeCell="A9" sqref="A9"/>
      <selection pane="bottomRight" activeCell="F16" sqref="F16"/>
    </sheetView>
  </sheetViews>
  <sheetFormatPr baseColWidth="10" defaultColWidth="10.7109375" defaultRowHeight="15" x14ac:dyDescent="0.25"/>
  <cols>
    <col min="1" max="1" width="12.5703125" style="55" bestFit="1" customWidth="1"/>
    <col min="2" max="2" width="24.140625" style="55" bestFit="1" customWidth="1"/>
    <col min="3" max="3" width="57.85546875" style="55" bestFit="1" customWidth="1"/>
    <col min="4" max="4" width="12.28515625" style="87" bestFit="1" customWidth="1"/>
    <col min="5" max="5" width="14" style="55" customWidth="1"/>
    <col min="6" max="6" width="18" style="55" customWidth="1"/>
    <col min="7" max="7" width="18.28515625" style="86" bestFit="1" customWidth="1"/>
    <col min="8" max="10" width="10.7109375" style="86"/>
    <col min="11" max="11" width="11.42578125" style="86" bestFit="1" customWidth="1"/>
    <col min="12" max="15" width="10.7109375" style="86"/>
    <col min="16" max="16" width="11.42578125" style="86" bestFit="1" customWidth="1"/>
    <col min="17" max="17" width="10.7109375" style="86"/>
    <col min="18" max="18" width="11.42578125" style="86" bestFit="1" customWidth="1"/>
    <col min="19" max="19" width="10.7109375" style="86"/>
    <col min="20" max="20" width="11.42578125" style="86" bestFit="1" customWidth="1"/>
    <col min="21" max="23" width="10.7109375" style="86"/>
    <col min="24" max="27" width="11.28515625" style="86" bestFit="1" customWidth="1"/>
    <col min="28" max="39" width="11.42578125" style="86" bestFit="1" customWidth="1"/>
    <col min="40" max="40" width="12.28515625" style="86" bestFit="1" customWidth="1"/>
    <col min="41" max="55" width="10.7109375" style="86"/>
    <col min="56" max="99" width="10.7109375" style="55"/>
    <col min="100" max="100" width="12.85546875" style="55" bestFit="1" customWidth="1"/>
    <col min="101" max="16384" width="10.7109375" style="55"/>
  </cols>
  <sheetData>
    <row r="1" spans="1:99" x14ac:dyDescent="0.25">
      <c r="A1" s="54" t="s">
        <v>159</v>
      </c>
      <c r="B1" s="54" t="s">
        <v>160</v>
      </c>
      <c r="C1" s="54" t="s">
        <v>161</v>
      </c>
      <c r="D1" s="91" t="s">
        <v>187</v>
      </c>
      <c r="E1" s="56" t="s">
        <v>194</v>
      </c>
      <c r="F1" s="56" t="s">
        <v>195</v>
      </c>
      <c r="G1" s="57" t="s">
        <v>41</v>
      </c>
      <c r="H1" s="57" t="s">
        <v>42</v>
      </c>
      <c r="I1" s="57" t="s">
        <v>43</v>
      </c>
      <c r="J1" s="57" t="s">
        <v>44</v>
      </c>
      <c r="K1" s="57" t="s">
        <v>45</v>
      </c>
      <c r="L1" s="57" t="s">
        <v>46</v>
      </c>
      <c r="M1" s="57" t="s">
        <v>47</v>
      </c>
      <c r="N1" s="57" t="s">
        <v>48</v>
      </c>
      <c r="O1" s="57" t="s">
        <v>49</v>
      </c>
      <c r="P1" s="57" t="s">
        <v>50</v>
      </c>
      <c r="Q1" s="57" t="s">
        <v>51</v>
      </c>
      <c r="R1" s="57" t="s">
        <v>52</v>
      </c>
      <c r="S1" s="57" t="s">
        <v>53</v>
      </c>
      <c r="T1" s="57" t="s">
        <v>54</v>
      </c>
      <c r="U1" s="57" t="s">
        <v>55</v>
      </c>
      <c r="V1" s="57" t="s">
        <v>56</v>
      </c>
      <c r="W1" s="57" t="s">
        <v>57</v>
      </c>
      <c r="X1" s="57" t="s">
        <v>58</v>
      </c>
      <c r="Y1" s="57" t="s">
        <v>59</v>
      </c>
      <c r="Z1" s="57" t="s">
        <v>60</v>
      </c>
      <c r="AA1" s="57" t="s">
        <v>61</v>
      </c>
      <c r="AB1" s="57" t="s">
        <v>62</v>
      </c>
      <c r="AC1" s="57" t="s">
        <v>63</v>
      </c>
      <c r="AD1" s="57" t="s">
        <v>64</v>
      </c>
      <c r="AE1" s="57" t="s">
        <v>65</v>
      </c>
      <c r="AF1" s="57" t="s">
        <v>66</v>
      </c>
      <c r="AG1" s="57" t="s">
        <v>67</v>
      </c>
      <c r="AH1" s="57" t="s">
        <v>68</v>
      </c>
      <c r="AI1" s="57" t="s">
        <v>69</v>
      </c>
      <c r="AJ1" s="57" t="s">
        <v>70</v>
      </c>
      <c r="AK1" s="57" t="s">
        <v>71</v>
      </c>
      <c r="AL1" s="57" t="s">
        <v>72</v>
      </c>
      <c r="AM1" s="57" t="s">
        <v>73</v>
      </c>
      <c r="AN1" s="57" t="s">
        <v>74</v>
      </c>
      <c r="AO1" s="57" t="s">
        <v>75</v>
      </c>
      <c r="AP1" s="57" t="s">
        <v>76</v>
      </c>
      <c r="AQ1" s="57" t="s">
        <v>77</v>
      </c>
      <c r="AR1" s="57" t="s">
        <v>78</v>
      </c>
      <c r="AS1" s="57" t="s">
        <v>79</v>
      </c>
      <c r="AT1" s="57" t="s">
        <v>80</v>
      </c>
      <c r="AU1" s="57" t="s">
        <v>81</v>
      </c>
      <c r="AV1" s="57" t="s">
        <v>82</v>
      </c>
      <c r="AW1" s="57" t="s">
        <v>83</v>
      </c>
      <c r="AX1" s="57" t="s">
        <v>84</v>
      </c>
      <c r="AY1" s="57" t="s">
        <v>85</v>
      </c>
      <c r="AZ1" s="57" t="s">
        <v>86</v>
      </c>
      <c r="BA1" s="57" t="s">
        <v>87</v>
      </c>
      <c r="BB1" s="57" t="s">
        <v>88</v>
      </c>
      <c r="BC1" s="57" t="s">
        <v>89</v>
      </c>
      <c r="BD1" s="57" t="s">
        <v>96</v>
      </c>
      <c r="BE1" s="57" t="s">
        <v>97</v>
      </c>
      <c r="BF1" s="57" t="s">
        <v>98</v>
      </c>
      <c r="BG1" s="57" t="s">
        <v>99</v>
      </c>
      <c r="BH1" s="57" t="s">
        <v>100</v>
      </c>
      <c r="BI1" s="57" t="s">
        <v>101</v>
      </c>
      <c r="BJ1" s="57" t="s">
        <v>102</v>
      </c>
      <c r="BK1" s="57" t="s">
        <v>103</v>
      </c>
      <c r="BL1" s="57" t="s">
        <v>104</v>
      </c>
      <c r="BM1" s="57" t="s">
        <v>105</v>
      </c>
      <c r="BN1" s="57" t="s">
        <v>106</v>
      </c>
      <c r="BO1" s="57" t="s">
        <v>107</v>
      </c>
      <c r="BP1" s="57" t="s">
        <v>108</v>
      </c>
      <c r="BQ1" s="57" t="s">
        <v>109</v>
      </c>
      <c r="BR1" s="57" t="s">
        <v>110</v>
      </c>
      <c r="BS1" s="57" t="s">
        <v>111</v>
      </c>
      <c r="BT1" s="57" t="s">
        <v>112</v>
      </c>
      <c r="BU1" s="57" t="s">
        <v>113</v>
      </c>
      <c r="BV1" s="57" t="s">
        <v>114</v>
      </c>
      <c r="BW1" s="57" t="s">
        <v>115</v>
      </c>
      <c r="BX1" s="57" t="s">
        <v>116</v>
      </c>
      <c r="BY1" s="57" t="s">
        <v>117</v>
      </c>
      <c r="BZ1" s="57" t="s">
        <v>118</v>
      </c>
      <c r="CA1" s="57" t="s">
        <v>119</v>
      </c>
      <c r="CB1" s="57" t="s">
        <v>120</v>
      </c>
      <c r="CC1" s="57" t="s">
        <v>121</v>
      </c>
      <c r="CD1" s="57" t="s">
        <v>122</v>
      </c>
      <c r="CE1" s="57" t="s">
        <v>123</v>
      </c>
      <c r="CF1" s="57" t="s">
        <v>124</v>
      </c>
      <c r="CG1" s="57" t="s">
        <v>125</v>
      </c>
      <c r="CH1" s="57" t="s">
        <v>126</v>
      </c>
      <c r="CI1" s="57" t="s">
        <v>127</v>
      </c>
      <c r="CJ1" s="57" t="s">
        <v>128</v>
      </c>
      <c r="CK1" s="57" t="s">
        <v>129</v>
      </c>
      <c r="CL1" s="57" t="s">
        <v>130</v>
      </c>
      <c r="CM1" s="57" t="s">
        <v>131</v>
      </c>
      <c r="CN1" s="57" t="s">
        <v>132</v>
      </c>
      <c r="CO1" s="57" t="s">
        <v>133</v>
      </c>
      <c r="CP1" s="57" t="s">
        <v>134</v>
      </c>
      <c r="CQ1" s="57" t="s">
        <v>135</v>
      </c>
      <c r="CR1" s="57" t="s">
        <v>136</v>
      </c>
      <c r="CS1" s="57" t="s">
        <v>137</v>
      </c>
      <c r="CT1" s="57" t="s">
        <v>138</v>
      </c>
      <c r="CU1" s="57" t="s">
        <v>139</v>
      </c>
    </row>
    <row r="2" spans="1:99" x14ac:dyDescent="0.25">
      <c r="A2" s="55" t="s">
        <v>4</v>
      </c>
      <c r="B2" s="55" t="s">
        <v>162</v>
      </c>
      <c r="C2" s="55" t="s">
        <v>31</v>
      </c>
      <c r="D2" s="88">
        <v>1</v>
      </c>
      <c r="E2" s="58">
        <v>5800</v>
      </c>
      <c r="F2" s="59">
        <f>D2*E2</f>
        <v>5800</v>
      </c>
      <c r="G2" s="60">
        <v>-5800</v>
      </c>
      <c r="H2" s="61">
        <v>0</v>
      </c>
      <c r="I2" s="61">
        <f>G2</f>
        <v>-5800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1">
        <v>0</v>
      </c>
      <c r="R2" s="61">
        <v>0</v>
      </c>
      <c r="S2" s="61">
        <v>0</v>
      </c>
      <c r="T2" s="61">
        <v>0</v>
      </c>
      <c r="U2" s="61">
        <v>0</v>
      </c>
      <c r="V2" s="61">
        <v>0</v>
      </c>
      <c r="W2" s="61">
        <v>0</v>
      </c>
      <c r="X2" s="61">
        <v>0</v>
      </c>
      <c r="Y2" s="61">
        <v>0</v>
      </c>
      <c r="Z2" s="61">
        <v>0</v>
      </c>
      <c r="AA2" s="61">
        <v>0</v>
      </c>
      <c r="AB2" s="61">
        <v>0</v>
      </c>
      <c r="AC2" s="61">
        <v>0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0</v>
      </c>
      <c r="AJ2" s="61">
        <v>0</v>
      </c>
      <c r="AK2" s="61">
        <v>0</v>
      </c>
      <c r="AL2" s="61">
        <v>0</v>
      </c>
      <c r="AM2" s="61">
        <v>0</v>
      </c>
      <c r="AN2" s="61">
        <v>0</v>
      </c>
      <c r="AO2" s="61">
        <v>0</v>
      </c>
      <c r="AP2" s="61">
        <v>0</v>
      </c>
      <c r="AQ2" s="61">
        <v>0</v>
      </c>
      <c r="AR2" s="61">
        <v>0</v>
      </c>
      <c r="AS2" s="61">
        <v>0</v>
      </c>
      <c r="AT2" s="61">
        <v>0</v>
      </c>
      <c r="AU2" s="61">
        <v>0</v>
      </c>
      <c r="AV2" s="61">
        <v>0</v>
      </c>
      <c r="AW2" s="61">
        <v>0</v>
      </c>
      <c r="AX2" s="61">
        <v>0</v>
      </c>
      <c r="AY2" s="61">
        <v>0</v>
      </c>
      <c r="AZ2" s="61">
        <v>0</v>
      </c>
      <c r="BA2" s="61">
        <v>0</v>
      </c>
      <c r="BB2" s="61">
        <v>0</v>
      </c>
      <c r="BC2" s="61">
        <v>0</v>
      </c>
      <c r="BD2" s="61">
        <v>0</v>
      </c>
      <c r="BE2" s="61">
        <v>0</v>
      </c>
      <c r="BF2" s="61">
        <v>0</v>
      </c>
      <c r="BG2" s="61">
        <v>0</v>
      </c>
      <c r="BH2" s="61">
        <v>0</v>
      </c>
      <c r="BI2" s="6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1">
        <v>0</v>
      </c>
      <c r="CS2" s="61">
        <v>0</v>
      </c>
      <c r="CT2" s="61">
        <v>0</v>
      </c>
      <c r="CU2" s="61">
        <v>0</v>
      </c>
    </row>
    <row r="3" spans="1:99" x14ac:dyDescent="0.25">
      <c r="A3" s="55" t="s">
        <v>4</v>
      </c>
      <c r="B3" s="55" t="s">
        <v>162</v>
      </c>
      <c r="C3" s="55" t="s">
        <v>18</v>
      </c>
      <c r="D3" s="89">
        <v>1</v>
      </c>
      <c r="E3" s="59">
        <v>1200</v>
      </c>
      <c r="F3" s="59">
        <f>D3*E3</f>
        <v>1200</v>
      </c>
      <c r="G3" s="62">
        <v>-1200</v>
      </c>
      <c r="H3" s="63">
        <v>0</v>
      </c>
      <c r="I3" s="63">
        <v>0</v>
      </c>
      <c r="J3" s="63">
        <v>0</v>
      </c>
      <c r="K3" s="63">
        <f>G3</f>
        <v>-1200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0</v>
      </c>
      <c r="BJ3" s="63">
        <v>0</v>
      </c>
      <c r="BK3" s="63">
        <v>0</v>
      </c>
      <c r="BL3" s="63">
        <v>0</v>
      </c>
      <c r="BM3" s="63">
        <v>0</v>
      </c>
      <c r="BN3" s="63">
        <v>0</v>
      </c>
      <c r="BO3" s="63">
        <v>0</v>
      </c>
      <c r="BP3" s="63">
        <v>0</v>
      </c>
      <c r="BQ3" s="63">
        <v>0</v>
      </c>
      <c r="BR3" s="63">
        <v>0</v>
      </c>
      <c r="BS3" s="63">
        <v>0</v>
      </c>
      <c r="BT3" s="63">
        <v>0</v>
      </c>
      <c r="BU3" s="63">
        <v>0</v>
      </c>
      <c r="BV3" s="63">
        <v>0</v>
      </c>
      <c r="BW3" s="63">
        <v>0</v>
      </c>
      <c r="BX3" s="63">
        <v>0</v>
      </c>
      <c r="BY3" s="63">
        <v>0</v>
      </c>
      <c r="BZ3" s="63">
        <v>0</v>
      </c>
      <c r="CA3" s="63">
        <v>0</v>
      </c>
      <c r="CB3" s="63">
        <v>0</v>
      </c>
      <c r="CC3" s="63">
        <v>0</v>
      </c>
      <c r="CD3" s="63">
        <v>0</v>
      </c>
      <c r="CE3" s="63">
        <v>0</v>
      </c>
      <c r="CF3" s="63">
        <v>0</v>
      </c>
      <c r="CG3" s="63">
        <v>0</v>
      </c>
      <c r="CH3" s="63">
        <v>0</v>
      </c>
      <c r="CI3" s="63">
        <v>0</v>
      </c>
      <c r="CJ3" s="63">
        <v>0</v>
      </c>
      <c r="CK3" s="63">
        <v>0</v>
      </c>
      <c r="CL3" s="63">
        <v>0</v>
      </c>
      <c r="CM3" s="63">
        <v>0</v>
      </c>
      <c r="CN3" s="63">
        <v>0</v>
      </c>
      <c r="CO3" s="63">
        <v>0</v>
      </c>
      <c r="CP3" s="63">
        <v>0</v>
      </c>
      <c r="CQ3" s="63">
        <v>0</v>
      </c>
      <c r="CR3" s="63">
        <v>0</v>
      </c>
      <c r="CS3" s="63">
        <v>0</v>
      </c>
      <c r="CT3" s="63">
        <v>0</v>
      </c>
      <c r="CU3" s="63">
        <v>0</v>
      </c>
    </row>
    <row r="4" spans="1:99" x14ac:dyDescent="0.25">
      <c r="A4" s="55" t="s">
        <v>4</v>
      </c>
      <c r="B4" s="55" t="s">
        <v>162</v>
      </c>
      <c r="C4" s="55" t="s">
        <v>19</v>
      </c>
      <c r="D4" s="89">
        <v>1</v>
      </c>
      <c r="E4" s="59">
        <v>4500</v>
      </c>
      <c r="F4" s="59">
        <f>E4*D4</f>
        <v>4500</v>
      </c>
      <c r="G4" s="62">
        <v>-4500</v>
      </c>
      <c r="H4" s="63">
        <v>0</v>
      </c>
      <c r="I4" s="63">
        <v>0</v>
      </c>
      <c r="J4" s="63">
        <v>0</v>
      </c>
      <c r="K4" s="63">
        <f>G4</f>
        <v>-4500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0</v>
      </c>
      <c r="BJ4" s="63">
        <v>0</v>
      </c>
      <c r="BK4" s="63">
        <v>0</v>
      </c>
      <c r="BL4" s="63">
        <v>0</v>
      </c>
      <c r="BM4" s="63">
        <v>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3">
        <v>0</v>
      </c>
      <c r="BT4" s="63">
        <v>0</v>
      </c>
      <c r="BU4" s="63">
        <v>0</v>
      </c>
      <c r="BV4" s="63">
        <v>0</v>
      </c>
      <c r="BW4" s="63">
        <v>0</v>
      </c>
      <c r="BX4" s="63">
        <v>0</v>
      </c>
      <c r="BY4" s="63">
        <v>0</v>
      </c>
      <c r="BZ4" s="63">
        <v>0</v>
      </c>
      <c r="CA4" s="63">
        <v>0</v>
      </c>
      <c r="CB4" s="63">
        <v>0</v>
      </c>
      <c r="CC4" s="63">
        <v>0</v>
      </c>
      <c r="CD4" s="63">
        <v>0</v>
      </c>
      <c r="CE4" s="63">
        <v>0</v>
      </c>
      <c r="CF4" s="63">
        <v>0</v>
      </c>
      <c r="CG4" s="63">
        <v>0</v>
      </c>
      <c r="CH4" s="63">
        <v>0</v>
      </c>
      <c r="CI4" s="63">
        <v>0</v>
      </c>
      <c r="CJ4" s="63">
        <v>0</v>
      </c>
      <c r="CK4" s="63">
        <v>0</v>
      </c>
      <c r="CL4" s="63">
        <v>0</v>
      </c>
      <c r="CM4" s="63">
        <v>0</v>
      </c>
      <c r="CN4" s="63">
        <v>0</v>
      </c>
      <c r="CO4" s="63">
        <v>0</v>
      </c>
      <c r="CP4" s="63">
        <v>0</v>
      </c>
      <c r="CQ4" s="63">
        <v>0</v>
      </c>
      <c r="CR4" s="63">
        <v>0</v>
      </c>
      <c r="CS4" s="63">
        <v>0</v>
      </c>
      <c r="CT4" s="63">
        <v>0</v>
      </c>
      <c r="CU4" s="63">
        <v>0</v>
      </c>
    </row>
    <row r="5" spans="1:99" x14ac:dyDescent="0.25">
      <c r="A5" s="55" t="s">
        <v>4</v>
      </c>
      <c r="B5" s="55" t="s">
        <v>162</v>
      </c>
      <c r="C5" s="55" t="s">
        <v>9</v>
      </c>
      <c r="D5" s="89">
        <v>0.21</v>
      </c>
      <c r="E5" s="59">
        <f>F3+F4+F2</f>
        <v>11500</v>
      </c>
      <c r="F5" s="59">
        <f>D5*E5</f>
        <v>2415</v>
      </c>
      <c r="G5" s="62">
        <f>(G2+G3+G4)*0.21</f>
        <v>-2415</v>
      </c>
      <c r="H5" s="63">
        <f>(H2+H3+H4)*0.21</f>
        <v>0</v>
      </c>
      <c r="I5" s="63">
        <f>(I2+I3+I4)*0.21</f>
        <v>-1218</v>
      </c>
      <c r="J5" s="63">
        <v>0</v>
      </c>
      <c r="K5" s="63">
        <f>(K2+K3+K4)*0.21</f>
        <v>-1197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0</v>
      </c>
      <c r="BL5" s="63">
        <v>0</v>
      </c>
      <c r="BM5" s="63">
        <v>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3">
        <v>0</v>
      </c>
      <c r="BT5" s="63">
        <v>0</v>
      </c>
      <c r="BU5" s="63">
        <v>0</v>
      </c>
      <c r="BV5" s="63">
        <v>0</v>
      </c>
      <c r="BW5" s="63">
        <v>0</v>
      </c>
      <c r="BX5" s="63">
        <v>0</v>
      </c>
      <c r="BY5" s="63">
        <v>0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0</v>
      </c>
      <c r="CH5" s="63">
        <v>0</v>
      </c>
      <c r="CI5" s="63">
        <v>0</v>
      </c>
      <c r="CJ5" s="63">
        <v>0</v>
      </c>
      <c r="CK5" s="63">
        <v>0</v>
      </c>
      <c r="CL5" s="63">
        <v>0</v>
      </c>
      <c r="CM5" s="63">
        <v>0</v>
      </c>
      <c r="CN5" s="63">
        <v>0</v>
      </c>
      <c r="CO5" s="63">
        <v>0</v>
      </c>
      <c r="CP5" s="63">
        <v>0</v>
      </c>
      <c r="CQ5" s="63">
        <v>0</v>
      </c>
      <c r="CR5" s="63">
        <v>0</v>
      </c>
      <c r="CS5" s="63">
        <v>0</v>
      </c>
      <c r="CT5" s="63">
        <v>0</v>
      </c>
      <c r="CU5" s="63">
        <v>0</v>
      </c>
    </row>
    <row r="6" spans="1:99" x14ac:dyDescent="0.25">
      <c r="A6" s="55" t="s">
        <v>4</v>
      </c>
      <c r="B6" s="55" t="s">
        <v>163</v>
      </c>
      <c r="C6" s="55" t="s">
        <v>15</v>
      </c>
      <c r="D6" s="87">
        <v>5.6099999999999997E-2</v>
      </c>
      <c r="E6" s="55">
        <f>F16</f>
        <v>67914</v>
      </c>
      <c r="F6" s="55">
        <f>E6*D6</f>
        <v>3809.9753999999998</v>
      </c>
      <c r="G6" s="60">
        <f>-F6</f>
        <v>-3809.9753999999998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f>G6</f>
        <v>-3809.9753999999998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  <c r="AJ6" s="61">
        <v>0</v>
      </c>
      <c r="AK6" s="61">
        <v>0</v>
      </c>
      <c r="AL6" s="61">
        <v>0</v>
      </c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0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0</v>
      </c>
      <c r="BH6" s="61">
        <v>0</v>
      </c>
      <c r="BI6" s="61">
        <v>0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0</v>
      </c>
    </row>
    <row r="7" spans="1:99" x14ac:dyDescent="0.25">
      <c r="A7" s="55" t="s">
        <v>4</v>
      </c>
      <c r="B7" s="55" t="s">
        <v>163</v>
      </c>
      <c r="C7" s="55" t="s">
        <v>16</v>
      </c>
      <c r="D7" s="87">
        <v>4.7699999999999999E-2</v>
      </c>
      <c r="E7" s="55">
        <f>F16</f>
        <v>67914</v>
      </c>
      <c r="F7" s="55">
        <f>E7*D7</f>
        <v>3239.4978000000001</v>
      </c>
      <c r="G7" s="62">
        <f>-F7</f>
        <v>-3239.4978000000001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f>G7*0.3</f>
        <v>-971.84933999999998</v>
      </c>
      <c r="Y7" s="63">
        <f>0.7*G7</f>
        <v>-2267.6484599999999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L7" s="63">
        <v>0</v>
      </c>
      <c r="BM7" s="63">
        <v>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  <c r="CH7" s="63">
        <v>0</v>
      </c>
      <c r="CI7" s="63">
        <v>0</v>
      </c>
      <c r="CJ7" s="63">
        <v>0</v>
      </c>
      <c r="CK7" s="63">
        <v>0</v>
      </c>
      <c r="CL7" s="63">
        <v>0</v>
      </c>
      <c r="CM7" s="63">
        <v>0</v>
      </c>
      <c r="CN7" s="63">
        <v>0</v>
      </c>
      <c r="CO7" s="63">
        <v>0</v>
      </c>
      <c r="CP7" s="63">
        <v>0</v>
      </c>
      <c r="CQ7" s="63">
        <v>0</v>
      </c>
      <c r="CR7" s="63">
        <v>0</v>
      </c>
      <c r="CS7" s="63">
        <v>0</v>
      </c>
      <c r="CT7" s="63">
        <v>0</v>
      </c>
      <c r="CU7" s="63">
        <v>0</v>
      </c>
    </row>
    <row r="8" spans="1:99" x14ac:dyDescent="0.25">
      <c r="A8" s="55" t="s">
        <v>4</v>
      </c>
      <c r="B8" s="55" t="s">
        <v>163</v>
      </c>
      <c r="C8" s="55" t="s">
        <v>164</v>
      </c>
      <c r="D8" s="87">
        <v>7.0000000000000001E-3</v>
      </c>
      <c r="E8" s="55">
        <f>F16</f>
        <v>67914</v>
      </c>
      <c r="F8" s="55">
        <f>D8*E8</f>
        <v>475.39800000000002</v>
      </c>
      <c r="G8" s="62">
        <f>-F8</f>
        <v>-475.39800000000002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f>G8*0.5</f>
        <v>-237.69900000000001</v>
      </c>
      <c r="Y8" s="63">
        <f>G8*0.5</f>
        <v>-237.69900000000001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63">
        <v>0</v>
      </c>
      <c r="AO8" s="63">
        <v>0</v>
      </c>
      <c r="AP8" s="63">
        <v>0</v>
      </c>
      <c r="AQ8" s="63">
        <v>0</v>
      </c>
      <c r="AR8" s="63">
        <v>0</v>
      </c>
      <c r="AS8" s="63">
        <v>0</v>
      </c>
      <c r="AT8" s="63">
        <v>0</v>
      </c>
      <c r="AU8" s="63">
        <v>0</v>
      </c>
      <c r="AV8" s="63">
        <v>0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3">
        <v>0</v>
      </c>
      <c r="BI8" s="63">
        <v>0</v>
      </c>
      <c r="BJ8" s="63">
        <v>0</v>
      </c>
      <c r="BK8" s="63">
        <v>0</v>
      </c>
      <c r="BL8" s="63">
        <v>0</v>
      </c>
      <c r="BM8" s="63">
        <v>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3">
        <v>0</v>
      </c>
      <c r="BT8" s="63">
        <v>0</v>
      </c>
      <c r="BU8" s="63">
        <v>0</v>
      </c>
      <c r="BV8" s="63">
        <v>0</v>
      </c>
      <c r="BW8" s="63">
        <v>0</v>
      </c>
      <c r="BX8" s="63">
        <v>0</v>
      </c>
      <c r="BY8" s="63">
        <v>0</v>
      </c>
      <c r="BZ8" s="63">
        <v>0</v>
      </c>
      <c r="CA8" s="63">
        <v>0</v>
      </c>
      <c r="CB8" s="63">
        <v>0</v>
      </c>
      <c r="CC8" s="63">
        <v>0</v>
      </c>
      <c r="CD8" s="63">
        <v>0</v>
      </c>
      <c r="CE8" s="63">
        <v>0</v>
      </c>
      <c r="CF8" s="63">
        <v>0</v>
      </c>
      <c r="CG8" s="63">
        <v>0</v>
      </c>
      <c r="CH8" s="63">
        <v>0</v>
      </c>
      <c r="CI8" s="63">
        <v>0</v>
      </c>
      <c r="CJ8" s="63">
        <v>0</v>
      </c>
      <c r="CK8" s="63">
        <v>0</v>
      </c>
      <c r="CL8" s="63">
        <v>0</v>
      </c>
      <c r="CM8" s="63">
        <v>0</v>
      </c>
      <c r="CN8" s="63">
        <v>0</v>
      </c>
      <c r="CO8" s="63">
        <v>0</v>
      </c>
      <c r="CP8" s="63">
        <v>0</v>
      </c>
      <c r="CQ8" s="63">
        <v>0</v>
      </c>
      <c r="CR8" s="63">
        <v>0</v>
      </c>
      <c r="CS8" s="63">
        <v>0</v>
      </c>
      <c r="CT8" s="63">
        <v>0</v>
      </c>
      <c r="CU8" s="63">
        <v>0</v>
      </c>
    </row>
    <row r="9" spans="1:99" x14ac:dyDescent="0.25">
      <c r="A9" s="55" t="s">
        <v>4</v>
      </c>
      <c r="B9" s="55" t="s">
        <v>163</v>
      </c>
      <c r="C9" s="55" t="s">
        <v>13</v>
      </c>
      <c r="D9" s="87">
        <v>5.6099999999999997E-2</v>
      </c>
      <c r="E9" s="55">
        <f>F18+F19</f>
        <v>1696958.6001479998</v>
      </c>
      <c r="F9" s="55">
        <f>D9*E9</f>
        <v>95199.377468302788</v>
      </c>
      <c r="G9" s="62">
        <f>-F9</f>
        <v>-95199.377468302788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f>G9*0.4</f>
        <v>-38079.750987321117</v>
      </c>
      <c r="N9" s="63">
        <v>0</v>
      </c>
      <c r="O9" s="63">
        <v>0</v>
      </c>
      <c r="P9" s="63">
        <f>G9*0.6</f>
        <v>-57119.626480981671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L9" s="63">
        <v>0</v>
      </c>
      <c r="BM9" s="63">
        <v>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  <c r="CH9" s="63">
        <v>0</v>
      </c>
      <c r="CI9" s="63">
        <v>0</v>
      </c>
      <c r="CJ9" s="63">
        <v>0</v>
      </c>
      <c r="CK9" s="63">
        <v>0</v>
      </c>
      <c r="CL9" s="63">
        <v>0</v>
      </c>
      <c r="CM9" s="63">
        <v>0</v>
      </c>
      <c r="CN9" s="63">
        <v>0</v>
      </c>
      <c r="CO9" s="63">
        <v>0</v>
      </c>
      <c r="CP9" s="63">
        <v>0</v>
      </c>
      <c r="CQ9" s="63">
        <v>0</v>
      </c>
      <c r="CR9" s="63">
        <v>0</v>
      </c>
      <c r="CS9" s="63">
        <v>0</v>
      </c>
      <c r="CT9" s="63">
        <v>0</v>
      </c>
      <c r="CU9" s="63">
        <v>0</v>
      </c>
    </row>
    <row r="10" spans="1:99" x14ac:dyDescent="0.25">
      <c r="A10" s="55" t="s">
        <v>4</v>
      </c>
      <c r="B10" s="55" t="s">
        <v>163</v>
      </c>
      <c r="C10" s="55" t="s">
        <v>14</v>
      </c>
      <c r="D10" s="87">
        <v>4.7699999999999999E-2</v>
      </c>
      <c r="E10" s="55">
        <f>F18+F19</f>
        <v>1696958.6001479998</v>
      </c>
      <c r="F10" s="55">
        <f>D10*E10</f>
        <v>80944.92522705959</v>
      </c>
      <c r="G10" s="62">
        <f>-F10</f>
        <v>-80944.92522705959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f>$G10/14</f>
        <v>-5781.7803733613991</v>
      </c>
      <c r="AA10" s="63">
        <f t="shared" ref="AA10:AM10" si="0">$G10/14</f>
        <v>-5781.7803733613991</v>
      </c>
      <c r="AB10" s="63">
        <f t="shared" si="0"/>
        <v>-5781.7803733613991</v>
      </c>
      <c r="AC10" s="63">
        <f t="shared" si="0"/>
        <v>-5781.7803733613991</v>
      </c>
      <c r="AD10" s="63">
        <f t="shared" si="0"/>
        <v>-5781.7803733613991</v>
      </c>
      <c r="AE10" s="63">
        <f t="shared" si="0"/>
        <v>-5781.7803733613991</v>
      </c>
      <c r="AF10" s="63">
        <f t="shared" si="0"/>
        <v>-5781.7803733613991</v>
      </c>
      <c r="AG10" s="63">
        <f t="shared" si="0"/>
        <v>-5781.7803733613991</v>
      </c>
      <c r="AH10" s="63">
        <f t="shared" si="0"/>
        <v>-5781.7803733613991</v>
      </c>
      <c r="AI10" s="63">
        <f t="shared" si="0"/>
        <v>-5781.7803733613991</v>
      </c>
      <c r="AJ10" s="63">
        <f t="shared" si="0"/>
        <v>-5781.7803733613991</v>
      </c>
      <c r="AK10" s="63">
        <f t="shared" si="0"/>
        <v>-5781.7803733613991</v>
      </c>
      <c r="AL10" s="63">
        <f t="shared" si="0"/>
        <v>-5781.7803733613991</v>
      </c>
      <c r="AM10" s="63">
        <f t="shared" si="0"/>
        <v>-5781.7803733613991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0</v>
      </c>
      <c r="BH10" s="63">
        <v>0</v>
      </c>
      <c r="BI10" s="63">
        <v>0</v>
      </c>
      <c r="BJ10" s="63">
        <v>0</v>
      </c>
      <c r="BK10" s="63">
        <v>0</v>
      </c>
      <c r="BL10" s="63">
        <v>0</v>
      </c>
      <c r="BM10" s="63">
        <v>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3">
        <v>0</v>
      </c>
      <c r="BT10" s="63">
        <v>0</v>
      </c>
      <c r="BU10" s="63">
        <v>0</v>
      </c>
      <c r="BV10" s="63">
        <v>0</v>
      </c>
      <c r="BW10" s="63">
        <v>0</v>
      </c>
      <c r="BX10" s="63">
        <v>0</v>
      </c>
      <c r="BY10" s="63">
        <v>0</v>
      </c>
      <c r="BZ10" s="63">
        <v>0</v>
      </c>
      <c r="CA10" s="63">
        <v>0</v>
      </c>
      <c r="CB10" s="63">
        <v>0</v>
      </c>
      <c r="CC10" s="63">
        <v>0</v>
      </c>
      <c r="CD10" s="63">
        <v>0</v>
      </c>
      <c r="CE10" s="63">
        <v>0</v>
      </c>
      <c r="CF10" s="63">
        <v>0</v>
      </c>
      <c r="CG10" s="63">
        <v>0</v>
      </c>
      <c r="CH10" s="63">
        <v>0</v>
      </c>
      <c r="CI10" s="63">
        <v>0</v>
      </c>
      <c r="CJ10" s="63">
        <v>0</v>
      </c>
      <c r="CK10" s="63">
        <v>0</v>
      </c>
      <c r="CL10" s="63">
        <v>0</v>
      </c>
      <c r="CM10" s="63">
        <v>0</v>
      </c>
      <c r="CN10" s="63">
        <v>0</v>
      </c>
      <c r="CO10" s="63">
        <v>0</v>
      </c>
      <c r="CP10" s="63">
        <v>0</v>
      </c>
      <c r="CQ10" s="63">
        <v>0</v>
      </c>
      <c r="CR10" s="63">
        <v>0</v>
      </c>
      <c r="CS10" s="63">
        <v>0</v>
      </c>
      <c r="CT10" s="63">
        <v>0</v>
      </c>
      <c r="CU10" s="63">
        <v>0</v>
      </c>
    </row>
    <row r="11" spans="1:99" x14ac:dyDescent="0.25">
      <c r="A11" s="55" t="s">
        <v>4</v>
      </c>
      <c r="B11" s="55" t="s">
        <v>163</v>
      </c>
      <c r="C11" s="55" t="s">
        <v>165</v>
      </c>
      <c r="D11" s="87">
        <v>7.0000000000000001E-3</v>
      </c>
      <c r="E11" s="55">
        <f>F18+F19</f>
        <v>1696958.6001479998</v>
      </c>
      <c r="F11" s="55">
        <f>D11*E11</f>
        <v>11878.710201035999</v>
      </c>
      <c r="G11" s="62">
        <f>-F11</f>
        <v>-11878.710201035999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f>$G$11/14</f>
        <v>-848.47930007399998</v>
      </c>
      <c r="AA11" s="63">
        <f t="shared" ref="AA11:AM11" si="1">$G$11/14</f>
        <v>-848.47930007399998</v>
      </c>
      <c r="AB11" s="63">
        <f t="shared" si="1"/>
        <v>-848.47930007399998</v>
      </c>
      <c r="AC11" s="63">
        <f t="shared" si="1"/>
        <v>-848.47930007399998</v>
      </c>
      <c r="AD11" s="63">
        <f t="shared" si="1"/>
        <v>-848.47930007399998</v>
      </c>
      <c r="AE11" s="63">
        <f t="shared" si="1"/>
        <v>-848.47930007399998</v>
      </c>
      <c r="AF11" s="63">
        <f t="shared" si="1"/>
        <v>-848.47930007399998</v>
      </c>
      <c r="AG11" s="63">
        <f t="shared" si="1"/>
        <v>-848.47930007399998</v>
      </c>
      <c r="AH11" s="63">
        <f t="shared" si="1"/>
        <v>-848.47930007399998</v>
      </c>
      <c r="AI11" s="63">
        <f t="shared" si="1"/>
        <v>-848.47930007399998</v>
      </c>
      <c r="AJ11" s="63">
        <f t="shared" si="1"/>
        <v>-848.47930007399998</v>
      </c>
      <c r="AK11" s="63">
        <f t="shared" si="1"/>
        <v>-848.47930007399998</v>
      </c>
      <c r="AL11" s="63">
        <f t="shared" si="1"/>
        <v>-848.47930007399998</v>
      </c>
      <c r="AM11" s="63">
        <f t="shared" si="1"/>
        <v>-848.47930007399998</v>
      </c>
      <c r="AN11" s="63">
        <v>0</v>
      </c>
      <c r="AO11" s="63">
        <v>0</v>
      </c>
      <c r="AP11" s="63">
        <v>0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0</v>
      </c>
      <c r="AX11" s="63">
        <v>0</v>
      </c>
      <c r="AY11" s="63">
        <v>0</v>
      </c>
      <c r="AZ11" s="63">
        <v>0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0</v>
      </c>
      <c r="BH11" s="63">
        <v>0</v>
      </c>
      <c r="BI11" s="63">
        <v>0</v>
      </c>
      <c r="BJ11" s="63">
        <v>0</v>
      </c>
      <c r="BK11" s="63">
        <v>0</v>
      </c>
      <c r="BL11" s="63">
        <v>0</v>
      </c>
      <c r="BM11" s="63">
        <v>0</v>
      </c>
      <c r="BN11" s="63">
        <v>0</v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0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0</v>
      </c>
      <c r="CK11" s="63">
        <v>0</v>
      </c>
      <c r="CL11" s="63">
        <v>0</v>
      </c>
      <c r="CM11" s="63">
        <v>0</v>
      </c>
      <c r="CN11" s="63">
        <v>0</v>
      </c>
      <c r="CO11" s="63">
        <v>0</v>
      </c>
      <c r="CP11" s="63">
        <v>0</v>
      </c>
      <c r="CQ11" s="63">
        <v>0</v>
      </c>
      <c r="CR11" s="63">
        <v>0</v>
      </c>
      <c r="CS11" s="63">
        <v>0</v>
      </c>
      <c r="CT11" s="63">
        <v>0</v>
      </c>
      <c r="CU11" s="63">
        <v>0</v>
      </c>
    </row>
    <row r="12" spans="1:99" x14ac:dyDescent="0.25">
      <c r="A12" s="55" t="s">
        <v>4</v>
      </c>
      <c r="B12" s="55" t="s">
        <v>163</v>
      </c>
      <c r="C12" s="55" t="s">
        <v>140</v>
      </c>
      <c r="D12" s="87">
        <v>0.02</v>
      </c>
      <c r="E12" s="55">
        <f>F19+F18+F16</f>
        <v>1764872.6001479998</v>
      </c>
      <c r="F12" s="55">
        <f>D12*E12</f>
        <v>35297.452002959995</v>
      </c>
      <c r="G12" s="62">
        <f>-F12</f>
        <v>-35297.452002959995</v>
      </c>
      <c r="H12" s="63">
        <v>0</v>
      </c>
      <c r="I12" s="63">
        <v>0</v>
      </c>
      <c r="J12" s="63">
        <v>0</v>
      </c>
      <c r="K12" s="63">
        <f>G12*0.05</f>
        <v>-1764.8726001479999</v>
      </c>
      <c r="L12" s="63">
        <v>0</v>
      </c>
      <c r="M12" s="63">
        <v>0</v>
      </c>
      <c r="N12" s="63">
        <v>0</v>
      </c>
      <c r="O12" s="63">
        <v>0</v>
      </c>
      <c r="P12" s="63">
        <f>G12*0.15</f>
        <v>-5294.6178004439989</v>
      </c>
      <c r="Q12" s="63">
        <v>0</v>
      </c>
      <c r="R12" s="63">
        <f>G12*0.05</f>
        <v>-1764.8726001479999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f t="shared" ref="X12:AL12" si="2">$G$12*0.04</f>
        <v>-1411.8980801183998</v>
      </c>
      <c r="Y12" s="63">
        <f t="shared" si="2"/>
        <v>-1411.8980801183998</v>
      </c>
      <c r="Z12" s="63">
        <f t="shared" si="2"/>
        <v>-1411.8980801183998</v>
      </c>
      <c r="AA12" s="63">
        <f t="shared" si="2"/>
        <v>-1411.8980801183998</v>
      </c>
      <c r="AB12" s="63">
        <f t="shared" si="2"/>
        <v>-1411.8980801183998</v>
      </c>
      <c r="AC12" s="63">
        <f t="shared" si="2"/>
        <v>-1411.8980801183998</v>
      </c>
      <c r="AD12" s="63">
        <f t="shared" si="2"/>
        <v>-1411.8980801183998</v>
      </c>
      <c r="AE12" s="63">
        <f t="shared" si="2"/>
        <v>-1411.8980801183998</v>
      </c>
      <c r="AF12" s="63">
        <f t="shared" si="2"/>
        <v>-1411.8980801183998</v>
      </c>
      <c r="AG12" s="63">
        <f t="shared" si="2"/>
        <v>-1411.8980801183998</v>
      </c>
      <c r="AH12" s="63">
        <f t="shared" si="2"/>
        <v>-1411.8980801183998</v>
      </c>
      <c r="AI12" s="63">
        <f t="shared" si="2"/>
        <v>-1411.8980801183998</v>
      </c>
      <c r="AJ12" s="63">
        <f t="shared" si="2"/>
        <v>-1411.8980801183998</v>
      </c>
      <c r="AK12" s="63">
        <f t="shared" si="2"/>
        <v>-1411.8980801183998</v>
      </c>
      <c r="AL12" s="63">
        <f t="shared" si="2"/>
        <v>-1411.8980801183998</v>
      </c>
      <c r="AM12" s="63">
        <f>$G$12*0.04</f>
        <v>-1411.8980801183998</v>
      </c>
      <c r="AN12" s="63">
        <f>G12*0.11</f>
        <v>-3882.7197203255996</v>
      </c>
      <c r="AO12" s="63">
        <v>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0</v>
      </c>
      <c r="AV12" s="63">
        <v>0</v>
      </c>
      <c r="AW12" s="63">
        <v>0</v>
      </c>
      <c r="AX12" s="63">
        <v>0</v>
      </c>
      <c r="AY12" s="63">
        <v>0</v>
      </c>
      <c r="AZ12" s="63">
        <v>0</v>
      </c>
      <c r="BA12" s="63">
        <v>0</v>
      </c>
      <c r="BB12" s="63">
        <v>0</v>
      </c>
      <c r="BC12" s="63">
        <v>0</v>
      </c>
      <c r="BD12" s="63">
        <v>0</v>
      </c>
      <c r="BE12" s="63">
        <v>0</v>
      </c>
      <c r="BF12" s="63">
        <v>0</v>
      </c>
      <c r="BG12" s="63">
        <v>0</v>
      </c>
      <c r="BH12" s="63">
        <v>0</v>
      </c>
      <c r="BI12" s="63">
        <v>0</v>
      </c>
      <c r="BJ12" s="63">
        <v>0</v>
      </c>
      <c r="BK12" s="63">
        <v>0</v>
      </c>
      <c r="BL12" s="63">
        <v>0</v>
      </c>
      <c r="BM12" s="63">
        <v>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3">
        <v>0</v>
      </c>
      <c r="BT12" s="63">
        <v>0</v>
      </c>
      <c r="BU12" s="63">
        <v>0</v>
      </c>
      <c r="BV12" s="63">
        <v>0</v>
      </c>
      <c r="BW12" s="63">
        <v>0</v>
      </c>
      <c r="BX12" s="63">
        <v>0</v>
      </c>
      <c r="BY12" s="63">
        <v>0</v>
      </c>
      <c r="BZ12" s="63">
        <v>0</v>
      </c>
      <c r="CA12" s="63">
        <v>0</v>
      </c>
      <c r="CB12" s="63">
        <v>0</v>
      </c>
      <c r="CC12" s="63">
        <v>0</v>
      </c>
      <c r="CD12" s="63">
        <v>0</v>
      </c>
      <c r="CE12" s="63">
        <v>0</v>
      </c>
      <c r="CF12" s="63">
        <v>0</v>
      </c>
      <c r="CG12" s="63">
        <v>0</v>
      </c>
      <c r="CH12" s="63">
        <v>0</v>
      </c>
      <c r="CI12" s="63">
        <v>0</v>
      </c>
      <c r="CJ12" s="63">
        <v>0</v>
      </c>
      <c r="CK12" s="63">
        <v>0</v>
      </c>
      <c r="CL12" s="63">
        <v>0</v>
      </c>
      <c r="CM12" s="63">
        <v>0</v>
      </c>
      <c r="CN12" s="63">
        <v>0</v>
      </c>
      <c r="CO12" s="63">
        <v>0</v>
      </c>
      <c r="CP12" s="63">
        <v>0</v>
      </c>
      <c r="CQ12" s="63">
        <v>0</v>
      </c>
      <c r="CR12" s="63">
        <v>0</v>
      </c>
      <c r="CS12" s="63">
        <v>0</v>
      </c>
      <c r="CT12" s="63">
        <v>0</v>
      </c>
      <c r="CU12" s="63">
        <v>0</v>
      </c>
    </row>
    <row r="13" spans="1:99" x14ac:dyDescent="0.25">
      <c r="A13" s="55" t="s">
        <v>4</v>
      </c>
      <c r="B13" s="55" t="s">
        <v>163</v>
      </c>
      <c r="C13" s="55" t="s">
        <v>166</v>
      </c>
      <c r="D13" s="87">
        <v>0.21</v>
      </c>
      <c r="E13" s="55">
        <f>F6+F7+F8</f>
        <v>7524.8712000000005</v>
      </c>
      <c r="F13" s="55">
        <f>D13*E13</f>
        <v>1580.2229520000001</v>
      </c>
      <c r="G13" s="62">
        <f>-F13</f>
        <v>-1580.2229520000001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f>SUM(M6:M8)*0.21</f>
        <v>-800.09483399999988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f>(X7+X8)*0.21</f>
        <v>-254.00515139999999</v>
      </c>
      <c r="Y13" s="63">
        <f>(Y7+Y8)*0.21</f>
        <v>-526.12296659999993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0</v>
      </c>
      <c r="AR13" s="63">
        <v>0</v>
      </c>
      <c r="AS13" s="63">
        <v>0</v>
      </c>
      <c r="AT13" s="63">
        <v>0</v>
      </c>
      <c r="AU13" s="63">
        <v>0</v>
      </c>
      <c r="AV13" s="63">
        <v>0</v>
      </c>
      <c r="AW13" s="63">
        <v>0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0</v>
      </c>
      <c r="BU13" s="63">
        <v>0</v>
      </c>
      <c r="BV13" s="63">
        <v>0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0</v>
      </c>
      <c r="CG13" s="63">
        <v>0</v>
      </c>
      <c r="CH13" s="63">
        <v>0</v>
      </c>
      <c r="CI13" s="63">
        <v>0</v>
      </c>
      <c r="CJ13" s="63">
        <v>0</v>
      </c>
      <c r="CK13" s="63">
        <v>0</v>
      </c>
      <c r="CL13" s="63">
        <v>0</v>
      </c>
      <c r="CM13" s="63">
        <v>0</v>
      </c>
      <c r="CN13" s="63">
        <v>0</v>
      </c>
      <c r="CO13" s="63">
        <v>0</v>
      </c>
      <c r="CP13" s="63">
        <v>0</v>
      </c>
      <c r="CQ13" s="63">
        <v>0</v>
      </c>
      <c r="CR13" s="63">
        <v>0</v>
      </c>
      <c r="CS13" s="63">
        <v>0</v>
      </c>
      <c r="CT13" s="63">
        <v>0</v>
      </c>
      <c r="CU13" s="63">
        <v>0</v>
      </c>
    </row>
    <row r="14" spans="1:99" x14ac:dyDescent="0.25">
      <c r="A14" s="55" t="s">
        <v>4</v>
      </c>
      <c r="B14" s="55" t="s">
        <v>163</v>
      </c>
      <c r="C14" s="55" t="s">
        <v>167</v>
      </c>
      <c r="D14" s="87">
        <v>0.21</v>
      </c>
      <c r="E14" s="55">
        <f>F9+F10+F11+F12</f>
        <v>223320.46489935837</v>
      </c>
      <c r="F14" s="55">
        <f>D14*E14</f>
        <v>46897.297628865257</v>
      </c>
      <c r="G14" s="62">
        <f>-F14</f>
        <v>-46897.297628865257</v>
      </c>
      <c r="H14" s="63">
        <v>0</v>
      </c>
      <c r="I14" s="63">
        <v>0</v>
      </c>
      <c r="J14" s="63">
        <v>0</v>
      </c>
      <c r="K14" s="63">
        <f>SUM(K9:K12)*0.21</f>
        <v>-370.62324603107999</v>
      </c>
      <c r="L14" s="63">
        <v>0</v>
      </c>
      <c r="M14" s="63">
        <f>SUM(M9:M12)*0.21</f>
        <v>-7996.7477073374339</v>
      </c>
      <c r="N14" s="63">
        <v>0</v>
      </c>
      <c r="O14" s="63">
        <v>0</v>
      </c>
      <c r="P14" s="63">
        <f>SUM(P9:P12)*0.21</f>
        <v>-13106.991299099391</v>
      </c>
      <c r="Q14" s="63">
        <v>0</v>
      </c>
      <c r="R14" s="63">
        <f>SUM(R9:R12)*0.21</f>
        <v>-370.62324603107999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f>SUM(X9:X12)*0.21</f>
        <v>-296.49859682486397</v>
      </c>
      <c r="Y14" s="63">
        <f>SUM(Y9:Y12)*0.21</f>
        <v>-296.49859682486397</v>
      </c>
      <c r="Z14" s="63">
        <f>SUM(Z9:Z12)*0.21</f>
        <v>-1688.8531282462977</v>
      </c>
      <c r="AA14" s="63">
        <f>SUM(AA9:AA12)*0.21</f>
        <v>-1688.8531282462977</v>
      </c>
      <c r="AB14" s="63">
        <f>SUM(AB9:AB12)*0.21</f>
        <v>-1688.8531282462977</v>
      </c>
      <c r="AC14" s="63">
        <f>SUM(AC9:AC12)*0.21</f>
        <v>-1688.8531282462977</v>
      </c>
      <c r="AD14" s="63">
        <f>SUM(AD9:AD12)*0.21</f>
        <v>-1688.8531282462977</v>
      </c>
      <c r="AE14" s="63">
        <f>SUM(AE9:AE12)*0.21</f>
        <v>-1688.8531282462977</v>
      </c>
      <c r="AF14" s="63">
        <f>SUM(AF9:AF12)*0.21</f>
        <v>-1688.8531282462977</v>
      </c>
      <c r="AG14" s="63">
        <f>SUM(AG9:AG12)*0.21</f>
        <v>-1688.8531282462977</v>
      </c>
      <c r="AH14" s="63">
        <f>SUM(AH9:AH12)*0.21</f>
        <v>-1688.8531282462977</v>
      </c>
      <c r="AI14" s="63">
        <f>SUM(AI9:AI12)*0.21</f>
        <v>-1688.8531282462977</v>
      </c>
      <c r="AJ14" s="63">
        <f>SUM(AJ9:AJ12)*0.21</f>
        <v>-1688.8531282462977</v>
      </c>
      <c r="AK14" s="63">
        <f>SUM(AK9:AK12)*0.21</f>
        <v>-1688.8531282462977</v>
      </c>
      <c r="AL14" s="63">
        <f>SUM(AL9:AL12)*0.21</f>
        <v>-1688.8531282462977</v>
      </c>
      <c r="AM14" s="63">
        <f>SUM(AM9:AM12)*0.21</f>
        <v>-1688.8531282462977</v>
      </c>
      <c r="AN14" s="63">
        <f>SUM(AN9:AN12)*0.21</f>
        <v>-815.37114126837594</v>
      </c>
      <c r="AO14" s="63">
        <v>0</v>
      </c>
      <c r="AP14" s="63">
        <v>0</v>
      </c>
      <c r="AQ14" s="63">
        <v>0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0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63">
        <v>0</v>
      </c>
      <c r="BF14" s="63">
        <v>0</v>
      </c>
      <c r="BG14" s="63">
        <v>0</v>
      </c>
      <c r="BH14" s="63">
        <v>0</v>
      </c>
      <c r="BI14" s="63">
        <v>0</v>
      </c>
      <c r="BJ14" s="63">
        <v>0</v>
      </c>
      <c r="BK14" s="63">
        <v>0</v>
      </c>
      <c r="BL14" s="63">
        <v>0</v>
      </c>
      <c r="BM14" s="63">
        <v>0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63">
        <v>0</v>
      </c>
      <c r="BU14" s="63">
        <v>0</v>
      </c>
      <c r="BV14" s="63">
        <v>0</v>
      </c>
      <c r="BW14" s="63">
        <v>0</v>
      </c>
      <c r="BX14" s="63">
        <v>0</v>
      </c>
      <c r="BY14" s="63">
        <v>0</v>
      </c>
      <c r="BZ14" s="63">
        <v>0</v>
      </c>
      <c r="CA14" s="63">
        <v>0</v>
      </c>
      <c r="CB14" s="63">
        <v>0</v>
      </c>
      <c r="CC14" s="63">
        <v>0</v>
      </c>
      <c r="CD14" s="63">
        <v>0</v>
      </c>
      <c r="CE14" s="63">
        <v>0</v>
      </c>
      <c r="CF14" s="63">
        <v>0</v>
      </c>
      <c r="CG14" s="63">
        <v>0</v>
      </c>
      <c r="CH14" s="63">
        <v>0</v>
      </c>
      <c r="CI14" s="63">
        <v>0</v>
      </c>
      <c r="CJ14" s="63">
        <v>0</v>
      </c>
      <c r="CK14" s="63">
        <v>0</v>
      </c>
      <c r="CL14" s="63">
        <v>0</v>
      </c>
      <c r="CM14" s="63">
        <v>0</v>
      </c>
      <c r="CN14" s="63">
        <v>0</v>
      </c>
      <c r="CO14" s="63">
        <v>0</v>
      </c>
      <c r="CP14" s="63">
        <v>0</v>
      </c>
      <c r="CQ14" s="63">
        <v>0</v>
      </c>
      <c r="CR14" s="63">
        <v>0</v>
      </c>
      <c r="CS14" s="63">
        <v>0</v>
      </c>
      <c r="CT14" s="63">
        <v>0</v>
      </c>
      <c r="CU14" s="63">
        <v>0</v>
      </c>
    </row>
    <row r="15" spans="1:99" x14ac:dyDescent="0.25">
      <c r="A15" s="55" t="s">
        <v>4</v>
      </c>
      <c r="B15" s="55" t="s">
        <v>163</v>
      </c>
      <c r="C15" s="55" t="s">
        <v>20</v>
      </c>
      <c r="D15" s="87">
        <v>3.0000000000000001E-3</v>
      </c>
      <c r="E15" s="55">
        <f>F18+F19</f>
        <v>1696958.6001479998</v>
      </c>
      <c r="F15" s="55">
        <f>D15*E15</f>
        <v>5090.8758004439997</v>
      </c>
      <c r="G15" s="62">
        <f>-F15</f>
        <v>-5090.8758004439997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f>$G$15/14</f>
        <v>-363.63398574599995</v>
      </c>
      <c r="AA15" s="63">
        <f t="shared" ref="AA15:AM15" si="3">$G$15/14</f>
        <v>-363.63398574599995</v>
      </c>
      <c r="AB15" s="63">
        <f t="shared" si="3"/>
        <v>-363.63398574599995</v>
      </c>
      <c r="AC15" s="63">
        <f t="shared" si="3"/>
        <v>-363.63398574599995</v>
      </c>
      <c r="AD15" s="63">
        <f t="shared" si="3"/>
        <v>-363.63398574599995</v>
      </c>
      <c r="AE15" s="63">
        <f t="shared" si="3"/>
        <v>-363.63398574599995</v>
      </c>
      <c r="AF15" s="63">
        <f t="shared" si="3"/>
        <v>-363.63398574599995</v>
      </c>
      <c r="AG15" s="63">
        <f t="shared" si="3"/>
        <v>-363.63398574599995</v>
      </c>
      <c r="AH15" s="63">
        <f t="shared" si="3"/>
        <v>-363.63398574599995</v>
      </c>
      <c r="AI15" s="63">
        <f t="shared" si="3"/>
        <v>-363.63398574599995</v>
      </c>
      <c r="AJ15" s="63">
        <f t="shared" si="3"/>
        <v>-363.63398574599995</v>
      </c>
      <c r="AK15" s="63">
        <f t="shared" si="3"/>
        <v>-363.63398574599995</v>
      </c>
      <c r="AL15" s="63">
        <f t="shared" si="3"/>
        <v>-363.63398574599995</v>
      </c>
      <c r="AM15" s="63">
        <f t="shared" si="3"/>
        <v>-363.63398574599995</v>
      </c>
      <c r="AN15" s="63">
        <v>0</v>
      </c>
      <c r="AO15" s="63">
        <v>0</v>
      </c>
      <c r="AP15" s="63">
        <v>0</v>
      </c>
      <c r="AQ15" s="63">
        <v>0</v>
      </c>
      <c r="AR15" s="63">
        <v>0</v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L15" s="63">
        <v>0</v>
      </c>
      <c r="BM15" s="63">
        <v>0</v>
      </c>
      <c r="BN15" s="63">
        <v>0</v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</v>
      </c>
      <c r="BU15" s="63">
        <v>0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  <c r="CH15" s="63">
        <v>0</v>
      </c>
      <c r="CI15" s="63">
        <v>0</v>
      </c>
      <c r="CJ15" s="63">
        <v>0</v>
      </c>
      <c r="CK15" s="63">
        <v>0</v>
      </c>
      <c r="CL15" s="63">
        <v>0</v>
      </c>
      <c r="CM15" s="63">
        <v>0</v>
      </c>
      <c r="CN15" s="63">
        <v>0</v>
      </c>
      <c r="CO15" s="63">
        <v>0</v>
      </c>
      <c r="CP15" s="63">
        <v>0</v>
      </c>
      <c r="CQ15" s="63">
        <v>0</v>
      </c>
      <c r="CR15" s="63">
        <v>0</v>
      </c>
      <c r="CS15" s="63">
        <v>0</v>
      </c>
      <c r="CT15" s="63">
        <v>0</v>
      </c>
      <c r="CU15" s="63">
        <v>0</v>
      </c>
    </row>
    <row r="16" spans="1:99" x14ac:dyDescent="0.25">
      <c r="A16" s="55" t="s">
        <v>4</v>
      </c>
      <c r="B16" s="55" t="s">
        <v>168</v>
      </c>
      <c r="C16" s="55" t="s">
        <v>8</v>
      </c>
      <c r="D16" s="87">
        <f>42*7*11</f>
        <v>3234</v>
      </c>
      <c r="E16" s="55">
        <v>21</v>
      </c>
      <c r="F16" s="55">
        <f>D16*E16</f>
        <v>67914</v>
      </c>
      <c r="G16" s="62">
        <f>-F16</f>
        <v>-67914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f>G16*0.4</f>
        <v>-27165.600000000002</v>
      </c>
      <c r="Y16" s="63">
        <f>G16*0.6</f>
        <v>-40748.400000000001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63">
        <v>0</v>
      </c>
      <c r="AO16" s="63">
        <v>0</v>
      </c>
      <c r="AP16" s="63">
        <v>0</v>
      </c>
      <c r="AQ16" s="63">
        <v>0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3">
        <v>0</v>
      </c>
      <c r="BB16" s="63">
        <v>0</v>
      </c>
      <c r="BC16" s="63">
        <v>0</v>
      </c>
      <c r="BD16" s="63">
        <v>0</v>
      </c>
      <c r="BE16" s="63">
        <v>0</v>
      </c>
      <c r="BF16" s="63">
        <v>0</v>
      </c>
      <c r="BG16" s="63">
        <v>0</v>
      </c>
      <c r="BH16" s="63">
        <v>0</v>
      </c>
      <c r="BI16" s="63">
        <v>0</v>
      </c>
      <c r="BJ16" s="63">
        <v>0</v>
      </c>
      <c r="BK16" s="63">
        <v>0</v>
      </c>
      <c r="BL16" s="63">
        <v>0</v>
      </c>
      <c r="BM16" s="63">
        <v>0</v>
      </c>
      <c r="BN16" s="63">
        <v>0</v>
      </c>
      <c r="BO16" s="63">
        <v>0</v>
      </c>
      <c r="BP16" s="63">
        <v>0</v>
      </c>
      <c r="BQ16" s="63">
        <v>0</v>
      </c>
      <c r="BR16" s="63">
        <v>0</v>
      </c>
      <c r="BS16" s="63">
        <v>0</v>
      </c>
      <c r="BT16" s="63">
        <v>0</v>
      </c>
      <c r="BU16" s="63">
        <v>0</v>
      </c>
      <c r="BV16" s="63">
        <v>0</v>
      </c>
      <c r="BW16" s="63">
        <v>0</v>
      </c>
      <c r="BX16" s="63">
        <v>0</v>
      </c>
      <c r="BY16" s="63">
        <v>0</v>
      </c>
      <c r="BZ16" s="63">
        <v>0</v>
      </c>
      <c r="CA16" s="63">
        <v>0</v>
      </c>
      <c r="CB16" s="63">
        <v>0</v>
      </c>
      <c r="CC16" s="63">
        <v>0</v>
      </c>
      <c r="CD16" s="63">
        <v>0</v>
      </c>
      <c r="CE16" s="63">
        <v>0</v>
      </c>
      <c r="CF16" s="63">
        <v>0</v>
      </c>
      <c r="CG16" s="63">
        <v>0</v>
      </c>
      <c r="CH16" s="63">
        <v>0</v>
      </c>
      <c r="CI16" s="63">
        <v>0</v>
      </c>
      <c r="CJ16" s="63">
        <v>0</v>
      </c>
      <c r="CK16" s="63">
        <v>0</v>
      </c>
      <c r="CL16" s="63">
        <v>0</v>
      </c>
      <c r="CM16" s="63">
        <v>0</v>
      </c>
      <c r="CN16" s="63">
        <v>0</v>
      </c>
      <c r="CO16" s="63">
        <v>0</v>
      </c>
      <c r="CP16" s="63">
        <v>0</v>
      </c>
      <c r="CQ16" s="63">
        <v>0</v>
      </c>
      <c r="CR16" s="63">
        <v>0</v>
      </c>
      <c r="CS16" s="63">
        <v>0</v>
      </c>
      <c r="CT16" s="63">
        <v>0</v>
      </c>
      <c r="CU16" s="63">
        <v>0</v>
      </c>
    </row>
    <row r="17" spans="1:99" x14ac:dyDescent="0.25">
      <c r="A17" s="55" t="s">
        <v>4</v>
      </c>
      <c r="B17" s="55" t="s">
        <v>168</v>
      </c>
      <c r="C17" s="55" t="s">
        <v>12</v>
      </c>
      <c r="D17" s="89">
        <v>3000</v>
      </c>
      <c r="E17" s="55">
        <v>5.75</v>
      </c>
      <c r="F17" s="55">
        <f>D17*E17</f>
        <v>17250</v>
      </c>
      <c r="G17" s="62">
        <f>-F17</f>
        <v>-17250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f>G17*0.4</f>
        <v>-6900</v>
      </c>
      <c r="Y17" s="63">
        <f>G17*0.6</f>
        <v>-10350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3">
        <v>0</v>
      </c>
      <c r="AQ17" s="63">
        <v>0</v>
      </c>
      <c r="AR17" s="63">
        <v>0</v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0</v>
      </c>
      <c r="BJ17" s="63">
        <v>0</v>
      </c>
      <c r="BK17" s="63">
        <v>0</v>
      </c>
      <c r="BL17" s="63">
        <v>0</v>
      </c>
      <c r="BM17" s="63">
        <v>0</v>
      </c>
      <c r="BN17" s="63">
        <v>0</v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  <c r="CH17" s="63">
        <v>0</v>
      </c>
      <c r="CI17" s="63">
        <v>0</v>
      </c>
      <c r="CJ17" s="63">
        <v>0</v>
      </c>
      <c r="CK17" s="63">
        <v>0</v>
      </c>
      <c r="CL17" s="63">
        <v>0</v>
      </c>
      <c r="CM17" s="63">
        <v>0</v>
      </c>
      <c r="CN17" s="63">
        <v>0</v>
      </c>
      <c r="CO17" s="63">
        <v>0</v>
      </c>
      <c r="CP17" s="63">
        <v>0</v>
      </c>
      <c r="CQ17" s="63">
        <v>0</v>
      </c>
      <c r="CR17" s="63">
        <v>0</v>
      </c>
      <c r="CS17" s="63">
        <v>0</v>
      </c>
      <c r="CT17" s="63">
        <v>0</v>
      </c>
      <c r="CU17" s="63">
        <v>0</v>
      </c>
    </row>
    <row r="18" spans="1:99" x14ac:dyDescent="0.25">
      <c r="A18" s="55" t="s">
        <v>4</v>
      </c>
      <c r="B18" s="55" t="s">
        <v>168</v>
      </c>
      <c r="C18" s="55" t="s">
        <v>2</v>
      </c>
      <c r="D18" s="87">
        <f>2184+294</f>
        <v>2478</v>
      </c>
      <c r="E18" s="55">
        <v>684.80976599999997</v>
      </c>
      <c r="F18" s="55">
        <f>D18*E18</f>
        <v>1696958.6001479998</v>
      </c>
      <c r="G18" s="62">
        <f>-F18</f>
        <v>-1696958.6001479998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-18089.713656</v>
      </c>
      <c r="AA18" s="63">
        <v>-50264.858574000005</v>
      </c>
      <c r="AB18" s="63">
        <v>-92806.889288400009</v>
      </c>
      <c r="AC18" s="63">
        <v>-142892.6666076</v>
      </c>
      <c r="AD18" s="63">
        <v>-112268.23743240001</v>
      </c>
      <c r="AE18" s="63">
        <v>-98266.641782400009</v>
      </c>
      <c r="AF18" s="63">
        <v>-95096.750112000009</v>
      </c>
      <c r="AG18" s="63">
        <v>-96681.695947200002</v>
      </c>
      <c r="AH18" s="63">
        <v>-115701.0459696</v>
      </c>
      <c r="AI18" s="63">
        <v>-198118.22940000001</v>
      </c>
      <c r="AJ18" s="63">
        <v>-261516.06280800002</v>
      </c>
      <c r="AK18" s="63">
        <v>-191778.44605920001</v>
      </c>
      <c r="AL18" s="63">
        <v>-129965.55848640001</v>
      </c>
      <c r="AM18" s="63">
        <v>-93511.804276800001</v>
      </c>
      <c r="AN18" s="63">
        <v>0</v>
      </c>
      <c r="AO18" s="63">
        <v>0</v>
      </c>
      <c r="AP18" s="63">
        <v>0</v>
      </c>
      <c r="AQ18" s="63">
        <v>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3">
        <v>0</v>
      </c>
      <c r="BB18" s="63">
        <v>0</v>
      </c>
      <c r="BC18" s="63">
        <v>0</v>
      </c>
      <c r="BD18" s="63">
        <v>0</v>
      </c>
      <c r="BE18" s="63">
        <v>0</v>
      </c>
      <c r="BF18" s="63">
        <v>0</v>
      </c>
      <c r="BG18" s="63">
        <v>0</v>
      </c>
      <c r="BH18" s="63">
        <v>0</v>
      </c>
      <c r="BI18" s="63">
        <v>0</v>
      </c>
      <c r="BJ18" s="63">
        <v>0</v>
      </c>
      <c r="BK18" s="63">
        <v>0</v>
      </c>
      <c r="BL18" s="63">
        <v>0</v>
      </c>
      <c r="BM18" s="63">
        <v>0</v>
      </c>
      <c r="BN18" s="63">
        <v>0</v>
      </c>
      <c r="BO18" s="63">
        <v>0</v>
      </c>
      <c r="BP18" s="63">
        <v>0</v>
      </c>
      <c r="BQ18" s="63">
        <v>0</v>
      </c>
      <c r="BR18" s="63">
        <v>0</v>
      </c>
      <c r="BS18" s="63">
        <v>0</v>
      </c>
      <c r="BT18" s="63">
        <v>0</v>
      </c>
      <c r="BU18" s="63">
        <v>0</v>
      </c>
      <c r="BV18" s="63">
        <v>0</v>
      </c>
      <c r="BW18" s="63">
        <v>0</v>
      </c>
      <c r="BX18" s="63">
        <v>0</v>
      </c>
      <c r="BY18" s="63">
        <v>0</v>
      </c>
      <c r="BZ18" s="63">
        <v>0</v>
      </c>
      <c r="CA18" s="63">
        <v>0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  <c r="CH18" s="63">
        <v>0</v>
      </c>
      <c r="CI18" s="63">
        <v>0</v>
      </c>
      <c r="CJ18" s="63">
        <v>0</v>
      </c>
      <c r="CK18" s="63">
        <v>0</v>
      </c>
      <c r="CL18" s="63">
        <v>0</v>
      </c>
      <c r="CM18" s="63">
        <v>0</v>
      </c>
      <c r="CN18" s="63">
        <v>0</v>
      </c>
      <c r="CO18" s="63">
        <v>0</v>
      </c>
      <c r="CP18" s="63">
        <v>0</v>
      </c>
      <c r="CQ18" s="63">
        <v>0</v>
      </c>
      <c r="CR18" s="63">
        <v>0</v>
      </c>
      <c r="CS18" s="63">
        <v>0</v>
      </c>
      <c r="CT18" s="63">
        <v>0</v>
      </c>
      <c r="CU18" s="63">
        <v>0</v>
      </c>
    </row>
    <row r="19" spans="1:99" x14ac:dyDescent="0.25">
      <c r="A19" s="55" t="s">
        <v>4</v>
      </c>
      <c r="B19" s="55" t="s">
        <v>168</v>
      </c>
      <c r="C19" s="55" t="s">
        <v>40</v>
      </c>
      <c r="D19" s="87">
        <v>0</v>
      </c>
      <c r="E19" s="55">
        <v>0</v>
      </c>
      <c r="F19" s="55">
        <f>D19*E19</f>
        <v>0</v>
      </c>
      <c r="G19" s="62">
        <f>-F19</f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L19" s="63">
        <v>0</v>
      </c>
      <c r="BM19" s="63">
        <v>0</v>
      </c>
      <c r="BN19" s="63">
        <v>0</v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  <c r="CH19" s="63">
        <v>0</v>
      </c>
      <c r="CI19" s="63">
        <v>0</v>
      </c>
      <c r="CJ19" s="63">
        <v>0</v>
      </c>
      <c r="CK19" s="63">
        <v>0</v>
      </c>
      <c r="CL19" s="63">
        <v>0</v>
      </c>
      <c r="CM19" s="63">
        <v>0</v>
      </c>
      <c r="CN19" s="63">
        <v>0</v>
      </c>
      <c r="CO19" s="63">
        <v>0</v>
      </c>
      <c r="CP19" s="63">
        <v>0</v>
      </c>
      <c r="CQ19" s="63">
        <v>0</v>
      </c>
      <c r="CR19" s="63">
        <v>0</v>
      </c>
      <c r="CS19" s="63">
        <v>0</v>
      </c>
      <c r="CT19" s="63">
        <v>0</v>
      </c>
      <c r="CU19" s="63">
        <v>0</v>
      </c>
    </row>
    <row r="20" spans="1:99" x14ac:dyDescent="0.25">
      <c r="A20" s="55" t="s">
        <v>4</v>
      </c>
      <c r="B20" s="55" t="s">
        <v>168</v>
      </c>
      <c r="C20" s="55" t="s">
        <v>11</v>
      </c>
      <c r="D20" s="87">
        <v>0.21</v>
      </c>
      <c r="E20" s="55">
        <f>F16</f>
        <v>67914</v>
      </c>
      <c r="F20" s="55">
        <f>E20*D20</f>
        <v>14261.939999999999</v>
      </c>
      <c r="G20" s="62">
        <f>-F20</f>
        <v>-14261.939999999999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f>X16*0.21</f>
        <v>-5704.7759999999998</v>
      </c>
      <c r="Y20" s="63">
        <f>Y16*0.21</f>
        <v>-8557.1640000000007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  <c r="BC20" s="63">
        <v>0</v>
      </c>
      <c r="BD20" s="63">
        <v>0</v>
      </c>
      <c r="BE20" s="63">
        <v>0</v>
      </c>
      <c r="BF20" s="63">
        <v>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L20" s="63">
        <v>0</v>
      </c>
      <c r="BM20" s="63">
        <v>0</v>
      </c>
      <c r="BN20" s="63">
        <v>0</v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0</v>
      </c>
      <c r="BX20" s="63">
        <v>0</v>
      </c>
      <c r="BY20" s="63">
        <v>0</v>
      </c>
      <c r="BZ20" s="63">
        <v>0</v>
      </c>
      <c r="CA20" s="63">
        <v>0</v>
      </c>
      <c r="CB20" s="63">
        <v>0</v>
      </c>
      <c r="CC20" s="63">
        <v>0</v>
      </c>
      <c r="CD20" s="63">
        <v>0</v>
      </c>
      <c r="CE20" s="63">
        <v>0</v>
      </c>
      <c r="CF20" s="63">
        <v>0</v>
      </c>
      <c r="CG20" s="63">
        <v>0</v>
      </c>
      <c r="CH20" s="63">
        <v>0</v>
      </c>
      <c r="CI20" s="63">
        <v>0</v>
      </c>
      <c r="CJ20" s="63">
        <v>0</v>
      </c>
      <c r="CK20" s="63">
        <v>0</v>
      </c>
      <c r="CL20" s="63">
        <v>0</v>
      </c>
      <c r="CM20" s="63">
        <v>0</v>
      </c>
      <c r="CN20" s="63">
        <v>0</v>
      </c>
      <c r="CO20" s="63">
        <v>0</v>
      </c>
      <c r="CP20" s="63">
        <v>0</v>
      </c>
      <c r="CQ20" s="63">
        <v>0</v>
      </c>
      <c r="CR20" s="63">
        <v>0</v>
      </c>
      <c r="CS20" s="63">
        <v>0</v>
      </c>
      <c r="CT20" s="63">
        <v>0</v>
      </c>
      <c r="CU20" s="63">
        <v>0</v>
      </c>
    </row>
    <row r="21" spans="1:99" x14ac:dyDescent="0.25">
      <c r="A21" s="55" t="s">
        <v>4</v>
      </c>
      <c r="B21" s="55" t="s">
        <v>168</v>
      </c>
      <c r="C21" s="55" t="s">
        <v>10</v>
      </c>
      <c r="D21" s="87">
        <v>0.1</v>
      </c>
      <c r="E21" s="55">
        <f>F18+F19</f>
        <v>1696958.6001479998</v>
      </c>
      <c r="F21" s="55">
        <f>E21*D21</f>
        <v>169695.86001479998</v>
      </c>
      <c r="G21" s="62">
        <f>-F21</f>
        <v>-169695.86001479998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f>(Z18+Z19)*0.1</f>
        <v>-1808.9713656000001</v>
      </c>
      <c r="AA21" s="63">
        <f>(AA18+AA19)*0.1</f>
        <v>-5026.4858574000009</v>
      </c>
      <c r="AB21" s="63">
        <f>(AB18+AB19)*0.1</f>
        <v>-9280.6889288400016</v>
      </c>
      <c r="AC21" s="63">
        <f>(AC18+AC19)*0.1</f>
        <v>-14289.26666076</v>
      </c>
      <c r="AD21" s="63">
        <f>(AD18+AD19)*0.1</f>
        <v>-11226.823743240002</v>
      </c>
      <c r="AE21" s="63">
        <f>(AE18+AE19)*0.1</f>
        <v>-9826.664178240002</v>
      </c>
      <c r="AF21" s="63">
        <f>(AF18+AF19)*0.1</f>
        <v>-9509.6750112000009</v>
      </c>
      <c r="AG21" s="63">
        <f>(AG18+AG19)*0.1</f>
        <v>-9668.1695947200005</v>
      </c>
      <c r="AH21" s="63">
        <f>(AH18+AH19)*0.1</f>
        <v>-11570.104596960002</v>
      </c>
      <c r="AI21" s="63">
        <f>(AI18+AI19)*0.1</f>
        <v>-19811.822940000002</v>
      </c>
      <c r="AJ21" s="63">
        <f>(AJ18+AJ19)*0.1</f>
        <v>-26151.606280800002</v>
      </c>
      <c r="AK21" s="63">
        <f>(AK18+AK19)*0.1</f>
        <v>-19177.844605920003</v>
      </c>
      <c r="AL21" s="63">
        <f>(AL18+AL19)*0.1</f>
        <v>-12996.555848640002</v>
      </c>
      <c r="AM21" s="63">
        <f>(AM18+AM19)*0.1</f>
        <v>-9351.1804276800012</v>
      </c>
      <c r="AN21" s="63">
        <v>0</v>
      </c>
      <c r="AO21" s="63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0</v>
      </c>
      <c r="BL21" s="63">
        <v>0</v>
      </c>
      <c r="BM21" s="63">
        <v>0</v>
      </c>
      <c r="BN21" s="63">
        <v>0</v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0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  <c r="CH21" s="63">
        <v>0</v>
      </c>
      <c r="CI21" s="63">
        <v>0</v>
      </c>
      <c r="CJ21" s="63">
        <v>0</v>
      </c>
      <c r="CK21" s="63">
        <v>0</v>
      </c>
      <c r="CL21" s="63">
        <v>0</v>
      </c>
      <c r="CM21" s="63">
        <v>0</v>
      </c>
      <c r="CN21" s="63">
        <v>0</v>
      </c>
      <c r="CO21" s="63">
        <v>0</v>
      </c>
      <c r="CP21" s="63">
        <v>0</v>
      </c>
      <c r="CQ21" s="63">
        <v>0</v>
      </c>
      <c r="CR21" s="63">
        <v>0</v>
      </c>
      <c r="CS21" s="63">
        <v>0</v>
      </c>
      <c r="CT21" s="63">
        <v>0</v>
      </c>
      <c r="CU21" s="63">
        <v>0</v>
      </c>
    </row>
    <row r="22" spans="1:99" x14ac:dyDescent="0.25">
      <c r="A22" s="55" t="s">
        <v>4</v>
      </c>
      <c r="B22" s="55" t="s">
        <v>168</v>
      </c>
      <c r="C22" s="55" t="s">
        <v>21</v>
      </c>
      <c r="D22" s="87">
        <v>1</v>
      </c>
      <c r="E22" s="55">
        <v>700</v>
      </c>
      <c r="F22" s="55">
        <f>D22*E22</f>
        <v>700</v>
      </c>
      <c r="G22" s="62">
        <f>-F22</f>
        <v>-700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f>G22</f>
        <v>-700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L22" s="63">
        <v>0</v>
      </c>
      <c r="BM22" s="63">
        <v>0</v>
      </c>
      <c r="BN22" s="63">
        <v>0</v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  <c r="CH22" s="63">
        <v>0</v>
      </c>
      <c r="CI22" s="63">
        <v>0</v>
      </c>
      <c r="CJ22" s="63">
        <v>0</v>
      </c>
      <c r="CK22" s="63">
        <v>0</v>
      </c>
      <c r="CL22" s="63">
        <v>0</v>
      </c>
      <c r="CM22" s="63">
        <v>0</v>
      </c>
      <c r="CN22" s="63">
        <v>0</v>
      </c>
      <c r="CO22" s="63">
        <v>0</v>
      </c>
      <c r="CP22" s="63">
        <v>0</v>
      </c>
      <c r="CQ22" s="63">
        <v>0</v>
      </c>
      <c r="CR22" s="63">
        <v>0</v>
      </c>
      <c r="CS22" s="63">
        <v>0</v>
      </c>
      <c r="CT22" s="63">
        <v>0</v>
      </c>
      <c r="CU22" s="63">
        <v>0</v>
      </c>
    </row>
    <row r="23" spans="1:99" x14ac:dyDescent="0.25">
      <c r="A23" s="55" t="s">
        <v>4</v>
      </c>
      <c r="B23" s="55" t="s">
        <v>0</v>
      </c>
      <c r="C23" s="55" t="s">
        <v>7</v>
      </c>
      <c r="D23" s="87">
        <f>5%</f>
        <v>0.05</v>
      </c>
      <c r="E23" s="55">
        <f>(F18+F19)</f>
        <v>1696958.6001479998</v>
      </c>
      <c r="F23" s="55">
        <f>D23*E23</f>
        <v>84847.930007399991</v>
      </c>
      <c r="G23" s="60">
        <f>-F23</f>
        <v>-84847.930007399991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f>G23*0.2</f>
        <v>-16969.586001479998</v>
      </c>
      <c r="R23" s="61">
        <v>0</v>
      </c>
      <c r="S23" s="61">
        <v>0</v>
      </c>
      <c r="T23" s="61">
        <f>G23*0.8</f>
        <v>-67878.344005919993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0</v>
      </c>
      <c r="AU23" s="61">
        <v>0</v>
      </c>
      <c r="AV23" s="61">
        <v>0</v>
      </c>
      <c r="AW23" s="61">
        <v>0</v>
      </c>
      <c r="AX23" s="61">
        <v>0</v>
      </c>
      <c r="AY23" s="61">
        <v>0</v>
      </c>
      <c r="AZ23" s="61">
        <v>0</v>
      </c>
      <c r="BA23" s="61">
        <v>0</v>
      </c>
      <c r="BB23" s="61">
        <v>0</v>
      </c>
      <c r="BC23" s="61">
        <v>0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0</v>
      </c>
      <c r="BJ23" s="61">
        <v>0</v>
      </c>
      <c r="BK23" s="61">
        <v>0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1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1">
        <v>0</v>
      </c>
      <c r="CS23" s="61">
        <v>0</v>
      </c>
      <c r="CT23" s="61">
        <v>0</v>
      </c>
      <c r="CU23" s="61">
        <v>0</v>
      </c>
    </row>
    <row r="24" spans="1:99" x14ac:dyDescent="0.25">
      <c r="A24" s="55" t="s">
        <v>4</v>
      </c>
      <c r="B24" s="55" t="s">
        <v>0</v>
      </c>
      <c r="C24" s="55" t="s">
        <v>6</v>
      </c>
      <c r="D24" s="87">
        <f>5%</f>
        <v>0.05</v>
      </c>
      <c r="E24" s="55">
        <f>F16</f>
        <v>67914</v>
      </c>
      <c r="F24" s="55">
        <f>D24*E24</f>
        <v>3395.7000000000003</v>
      </c>
      <c r="G24" s="62">
        <f>-F24</f>
        <v>-3395.7000000000003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f>G24*0.2</f>
        <v>-679.1400000000001</v>
      </c>
      <c r="O24" s="63">
        <v>0</v>
      </c>
      <c r="P24" s="63">
        <f>G24*0.8</f>
        <v>-2716.5600000000004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L24" s="63">
        <v>0</v>
      </c>
      <c r="BM24" s="63">
        <v>0</v>
      </c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63">
        <v>0</v>
      </c>
      <c r="BU24" s="63">
        <v>0</v>
      </c>
      <c r="BV24" s="63">
        <v>0</v>
      </c>
      <c r="BW24" s="63">
        <v>0</v>
      </c>
      <c r="BX24" s="63">
        <v>0</v>
      </c>
      <c r="BY24" s="63">
        <v>0</v>
      </c>
      <c r="BZ24" s="63">
        <v>0</v>
      </c>
      <c r="CA24" s="63">
        <v>0</v>
      </c>
      <c r="CB24" s="63">
        <v>0</v>
      </c>
      <c r="CC24" s="63">
        <v>0</v>
      </c>
      <c r="CD24" s="63">
        <v>0</v>
      </c>
      <c r="CE24" s="63">
        <v>0</v>
      </c>
      <c r="CF24" s="63">
        <v>0</v>
      </c>
      <c r="CG24" s="63">
        <v>0</v>
      </c>
      <c r="CH24" s="63">
        <v>0</v>
      </c>
      <c r="CI24" s="63">
        <v>0</v>
      </c>
      <c r="CJ24" s="63">
        <v>0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  <c r="CQ24" s="63">
        <v>0</v>
      </c>
      <c r="CR24" s="63">
        <v>0</v>
      </c>
      <c r="CS24" s="63">
        <v>0</v>
      </c>
      <c r="CT24" s="63">
        <v>0</v>
      </c>
      <c r="CU24" s="63">
        <v>0</v>
      </c>
    </row>
    <row r="25" spans="1:99" x14ac:dyDescent="0.25">
      <c r="A25" s="55" t="s">
        <v>4</v>
      </c>
      <c r="B25" s="55" t="s">
        <v>0</v>
      </c>
      <c r="C25" s="55" t="s">
        <v>169</v>
      </c>
      <c r="D25" s="87">
        <v>2.9999999999999997E-4</v>
      </c>
      <c r="E25" s="55">
        <f>F18+F19</f>
        <v>1696958.6001479998</v>
      </c>
      <c r="F25" s="55">
        <f>D25*E25</f>
        <v>509.08758004439989</v>
      </c>
      <c r="G25" s="62">
        <f>-F25</f>
        <v>-509.08758004439989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f>G25</f>
        <v>-509.08758004439989</v>
      </c>
      <c r="AO25" s="63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L25" s="63">
        <v>0</v>
      </c>
      <c r="BM25" s="63">
        <v>0</v>
      </c>
      <c r="BN25" s="63">
        <v>0</v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  <c r="CH25" s="63">
        <v>0</v>
      </c>
      <c r="CI25" s="63">
        <v>0</v>
      </c>
      <c r="CJ25" s="63">
        <v>0</v>
      </c>
      <c r="CK25" s="63">
        <v>0</v>
      </c>
      <c r="CL25" s="63">
        <v>0</v>
      </c>
      <c r="CM25" s="63">
        <v>0</v>
      </c>
      <c r="CN25" s="63">
        <v>0</v>
      </c>
      <c r="CO25" s="63">
        <v>0</v>
      </c>
      <c r="CP25" s="63">
        <v>0</v>
      </c>
      <c r="CQ25" s="63">
        <v>0</v>
      </c>
      <c r="CR25" s="63">
        <v>0</v>
      </c>
      <c r="CS25" s="63">
        <v>0</v>
      </c>
      <c r="CT25" s="63">
        <v>0</v>
      </c>
      <c r="CU25" s="63">
        <v>0</v>
      </c>
    </row>
    <row r="26" spans="1:99" x14ac:dyDescent="0.25">
      <c r="A26" s="55" t="s">
        <v>4</v>
      </c>
      <c r="B26" s="55" t="s">
        <v>0</v>
      </c>
      <c r="C26" s="55" t="s">
        <v>170</v>
      </c>
      <c r="D26" s="87">
        <v>2.0000000000000001E-4</v>
      </c>
      <c r="E26" s="55">
        <f>F18+F19</f>
        <v>1696958.6001479998</v>
      </c>
      <c r="F26" s="55">
        <f>D26*E26</f>
        <v>339.39172002959998</v>
      </c>
      <c r="G26" s="62">
        <f>-F26</f>
        <v>-339.39172002959998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f>G26</f>
        <v>-339.39172002959998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0</v>
      </c>
      <c r="BE26" s="63">
        <v>0</v>
      </c>
      <c r="BF26" s="63">
        <v>0</v>
      </c>
      <c r="BG26" s="63">
        <v>0</v>
      </c>
      <c r="BH26" s="63">
        <v>0</v>
      </c>
      <c r="BI26" s="63">
        <v>0</v>
      </c>
      <c r="BJ26" s="63">
        <v>0</v>
      </c>
      <c r="BK26" s="63">
        <v>0</v>
      </c>
      <c r="BL26" s="63">
        <v>0</v>
      </c>
      <c r="BM26" s="63">
        <v>0</v>
      </c>
      <c r="BN26" s="63">
        <v>0</v>
      </c>
      <c r="BO26" s="63">
        <v>0</v>
      </c>
      <c r="BP26" s="63">
        <v>0</v>
      </c>
      <c r="BQ26" s="63">
        <v>0</v>
      </c>
      <c r="BR26" s="63">
        <v>0</v>
      </c>
      <c r="BS26" s="63">
        <v>0</v>
      </c>
      <c r="BT26" s="63">
        <v>0</v>
      </c>
      <c r="BU26" s="63">
        <v>0</v>
      </c>
      <c r="BV26" s="63">
        <v>0</v>
      </c>
      <c r="BW26" s="63">
        <v>0</v>
      </c>
      <c r="BX26" s="63">
        <v>0</v>
      </c>
      <c r="BY26" s="63">
        <v>0</v>
      </c>
      <c r="BZ26" s="63">
        <v>0</v>
      </c>
      <c r="CA26" s="63">
        <v>0</v>
      </c>
      <c r="CB26" s="63">
        <v>0</v>
      </c>
      <c r="CC26" s="63">
        <v>0</v>
      </c>
      <c r="CD26" s="63">
        <v>0</v>
      </c>
      <c r="CE26" s="63">
        <v>0</v>
      </c>
      <c r="CF26" s="63">
        <v>0</v>
      </c>
      <c r="CG26" s="63">
        <v>0</v>
      </c>
      <c r="CH26" s="63">
        <v>0</v>
      </c>
      <c r="CI26" s="63">
        <v>0</v>
      </c>
      <c r="CJ26" s="63">
        <v>0</v>
      </c>
      <c r="CK26" s="63">
        <v>0</v>
      </c>
      <c r="CL26" s="63">
        <v>0</v>
      </c>
      <c r="CM26" s="63">
        <v>0</v>
      </c>
      <c r="CN26" s="63">
        <v>0</v>
      </c>
      <c r="CO26" s="63">
        <v>0</v>
      </c>
      <c r="CP26" s="63">
        <v>0</v>
      </c>
      <c r="CQ26" s="63">
        <v>0</v>
      </c>
      <c r="CR26" s="63">
        <v>0</v>
      </c>
      <c r="CS26" s="63">
        <v>0</v>
      </c>
      <c r="CT26" s="63">
        <v>0</v>
      </c>
      <c r="CU26" s="63">
        <v>0</v>
      </c>
    </row>
    <row r="27" spans="1:99" x14ac:dyDescent="0.25">
      <c r="A27" s="55" t="s">
        <v>4</v>
      </c>
      <c r="B27" s="55" t="s">
        <v>0</v>
      </c>
      <c r="C27" s="55" t="s">
        <v>171</v>
      </c>
      <c r="D27" s="87">
        <v>1</v>
      </c>
      <c r="E27" s="55">
        <v>250</v>
      </c>
      <c r="F27" s="55">
        <f>D27*E27</f>
        <v>250</v>
      </c>
      <c r="G27" s="62">
        <f>-F27</f>
        <v>-250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f>G27</f>
        <v>-250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  <c r="CH27" s="63">
        <v>0</v>
      </c>
      <c r="CI27" s="63">
        <v>0</v>
      </c>
      <c r="CJ27" s="63">
        <v>0</v>
      </c>
      <c r="CK27" s="63">
        <v>0</v>
      </c>
      <c r="CL27" s="63">
        <v>0</v>
      </c>
      <c r="CM27" s="63">
        <v>0</v>
      </c>
      <c r="CN27" s="63">
        <v>0</v>
      </c>
      <c r="CO27" s="63">
        <v>0</v>
      </c>
      <c r="CP27" s="63">
        <v>0</v>
      </c>
      <c r="CQ27" s="63">
        <v>0</v>
      </c>
      <c r="CR27" s="63">
        <v>0</v>
      </c>
      <c r="CS27" s="63">
        <v>0</v>
      </c>
      <c r="CT27" s="63">
        <v>0</v>
      </c>
      <c r="CU27" s="63">
        <v>0</v>
      </c>
    </row>
    <row r="28" spans="1:99" x14ac:dyDescent="0.25">
      <c r="A28" s="55" t="s">
        <v>4</v>
      </c>
      <c r="B28" s="55" t="s">
        <v>0</v>
      </c>
      <c r="C28" s="55" t="s">
        <v>172</v>
      </c>
      <c r="D28" s="87">
        <v>2.9999999999999997E-4</v>
      </c>
      <c r="E28" s="55">
        <f>F18+F19</f>
        <v>1696958.6001479998</v>
      </c>
      <c r="F28" s="55">
        <f>D28*E28</f>
        <v>509.08758004439989</v>
      </c>
      <c r="G28" s="62">
        <f>-F28</f>
        <v>-509.08758004439989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f>G28</f>
        <v>-509.08758004439989</v>
      </c>
      <c r="AO28" s="63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3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  <c r="BC28" s="63">
        <v>0</v>
      </c>
      <c r="BD28" s="63">
        <v>0</v>
      </c>
      <c r="BE28" s="63">
        <v>0</v>
      </c>
      <c r="BF28" s="63">
        <v>0</v>
      </c>
      <c r="BG28" s="63">
        <v>0</v>
      </c>
      <c r="BH28" s="63">
        <v>0</v>
      </c>
      <c r="BI28" s="63">
        <v>0</v>
      </c>
      <c r="BJ28" s="63">
        <v>0</v>
      </c>
      <c r="BK28" s="63">
        <v>0</v>
      </c>
      <c r="BL28" s="63">
        <v>0</v>
      </c>
      <c r="BM28" s="63">
        <v>0</v>
      </c>
      <c r="BN28" s="63">
        <v>0</v>
      </c>
      <c r="BO28" s="63">
        <v>0</v>
      </c>
      <c r="BP28" s="63">
        <v>0</v>
      </c>
      <c r="BQ28" s="63">
        <v>0</v>
      </c>
      <c r="BR28" s="63">
        <v>0</v>
      </c>
      <c r="BS28" s="63">
        <v>0</v>
      </c>
      <c r="BT28" s="63">
        <v>0</v>
      </c>
      <c r="BU28" s="63">
        <v>0</v>
      </c>
      <c r="BV28" s="63">
        <v>0</v>
      </c>
      <c r="BW28" s="63">
        <v>0</v>
      </c>
      <c r="BX28" s="63">
        <v>0</v>
      </c>
      <c r="BY28" s="63">
        <v>0</v>
      </c>
      <c r="BZ28" s="63">
        <v>0</v>
      </c>
      <c r="CA28" s="63">
        <v>0</v>
      </c>
      <c r="CB28" s="63">
        <v>0</v>
      </c>
      <c r="CC28" s="63">
        <v>0</v>
      </c>
      <c r="CD28" s="63">
        <v>0</v>
      </c>
      <c r="CE28" s="63">
        <v>0</v>
      </c>
      <c r="CF28" s="63">
        <v>0</v>
      </c>
      <c r="CG28" s="63">
        <v>0</v>
      </c>
      <c r="CH28" s="63">
        <v>0</v>
      </c>
      <c r="CI28" s="63">
        <v>0</v>
      </c>
      <c r="CJ28" s="63">
        <v>0</v>
      </c>
      <c r="CK28" s="63">
        <v>0</v>
      </c>
      <c r="CL28" s="63">
        <v>0</v>
      </c>
      <c r="CM28" s="63">
        <v>0</v>
      </c>
      <c r="CN28" s="63">
        <v>0</v>
      </c>
      <c r="CO28" s="63">
        <v>0</v>
      </c>
      <c r="CP28" s="63">
        <v>0</v>
      </c>
      <c r="CQ28" s="63">
        <v>0</v>
      </c>
      <c r="CR28" s="63">
        <v>0</v>
      </c>
      <c r="CS28" s="63">
        <v>0</v>
      </c>
      <c r="CT28" s="63">
        <v>0</v>
      </c>
      <c r="CU28" s="63">
        <v>0</v>
      </c>
    </row>
    <row r="29" spans="1:99" x14ac:dyDescent="0.25">
      <c r="A29" s="55" t="s">
        <v>4</v>
      </c>
      <c r="B29" s="55" t="s">
        <v>0</v>
      </c>
      <c r="C29" s="55" t="s">
        <v>173</v>
      </c>
      <c r="D29" s="87">
        <v>2.0000000000000001E-4</v>
      </c>
      <c r="E29" s="55">
        <f>F18+F19</f>
        <v>1696958.6001479998</v>
      </c>
      <c r="F29" s="55">
        <f>D29*E29</f>
        <v>339.39172002959998</v>
      </c>
      <c r="G29" s="62">
        <f>-F29</f>
        <v>-339.39172002959998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f t="shared" ref="AN29:AN32" si="4">G29</f>
        <v>-339.39172002959998</v>
      </c>
      <c r="AO29" s="63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0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L29" s="63">
        <v>0</v>
      </c>
      <c r="BM29" s="63">
        <v>0</v>
      </c>
      <c r="BN29" s="63">
        <v>0</v>
      </c>
      <c r="BO29" s="63">
        <v>0</v>
      </c>
      <c r="BP29" s="63">
        <v>0</v>
      </c>
      <c r="BQ29" s="63">
        <v>0</v>
      </c>
      <c r="BR29" s="63">
        <v>0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0</v>
      </c>
      <c r="CB29" s="63">
        <v>0</v>
      </c>
      <c r="CC29" s="63">
        <v>0</v>
      </c>
      <c r="CD29" s="63">
        <v>0</v>
      </c>
      <c r="CE29" s="63">
        <v>0</v>
      </c>
      <c r="CF29" s="63">
        <v>0</v>
      </c>
      <c r="CG29" s="63">
        <v>0</v>
      </c>
      <c r="CH29" s="63">
        <v>0</v>
      </c>
      <c r="CI29" s="63">
        <v>0</v>
      </c>
      <c r="CJ29" s="63">
        <v>0</v>
      </c>
      <c r="CK29" s="63">
        <v>0</v>
      </c>
      <c r="CL29" s="63">
        <v>0</v>
      </c>
      <c r="CM29" s="63">
        <v>0</v>
      </c>
      <c r="CN29" s="63">
        <v>0</v>
      </c>
      <c r="CO29" s="63">
        <v>0</v>
      </c>
      <c r="CP29" s="63">
        <v>0</v>
      </c>
      <c r="CQ29" s="63">
        <v>0</v>
      </c>
      <c r="CR29" s="63">
        <v>0</v>
      </c>
      <c r="CS29" s="63">
        <v>0</v>
      </c>
      <c r="CT29" s="63">
        <v>0</v>
      </c>
      <c r="CU29" s="63">
        <v>0</v>
      </c>
    </row>
    <row r="30" spans="1:99" x14ac:dyDescent="0.25">
      <c r="A30" s="55" t="s">
        <v>4</v>
      </c>
      <c r="B30" s="55" t="s">
        <v>0</v>
      </c>
      <c r="C30" s="55" t="s">
        <v>174</v>
      </c>
      <c r="D30" s="87">
        <v>1</v>
      </c>
      <c r="E30" s="55">
        <v>250</v>
      </c>
      <c r="F30" s="55">
        <f>D30*E30</f>
        <v>250</v>
      </c>
      <c r="G30" s="62">
        <f>-F30</f>
        <v>-250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f t="shared" si="4"/>
        <v>-250</v>
      </c>
      <c r="AO30" s="63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  <c r="BC30" s="63">
        <v>0</v>
      </c>
      <c r="BD30" s="63">
        <v>0</v>
      </c>
      <c r="BE30" s="63">
        <v>0</v>
      </c>
      <c r="BF30" s="63">
        <v>0</v>
      </c>
      <c r="BG30" s="63">
        <v>0</v>
      </c>
      <c r="BH30" s="63">
        <v>0</v>
      </c>
      <c r="BI30" s="63">
        <v>0</v>
      </c>
      <c r="BJ30" s="63">
        <v>0</v>
      </c>
      <c r="BK30" s="63">
        <v>0</v>
      </c>
      <c r="BL30" s="63">
        <v>0</v>
      </c>
      <c r="BM30" s="63">
        <v>0</v>
      </c>
      <c r="BN30" s="63">
        <v>0</v>
      </c>
      <c r="BO30" s="63">
        <v>0</v>
      </c>
      <c r="BP30" s="63">
        <v>0</v>
      </c>
      <c r="BQ30" s="63">
        <v>0</v>
      </c>
      <c r="BR30" s="63">
        <v>0</v>
      </c>
      <c r="BS30" s="63">
        <v>0</v>
      </c>
      <c r="BT30" s="63">
        <v>0</v>
      </c>
      <c r="BU30" s="63">
        <v>0</v>
      </c>
      <c r="BV30" s="63">
        <v>0</v>
      </c>
      <c r="BW30" s="63">
        <v>0</v>
      </c>
      <c r="BX30" s="63">
        <v>0</v>
      </c>
      <c r="BY30" s="63">
        <v>0</v>
      </c>
      <c r="BZ30" s="63">
        <v>0</v>
      </c>
      <c r="CA30" s="63">
        <v>0</v>
      </c>
      <c r="CB30" s="63">
        <v>0</v>
      </c>
      <c r="CC30" s="63">
        <v>0</v>
      </c>
      <c r="CD30" s="63">
        <v>0</v>
      </c>
      <c r="CE30" s="63">
        <v>0</v>
      </c>
      <c r="CF30" s="63">
        <v>0</v>
      </c>
      <c r="CG30" s="63">
        <v>0</v>
      </c>
      <c r="CH30" s="63">
        <v>0</v>
      </c>
      <c r="CI30" s="63">
        <v>0</v>
      </c>
      <c r="CJ30" s="63">
        <v>0</v>
      </c>
      <c r="CK30" s="63">
        <v>0</v>
      </c>
      <c r="CL30" s="63">
        <v>0</v>
      </c>
      <c r="CM30" s="63">
        <v>0</v>
      </c>
      <c r="CN30" s="63">
        <v>0</v>
      </c>
      <c r="CO30" s="63">
        <v>0</v>
      </c>
      <c r="CP30" s="63">
        <v>0</v>
      </c>
      <c r="CQ30" s="63">
        <v>0</v>
      </c>
      <c r="CR30" s="63">
        <v>0</v>
      </c>
      <c r="CS30" s="63">
        <v>0</v>
      </c>
      <c r="CT30" s="63">
        <v>0</v>
      </c>
      <c r="CU30" s="63">
        <v>0</v>
      </c>
    </row>
    <row r="31" spans="1:99" x14ac:dyDescent="0.25">
      <c r="A31" s="55" t="s">
        <v>4</v>
      </c>
      <c r="B31" s="55" t="s">
        <v>0</v>
      </c>
      <c r="C31" s="55" t="s">
        <v>23</v>
      </c>
      <c r="D31" s="87">
        <v>8.9999999999999993E-3</v>
      </c>
      <c r="E31" s="55">
        <f>F18+F19</f>
        <v>1696958.6001479998</v>
      </c>
      <c r="F31" s="55">
        <f>D31*E31</f>
        <v>15272.627401331998</v>
      </c>
      <c r="G31" s="62">
        <f>-F31</f>
        <v>-15272.627401331998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f>$G$31/16</f>
        <v>-954.53921258324988</v>
      </c>
      <c r="Y31" s="63">
        <f t="shared" ref="Y31:AM31" si="5">$G$31/16</f>
        <v>-954.53921258324988</v>
      </c>
      <c r="Z31" s="63">
        <f t="shared" si="5"/>
        <v>-954.53921258324988</v>
      </c>
      <c r="AA31" s="63">
        <f t="shared" si="5"/>
        <v>-954.53921258324988</v>
      </c>
      <c r="AB31" s="63">
        <f t="shared" si="5"/>
        <v>-954.53921258324988</v>
      </c>
      <c r="AC31" s="63">
        <f t="shared" si="5"/>
        <v>-954.53921258324988</v>
      </c>
      <c r="AD31" s="63">
        <f t="shared" si="5"/>
        <v>-954.53921258324988</v>
      </c>
      <c r="AE31" s="63">
        <f t="shared" si="5"/>
        <v>-954.53921258324988</v>
      </c>
      <c r="AF31" s="63">
        <f t="shared" si="5"/>
        <v>-954.53921258324988</v>
      </c>
      <c r="AG31" s="63">
        <f t="shared" si="5"/>
        <v>-954.53921258324988</v>
      </c>
      <c r="AH31" s="63">
        <f t="shared" si="5"/>
        <v>-954.53921258324988</v>
      </c>
      <c r="AI31" s="63">
        <f t="shared" si="5"/>
        <v>-954.53921258324988</v>
      </c>
      <c r="AJ31" s="63">
        <f t="shared" si="5"/>
        <v>-954.53921258324988</v>
      </c>
      <c r="AK31" s="63">
        <f t="shared" si="5"/>
        <v>-954.53921258324988</v>
      </c>
      <c r="AL31" s="63">
        <f t="shared" si="5"/>
        <v>-954.53921258324988</v>
      </c>
      <c r="AM31" s="63">
        <f t="shared" si="5"/>
        <v>-954.53921258324988</v>
      </c>
      <c r="AN31" s="63">
        <v>0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  <c r="CH31" s="63">
        <v>0</v>
      </c>
      <c r="CI31" s="63">
        <v>0</v>
      </c>
      <c r="CJ31" s="63">
        <v>0</v>
      </c>
      <c r="CK31" s="63">
        <v>0</v>
      </c>
      <c r="CL31" s="63">
        <v>0</v>
      </c>
      <c r="CM31" s="63">
        <v>0</v>
      </c>
      <c r="CN31" s="63">
        <v>0</v>
      </c>
      <c r="CO31" s="63">
        <v>0</v>
      </c>
      <c r="CP31" s="63">
        <v>0</v>
      </c>
      <c r="CQ31" s="63">
        <v>0</v>
      </c>
      <c r="CR31" s="63">
        <v>0</v>
      </c>
      <c r="CS31" s="63">
        <v>0</v>
      </c>
      <c r="CT31" s="63">
        <v>0</v>
      </c>
      <c r="CU31" s="63">
        <v>0</v>
      </c>
    </row>
    <row r="32" spans="1:99" x14ac:dyDescent="0.25">
      <c r="A32" s="55" t="s">
        <v>4</v>
      </c>
      <c r="B32" s="55" t="s">
        <v>0</v>
      </c>
      <c r="C32" s="55" t="s">
        <v>175</v>
      </c>
      <c r="D32" s="87">
        <v>2.5000000000000001E-3</v>
      </c>
      <c r="E32" s="55">
        <f>6*65*1.2*725.71</f>
        <v>339632.28</v>
      </c>
      <c r="F32" s="55">
        <f>D32*E32</f>
        <v>849.08070000000009</v>
      </c>
      <c r="G32" s="62">
        <f>-F32</f>
        <v>-849.08070000000009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f t="shared" si="4"/>
        <v>-849.08070000000009</v>
      </c>
      <c r="AO32" s="63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  <c r="BC32" s="63">
        <v>0</v>
      </c>
      <c r="BD32" s="63">
        <v>0</v>
      </c>
      <c r="BE32" s="63">
        <v>0</v>
      </c>
      <c r="BF32" s="63">
        <v>0</v>
      </c>
      <c r="BG32" s="63">
        <v>0</v>
      </c>
      <c r="BH32" s="63">
        <v>0</v>
      </c>
      <c r="BI32" s="63">
        <v>0</v>
      </c>
      <c r="BJ32" s="63">
        <v>0</v>
      </c>
      <c r="BK32" s="63">
        <v>0</v>
      </c>
      <c r="BL32" s="63">
        <v>0</v>
      </c>
      <c r="BM32" s="63">
        <v>0</v>
      </c>
      <c r="BN32" s="63">
        <v>0</v>
      </c>
      <c r="BO32" s="63">
        <v>0</v>
      </c>
      <c r="BP32" s="63">
        <v>0</v>
      </c>
      <c r="BQ32" s="63">
        <v>0</v>
      </c>
      <c r="BR32" s="63">
        <v>0</v>
      </c>
      <c r="BS32" s="63">
        <v>0</v>
      </c>
      <c r="BT32" s="63">
        <v>0</v>
      </c>
      <c r="BU32" s="63">
        <v>0</v>
      </c>
      <c r="BV32" s="63">
        <v>0</v>
      </c>
      <c r="BW32" s="63">
        <v>0</v>
      </c>
      <c r="BX32" s="63">
        <v>0</v>
      </c>
      <c r="BY32" s="63">
        <v>0</v>
      </c>
      <c r="BZ32" s="63">
        <v>0</v>
      </c>
      <c r="CA32" s="63">
        <v>0</v>
      </c>
      <c r="CB32" s="63">
        <v>0</v>
      </c>
      <c r="CC32" s="63">
        <v>0</v>
      </c>
      <c r="CD32" s="63">
        <v>0</v>
      </c>
      <c r="CE32" s="63">
        <v>0</v>
      </c>
      <c r="CF32" s="63">
        <v>0</v>
      </c>
      <c r="CG32" s="63">
        <v>0</v>
      </c>
      <c r="CH32" s="63">
        <v>0</v>
      </c>
      <c r="CI32" s="63">
        <v>0</v>
      </c>
      <c r="CJ32" s="63">
        <v>0</v>
      </c>
      <c r="CK32" s="63">
        <v>0</v>
      </c>
      <c r="CL32" s="63">
        <v>0</v>
      </c>
      <c r="CM32" s="63">
        <v>0</v>
      </c>
      <c r="CN32" s="63">
        <v>0</v>
      </c>
      <c r="CO32" s="63">
        <v>0</v>
      </c>
      <c r="CP32" s="63">
        <v>0</v>
      </c>
      <c r="CQ32" s="63">
        <v>0</v>
      </c>
      <c r="CR32" s="63">
        <v>0</v>
      </c>
      <c r="CS32" s="63">
        <v>0</v>
      </c>
      <c r="CT32" s="63">
        <v>0</v>
      </c>
      <c r="CU32" s="63">
        <v>0</v>
      </c>
    </row>
    <row r="33" spans="1:99" x14ac:dyDescent="0.25">
      <c r="A33" s="55" t="s">
        <v>4</v>
      </c>
      <c r="B33" s="55" t="s">
        <v>24</v>
      </c>
      <c r="C33" s="55" t="s">
        <v>27</v>
      </c>
      <c r="D33" s="88">
        <v>1</v>
      </c>
      <c r="E33" s="64">
        <v>2500</v>
      </c>
      <c r="F33" s="64">
        <f>D33*E33</f>
        <v>2500</v>
      </c>
      <c r="G33" s="65">
        <f>-F33</f>
        <v>-2500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7">
        <v>0</v>
      </c>
      <c r="W33" s="67">
        <f>G33</f>
        <v>-2500</v>
      </c>
      <c r="X33" s="67">
        <v>0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0</v>
      </c>
      <c r="AJ33" s="67">
        <v>0</v>
      </c>
      <c r="AK33" s="67">
        <v>0</v>
      </c>
      <c r="AL33" s="67">
        <v>0</v>
      </c>
      <c r="AM33" s="67">
        <v>0</v>
      </c>
      <c r="AN33" s="67">
        <v>0</v>
      </c>
      <c r="AO33" s="67">
        <v>0</v>
      </c>
      <c r="AP33" s="67">
        <v>0</v>
      </c>
      <c r="AQ33" s="67">
        <v>0</v>
      </c>
      <c r="AR33" s="67">
        <v>0</v>
      </c>
      <c r="AS33" s="67">
        <v>0</v>
      </c>
      <c r="AT33" s="67">
        <v>0</v>
      </c>
      <c r="AU33" s="67">
        <v>0</v>
      </c>
      <c r="AV33" s="67">
        <v>0</v>
      </c>
      <c r="AW33" s="67">
        <v>0</v>
      </c>
      <c r="AX33" s="67">
        <v>0</v>
      </c>
      <c r="AY33" s="67">
        <v>0</v>
      </c>
      <c r="AZ33" s="67">
        <v>0</v>
      </c>
      <c r="BA33" s="67">
        <v>0</v>
      </c>
      <c r="BB33" s="67">
        <v>0</v>
      </c>
      <c r="BC33" s="67">
        <v>0</v>
      </c>
      <c r="BD33" s="67">
        <v>0</v>
      </c>
      <c r="BE33" s="67">
        <v>0</v>
      </c>
      <c r="BF33" s="67">
        <v>0</v>
      </c>
      <c r="BG33" s="67">
        <v>0</v>
      </c>
      <c r="BH33" s="67">
        <v>0</v>
      </c>
      <c r="BI33" s="67">
        <v>0</v>
      </c>
      <c r="BJ33" s="67">
        <v>0</v>
      </c>
      <c r="BK33" s="67">
        <v>0</v>
      </c>
      <c r="BL33" s="67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7">
        <v>0</v>
      </c>
      <c r="BT33" s="67">
        <v>0</v>
      </c>
      <c r="BU33" s="67">
        <v>0</v>
      </c>
      <c r="BV33" s="67">
        <v>0</v>
      </c>
      <c r="BW33" s="67">
        <v>0</v>
      </c>
      <c r="BX33" s="67">
        <v>0</v>
      </c>
      <c r="BY33" s="67">
        <v>0</v>
      </c>
      <c r="BZ33" s="67">
        <v>0</v>
      </c>
      <c r="CA33" s="67">
        <v>0</v>
      </c>
      <c r="CB33" s="67">
        <v>0</v>
      </c>
      <c r="CC33" s="67">
        <v>0</v>
      </c>
      <c r="CD33" s="67">
        <v>0</v>
      </c>
      <c r="CE33" s="67">
        <v>0</v>
      </c>
      <c r="CF33" s="67">
        <v>0</v>
      </c>
      <c r="CG33" s="67">
        <v>0</v>
      </c>
      <c r="CH33" s="67">
        <v>0</v>
      </c>
      <c r="CI33" s="67">
        <v>0</v>
      </c>
      <c r="CJ33" s="67">
        <v>0</v>
      </c>
      <c r="CK33" s="67">
        <v>0</v>
      </c>
      <c r="CL33" s="67">
        <v>0</v>
      </c>
      <c r="CM33" s="67">
        <v>0</v>
      </c>
      <c r="CN33" s="67">
        <v>0</v>
      </c>
      <c r="CO33" s="67">
        <v>0</v>
      </c>
      <c r="CP33" s="67">
        <v>0</v>
      </c>
      <c r="CQ33" s="67">
        <v>0</v>
      </c>
      <c r="CR33" s="67">
        <v>0</v>
      </c>
      <c r="CS33" s="67">
        <v>0</v>
      </c>
      <c r="CT33" s="67">
        <v>0</v>
      </c>
      <c r="CU33" s="67">
        <v>0</v>
      </c>
    </row>
    <row r="34" spans="1:99" x14ac:dyDescent="0.25">
      <c r="A34" s="55" t="s">
        <v>4</v>
      </c>
      <c r="B34" s="55" t="s">
        <v>24</v>
      </c>
      <c r="C34" s="55" t="s">
        <v>176</v>
      </c>
      <c r="D34" s="90">
        <v>2.5000000000000001E-3</v>
      </c>
      <c r="E34" s="64">
        <f>0.8*(E21+E20)</f>
        <v>1411898.0801184</v>
      </c>
      <c r="F34" s="64">
        <f>D34*E34</f>
        <v>3529.7452002960003</v>
      </c>
      <c r="G34" s="62">
        <f>-F34</f>
        <v>-3529.7452002960003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f>G34</f>
        <v>-3529.7452002960003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  <c r="BC34" s="63">
        <v>0</v>
      </c>
      <c r="BD34" s="63">
        <v>0</v>
      </c>
      <c r="BE34" s="63">
        <v>0</v>
      </c>
      <c r="BF34" s="63">
        <v>0</v>
      </c>
      <c r="BG34" s="63">
        <v>0</v>
      </c>
      <c r="BH34" s="63">
        <v>0</v>
      </c>
      <c r="BI34" s="63">
        <v>0</v>
      </c>
      <c r="BJ34" s="63">
        <v>0</v>
      </c>
      <c r="BK34" s="63">
        <v>0</v>
      </c>
      <c r="BL34" s="63">
        <v>0</v>
      </c>
      <c r="BM34" s="63">
        <v>0</v>
      </c>
      <c r="BN34" s="63">
        <v>0</v>
      </c>
      <c r="BO34" s="63">
        <v>0</v>
      </c>
      <c r="BP34" s="63">
        <v>0</v>
      </c>
      <c r="BQ34" s="63">
        <v>0</v>
      </c>
      <c r="BR34" s="63">
        <v>0</v>
      </c>
      <c r="BS34" s="63">
        <v>0</v>
      </c>
      <c r="BT34" s="63">
        <v>0</v>
      </c>
      <c r="BU34" s="63">
        <v>0</v>
      </c>
      <c r="BV34" s="63">
        <v>0</v>
      </c>
      <c r="BW34" s="63">
        <v>0</v>
      </c>
      <c r="BX34" s="63">
        <v>0</v>
      </c>
      <c r="BY34" s="63">
        <v>0</v>
      </c>
      <c r="BZ34" s="63">
        <v>0</v>
      </c>
      <c r="CA34" s="63">
        <v>0</v>
      </c>
      <c r="CB34" s="63">
        <v>0</v>
      </c>
      <c r="CC34" s="63">
        <v>0</v>
      </c>
      <c r="CD34" s="63">
        <v>0</v>
      </c>
      <c r="CE34" s="63">
        <v>0</v>
      </c>
      <c r="CF34" s="63">
        <v>0</v>
      </c>
      <c r="CG34" s="63">
        <v>0</v>
      </c>
      <c r="CH34" s="63">
        <v>0</v>
      </c>
      <c r="CI34" s="63">
        <v>0</v>
      </c>
      <c r="CJ34" s="63">
        <v>0</v>
      </c>
      <c r="CK34" s="63">
        <v>0</v>
      </c>
      <c r="CL34" s="63">
        <v>0</v>
      </c>
      <c r="CM34" s="63">
        <v>0</v>
      </c>
      <c r="CN34" s="63">
        <v>0</v>
      </c>
      <c r="CO34" s="63">
        <v>0</v>
      </c>
      <c r="CP34" s="63">
        <v>0</v>
      </c>
      <c r="CQ34" s="63">
        <v>0</v>
      </c>
      <c r="CR34" s="63">
        <v>0</v>
      </c>
      <c r="CS34" s="63">
        <v>0</v>
      </c>
      <c r="CT34" s="63">
        <v>0</v>
      </c>
      <c r="CU34" s="63">
        <v>0</v>
      </c>
    </row>
    <row r="35" spans="1:99" x14ac:dyDescent="0.25">
      <c r="A35" s="55" t="s">
        <v>4</v>
      </c>
      <c r="B35" s="55" t="s">
        <v>24</v>
      </c>
      <c r="C35" s="55" t="s">
        <v>28</v>
      </c>
      <c r="D35" s="88">
        <v>1</v>
      </c>
      <c r="E35" s="64">
        <v>250</v>
      </c>
      <c r="F35" s="64">
        <f>D35*E35</f>
        <v>250</v>
      </c>
      <c r="G35" s="62">
        <f>-F35</f>
        <v>-250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f>G35</f>
        <v>-250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0</v>
      </c>
      <c r="CG35" s="63">
        <v>0</v>
      </c>
      <c r="CH35" s="63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63">
        <v>0</v>
      </c>
      <c r="CQ35" s="63">
        <v>0</v>
      </c>
      <c r="CR35" s="63">
        <v>0</v>
      </c>
      <c r="CS35" s="63">
        <v>0</v>
      </c>
      <c r="CT35" s="63">
        <v>0</v>
      </c>
      <c r="CU35" s="63">
        <v>0</v>
      </c>
    </row>
    <row r="36" spans="1:99" x14ac:dyDescent="0.25">
      <c r="A36" s="55" t="s">
        <v>4</v>
      </c>
      <c r="B36" s="55" t="s">
        <v>24</v>
      </c>
      <c r="C36" s="55" t="s">
        <v>29</v>
      </c>
      <c r="D36" s="90">
        <v>2.5000000000000001E-3</v>
      </c>
      <c r="E36" s="64">
        <f>-0.8*SUM(G2:G32,G41:G42)</f>
        <v>2150777.1434818776</v>
      </c>
      <c r="F36" s="64">
        <f>D36*E36</f>
        <v>5376.9428587046941</v>
      </c>
      <c r="G36" s="62">
        <f>-F36</f>
        <v>-5376.9428587046941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f>G36</f>
        <v>-5376.9428587046941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  <c r="BN36" s="63">
        <v>0</v>
      </c>
      <c r="BO36" s="63">
        <v>0</v>
      </c>
      <c r="BP36" s="63">
        <v>0</v>
      </c>
      <c r="BQ36" s="63">
        <v>0</v>
      </c>
      <c r="BR36" s="63">
        <v>0</v>
      </c>
      <c r="BS36" s="63">
        <v>0</v>
      </c>
      <c r="BT36" s="63">
        <v>0</v>
      </c>
      <c r="BU36" s="63">
        <v>0</v>
      </c>
      <c r="BV36" s="63">
        <v>0</v>
      </c>
      <c r="BW36" s="63">
        <v>0</v>
      </c>
      <c r="BX36" s="63">
        <v>0</v>
      </c>
      <c r="BY36" s="63">
        <v>0</v>
      </c>
      <c r="BZ36" s="63">
        <v>0</v>
      </c>
      <c r="CA36" s="63">
        <v>0</v>
      </c>
      <c r="CB36" s="63">
        <v>0</v>
      </c>
      <c r="CC36" s="63">
        <v>0</v>
      </c>
      <c r="CD36" s="63">
        <v>0</v>
      </c>
      <c r="CE36" s="63">
        <v>0</v>
      </c>
      <c r="CF36" s="63">
        <v>0</v>
      </c>
      <c r="CG36" s="63">
        <v>0</v>
      </c>
      <c r="CH36" s="63">
        <v>0</v>
      </c>
      <c r="CI36" s="63">
        <v>0</v>
      </c>
      <c r="CJ36" s="63">
        <v>0</v>
      </c>
      <c r="CK36" s="63">
        <v>0</v>
      </c>
      <c r="CL36" s="63">
        <v>0</v>
      </c>
      <c r="CM36" s="63">
        <v>0</v>
      </c>
      <c r="CN36" s="63">
        <v>0</v>
      </c>
      <c r="CO36" s="63">
        <v>0</v>
      </c>
      <c r="CP36" s="63">
        <v>0</v>
      </c>
      <c r="CQ36" s="63">
        <v>0</v>
      </c>
      <c r="CR36" s="63">
        <v>0</v>
      </c>
      <c r="CS36" s="63">
        <v>0</v>
      </c>
      <c r="CT36" s="63">
        <v>0</v>
      </c>
      <c r="CU36" s="63">
        <v>0</v>
      </c>
    </row>
    <row r="37" spans="1:99" x14ac:dyDescent="0.25">
      <c r="A37" s="55" t="s">
        <v>4</v>
      </c>
      <c r="B37" s="55" t="s">
        <v>24</v>
      </c>
      <c r="C37" s="55" t="s">
        <v>25</v>
      </c>
      <c r="D37" s="90">
        <v>1E-3</v>
      </c>
      <c r="E37" s="64">
        <f>-0.8*SUM(G2:G32,G41:G42)</f>
        <v>2150777.1434818776</v>
      </c>
      <c r="F37" s="64">
        <f>D37*E37</f>
        <v>2150.7771434818778</v>
      </c>
      <c r="G37" s="62">
        <f>-F37</f>
        <v>-2150.7771434818778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f>G37</f>
        <v>-2150.7771434818778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3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3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L37" s="63">
        <v>0</v>
      </c>
      <c r="BM37" s="63">
        <v>0</v>
      </c>
      <c r="BN37" s="63">
        <v>0</v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  <c r="CH37" s="63">
        <v>0</v>
      </c>
      <c r="CI37" s="63">
        <v>0</v>
      </c>
      <c r="CJ37" s="63">
        <v>0</v>
      </c>
      <c r="CK37" s="63">
        <v>0</v>
      </c>
      <c r="CL37" s="63">
        <v>0</v>
      </c>
      <c r="CM37" s="63">
        <v>0</v>
      </c>
      <c r="CN37" s="63">
        <v>0</v>
      </c>
      <c r="CO37" s="63">
        <v>0</v>
      </c>
      <c r="CP37" s="63">
        <v>0</v>
      </c>
      <c r="CQ37" s="63">
        <v>0</v>
      </c>
      <c r="CR37" s="63">
        <v>0</v>
      </c>
      <c r="CS37" s="63">
        <v>0</v>
      </c>
      <c r="CT37" s="63">
        <v>0</v>
      </c>
      <c r="CU37" s="63">
        <v>0</v>
      </c>
    </row>
    <row r="38" spans="1:99" x14ac:dyDescent="0.25">
      <c r="A38" s="55" t="s">
        <v>4</v>
      </c>
      <c r="B38" s="55" t="s">
        <v>24</v>
      </c>
      <c r="C38" s="55" t="s">
        <v>95</v>
      </c>
      <c r="D38" s="90">
        <f>intereses!C5</f>
        <v>3.5000000000000003E-2</v>
      </c>
      <c r="E38" s="64">
        <f>0.8*(SUM(F2:F42)-F44-F45)</f>
        <v>1953586.4939308271</v>
      </c>
      <c r="F38" s="64">
        <v>178762.34</v>
      </c>
      <c r="G38" s="62"/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-5697.9606080800595</v>
      </c>
      <c r="AO38" s="63">
        <v>-5610.923813620866</v>
      </c>
      <c r="AP38" s="63">
        <v>-5523.633161844502</v>
      </c>
      <c r="AQ38" s="63">
        <v>-5436.0879123337882</v>
      </c>
      <c r="AR38" s="63">
        <v>-5348.287322512002</v>
      </c>
      <c r="AS38" s="63">
        <v>-5260.2306476365693</v>
      </c>
      <c r="AT38" s="63">
        <v>-5171.9171407927506</v>
      </c>
      <c r="AU38" s="63">
        <v>-5083.346052887302</v>
      </c>
      <c r="AV38" s="63">
        <v>-4994.5166326421313</v>
      </c>
      <c r="AW38" s="63">
        <v>-4905.4281265879117</v>
      </c>
      <c r="AX38" s="63">
        <v>-4816.0797790576989</v>
      </c>
      <c r="AY38" s="63">
        <v>-4726.4708321805247</v>
      </c>
      <c r="AZ38" s="63">
        <v>-4636.6005258749583</v>
      </c>
      <c r="BA38" s="63">
        <v>-4546.4680978426686</v>
      </c>
      <c r="BB38" s="63">
        <v>-4456.0727835619491</v>
      </c>
      <c r="BC38" s="63">
        <v>-4365.4138162812451</v>
      </c>
      <c r="BD38" s="68">
        <v>-4274.4904270126399</v>
      </c>
      <c r="BE38" s="68">
        <v>-4183.3018445253338</v>
      </c>
      <c r="BF38" s="68">
        <v>-4091.8472953391065</v>
      </c>
      <c r="BG38" s="68">
        <v>-4000.1260037177526</v>
      </c>
      <c r="BH38" s="68">
        <v>-3908.1371916625021</v>
      </c>
      <c r="BI38" s="68">
        <v>-3815.8800789054253</v>
      </c>
      <c r="BJ38" s="68">
        <v>-3723.3538829028066</v>
      </c>
      <c r="BK38" s="68">
        <v>-3630.5578188285135</v>
      </c>
      <c r="BL38" s="68">
        <v>-3537.4910995673381</v>
      </c>
      <c r="BM38" s="68">
        <v>-3444.1529357083164</v>
      </c>
      <c r="BN38" s="68">
        <v>-3350.5425355380389</v>
      </c>
      <c r="BO38" s="68">
        <v>-3256.6591050339325</v>
      </c>
      <c r="BP38" s="68">
        <v>-3162.5018478575225</v>
      </c>
      <c r="BQ38" s="68">
        <v>-3068.06996534768</v>
      </c>
      <c r="BR38" s="68">
        <v>-2973.3626565138511</v>
      </c>
      <c r="BS38" s="68">
        <v>-2878.3791180292574</v>
      </c>
      <c r="BT38" s="68">
        <v>-2783.1185442240831</v>
      </c>
      <c r="BU38" s="68">
        <v>-2687.5801270786442</v>
      </c>
      <c r="BV38" s="68">
        <v>-2591.7630562165305</v>
      </c>
      <c r="BW38" s="68">
        <v>-2495.6665188977358</v>
      </c>
      <c r="BX38" s="68">
        <v>-2399.2897000117614</v>
      </c>
      <c r="BY38" s="68">
        <v>-2302.6317820707027</v>
      </c>
      <c r="BZ38" s="68">
        <v>-2205.6919452023162</v>
      </c>
      <c r="CA38" s="68">
        <v>-2108.4693671430628</v>
      </c>
      <c r="CB38" s="68">
        <v>-2010.9632232311374</v>
      </c>
      <c r="CC38" s="68">
        <v>-1913.1726863994688</v>
      </c>
      <c r="CD38" s="68">
        <v>-1815.0969271687079</v>
      </c>
      <c r="CE38" s="68">
        <v>-1716.7351136401903</v>
      </c>
      <c r="CF38" s="68">
        <v>-1618.0864114888814</v>
      </c>
      <c r="CG38" s="68">
        <v>-1519.1499839562978</v>
      </c>
      <c r="CH38" s="68">
        <v>-1419.9249918434107</v>
      </c>
      <c r="CI38" s="68">
        <v>-1320.4105935035277</v>
      </c>
      <c r="CJ38" s="68">
        <v>-1220.6059448351537</v>
      </c>
      <c r="CK38" s="68">
        <v>-1120.51019927483</v>
      </c>
      <c r="CL38" s="68">
        <v>-1020.1225077899554</v>
      </c>
      <c r="CM38" s="68">
        <v>-919.44201887158329</v>
      </c>
      <c r="CN38" s="68">
        <v>-818.46787852719922</v>
      </c>
      <c r="CO38" s="68">
        <v>-717.19923027347738</v>
      </c>
      <c r="CP38" s="68">
        <v>-615.63521512901548</v>
      </c>
      <c r="CQ38" s="68">
        <v>-513.77497160704888</v>
      </c>
      <c r="CR38" s="68">
        <v>-411.61763570814321</v>
      </c>
      <c r="CS38" s="68">
        <v>-309.16234091286589</v>
      </c>
      <c r="CT38" s="68">
        <v>-206.40821817443552</v>
      </c>
      <c r="CU38" s="68">
        <v>-103.35439591135142</v>
      </c>
    </row>
    <row r="39" spans="1:99" x14ac:dyDescent="0.25">
      <c r="A39" s="55" t="s">
        <v>4</v>
      </c>
      <c r="B39" s="55" t="s">
        <v>24</v>
      </c>
      <c r="C39" s="55" t="s">
        <v>39</v>
      </c>
      <c r="D39" s="90">
        <f>intereses!E5</f>
        <v>0.05</v>
      </c>
      <c r="E39" s="64">
        <f>-0.8*SUM(G2:G32,G41:G42)</f>
        <v>2150777.1434818776</v>
      </c>
      <c r="F39" s="64">
        <v>76964.94</v>
      </c>
      <c r="G39" s="62"/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-8961.5714166666676</v>
      </c>
      <c r="Y39" s="63">
        <v>-8418.770083405745</v>
      </c>
      <c r="Z39" s="63">
        <v>-7873.7070779229034</v>
      </c>
      <c r="AA39" s="63">
        <v>-7326.3729765838825</v>
      </c>
      <c r="AB39" s="63">
        <v>-6776.7583164892831</v>
      </c>
      <c r="AC39" s="63">
        <v>-6224.8535953109558</v>
      </c>
      <c r="AD39" s="63">
        <v>-5670.6492711277169</v>
      </c>
      <c r="AE39" s="63">
        <v>-5114.1357622603846</v>
      </c>
      <c r="AF39" s="63">
        <v>-4555.3034471061028</v>
      </c>
      <c r="AG39" s="63">
        <v>-3994.1426639720135</v>
      </c>
      <c r="AH39" s="63">
        <v>-3430.6437109081967</v>
      </c>
      <c r="AI39" s="63">
        <v>-2864.7968455399478</v>
      </c>
      <c r="AJ39" s="63">
        <v>-2296.5922848993318</v>
      </c>
      <c r="AK39" s="63">
        <v>-1726.0202052560467</v>
      </c>
      <c r="AL39" s="63">
        <v>-1153.0707419475809</v>
      </c>
      <c r="AM39" s="63">
        <v>-577.73398920866327</v>
      </c>
      <c r="AN39" s="63">
        <v>0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  <c r="CH39" s="63">
        <v>0</v>
      </c>
      <c r="CI39" s="63">
        <v>0</v>
      </c>
      <c r="CJ39" s="63">
        <v>0</v>
      </c>
      <c r="CK39" s="63">
        <v>0</v>
      </c>
      <c r="CL39" s="63">
        <v>0</v>
      </c>
      <c r="CM39" s="63">
        <v>0</v>
      </c>
      <c r="CN39" s="63">
        <v>0</v>
      </c>
      <c r="CO39" s="63">
        <v>0</v>
      </c>
      <c r="CP39" s="63">
        <v>0</v>
      </c>
      <c r="CQ39" s="63">
        <v>0</v>
      </c>
      <c r="CR39" s="63">
        <v>0</v>
      </c>
      <c r="CS39" s="63">
        <v>0</v>
      </c>
      <c r="CT39" s="63">
        <v>0</v>
      </c>
      <c r="CU39" s="63">
        <v>0</v>
      </c>
    </row>
    <row r="40" spans="1:99" x14ac:dyDescent="0.25">
      <c r="A40" s="55" t="s">
        <v>4</v>
      </c>
      <c r="B40" s="55" t="s">
        <v>24</v>
      </c>
      <c r="C40" s="55" t="s">
        <v>26</v>
      </c>
      <c r="D40" s="90">
        <v>2.5000000000000001E-3</v>
      </c>
      <c r="E40" s="64">
        <f>-0.8*SUM(G2:G32,G41:G42)</f>
        <v>2150777.1434818776</v>
      </c>
      <c r="F40" s="64">
        <f>D40*E40</f>
        <v>5376.9428587046941</v>
      </c>
      <c r="G40" s="62">
        <f>-F40</f>
        <v>-5376.9428587046941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3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0</v>
      </c>
      <c r="BF40" s="63">
        <v>0</v>
      </c>
      <c r="BG40" s="63">
        <v>0</v>
      </c>
      <c r="BH40" s="63">
        <v>0</v>
      </c>
      <c r="BI40" s="63">
        <v>0</v>
      </c>
      <c r="BJ40" s="63">
        <v>0</v>
      </c>
      <c r="BK40" s="63">
        <v>0</v>
      </c>
      <c r="BL40" s="63">
        <v>0</v>
      </c>
      <c r="BM40" s="63">
        <v>0</v>
      </c>
      <c r="BN40" s="63">
        <v>0</v>
      </c>
      <c r="BO40" s="63">
        <v>0</v>
      </c>
      <c r="BP40" s="63">
        <v>0</v>
      </c>
      <c r="BQ40" s="63">
        <v>0</v>
      </c>
      <c r="BR40" s="63">
        <v>0</v>
      </c>
      <c r="BS40" s="63">
        <v>0</v>
      </c>
      <c r="BT40" s="63">
        <v>0</v>
      </c>
      <c r="BU40" s="63">
        <v>0</v>
      </c>
      <c r="BV40" s="63">
        <v>0</v>
      </c>
      <c r="BW40" s="63">
        <v>0</v>
      </c>
      <c r="BX40" s="63">
        <v>0</v>
      </c>
      <c r="BY40" s="63">
        <v>0</v>
      </c>
      <c r="BZ40" s="63">
        <v>0</v>
      </c>
      <c r="CA40" s="63">
        <v>0</v>
      </c>
      <c r="CB40" s="63">
        <v>0</v>
      </c>
      <c r="CC40" s="63">
        <v>0</v>
      </c>
      <c r="CD40" s="63">
        <v>0</v>
      </c>
      <c r="CE40" s="63">
        <v>0</v>
      </c>
      <c r="CF40" s="63">
        <v>0</v>
      </c>
      <c r="CG40" s="63">
        <v>0</v>
      </c>
      <c r="CH40" s="63">
        <v>0</v>
      </c>
      <c r="CI40" s="63">
        <v>0</v>
      </c>
      <c r="CJ40" s="63">
        <v>0</v>
      </c>
      <c r="CK40" s="63">
        <v>0</v>
      </c>
      <c r="CL40" s="63">
        <v>0</v>
      </c>
      <c r="CM40" s="63">
        <v>0</v>
      </c>
      <c r="CN40" s="63">
        <v>0</v>
      </c>
      <c r="CO40" s="63">
        <v>0</v>
      </c>
      <c r="CP40" s="63">
        <v>0</v>
      </c>
      <c r="CQ40" s="63">
        <v>0</v>
      </c>
      <c r="CR40" s="63">
        <v>0</v>
      </c>
      <c r="CS40" s="63">
        <v>0</v>
      </c>
      <c r="CT40" s="63">
        <v>0</v>
      </c>
      <c r="CU40" s="63">
        <f>G40</f>
        <v>-5376.9428587046941</v>
      </c>
    </row>
    <row r="41" spans="1:99" x14ac:dyDescent="0.25">
      <c r="A41" s="55" t="s">
        <v>4</v>
      </c>
      <c r="B41" s="55" t="s">
        <v>1</v>
      </c>
      <c r="C41" s="55" t="s">
        <v>22</v>
      </c>
      <c r="D41" s="87">
        <f>22*16</f>
        <v>352</v>
      </c>
      <c r="E41" s="55">
        <v>700</v>
      </c>
      <c r="F41" s="64">
        <f>D41*E41</f>
        <v>246400</v>
      </c>
      <c r="G41" s="60">
        <f>-F41</f>
        <v>-246400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f>$G$41/16</f>
        <v>-15400</v>
      </c>
      <c r="Y41" s="61">
        <f t="shared" ref="Y41:AM41" si="6">$G$41/16</f>
        <v>-15400</v>
      </c>
      <c r="Z41" s="61">
        <f t="shared" si="6"/>
        <v>-15400</v>
      </c>
      <c r="AA41" s="61">
        <f t="shared" si="6"/>
        <v>-15400</v>
      </c>
      <c r="AB41" s="61">
        <f t="shared" si="6"/>
        <v>-15400</v>
      </c>
      <c r="AC41" s="61">
        <f t="shared" si="6"/>
        <v>-15400</v>
      </c>
      <c r="AD41" s="61">
        <f t="shared" si="6"/>
        <v>-15400</v>
      </c>
      <c r="AE41" s="61">
        <f t="shared" si="6"/>
        <v>-15400</v>
      </c>
      <c r="AF41" s="61">
        <f t="shared" si="6"/>
        <v>-15400</v>
      </c>
      <c r="AG41" s="61">
        <f t="shared" si="6"/>
        <v>-15400</v>
      </c>
      <c r="AH41" s="61">
        <f t="shared" si="6"/>
        <v>-15400</v>
      </c>
      <c r="AI41" s="61">
        <f t="shared" si="6"/>
        <v>-15400</v>
      </c>
      <c r="AJ41" s="61">
        <f t="shared" si="6"/>
        <v>-15400</v>
      </c>
      <c r="AK41" s="61">
        <f t="shared" si="6"/>
        <v>-15400</v>
      </c>
      <c r="AL41" s="61">
        <f t="shared" si="6"/>
        <v>-15400</v>
      </c>
      <c r="AM41" s="61">
        <f t="shared" si="6"/>
        <v>-15400</v>
      </c>
      <c r="AN41" s="61">
        <v>0</v>
      </c>
      <c r="AO41" s="61">
        <v>0</v>
      </c>
      <c r="AP41" s="61">
        <v>0</v>
      </c>
      <c r="AQ41" s="61">
        <v>0</v>
      </c>
      <c r="AR41" s="61">
        <v>0</v>
      </c>
      <c r="AS41" s="61">
        <v>0</v>
      </c>
      <c r="AT41" s="61">
        <v>0</v>
      </c>
      <c r="AU41" s="61">
        <v>0</v>
      </c>
      <c r="AV41" s="61">
        <v>0</v>
      </c>
      <c r="AW41" s="61">
        <v>0</v>
      </c>
      <c r="AX41" s="61">
        <v>0</v>
      </c>
      <c r="AY41" s="61">
        <v>0</v>
      </c>
      <c r="AZ41" s="61">
        <v>0</v>
      </c>
      <c r="BA41" s="61">
        <v>0</v>
      </c>
      <c r="BB41" s="61">
        <v>0</v>
      </c>
      <c r="BC41" s="61">
        <v>0</v>
      </c>
      <c r="BD41" s="61">
        <v>0</v>
      </c>
      <c r="BE41" s="61">
        <v>0</v>
      </c>
      <c r="BF41" s="61">
        <v>0</v>
      </c>
      <c r="BG41" s="61">
        <v>0</v>
      </c>
      <c r="BH41" s="61">
        <v>0</v>
      </c>
      <c r="BI41" s="61">
        <v>0</v>
      </c>
      <c r="BJ41" s="61">
        <v>0</v>
      </c>
      <c r="BK41" s="61">
        <v>0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</row>
    <row r="42" spans="1:99" x14ac:dyDescent="0.25">
      <c r="A42" s="55" t="s">
        <v>4</v>
      </c>
      <c r="B42" s="55" t="s">
        <v>1</v>
      </c>
      <c r="C42" s="55" t="s">
        <v>17</v>
      </c>
      <c r="D42" s="87">
        <f>22*16</f>
        <v>352</v>
      </c>
      <c r="E42" s="55">
        <v>200</v>
      </c>
      <c r="F42" s="64">
        <f>D42*E42</f>
        <v>70400</v>
      </c>
      <c r="G42" s="62">
        <f>-$F$42</f>
        <v>-70400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f>$G$42/16</f>
        <v>-4400</v>
      </c>
      <c r="Y42" s="63">
        <f t="shared" ref="Y42:AM42" si="7">$G$42/16</f>
        <v>-4400</v>
      </c>
      <c r="Z42" s="63">
        <f t="shared" si="7"/>
        <v>-4400</v>
      </c>
      <c r="AA42" s="63">
        <f t="shared" si="7"/>
        <v>-4400</v>
      </c>
      <c r="AB42" s="63">
        <f t="shared" si="7"/>
        <v>-4400</v>
      </c>
      <c r="AC42" s="63">
        <f t="shared" si="7"/>
        <v>-4400</v>
      </c>
      <c r="AD42" s="63">
        <f t="shared" si="7"/>
        <v>-4400</v>
      </c>
      <c r="AE42" s="63">
        <f t="shared" si="7"/>
        <v>-4400</v>
      </c>
      <c r="AF42" s="63">
        <f t="shared" si="7"/>
        <v>-4400</v>
      </c>
      <c r="AG42" s="63">
        <f t="shared" si="7"/>
        <v>-4400</v>
      </c>
      <c r="AH42" s="63">
        <f t="shared" si="7"/>
        <v>-4400</v>
      </c>
      <c r="AI42" s="63">
        <f t="shared" si="7"/>
        <v>-4400</v>
      </c>
      <c r="AJ42" s="63">
        <f t="shared" si="7"/>
        <v>-4400</v>
      </c>
      <c r="AK42" s="63">
        <f t="shared" si="7"/>
        <v>-4400</v>
      </c>
      <c r="AL42" s="63">
        <f t="shared" si="7"/>
        <v>-4400</v>
      </c>
      <c r="AM42" s="63">
        <f t="shared" si="7"/>
        <v>-4400</v>
      </c>
      <c r="AN42" s="63">
        <v>0</v>
      </c>
      <c r="AO42" s="63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</row>
    <row r="43" spans="1:99" x14ac:dyDescent="0.25">
      <c r="A43" s="55" t="s">
        <v>5</v>
      </c>
      <c r="B43" s="55" t="s">
        <v>177</v>
      </c>
      <c r="C43" s="55" t="s">
        <v>143</v>
      </c>
      <c r="D43" s="87">
        <v>6</v>
      </c>
      <c r="E43" s="55">
        <f>65*2183.04</f>
        <v>141897.60000000001</v>
      </c>
      <c r="F43" s="55">
        <f>D43*E43</f>
        <v>851385.60000000009</v>
      </c>
      <c r="G43" s="62">
        <f>F43</f>
        <v>851385.60000000009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3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0</v>
      </c>
      <c r="BE43" s="63">
        <v>0</v>
      </c>
      <c r="BF43" s="63">
        <v>0</v>
      </c>
      <c r="BG43" s="63">
        <v>0</v>
      </c>
      <c r="BH43" s="63">
        <v>0</v>
      </c>
      <c r="BI43" s="63">
        <v>0</v>
      </c>
      <c r="BJ43" s="63">
        <v>0</v>
      </c>
      <c r="BK43" s="63">
        <v>0</v>
      </c>
      <c r="BL43" s="63">
        <v>0</v>
      </c>
      <c r="BM43" s="63">
        <v>0</v>
      </c>
      <c r="BN43" s="63">
        <v>0</v>
      </c>
      <c r="BO43" s="63">
        <v>0</v>
      </c>
      <c r="BP43" s="63">
        <v>0</v>
      </c>
      <c r="BQ43" s="63">
        <v>0</v>
      </c>
      <c r="BR43" s="63">
        <v>0</v>
      </c>
      <c r="BS43" s="63">
        <v>0</v>
      </c>
      <c r="BT43" s="63">
        <v>0</v>
      </c>
      <c r="BU43" s="63">
        <v>0</v>
      </c>
      <c r="BV43" s="63">
        <v>0</v>
      </c>
      <c r="BW43" s="63">
        <v>0</v>
      </c>
      <c r="BX43" s="63">
        <v>0</v>
      </c>
      <c r="BY43" s="63">
        <v>0</v>
      </c>
      <c r="BZ43" s="63">
        <v>0</v>
      </c>
      <c r="CA43" s="63">
        <v>0</v>
      </c>
      <c r="CB43" s="63">
        <v>0</v>
      </c>
      <c r="CC43" s="63">
        <v>0</v>
      </c>
      <c r="CD43" s="63">
        <v>0</v>
      </c>
      <c r="CE43" s="63">
        <v>0</v>
      </c>
      <c r="CF43" s="63">
        <v>0</v>
      </c>
      <c r="CG43" s="63">
        <v>0</v>
      </c>
      <c r="CH43" s="63">
        <v>0</v>
      </c>
      <c r="CI43" s="63">
        <v>0</v>
      </c>
      <c r="CJ43" s="63">
        <v>0</v>
      </c>
      <c r="CK43" s="63">
        <v>0</v>
      </c>
      <c r="CL43" s="63">
        <v>0</v>
      </c>
      <c r="CM43" s="63">
        <v>0</v>
      </c>
      <c r="CN43" s="63">
        <v>0</v>
      </c>
      <c r="CO43" s="63">
        <v>0</v>
      </c>
      <c r="CP43" s="63">
        <v>0</v>
      </c>
      <c r="CQ43" s="63">
        <v>0</v>
      </c>
      <c r="CR43" s="63">
        <v>0</v>
      </c>
      <c r="CS43" s="63">
        <v>0</v>
      </c>
      <c r="CT43" s="63">
        <v>0</v>
      </c>
      <c r="CU43" s="63">
        <f>G43</f>
        <v>851385.60000000009</v>
      </c>
    </row>
    <row r="44" spans="1:99" x14ac:dyDescent="0.25">
      <c r="A44" s="55" t="s">
        <v>5</v>
      </c>
      <c r="B44" s="55" t="s">
        <v>178</v>
      </c>
      <c r="C44" s="55" t="s">
        <v>179</v>
      </c>
      <c r="D44" s="87">
        <v>22</v>
      </c>
      <c r="E44" s="55">
        <v>12700</v>
      </c>
      <c r="F44" s="55">
        <f>D44*E44</f>
        <v>279400</v>
      </c>
      <c r="G44" s="62">
        <f>F44</f>
        <v>279400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f>G44</f>
        <v>279400</v>
      </c>
      <c r="AO44" s="63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3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3">
        <v>0</v>
      </c>
      <c r="BI44" s="63">
        <v>0</v>
      </c>
      <c r="BJ44" s="63">
        <v>0</v>
      </c>
      <c r="BK44" s="63">
        <v>0</v>
      </c>
      <c r="BL44" s="63">
        <v>0</v>
      </c>
      <c r="BM44" s="63">
        <v>0</v>
      </c>
      <c r="BN44" s="63">
        <v>0</v>
      </c>
      <c r="BO44" s="63">
        <v>0</v>
      </c>
      <c r="BP44" s="63">
        <v>0</v>
      </c>
      <c r="BQ44" s="63">
        <v>0</v>
      </c>
      <c r="BR44" s="63">
        <v>0</v>
      </c>
      <c r="BS44" s="63">
        <v>0</v>
      </c>
      <c r="BT44" s="63">
        <v>0</v>
      </c>
      <c r="BU44" s="63">
        <v>0</v>
      </c>
      <c r="BV44" s="63">
        <v>0</v>
      </c>
      <c r="BW44" s="63">
        <v>0</v>
      </c>
      <c r="BX44" s="63">
        <v>0</v>
      </c>
      <c r="BY44" s="63">
        <v>0</v>
      </c>
      <c r="BZ44" s="63">
        <v>0</v>
      </c>
      <c r="CA44" s="63">
        <v>0</v>
      </c>
      <c r="CB44" s="63">
        <v>0</v>
      </c>
      <c r="CC44" s="63">
        <v>0</v>
      </c>
      <c r="CD44" s="63">
        <v>0</v>
      </c>
      <c r="CE44" s="63">
        <v>0</v>
      </c>
      <c r="CF44" s="63">
        <v>0</v>
      </c>
      <c r="CG44" s="63">
        <v>0</v>
      </c>
      <c r="CH44" s="63">
        <v>0</v>
      </c>
      <c r="CI44" s="63">
        <v>0</v>
      </c>
      <c r="CJ44" s="63">
        <v>0</v>
      </c>
      <c r="CK44" s="63">
        <v>0</v>
      </c>
      <c r="CL44" s="63">
        <v>0</v>
      </c>
      <c r="CM44" s="63">
        <v>0</v>
      </c>
      <c r="CN44" s="63">
        <v>0</v>
      </c>
      <c r="CO44" s="63">
        <v>0</v>
      </c>
      <c r="CP44" s="63">
        <v>0</v>
      </c>
      <c r="CQ44" s="63">
        <v>0</v>
      </c>
      <c r="CR44" s="63">
        <v>0</v>
      </c>
      <c r="CS44" s="63">
        <v>0</v>
      </c>
      <c r="CT44" s="63">
        <v>0</v>
      </c>
      <c r="CU44" s="63">
        <v>0</v>
      </c>
    </row>
    <row r="45" spans="1:99" x14ac:dyDescent="0.25">
      <c r="A45" s="55" t="s">
        <v>5</v>
      </c>
      <c r="B45" s="55" t="s">
        <v>178</v>
      </c>
      <c r="C45" s="55" t="s">
        <v>180</v>
      </c>
      <c r="D45" s="87">
        <v>22</v>
      </c>
      <c r="E45" s="55">
        <v>11000</v>
      </c>
      <c r="F45" s="55">
        <f>D45*E45</f>
        <v>242000</v>
      </c>
      <c r="G45" s="62">
        <f>F45</f>
        <v>242000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f>G45</f>
        <v>242000</v>
      </c>
      <c r="AO45" s="63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3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3">
        <v>0</v>
      </c>
      <c r="BI45" s="63">
        <v>0</v>
      </c>
      <c r="BJ45" s="63">
        <v>0</v>
      </c>
      <c r="BK45" s="63">
        <v>0</v>
      </c>
      <c r="BL45" s="63">
        <v>0</v>
      </c>
      <c r="BM45" s="63">
        <v>0</v>
      </c>
      <c r="BN45" s="63">
        <v>0</v>
      </c>
      <c r="BO45" s="63">
        <v>0</v>
      </c>
      <c r="BP45" s="63">
        <v>0</v>
      </c>
      <c r="BQ45" s="63">
        <v>0</v>
      </c>
      <c r="BR45" s="63">
        <v>0</v>
      </c>
      <c r="BS45" s="63">
        <v>0</v>
      </c>
      <c r="BT45" s="63">
        <v>0</v>
      </c>
      <c r="BU45" s="63">
        <v>0</v>
      </c>
      <c r="BV45" s="63">
        <v>0</v>
      </c>
      <c r="BW45" s="63">
        <v>0</v>
      </c>
      <c r="BX45" s="63">
        <v>0</v>
      </c>
      <c r="BY45" s="63">
        <v>0</v>
      </c>
      <c r="BZ45" s="63">
        <v>0</v>
      </c>
      <c r="CA45" s="63">
        <v>0</v>
      </c>
      <c r="CB45" s="63">
        <v>0</v>
      </c>
      <c r="CC45" s="63">
        <v>0</v>
      </c>
      <c r="CD45" s="63">
        <v>0</v>
      </c>
      <c r="CE45" s="63">
        <v>0</v>
      </c>
      <c r="CF45" s="63">
        <v>0</v>
      </c>
      <c r="CG45" s="63">
        <v>0</v>
      </c>
      <c r="CH45" s="63">
        <v>0</v>
      </c>
      <c r="CI45" s="63">
        <v>0</v>
      </c>
      <c r="CJ45" s="63">
        <v>0</v>
      </c>
      <c r="CK45" s="63">
        <v>0</v>
      </c>
      <c r="CL45" s="63">
        <v>0</v>
      </c>
      <c r="CM45" s="63">
        <v>0</v>
      </c>
      <c r="CN45" s="63">
        <v>0</v>
      </c>
      <c r="CO45" s="63">
        <v>0</v>
      </c>
      <c r="CP45" s="63">
        <v>0</v>
      </c>
      <c r="CQ45" s="63">
        <v>0</v>
      </c>
      <c r="CR45" s="63">
        <v>0</v>
      </c>
      <c r="CS45" s="63">
        <v>0</v>
      </c>
      <c r="CT45" s="63">
        <v>0</v>
      </c>
      <c r="CU45" s="63">
        <v>0</v>
      </c>
    </row>
    <row r="46" spans="1:99" x14ac:dyDescent="0.25">
      <c r="A46" s="55" t="s">
        <v>5</v>
      </c>
      <c r="B46" s="55" t="s">
        <v>181</v>
      </c>
      <c r="C46" s="55" t="s">
        <v>182</v>
      </c>
      <c r="D46" s="87">
        <f>6*60</f>
        <v>360</v>
      </c>
      <c r="E46" s="55">
        <v>450</v>
      </c>
      <c r="F46" s="64">
        <f>D46*E46</f>
        <v>162000</v>
      </c>
      <c r="G46" s="62">
        <f>F46</f>
        <v>162000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f>($D$46*$E$46)/60</f>
        <v>2700</v>
      </c>
      <c r="AO46" s="63">
        <f t="shared" ref="AO46:CU46" si="8">($D$46*$E$46)/60</f>
        <v>2700</v>
      </c>
      <c r="AP46" s="63">
        <f t="shared" si="8"/>
        <v>2700</v>
      </c>
      <c r="AQ46" s="63">
        <f t="shared" si="8"/>
        <v>2700</v>
      </c>
      <c r="AR46" s="63">
        <f t="shared" si="8"/>
        <v>2700</v>
      </c>
      <c r="AS46" s="63">
        <f t="shared" si="8"/>
        <v>2700</v>
      </c>
      <c r="AT46" s="63">
        <f t="shared" si="8"/>
        <v>2700</v>
      </c>
      <c r="AU46" s="63">
        <f t="shared" si="8"/>
        <v>2700</v>
      </c>
      <c r="AV46" s="63">
        <f t="shared" si="8"/>
        <v>2700</v>
      </c>
      <c r="AW46" s="63">
        <f t="shared" si="8"/>
        <v>2700</v>
      </c>
      <c r="AX46" s="63">
        <f t="shared" si="8"/>
        <v>2700</v>
      </c>
      <c r="AY46" s="63">
        <f t="shared" si="8"/>
        <v>2700</v>
      </c>
      <c r="AZ46" s="63">
        <f t="shared" si="8"/>
        <v>2700</v>
      </c>
      <c r="BA46" s="63">
        <f t="shared" si="8"/>
        <v>2700</v>
      </c>
      <c r="BB46" s="63">
        <f t="shared" si="8"/>
        <v>2700</v>
      </c>
      <c r="BC46" s="63">
        <f t="shared" si="8"/>
        <v>2700</v>
      </c>
      <c r="BD46" s="63">
        <f t="shared" si="8"/>
        <v>2700</v>
      </c>
      <c r="BE46" s="63">
        <f t="shared" si="8"/>
        <v>2700</v>
      </c>
      <c r="BF46" s="63">
        <f t="shared" si="8"/>
        <v>2700</v>
      </c>
      <c r="BG46" s="63">
        <f t="shared" si="8"/>
        <v>2700</v>
      </c>
      <c r="BH46" s="63">
        <f t="shared" si="8"/>
        <v>2700</v>
      </c>
      <c r="BI46" s="63">
        <f t="shared" si="8"/>
        <v>2700</v>
      </c>
      <c r="BJ46" s="63">
        <f t="shared" si="8"/>
        <v>2700</v>
      </c>
      <c r="BK46" s="63">
        <f t="shared" si="8"/>
        <v>2700</v>
      </c>
      <c r="BL46" s="63">
        <f t="shared" si="8"/>
        <v>2700</v>
      </c>
      <c r="BM46" s="63">
        <f t="shared" si="8"/>
        <v>2700</v>
      </c>
      <c r="BN46" s="63">
        <f t="shared" si="8"/>
        <v>2700</v>
      </c>
      <c r="BO46" s="63">
        <f t="shared" si="8"/>
        <v>2700</v>
      </c>
      <c r="BP46" s="63">
        <f t="shared" si="8"/>
        <v>2700</v>
      </c>
      <c r="BQ46" s="63">
        <f t="shared" si="8"/>
        <v>2700</v>
      </c>
      <c r="BR46" s="63">
        <f t="shared" si="8"/>
        <v>2700</v>
      </c>
      <c r="BS46" s="63">
        <f t="shared" si="8"/>
        <v>2700</v>
      </c>
      <c r="BT46" s="63">
        <f t="shared" si="8"/>
        <v>2700</v>
      </c>
      <c r="BU46" s="63">
        <f t="shared" si="8"/>
        <v>2700</v>
      </c>
      <c r="BV46" s="63">
        <f t="shared" si="8"/>
        <v>2700</v>
      </c>
      <c r="BW46" s="63">
        <f t="shared" si="8"/>
        <v>2700</v>
      </c>
      <c r="BX46" s="63">
        <f t="shared" si="8"/>
        <v>2700</v>
      </c>
      <c r="BY46" s="63">
        <f t="shared" si="8"/>
        <v>2700</v>
      </c>
      <c r="BZ46" s="63">
        <f t="shared" si="8"/>
        <v>2700</v>
      </c>
      <c r="CA46" s="63">
        <f t="shared" si="8"/>
        <v>2700</v>
      </c>
      <c r="CB46" s="63">
        <f t="shared" si="8"/>
        <v>2700</v>
      </c>
      <c r="CC46" s="63">
        <f t="shared" si="8"/>
        <v>2700</v>
      </c>
      <c r="CD46" s="63">
        <f t="shared" si="8"/>
        <v>2700</v>
      </c>
      <c r="CE46" s="63">
        <f t="shared" si="8"/>
        <v>2700</v>
      </c>
      <c r="CF46" s="63">
        <f t="shared" si="8"/>
        <v>2700</v>
      </c>
      <c r="CG46" s="63">
        <f t="shared" si="8"/>
        <v>2700</v>
      </c>
      <c r="CH46" s="63">
        <f t="shared" si="8"/>
        <v>2700</v>
      </c>
      <c r="CI46" s="63">
        <f t="shared" si="8"/>
        <v>2700</v>
      </c>
      <c r="CJ46" s="63">
        <f t="shared" si="8"/>
        <v>2700</v>
      </c>
      <c r="CK46" s="63">
        <f t="shared" si="8"/>
        <v>2700</v>
      </c>
      <c r="CL46" s="63">
        <f t="shared" si="8"/>
        <v>2700</v>
      </c>
      <c r="CM46" s="63">
        <f t="shared" si="8"/>
        <v>2700</v>
      </c>
      <c r="CN46" s="63">
        <f t="shared" si="8"/>
        <v>2700</v>
      </c>
      <c r="CO46" s="63">
        <f t="shared" si="8"/>
        <v>2700</v>
      </c>
      <c r="CP46" s="63">
        <f t="shared" si="8"/>
        <v>2700</v>
      </c>
      <c r="CQ46" s="63">
        <f t="shared" si="8"/>
        <v>2700</v>
      </c>
      <c r="CR46" s="63">
        <f t="shared" si="8"/>
        <v>2700</v>
      </c>
      <c r="CS46" s="63">
        <f t="shared" si="8"/>
        <v>2700</v>
      </c>
      <c r="CT46" s="63">
        <f t="shared" si="8"/>
        <v>2700</v>
      </c>
      <c r="CU46" s="63">
        <f t="shared" si="8"/>
        <v>2700</v>
      </c>
    </row>
    <row r="47" spans="1:99" x14ac:dyDescent="0.25">
      <c r="A47" s="55" t="s">
        <v>5</v>
      </c>
      <c r="B47" s="55" t="s">
        <v>183</v>
      </c>
      <c r="C47" s="55" t="s">
        <v>151</v>
      </c>
      <c r="D47" s="87">
        <v>0</v>
      </c>
      <c r="E47" s="55">
        <v>50</v>
      </c>
      <c r="F47" s="64">
        <f>D47*E47</f>
        <v>0</v>
      </c>
      <c r="G47" s="69">
        <f>F47</f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f>($D$47*$E$47)/60</f>
        <v>0</v>
      </c>
      <c r="AO47" s="63">
        <f t="shared" ref="AO47:CU47" si="9">($D$47*$E$47)/60</f>
        <v>0</v>
      </c>
      <c r="AP47" s="63">
        <f t="shared" si="9"/>
        <v>0</v>
      </c>
      <c r="AQ47" s="63">
        <f t="shared" si="9"/>
        <v>0</v>
      </c>
      <c r="AR47" s="63">
        <f t="shared" si="9"/>
        <v>0</v>
      </c>
      <c r="AS47" s="63">
        <f t="shared" si="9"/>
        <v>0</v>
      </c>
      <c r="AT47" s="63">
        <f t="shared" si="9"/>
        <v>0</v>
      </c>
      <c r="AU47" s="63">
        <f t="shared" si="9"/>
        <v>0</v>
      </c>
      <c r="AV47" s="63">
        <f t="shared" si="9"/>
        <v>0</v>
      </c>
      <c r="AW47" s="63">
        <f t="shared" si="9"/>
        <v>0</v>
      </c>
      <c r="AX47" s="63">
        <f t="shared" si="9"/>
        <v>0</v>
      </c>
      <c r="AY47" s="63">
        <f t="shared" si="9"/>
        <v>0</v>
      </c>
      <c r="AZ47" s="63">
        <f t="shared" si="9"/>
        <v>0</v>
      </c>
      <c r="BA47" s="63">
        <f t="shared" si="9"/>
        <v>0</v>
      </c>
      <c r="BB47" s="63">
        <f t="shared" si="9"/>
        <v>0</v>
      </c>
      <c r="BC47" s="63">
        <f t="shared" si="9"/>
        <v>0</v>
      </c>
      <c r="BD47" s="63">
        <f t="shared" si="9"/>
        <v>0</v>
      </c>
      <c r="BE47" s="63">
        <f t="shared" si="9"/>
        <v>0</v>
      </c>
      <c r="BF47" s="63">
        <f t="shared" si="9"/>
        <v>0</v>
      </c>
      <c r="BG47" s="63">
        <f t="shared" si="9"/>
        <v>0</v>
      </c>
      <c r="BH47" s="63">
        <f t="shared" si="9"/>
        <v>0</v>
      </c>
      <c r="BI47" s="63">
        <f t="shared" si="9"/>
        <v>0</v>
      </c>
      <c r="BJ47" s="63">
        <f t="shared" si="9"/>
        <v>0</v>
      </c>
      <c r="BK47" s="63">
        <f t="shared" si="9"/>
        <v>0</v>
      </c>
      <c r="BL47" s="63">
        <f t="shared" si="9"/>
        <v>0</v>
      </c>
      <c r="BM47" s="63">
        <f t="shared" si="9"/>
        <v>0</v>
      </c>
      <c r="BN47" s="63">
        <f t="shared" si="9"/>
        <v>0</v>
      </c>
      <c r="BO47" s="63">
        <f t="shared" si="9"/>
        <v>0</v>
      </c>
      <c r="BP47" s="63">
        <f t="shared" si="9"/>
        <v>0</v>
      </c>
      <c r="BQ47" s="63">
        <f t="shared" si="9"/>
        <v>0</v>
      </c>
      <c r="BR47" s="63">
        <f t="shared" si="9"/>
        <v>0</v>
      </c>
      <c r="BS47" s="63">
        <f t="shared" si="9"/>
        <v>0</v>
      </c>
      <c r="BT47" s="63">
        <f t="shared" si="9"/>
        <v>0</v>
      </c>
      <c r="BU47" s="63">
        <f t="shared" si="9"/>
        <v>0</v>
      </c>
      <c r="BV47" s="63">
        <f t="shared" si="9"/>
        <v>0</v>
      </c>
      <c r="BW47" s="63">
        <f t="shared" si="9"/>
        <v>0</v>
      </c>
      <c r="BX47" s="63">
        <f t="shared" si="9"/>
        <v>0</v>
      </c>
      <c r="BY47" s="63">
        <f t="shared" si="9"/>
        <v>0</v>
      </c>
      <c r="BZ47" s="63">
        <f t="shared" si="9"/>
        <v>0</v>
      </c>
      <c r="CA47" s="63">
        <f t="shared" si="9"/>
        <v>0</v>
      </c>
      <c r="CB47" s="63">
        <f t="shared" si="9"/>
        <v>0</v>
      </c>
      <c r="CC47" s="63">
        <f t="shared" si="9"/>
        <v>0</v>
      </c>
      <c r="CD47" s="63">
        <f t="shared" si="9"/>
        <v>0</v>
      </c>
      <c r="CE47" s="63">
        <f t="shared" si="9"/>
        <v>0</v>
      </c>
      <c r="CF47" s="63">
        <f t="shared" si="9"/>
        <v>0</v>
      </c>
      <c r="CG47" s="63">
        <f t="shared" si="9"/>
        <v>0</v>
      </c>
      <c r="CH47" s="63">
        <f t="shared" si="9"/>
        <v>0</v>
      </c>
      <c r="CI47" s="63">
        <f t="shared" si="9"/>
        <v>0</v>
      </c>
      <c r="CJ47" s="63">
        <f t="shared" si="9"/>
        <v>0</v>
      </c>
      <c r="CK47" s="63">
        <f t="shared" si="9"/>
        <v>0</v>
      </c>
      <c r="CL47" s="63">
        <f t="shared" si="9"/>
        <v>0</v>
      </c>
      <c r="CM47" s="63">
        <f t="shared" si="9"/>
        <v>0</v>
      </c>
      <c r="CN47" s="63">
        <f t="shared" si="9"/>
        <v>0</v>
      </c>
      <c r="CO47" s="63">
        <f t="shared" si="9"/>
        <v>0</v>
      </c>
      <c r="CP47" s="63">
        <f t="shared" si="9"/>
        <v>0</v>
      </c>
      <c r="CQ47" s="63">
        <f t="shared" si="9"/>
        <v>0</v>
      </c>
      <c r="CR47" s="63">
        <f t="shared" si="9"/>
        <v>0</v>
      </c>
      <c r="CS47" s="63">
        <f t="shared" si="9"/>
        <v>0</v>
      </c>
      <c r="CT47" s="63">
        <f t="shared" si="9"/>
        <v>0</v>
      </c>
      <c r="CU47" s="63">
        <f t="shared" si="9"/>
        <v>0</v>
      </c>
    </row>
    <row r="48" spans="1:99" x14ac:dyDescent="0.25">
      <c r="A48" s="55" t="s">
        <v>184</v>
      </c>
      <c r="B48" s="55" t="s">
        <v>185</v>
      </c>
      <c r="C48" s="55" t="s">
        <v>5</v>
      </c>
      <c r="F48" s="70"/>
      <c r="G48" s="71">
        <f>SUM(F43:F47)</f>
        <v>1534785.6</v>
      </c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spans="1:99" x14ac:dyDescent="0.25">
      <c r="A49" s="55" t="s">
        <v>184</v>
      </c>
      <c r="B49" s="55" t="s">
        <v>185</v>
      </c>
      <c r="C49" s="55" t="s">
        <v>90</v>
      </c>
      <c r="F49" s="70"/>
      <c r="G49" s="71">
        <f>-SUM(F2:F42)</f>
        <v>-2963383.1174135339</v>
      </c>
      <c r="H49" s="72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spans="1:99" x14ac:dyDescent="0.25">
      <c r="A50" s="55" t="s">
        <v>184</v>
      </c>
      <c r="B50" s="55" t="s">
        <v>185</v>
      </c>
      <c r="C50" s="55" t="s">
        <v>186</v>
      </c>
      <c r="F50" s="70"/>
      <c r="G50" s="71">
        <f>SUM(G48:G49)</f>
        <v>-1428597.5174135338</v>
      </c>
      <c r="H50" s="72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spans="1:99" x14ac:dyDescent="0.25">
      <c r="A51" s="55" t="s">
        <v>184</v>
      </c>
      <c r="B51" s="55" t="s">
        <v>185</v>
      </c>
      <c r="C51" s="55" t="s">
        <v>187</v>
      </c>
      <c r="F51" s="70"/>
      <c r="G51" s="74">
        <f>G50/-G49</f>
        <v>-0.48208330168946428</v>
      </c>
      <c r="H51" s="72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spans="1:99" x14ac:dyDescent="0.25">
      <c r="A52" s="55" t="s">
        <v>184</v>
      </c>
      <c r="B52" s="55" t="s">
        <v>188</v>
      </c>
      <c r="C52" s="55" t="s">
        <v>189</v>
      </c>
      <c r="F52" s="70"/>
      <c r="G52" s="75"/>
      <c r="H52" s="76">
        <f>SUM(H2:H47)</f>
        <v>0</v>
      </c>
      <c r="I52" s="68">
        <f>SUM(I2:I47)</f>
        <v>-7018</v>
      </c>
      <c r="J52" s="68">
        <f>SUM(J2:J47)</f>
        <v>0</v>
      </c>
      <c r="K52" s="68">
        <f>SUM(K2:K47)</f>
        <v>-9032.4958461790793</v>
      </c>
      <c r="L52" s="68">
        <f>SUM(L2:L47)</f>
        <v>0</v>
      </c>
      <c r="M52" s="68">
        <f>SUM(M2:M47)</f>
        <v>-50686.568928658555</v>
      </c>
      <c r="N52" s="68">
        <f>SUM(N2:N47)</f>
        <v>-679.1400000000001</v>
      </c>
      <c r="O52" s="68">
        <f>SUM(O2:O47)</f>
        <v>0</v>
      </c>
      <c r="P52" s="68">
        <f>SUM(P2:P47)</f>
        <v>-78237.795580525068</v>
      </c>
      <c r="Q52" s="68">
        <f>SUM(Q2:Q47)</f>
        <v>-16969.586001479998</v>
      </c>
      <c r="R52" s="68">
        <f>SUM(R2:R47)</f>
        <v>-2135.4958461790798</v>
      </c>
      <c r="S52" s="68">
        <f>SUM(S2:S47)</f>
        <v>0</v>
      </c>
      <c r="T52" s="68">
        <f>SUM(T2:T47)</f>
        <v>-67878.344005919993</v>
      </c>
      <c r="U52" s="68">
        <f>SUM(U2:U47)</f>
        <v>0</v>
      </c>
      <c r="V52" s="68">
        <f>SUM(V2:V47)</f>
        <v>0</v>
      </c>
      <c r="W52" s="68">
        <f>SUM(W2:W47)</f>
        <v>-13807.465202482574</v>
      </c>
      <c r="X52" s="68">
        <f>SUM(X2:X47)</f>
        <v>-72658.436797593182</v>
      </c>
      <c r="Y52" s="68">
        <f>SUM(Y2:Y47)</f>
        <v>-93568.740399532253</v>
      </c>
      <c r="Z52" s="68">
        <f>SUM(Z2:Z47)</f>
        <v>-58621.576179652257</v>
      </c>
      <c r="AA52" s="68">
        <f>SUM(AA2:AA47)</f>
        <v>-93466.901488113232</v>
      </c>
      <c r="AB52" s="68">
        <f>SUM(AB2:AB47)</f>
        <v>-139713.52061385865</v>
      </c>
      <c r="AC52" s="68">
        <f>SUM(AC2:AC47)</f>
        <v>-194255.97094380032</v>
      </c>
      <c r="AD52" s="68">
        <f>SUM(AD2:AD47)</f>
        <v>-160014.89452689706</v>
      </c>
      <c r="AE52" s="68">
        <f>SUM(AE2:AE47)</f>
        <v>-144056.62580302975</v>
      </c>
      <c r="AF52" s="68">
        <f>SUM(AF2:AF47)</f>
        <v>-140010.91265043546</v>
      </c>
      <c r="AG52" s="68">
        <f>SUM(AG2:AG47)</f>
        <v>-141193.19228602137</v>
      </c>
      <c r="AH52" s="68">
        <f>SUM(AH2:AH47)</f>
        <v>-161550.97835759755</v>
      </c>
      <c r="AI52" s="68">
        <f>SUM(AI2:AI47)</f>
        <v>-251644.03326566931</v>
      </c>
      <c r="AJ52" s="68">
        <f>SUM(AJ2:AJ47)</f>
        <v>-320813.44545382872</v>
      </c>
      <c r="AK52" s="68">
        <f>SUM(AK2:AK47)</f>
        <v>-243531.49495050538</v>
      </c>
      <c r="AL52" s="68">
        <f>SUM(AL2:AL47)</f>
        <v>-174964.36915711695</v>
      </c>
      <c r="AM52" s="68">
        <f>SUM(AM2:AM47)</f>
        <v>-134989.902773818</v>
      </c>
      <c r="AN52" s="68">
        <f>SUM(AN2:AN47)</f>
        <v>510657.90923017799</v>
      </c>
      <c r="AO52" s="68">
        <f>SUM(AO2:AO47)</f>
        <v>-2910.923813620866</v>
      </c>
      <c r="AP52" s="68">
        <f>SUM(AP2:AP47)</f>
        <v>-2823.633161844502</v>
      </c>
      <c r="AQ52" s="68">
        <f>SUM(AQ2:AQ47)</f>
        <v>-2736.0879123337882</v>
      </c>
      <c r="AR52" s="68">
        <f>SUM(AR2:AR47)</f>
        <v>-2648.287322512002</v>
      </c>
      <c r="AS52" s="68">
        <f>SUM(AS2:AS47)</f>
        <v>-2560.2306476365693</v>
      </c>
      <c r="AT52" s="68">
        <f>SUM(AT2:AT47)</f>
        <v>-2471.9171407927506</v>
      </c>
      <c r="AU52" s="68">
        <f>SUM(AU2:AU47)</f>
        <v>-2383.346052887302</v>
      </c>
      <c r="AV52" s="68">
        <f>SUM(AV2:AV47)</f>
        <v>-2294.5166326421313</v>
      </c>
      <c r="AW52" s="68">
        <f>SUM(AW2:AW47)</f>
        <v>-2205.4281265879117</v>
      </c>
      <c r="AX52" s="68">
        <f>SUM(AX2:AX47)</f>
        <v>-2116.0797790576989</v>
      </c>
      <c r="AY52" s="68">
        <f>SUM(AY2:AY47)</f>
        <v>-2026.4708321805247</v>
      </c>
      <c r="AZ52" s="68">
        <f>SUM(AZ2:AZ47)</f>
        <v>-1936.6005258749583</v>
      </c>
      <c r="BA52" s="68">
        <f>SUM(BA2:BA47)</f>
        <v>-1846.4680978426686</v>
      </c>
      <c r="BB52" s="68">
        <f>SUM(BB2:BB47)</f>
        <v>-1756.0727835619491</v>
      </c>
      <c r="BC52" s="68">
        <f>SUM(BC2:BC47)</f>
        <v>-1665.4138162812451</v>
      </c>
      <c r="BD52" s="68">
        <f>SUM(BD2:BD47)</f>
        <v>-1574.4904270126399</v>
      </c>
      <c r="BE52" s="68">
        <f>SUM(BE2:BE47)</f>
        <v>-1483.3018445253338</v>
      </c>
      <c r="BF52" s="68">
        <f>SUM(BF2:BF47)</f>
        <v>-1391.8472953391065</v>
      </c>
      <c r="BG52" s="68">
        <f>SUM(BG2:BG47)</f>
        <v>-1300.1260037177526</v>
      </c>
      <c r="BH52" s="68">
        <f>SUM(BH2:BH47)</f>
        <v>-1208.1371916625021</v>
      </c>
      <c r="BI52" s="68">
        <f>SUM(BI2:BI47)</f>
        <v>-1115.8800789054253</v>
      </c>
      <c r="BJ52" s="68">
        <f>SUM(BJ2:BJ47)</f>
        <v>-1023.3538829028066</v>
      </c>
      <c r="BK52" s="68">
        <f>SUM(BK2:BK47)</f>
        <v>-930.55781882851352</v>
      </c>
      <c r="BL52" s="68">
        <f>SUM(BL2:BL47)</f>
        <v>-837.4910995673381</v>
      </c>
      <c r="BM52" s="68">
        <f>SUM(BM2:BM47)</f>
        <v>-744.15293570831636</v>
      </c>
      <c r="BN52" s="68">
        <f>SUM(BN2:BN47)</f>
        <v>-650.54253553803892</v>
      </c>
      <c r="BO52" s="68">
        <f>SUM(BO2:BO47)</f>
        <v>-556.65910503393252</v>
      </c>
      <c r="BP52" s="68">
        <f>SUM(BP2:BP47)</f>
        <v>-462.50184785752253</v>
      </c>
      <c r="BQ52" s="68">
        <f>SUM(BQ2:BQ47)</f>
        <v>-368.06996534767995</v>
      </c>
      <c r="BR52" s="68">
        <f>SUM(BR2:BR47)</f>
        <v>-273.36265651385111</v>
      </c>
      <c r="BS52" s="68">
        <f>SUM(BS2:BS47)</f>
        <v>-178.37911802925737</v>
      </c>
      <c r="BT52" s="68">
        <f>SUM(BT2:BT47)</f>
        <v>-83.118544224083053</v>
      </c>
      <c r="BU52" s="68">
        <f>SUM(BU2:BU47)</f>
        <v>12.419872921355818</v>
      </c>
      <c r="BV52" s="68">
        <f>SUM(BV2:BV47)</f>
        <v>108.23694378346954</v>
      </c>
      <c r="BW52" s="68">
        <f>SUM(BW2:BW47)</f>
        <v>204.33348110226416</v>
      </c>
      <c r="BX52" s="68">
        <f>SUM(BX2:BX47)</f>
        <v>300.7102999882386</v>
      </c>
      <c r="BY52" s="68">
        <f>SUM(BY2:BY47)</f>
        <v>397.36821792929732</v>
      </c>
      <c r="BZ52" s="68">
        <f>SUM(BZ2:BZ47)</f>
        <v>494.30805479768378</v>
      </c>
      <c r="CA52" s="68">
        <f>SUM(CA2:CA47)</f>
        <v>591.53063285693725</v>
      </c>
      <c r="CB52" s="68">
        <f>SUM(CB2:CB47)</f>
        <v>689.03677676886264</v>
      </c>
      <c r="CC52" s="68">
        <f>SUM(CC2:CC47)</f>
        <v>786.82731360053117</v>
      </c>
      <c r="CD52" s="68">
        <f>SUM(CD2:CD47)</f>
        <v>884.90307283129209</v>
      </c>
      <c r="CE52" s="68">
        <f>SUM(CE2:CE47)</f>
        <v>983.26488635980968</v>
      </c>
      <c r="CF52" s="68">
        <f>SUM(CF2:CF47)</f>
        <v>1081.9135885111186</v>
      </c>
      <c r="CG52" s="68">
        <f>SUM(CG2:CG47)</f>
        <v>1180.8500160437022</v>
      </c>
      <c r="CH52" s="68">
        <f>SUM(CH2:CH47)</f>
        <v>1280.0750081565893</v>
      </c>
      <c r="CI52" s="68">
        <f>SUM(CI2:CI47)</f>
        <v>1379.5894064964723</v>
      </c>
      <c r="CJ52" s="68">
        <f>SUM(CJ2:CJ47)</f>
        <v>1479.3940551648463</v>
      </c>
      <c r="CK52" s="68">
        <f>SUM(CK2:CK47)</f>
        <v>1579.48980072517</v>
      </c>
      <c r="CL52" s="68">
        <f>SUM(CL2:CL47)</f>
        <v>1679.8774922100447</v>
      </c>
      <c r="CM52" s="68">
        <f>SUM(CM2:CM47)</f>
        <v>1780.5579811284167</v>
      </c>
      <c r="CN52" s="68">
        <f>SUM(CN2:CN47)</f>
        <v>1881.5321214728008</v>
      </c>
      <c r="CO52" s="68">
        <f>SUM(CO2:CO47)</f>
        <v>1982.8007697265225</v>
      </c>
      <c r="CP52" s="68">
        <f>SUM(CP2:CP47)</f>
        <v>2084.3647848709843</v>
      </c>
      <c r="CQ52" s="68">
        <f>SUM(CQ2:CQ47)</f>
        <v>2186.2250283929511</v>
      </c>
      <c r="CR52" s="68">
        <f>SUM(CR2:CR47)</f>
        <v>2288.3823642918569</v>
      </c>
      <c r="CS52" s="68">
        <f>SUM(CS2:CS47)</f>
        <v>2390.8376590871339</v>
      </c>
      <c r="CT52" s="68">
        <f>SUM(CT2:CT47)</f>
        <v>2493.5917818255643</v>
      </c>
      <c r="CU52" s="68">
        <f>SUM(CU2:CU47)</f>
        <v>848605.30274538405</v>
      </c>
    </row>
    <row r="53" spans="1:99" x14ac:dyDescent="0.25">
      <c r="A53" s="55" t="s">
        <v>184</v>
      </c>
      <c r="B53" s="55" t="s">
        <v>188</v>
      </c>
      <c r="C53" s="55" t="s">
        <v>190</v>
      </c>
      <c r="F53" s="70"/>
      <c r="G53" s="74">
        <f>SUM(H52:CU52)</f>
        <v>-1428597.7026686589</v>
      </c>
      <c r="H53" s="77">
        <f>SUM(H52:R52)</f>
        <v>-164759.0822030218</v>
      </c>
      <c r="I53" s="77"/>
      <c r="J53" s="77"/>
      <c r="K53" s="77"/>
      <c r="L53" s="77"/>
      <c r="M53" s="77"/>
      <c r="N53" s="77"/>
      <c r="O53" s="77"/>
      <c r="P53" s="77"/>
      <c r="Q53" s="77"/>
      <c r="R53" s="78"/>
      <c r="S53" s="79">
        <f>SUM(S52:AD52)</f>
        <v>-893985.85015784949</v>
      </c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8"/>
      <c r="AE53" s="79">
        <f>SUM(AE52:AP52)</f>
        <v>-1207831.6024433097</v>
      </c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8"/>
      <c r="AQ53" s="79">
        <f>SUM(AQ52:BB52)</f>
        <v>-26981.505853910254</v>
      </c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8"/>
      <c r="BC53" s="79">
        <f>SUM(BC52:BN52)</f>
        <v>-13925.294929989021</v>
      </c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8"/>
      <c r="BO53" s="79">
        <f>SUM(BO52:BZ52)</f>
        <v>-404.71436648401732</v>
      </c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8"/>
      <c r="CA53" s="79">
        <f>SUM(CA52:CL52)</f>
        <v>13596.752049725379</v>
      </c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8"/>
      <c r="CM53" s="79">
        <f>SUM(CM52:CU52)</f>
        <v>865693.59523618023</v>
      </c>
      <c r="CN53" s="77"/>
      <c r="CO53" s="77"/>
      <c r="CP53" s="77"/>
      <c r="CQ53" s="77"/>
      <c r="CR53" s="77"/>
      <c r="CS53" s="77"/>
      <c r="CT53" s="77"/>
      <c r="CU53" s="78"/>
    </row>
    <row r="54" spans="1:99" x14ac:dyDescent="0.25">
      <c r="A54" s="55" t="s">
        <v>184</v>
      </c>
      <c r="B54" s="55" t="s">
        <v>191</v>
      </c>
      <c r="C54" s="55" t="s">
        <v>192</v>
      </c>
      <c r="F54" s="70"/>
      <c r="G54" s="71">
        <v>0.06</v>
      </c>
      <c r="H54" s="7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spans="1:99" x14ac:dyDescent="0.25">
      <c r="A55" s="55" t="s">
        <v>184</v>
      </c>
      <c r="B55" s="55" t="s">
        <v>191</v>
      </c>
      <c r="C55" s="55" t="s">
        <v>91</v>
      </c>
      <c r="F55" s="70"/>
      <c r="G55" s="71">
        <f xml:space="preserve"> (1+G54)^(1/12)-1</f>
        <v>4.8675505653430484E-3</v>
      </c>
      <c r="H55" s="72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</row>
    <row r="56" spans="1:99" x14ac:dyDescent="0.25">
      <c r="A56" s="55" t="s">
        <v>184</v>
      </c>
      <c r="B56" s="55" t="s">
        <v>191</v>
      </c>
      <c r="C56" s="55" t="s">
        <v>92</v>
      </c>
      <c r="F56" s="70"/>
      <c r="G56" s="71">
        <v>5.0000000000000001E-4</v>
      </c>
      <c r="H56" s="72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spans="1:99" x14ac:dyDescent="0.25">
      <c r="A57" s="55" t="s">
        <v>184</v>
      </c>
      <c r="B57" s="55" t="s">
        <v>193</v>
      </c>
      <c r="C57" s="55" t="s">
        <v>93</v>
      </c>
      <c r="F57" s="70"/>
      <c r="G57" s="71">
        <f>NPV(G55,Q52:CU52)+SUM(H52:P52)</f>
        <v>-1568984.2877319497</v>
      </c>
      <c r="H57" s="80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</row>
    <row r="58" spans="1:99" x14ac:dyDescent="0.25">
      <c r="A58" s="55" t="s">
        <v>184</v>
      </c>
      <c r="B58" s="55" t="s">
        <v>193</v>
      </c>
      <c r="C58" s="55" t="s">
        <v>94</v>
      </c>
      <c r="F58" s="70"/>
      <c r="G58" s="71">
        <f>CU58</f>
        <v>-6.3395564390500425E-3</v>
      </c>
      <c r="H58" s="76"/>
      <c r="I58" s="68">
        <f>MIRR(H52:I52,G56,G55)</f>
        <v>-1</v>
      </c>
      <c r="J58" s="68">
        <f>MIRR($H$52:J52,$G$56,$G$55)</f>
        <v>-1</v>
      </c>
      <c r="K58" s="68">
        <f>MIRR($H$52:K52,$G$56,$G$55)</f>
        <v>-1</v>
      </c>
      <c r="L58" s="68">
        <f>MIRR($H$52:L52,$G$56,$G$55)</f>
        <v>-1</v>
      </c>
      <c r="M58" s="68">
        <f>MIRR($H$52:M52,$G$56,$G$55)</f>
        <v>-1</v>
      </c>
      <c r="N58" s="68">
        <f>MIRR($H$52:N52,$G$56,$G$55)</f>
        <v>-1</v>
      </c>
      <c r="O58" s="68">
        <f>MIRR($H$52:O52,$G$56,$G$55)</f>
        <v>-1</v>
      </c>
      <c r="P58" s="68">
        <f>MIRR($H$52:P52,$G$56,$G$55)</f>
        <v>-1</v>
      </c>
      <c r="Q58" s="68">
        <f>MIRR($H$52:Q52,$G$56,$G$55)</f>
        <v>-1</v>
      </c>
      <c r="R58" s="68">
        <f>MIRR($H$52:R52,$G$56,$G$55)</f>
        <v>-1</v>
      </c>
      <c r="S58" s="68">
        <f>MIRR($H$52:S52,$G$56,$G$55)</f>
        <v>-1</v>
      </c>
      <c r="T58" s="68">
        <f>MIRR($H$52:T52,$G$56,$G$55)</f>
        <v>-1</v>
      </c>
      <c r="U58" s="68">
        <f>MIRR($H$52:U52,$G$56,$G$55)</f>
        <v>-1</v>
      </c>
      <c r="V58" s="68">
        <f>MIRR($H$52:V52,$G$56,$G$55)</f>
        <v>-1</v>
      </c>
      <c r="W58" s="68">
        <f>MIRR($H$52:W52,$G$56,$G$55)</f>
        <v>-1</v>
      </c>
      <c r="X58" s="68">
        <f>MIRR($H$52:X52,$G$56,$G$55)</f>
        <v>-1</v>
      </c>
      <c r="Y58" s="68">
        <f>MIRR($H$52:Y52,$G$56,$G$55)</f>
        <v>-1</v>
      </c>
      <c r="Z58" s="68">
        <f>MIRR($H$52:Z52,$G$56,$G$55)</f>
        <v>-1</v>
      </c>
      <c r="AA58" s="68">
        <f>MIRR($H$52:AA52,$G$56,$G$55)</f>
        <v>-1</v>
      </c>
      <c r="AB58" s="68">
        <f>MIRR($H$52:AB52,$G$56,$G$55)</f>
        <v>-1</v>
      </c>
      <c r="AC58" s="68">
        <f>MIRR($H$52:AC52,$G$56,$G$55)</f>
        <v>-1</v>
      </c>
      <c r="AD58" s="68">
        <f>MIRR($H$52:AD52,$G$56,$G$55)</f>
        <v>-1</v>
      </c>
      <c r="AE58" s="68">
        <f>MIRR($H$52:AE52,$G$56,$G$55)</f>
        <v>-1</v>
      </c>
      <c r="AF58" s="68">
        <f>MIRR($H$52:AF52,$G$56,$G$55)</f>
        <v>-1</v>
      </c>
      <c r="AG58" s="68">
        <f>MIRR($H$52:AG52,$G$56,$G$55)</f>
        <v>-1</v>
      </c>
      <c r="AH58" s="68">
        <f>MIRR($H$52:AH52,$G$56,$G$55)</f>
        <v>-1</v>
      </c>
      <c r="AI58" s="68">
        <f>MIRR($H$52:AI52,$G$56,$G$55)</f>
        <v>-1</v>
      </c>
      <c r="AJ58" s="68">
        <f>MIRR($H$52:AJ52,$G$56,$G$55)</f>
        <v>-1</v>
      </c>
      <c r="AK58" s="68">
        <f>MIRR($H$52:AK52,$G$56,$G$55)</f>
        <v>-1</v>
      </c>
      <c r="AL58" s="68">
        <f>MIRR($H$52:AL52,$G$56,$G$55)</f>
        <v>-1</v>
      </c>
      <c r="AM58" s="68">
        <f>MIRR($H$52:AM52,$G$56,$G$55)</f>
        <v>-1</v>
      </c>
      <c r="AN58" s="68">
        <f>MIRR($H$52:AN52,$G$56,$G$55)</f>
        <v>-5.1138769895607172E-2</v>
      </c>
      <c r="AO58" s="68">
        <f>MIRR($H$52:AO52,$G$56,$G$55)</f>
        <v>-4.9518465448956772E-2</v>
      </c>
      <c r="AP58" s="68">
        <f>MIRR($H$52:AP52,$G$56,$G$55)</f>
        <v>-4.7990025059492902E-2</v>
      </c>
      <c r="AQ58" s="68">
        <f>MIRR($H$52:AQ52,$G$56,$G$55)</f>
        <v>-4.6545778495974077E-2</v>
      </c>
      <c r="AR58" s="68">
        <f>MIRR($H$52:AR52,$G$56,$G$55)</f>
        <v>-4.517888614988097E-2</v>
      </c>
      <c r="AS58" s="68">
        <f>MIRR($H$52:AS52,$G$56,$G$55)</f>
        <v>-4.3883229574545712E-2</v>
      </c>
      <c r="AT58" s="68">
        <f>MIRR($H$52:AT52,$G$56,$G$55)</f>
        <v>-4.2653318886162972E-2</v>
      </c>
      <c r="AU58" s="68">
        <f>MIRR($H$52:AU52,$G$56,$G$55)</f>
        <v>-4.1484214072738501E-2</v>
      </c>
      <c r="AV58" s="68">
        <f>MIRR($H$52:AV52,$G$56,$G$55)</f>
        <v>-4.0371457833890956E-2</v>
      </c>
      <c r="AW58" s="68">
        <f>MIRR($H$52:AW52,$G$56,$G$55)</f>
        <v>-3.9311018027588629E-2</v>
      </c>
      <c r="AX58" s="68">
        <f>MIRR($H$52:AX52,$G$56,$G$55)</f>
        <v>-3.8299238158162385E-2</v>
      </c>
      <c r="AY58" s="68">
        <f>MIRR($H$52:AY52,$G$56,$G$55)</f>
        <v>-3.7332794624860721E-2</v>
      </c>
      <c r="AZ58" s="68">
        <f>MIRR($H$52:AZ52,$G$56,$G$55)</f>
        <v>-3.6408659678113464E-2</v>
      </c>
      <c r="BA58" s="68">
        <f>MIRR($H$52:BA52,$G$56,$G$55)</f>
        <v>-3.5524069213945464E-2</v>
      </c>
      <c r="BB58" s="68">
        <f>MIRR($H$52:BB52,$G$56,$G$55)</f>
        <v>-3.4676494685138226E-2</v>
      </c>
      <c r="BC58" s="68">
        <f>MIRR($H$52:BC52,$G$56,$G$55)</f>
        <v>-3.3863618528087724E-2</v>
      </c>
      <c r="BD58" s="68">
        <f>MIRR($H$52:BD52,$G$56,$G$55)</f>
        <v>-3.3083312602533166E-2</v>
      </c>
      <c r="BE58" s="68">
        <f>MIRR($H$52:BE52,$G$56,$G$55)</f>
        <v>-3.2333619221870724E-2</v>
      </c>
      <c r="BF58" s="68">
        <f>MIRR($H$52:BF52,$G$56,$G$55)</f>
        <v>-3.161273441806578E-2</v>
      </c>
      <c r="BG58" s="68">
        <f>MIRR($H$52:BG52,$G$56,$G$55)</f>
        <v>-3.0918993140007234E-2</v>
      </c>
      <c r="BH58" s="68">
        <f>MIRR($H$52:BH52,$G$56,$G$55)</f>
        <v>-3.025085612964773E-2</v>
      </c>
      <c r="BI58" s="68">
        <f>MIRR($H$52:BI52,$G$56,$G$55)</f>
        <v>-2.9606898258188186E-2</v>
      </c>
      <c r="BJ58" s="68">
        <f>MIRR($H$52:BJ52,$G$56,$G$55)</f>
        <v>-2.8985798136269114E-2</v>
      </c>
      <c r="BK58" s="68">
        <f>MIRR($H$52:BK52,$G$56,$G$55)</f>
        <v>-2.8386328838736041E-2</v>
      </c>
      <c r="BL58" s="68">
        <f>MIRR($H$52:BL52,$G$56,$G$55)</f>
        <v>-2.7807349606944087E-2</v>
      </c>
      <c r="BM58" s="68">
        <f>MIRR($H$52:BM52,$G$56,$G$55)</f>
        <v>-2.7247798410490631E-2</v>
      </c>
      <c r="BN58" s="68">
        <f>MIRR($H$52:BN52,$G$56,$G$55)</f>
        <v>-2.6706685266292274E-2</v>
      </c>
      <c r="BO58" s="68">
        <f>MIRR($H$52:BO52,$G$56,$G$55)</f>
        <v>-2.61830862265513E-2</v>
      </c>
      <c r="BP58" s="68">
        <f>MIRR($H$52:BP52,$G$56,$G$55)</f>
        <v>-2.5676137958767553E-2</v>
      </c>
      <c r="BQ58" s="68">
        <f>MIRR($H$52:BQ52,$G$56,$G$55)</f>
        <v>-2.5185032850876254E-2</v>
      </c>
      <c r="BR58" s="68">
        <f>MIRR($H$52:BR52,$G$56,$G$55)</f>
        <v>-2.4709014583101818E-2</v>
      </c>
      <c r="BS58" s="68">
        <f>MIRR($H$52:BS52,$G$56,$G$55)</f>
        <v>-2.4247374115421771E-2</v>
      </c>
      <c r="BT58" s="68">
        <f>MIRR($H$52:BT52,$G$56,$G$55)</f>
        <v>-2.3799446045835837E-2</v>
      </c>
      <c r="BU58" s="68">
        <f>MIRR($H$52:BU52,$G$56,$G$55)</f>
        <v>-2.3364358798084961E-2</v>
      </c>
      <c r="BV58" s="68">
        <f>MIRR($H$52:BV52,$G$56,$G$55)</f>
        <v>-2.2939917605951932E-2</v>
      </c>
      <c r="BW58" s="68">
        <f>MIRR($H$52:BW52,$G$56,$G$55)</f>
        <v>-2.2525667923098069E-2</v>
      </c>
      <c r="BX58" s="68">
        <f>MIRR($H$52:BX52,$G$56,$G$55)</f>
        <v>-2.212118262907925E-2</v>
      </c>
      <c r="BY58" s="68">
        <f>MIRR($H$52:BY52,$G$56,$G$55)</f>
        <v>-2.1726060037660866E-2</v>
      </c>
      <c r="BZ58" s="68">
        <f>MIRR($H$52:BZ52,$G$56,$G$55)</f>
        <v>-2.1339922072786344E-2</v>
      </c>
      <c r="CA58" s="68">
        <f>MIRR($H$52:CA52,$G$56,$G$55)</f>
        <v>-2.0962412595938784E-2</v>
      </c>
      <c r="CB58" s="68">
        <f>MIRR($H$52:CB52,$G$56,$G$55)</f>
        <v>-2.0593195870416525E-2</v>
      </c>
      <c r="CC58" s="68">
        <f>MIRR($H$52:CC52,$G$56,$G$55)</f>
        <v>-2.0231955149622172E-2</v>
      </c>
      <c r="CD58" s="68">
        <f>MIRR($H$52:CD52,$G$56,$G$55)</f>
        <v>-1.9878391377841309E-2</v>
      </c>
      <c r="CE58" s="68">
        <f>MIRR($H$52:CE52,$G$56,$G$55)</f>
        <v>-1.9532221993203591E-2</v>
      </c>
      <c r="CF58" s="68">
        <f>MIRR($H$52:CF52,$G$56,$G$55)</f>
        <v>-1.9193179823597029E-2</v>
      </c>
      <c r="CG58" s="68">
        <f>MIRR($H$52:CG52,$G$56,$G$55)</f>
        <v>-1.8861012067251104E-2</v>
      </c>
      <c r="CH58" s="68">
        <f>MIRR($H$52:CH52,$G$56,$G$55)</f>
        <v>-1.8535479350547668E-2</v>
      </c>
      <c r="CI58" s="68">
        <f>MIRR($H$52:CI52,$G$56,$G$55)</f>
        <v>-1.8216354856362527E-2</v>
      </c>
      <c r="CJ58" s="68">
        <f>MIRR($H$52:CJ52,$G$56,$G$55)</f>
        <v>-1.7903423516903105E-2</v>
      </c>
      <c r="CK58" s="68">
        <f>MIRR($H$52:CK52,$G$56,$G$55)</f>
        <v>-1.7596481265597874E-2</v>
      </c>
      <c r="CL58" s="68">
        <f>MIRR($H$52:CL52,$G$56,$G$55)</f>
        <v>-1.72953343431137E-2</v>
      </c>
      <c r="CM58" s="68">
        <f>MIRR($H$52:CM52,$G$56,$G$55)</f>
        <v>-1.6999798653051457E-2</v>
      </c>
      <c r="CN58" s="68">
        <f>MIRR($H$52:CN52,$G$56,$G$55)</f>
        <v>-1.6709699163282465E-2</v>
      </c>
      <c r="CO58" s="68">
        <f>MIRR($H$52:CO52,$G$56,$G$55)</f>
        <v>-1.6424869349265125E-2</v>
      </c>
      <c r="CP58" s="68">
        <f>MIRR($H$52:CP52,$G$56,$G$55)</f>
        <v>-1.6145150676017628E-2</v>
      </c>
      <c r="CQ58" s="68">
        <f>MIRR($H$52:CQ52,$G$56,$G$55)</f>
        <v>-1.5870392115718834E-2</v>
      </c>
      <c r="CR58" s="68">
        <f>MIRR($H$52:CR52,$G$56,$G$55)</f>
        <v>-1.5600449698184193E-2</v>
      </c>
      <c r="CS58" s="68">
        <f>MIRR($H$52:CS52,$G$56,$G$55)</f>
        <v>-1.5335186091702702E-2</v>
      </c>
      <c r="CT58" s="68">
        <f>MIRR($H$52:CT52,$G$56,$G$55)</f>
        <v>-1.5074470211941748E-2</v>
      </c>
      <c r="CU58" s="68">
        <f>MIRR($H$52:CU52,$G$56,$G$55)</f>
        <v>-6.3395564390500425E-3</v>
      </c>
    </row>
    <row r="59" spans="1:99" x14ac:dyDescent="0.25">
      <c r="F59" s="83"/>
      <c r="G59" s="71"/>
      <c r="H59" s="84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</row>
  </sheetData>
  <mergeCells count="8">
    <mergeCell ref="H53:R53"/>
    <mergeCell ref="S53:AD53"/>
    <mergeCell ref="AE53:AP53"/>
    <mergeCell ref="AQ53:BB53"/>
    <mergeCell ref="BC53:BN53"/>
    <mergeCell ref="BO53:BZ53"/>
    <mergeCell ref="CA53:CL53"/>
    <mergeCell ref="CM53:CU53"/>
  </mergeCells>
  <phoneticPr fontId="9" type="noConversion"/>
  <conditionalFormatting sqref="AG19 AG22 AJ19 AJ22 AM19 AM22 AP22">
    <cfRule type="cellIs" dxfId="14" priority="13" stopIfTrue="1" operator="equal">
      <formula>#REF!</formula>
    </cfRule>
  </conditionalFormatting>
  <conditionalFormatting sqref="Y22:AF22 AH19:AI19 AH22:AI22 AK19:AL19 AK22:AL22 AN22:AO22 H33:V39 W33:CU36 W38:BC38 W39:CU39 H40:CU45 N24:R24 H23:M24 N23:CU23 H16:W17 Y16:CU16 X17:AY17 H6:W12 Y7:AM7 X8:AM8 X6:AM6 Z9:AM9 AN6:CU9 X9:Y12 Z10:CU12 H2:CU5 H13:CU15 H18:H22 AQ22:CU22 H25:CU32 K22:R22 K18:K21 Y19:AF19 Z18:AM18 X20:Y20 Z21:AM21 AJ20:AM20 AT18:AY21 BC17:CU21">
    <cfRule type="cellIs" dxfId="13" priority="15" stopIfTrue="1" operator="equal">
      <formula>#REF!</formula>
    </cfRule>
  </conditionalFormatting>
  <conditionalFormatting sqref="X7 X16 X19 S22:X22 W37:CU37 S24:CU24">
    <cfRule type="cellIs" dxfId="12" priority="14" stopIfTrue="1" operator="equal">
      <formula>#REF!</formula>
    </cfRule>
  </conditionalFormatting>
  <conditionalFormatting sqref="H46:CU46">
    <cfRule type="cellIs" dxfId="11" priority="12" stopIfTrue="1" operator="equal">
      <formula>#REF!</formula>
    </cfRule>
  </conditionalFormatting>
  <conditionalFormatting sqref="H47:CU47">
    <cfRule type="cellIs" dxfId="10" priority="11" stopIfTrue="1" operator="equal">
      <formula>#REF!</formula>
    </cfRule>
  </conditionalFormatting>
  <conditionalFormatting sqref="I18:J22">
    <cfRule type="cellIs" dxfId="9" priority="10" stopIfTrue="1" operator="equal">
      <formula>#REF!</formula>
    </cfRule>
  </conditionalFormatting>
  <conditionalFormatting sqref="L18:Q21">
    <cfRule type="cellIs" dxfId="8" priority="9" stopIfTrue="1" operator="equal">
      <formula>#REF!</formula>
    </cfRule>
  </conditionalFormatting>
  <conditionalFormatting sqref="R18:W21">
    <cfRule type="cellIs" dxfId="7" priority="8" stopIfTrue="1" operator="equal">
      <formula>#REF!</formula>
    </cfRule>
  </conditionalFormatting>
  <conditionalFormatting sqref="X18:Y18">
    <cfRule type="cellIs" dxfId="6" priority="7" stopIfTrue="1" operator="equal">
      <formula>#REF!</formula>
    </cfRule>
  </conditionalFormatting>
  <conditionalFormatting sqref="X21">
    <cfRule type="cellIs" dxfId="5" priority="6" stopIfTrue="1" operator="equal">
      <formula>#REF!</formula>
    </cfRule>
  </conditionalFormatting>
  <conditionalFormatting sqref="Y21">
    <cfRule type="cellIs" dxfId="4" priority="5" stopIfTrue="1" operator="equal">
      <formula>#REF!</formula>
    </cfRule>
  </conditionalFormatting>
  <conditionalFormatting sqref="Z20:AB20">
    <cfRule type="cellIs" dxfId="3" priority="4" stopIfTrue="1" operator="equal">
      <formula>#REF!</formula>
    </cfRule>
  </conditionalFormatting>
  <conditionalFormatting sqref="AC20:AI20">
    <cfRule type="cellIs" dxfId="2" priority="3" stopIfTrue="1" operator="equal">
      <formula>#REF!</formula>
    </cfRule>
  </conditionalFormatting>
  <conditionalFormatting sqref="AN18:AS21">
    <cfRule type="cellIs" dxfId="1" priority="2" stopIfTrue="1" operator="equal">
      <formula>#REF!</formula>
    </cfRule>
  </conditionalFormatting>
  <conditionalFormatting sqref="AZ17:BB21">
    <cfRule type="cellIs" dxfId="0" priority="1" stopIfTrue="1" operator="equal">
      <formula>#REF!</formula>
    </cfRule>
  </conditionalFormatting>
  <pageMargins left="0.7" right="0.7" top="0.75" bottom="0.75" header="0.3" footer="0.3"/>
  <pageSetup paperSize="9" orientation="portrait" r:id="rId1"/>
  <ignoredErrors>
    <ignoredError sqref="F4:F5 M9 M6 N24 P24 X20 Z21 Q23 T23 AN25:AN27 AN32 K3:K4 W33:W36 P9 AN28:AN29" 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9051-CD9C-419C-A37D-39726BB79649}">
  <sheetPr codeName="Hoja6"/>
  <dimension ref="B1:BQ143"/>
  <sheetViews>
    <sheetView workbookViewId="0">
      <selection activeCell="H4" sqref="H4:BO4"/>
    </sheetView>
  </sheetViews>
  <sheetFormatPr baseColWidth="10" defaultRowHeight="15" x14ac:dyDescent="0.25"/>
  <cols>
    <col min="2" max="2" width="15.28515625" bestFit="1" customWidth="1"/>
    <col min="3" max="3" width="20.28515625" customWidth="1"/>
    <col min="5" max="5" width="18.28515625" customWidth="1"/>
    <col min="12" max="12" width="11.42578125" style="1"/>
    <col min="258" max="258" width="15.28515625" bestFit="1" customWidth="1"/>
    <col min="259" max="259" width="20.28515625" customWidth="1"/>
    <col min="261" max="261" width="18.28515625" customWidth="1"/>
    <col min="514" max="514" width="15.28515625" bestFit="1" customWidth="1"/>
    <col min="515" max="515" width="20.28515625" customWidth="1"/>
    <col min="517" max="517" width="18.28515625" customWidth="1"/>
    <col min="770" max="770" width="15.28515625" bestFit="1" customWidth="1"/>
    <col min="771" max="771" width="20.28515625" customWidth="1"/>
    <col min="773" max="773" width="18.28515625" customWidth="1"/>
    <col min="1026" max="1026" width="15.28515625" bestFit="1" customWidth="1"/>
    <col min="1027" max="1027" width="20.28515625" customWidth="1"/>
    <col min="1029" max="1029" width="18.28515625" customWidth="1"/>
    <col min="1282" max="1282" width="15.28515625" bestFit="1" customWidth="1"/>
    <col min="1283" max="1283" width="20.28515625" customWidth="1"/>
    <col min="1285" max="1285" width="18.28515625" customWidth="1"/>
    <col min="1538" max="1538" width="15.28515625" bestFit="1" customWidth="1"/>
    <col min="1539" max="1539" width="20.28515625" customWidth="1"/>
    <col min="1541" max="1541" width="18.28515625" customWidth="1"/>
    <col min="1794" max="1794" width="15.28515625" bestFit="1" customWidth="1"/>
    <col min="1795" max="1795" width="20.28515625" customWidth="1"/>
    <col min="1797" max="1797" width="18.28515625" customWidth="1"/>
    <col min="2050" max="2050" width="15.28515625" bestFit="1" customWidth="1"/>
    <col min="2051" max="2051" width="20.28515625" customWidth="1"/>
    <col min="2053" max="2053" width="18.28515625" customWidth="1"/>
    <col min="2306" max="2306" width="15.28515625" bestFit="1" customWidth="1"/>
    <col min="2307" max="2307" width="20.28515625" customWidth="1"/>
    <col min="2309" max="2309" width="18.28515625" customWidth="1"/>
    <col min="2562" max="2562" width="15.28515625" bestFit="1" customWidth="1"/>
    <col min="2563" max="2563" width="20.28515625" customWidth="1"/>
    <col min="2565" max="2565" width="18.28515625" customWidth="1"/>
    <col min="2818" max="2818" width="15.28515625" bestFit="1" customWidth="1"/>
    <col min="2819" max="2819" width="20.28515625" customWidth="1"/>
    <col min="2821" max="2821" width="18.28515625" customWidth="1"/>
    <col min="3074" max="3074" width="15.28515625" bestFit="1" customWidth="1"/>
    <col min="3075" max="3075" width="20.28515625" customWidth="1"/>
    <col min="3077" max="3077" width="18.28515625" customWidth="1"/>
    <col min="3330" max="3330" width="15.28515625" bestFit="1" customWidth="1"/>
    <col min="3331" max="3331" width="20.28515625" customWidth="1"/>
    <col min="3333" max="3333" width="18.28515625" customWidth="1"/>
    <col min="3586" max="3586" width="15.28515625" bestFit="1" customWidth="1"/>
    <col min="3587" max="3587" width="20.28515625" customWidth="1"/>
    <col min="3589" max="3589" width="18.28515625" customWidth="1"/>
    <col min="3842" max="3842" width="15.28515625" bestFit="1" customWidth="1"/>
    <col min="3843" max="3843" width="20.28515625" customWidth="1"/>
    <col min="3845" max="3845" width="18.28515625" customWidth="1"/>
    <col min="4098" max="4098" width="15.28515625" bestFit="1" customWidth="1"/>
    <col min="4099" max="4099" width="20.28515625" customWidth="1"/>
    <col min="4101" max="4101" width="18.28515625" customWidth="1"/>
    <col min="4354" max="4354" width="15.28515625" bestFit="1" customWidth="1"/>
    <col min="4355" max="4355" width="20.28515625" customWidth="1"/>
    <col min="4357" max="4357" width="18.28515625" customWidth="1"/>
    <col min="4610" max="4610" width="15.28515625" bestFit="1" customWidth="1"/>
    <col min="4611" max="4611" width="20.28515625" customWidth="1"/>
    <col min="4613" max="4613" width="18.28515625" customWidth="1"/>
    <col min="4866" max="4866" width="15.28515625" bestFit="1" customWidth="1"/>
    <col min="4867" max="4867" width="20.28515625" customWidth="1"/>
    <col min="4869" max="4869" width="18.28515625" customWidth="1"/>
    <col min="5122" max="5122" width="15.28515625" bestFit="1" customWidth="1"/>
    <col min="5123" max="5123" width="20.28515625" customWidth="1"/>
    <col min="5125" max="5125" width="18.28515625" customWidth="1"/>
    <col min="5378" max="5378" width="15.28515625" bestFit="1" customWidth="1"/>
    <col min="5379" max="5379" width="20.28515625" customWidth="1"/>
    <col min="5381" max="5381" width="18.28515625" customWidth="1"/>
    <col min="5634" max="5634" width="15.28515625" bestFit="1" customWidth="1"/>
    <col min="5635" max="5635" width="20.28515625" customWidth="1"/>
    <col min="5637" max="5637" width="18.28515625" customWidth="1"/>
    <col min="5890" max="5890" width="15.28515625" bestFit="1" customWidth="1"/>
    <col min="5891" max="5891" width="20.28515625" customWidth="1"/>
    <col min="5893" max="5893" width="18.28515625" customWidth="1"/>
    <col min="6146" max="6146" width="15.28515625" bestFit="1" customWidth="1"/>
    <col min="6147" max="6147" width="20.28515625" customWidth="1"/>
    <col min="6149" max="6149" width="18.28515625" customWidth="1"/>
    <col min="6402" max="6402" width="15.28515625" bestFit="1" customWidth="1"/>
    <col min="6403" max="6403" width="20.28515625" customWidth="1"/>
    <col min="6405" max="6405" width="18.28515625" customWidth="1"/>
    <col min="6658" max="6658" width="15.28515625" bestFit="1" customWidth="1"/>
    <col min="6659" max="6659" width="20.28515625" customWidth="1"/>
    <col min="6661" max="6661" width="18.28515625" customWidth="1"/>
    <col min="6914" max="6914" width="15.28515625" bestFit="1" customWidth="1"/>
    <col min="6915" max="6915" width="20.28515625" customWidth="1"/>
    <col min="6917" max="6917" width="18.28515625" customWidth="1"/>
    <col min="7170" max="7170" width="15.28515625" bestFit="1" customWidth="1"/>
    <col min="7171" max="7171" width="20.28515625" customWidth="1"/>
    <col min="7173" max="7173" width="18.28515625" customWidth="1"/>
    <col min="7426" max="7426" width="15.28515625" bestFit="1" customWidth="1"/>
    <col min="7427" max="7427" width="20.28515625" customWidth="1"/>
    <col min="7429" max="7429" width="18.28515625" customWidth="1"/>
    <col min="7682" max="7682" width="15.28515625" bestFit="1" customWidth="1"/>
    <col min="7683" max="7683" width="20.28515625" customWidth="1"/>
    <col min="7685" max="7685" width="18.28515625" customWidth="1"/>
    <col min="7938" max="7938" width="15.28515625" bestFit="1" customWidth="1"/>
    <col min="7939" max="7939" width="20.28515625" customWidth="1"/>
    <col min="7941" max="7941" width="18.28515625" customWidth="1"/>
    <col min="8194" max="8194" width="15.28515625" bestFit="1" customWidth="1"/>
    <col min="8195" max="8195" width="20.28515625" customWidth="1"/>
    <col min="8197" max="8197" width="18.28515625" customWidth="1"/>
    <col min="8450" max="8450" width="15.28515625" bestFit="1" customWidth="1"/>
    <col min="8451" max="8451" width="20.28515625" customWidth="1"/>
    <col min="8453" max="8453" width="18.28515625" customWidth="1"/>
    <col min="8706" max="8706" width="15.28515625" bestFit="1" customWidth="1"/>
    <col min="8707" max="8707" width="20.28515625" customWidth="1"/>
    <col min="8709" max="8709" width="18.28515625" customWidth="1"/>
    <col min="8962" max="8962" width="15.28515625" bestFit="1" customWidth="1"/>
    <col min="8963" max="8963" width="20.28515625" customWidth="1"/>
    <col min="8965" max="8965" width="18.28515625" customWidth="1"/>
    <col min="9218" max="9218" width="15.28515625" bestFit="1" customWidth="1"/>
    <col min="9219" max="9219" width="20.28515625" customWidth="1"/>
    <col min="9221" max="9221" width="18.28515625" customWidth="1"/>
    <col min="9474" max="9474" width="15.28515625" bestFit="1" customWidth="1"/>
    <col min="9475" max="9475" width="20.28515625" customWidth="1"/>
    <col min="9477" max="9477" width="18.28515625" customWidth="1"/>
    <col min="9730" max="9730" width="15.28515625" bestFit="1" customWidth="1"/>
    <col min="9731" max="9731" width="20.28515625" customWidth="1"/>
    <col min="9733" max="9733" width="18.28515625" customWidth="1"/>
    <col min="9986" max="9986" width="15.28515625" bestFit="1" customWidth="1"/>
    <col min="9987" max="9987" width="20.28515625" customWidth="1"/>
    <col min="9989" max="9989" width="18.28515625" customWidth="1"/>
    <col min="10242" max="10242" width="15.28515625" bestFit="1" customWidth="1"/>
    <col min="10243" max="10243" width="20.28515625" customWidth="1"/>
    <col min="10245" max="10245" width="18.28515625" customWidth="1"/>
    <col min="10498" max="10498" width="15.28515625" bestFit="1" customWidth="1"/>
    <col min="10499" max="10499" width="20.28515625" customWidth="1"/>
    <col min="10501" max="10501" width="18.28515625" customWidth="1"/>
    <col min="10754" max="10754" width="15.28515625" bestFit="1" customWidth="1"/>
    <col min="10755" max="10755" width="20.28515625" customWidth="1"/>
    <col min="10757" max="10757" width="18.28515625" customWidth="1"/>
    <col min="11010" max="11010" width="15.28515625" bestFit="1" customWidth="1"/>
    <col min="11011" max="11011" width="20.28515625" customWidth="1"/>
    <col min="11013" max="11013" width="18.28515625" customWidth="1"/>
    <col min="11266" max="11266" width="15.28515625" bestFit="1" customWidth="1"/>
    <col min="11267" max="11267" width="20.28515625" customWidth="1"/>
    <col min="11269" max="11269" width="18.28515625" customWidth="1"/>
    <col min="11522" max="11522" width="15.28515625" bestFit="1" customWidth="1"/>
    <col min="11523" max="11523" width="20.28515625" customWidth="1"/>
    <col min="11525" max="11525" width="18.28515625" customWidth="1"/>
    <col min="11778" max="11778" width="15.28515625" bestFit="1" customWidth="1"/>
    <col min="11779" max="11779" width="20.28515625" customWidth="1"/>
    <col min="11781" max="11781" width="18.28515625" customWidth="1"/>
    <col min="12034" max="12034" width="15.28515625" bestFit="1" customWidth="1"/>
    <col min="12035" max="12035" width="20.28515625" customWidth="1"/>
    <col min="12037" max="12037" width="18.28515625" customWidth="1"/>
    <col min="12290" max="12290" width="15.28515625" bestFit="1" customWidth="1"/>
    <col min="12291" max="12291" width="20.28515625" customWidth="1"/>
    <col min="12293" max="12293" width="18.28515625" customWidth="1"/>
    <col min="12546" max="12546" width="15.28515625" bestFit="1" customWidth="1"/>
    <col min="12547" max="12547" width="20.28515625" customWidth="1"/>
    <col min="12549" max="12549" width="18.28515625" customWidth="1"/>
    <col min="12802" max="12802" width="15.28515625" bestFit="1" customWidth="1"/>
    <col min="12803" max="12803" width="20.28515625" customWidth="1"/>
    <col min="12805" max="12805" width="18.28515625" customWidth="1"/>
    <col min="13058" max="13058" width="15.28515625" bestFit="1" customWidth="1"/>
    <col min="13059" max="13059" width="20.28515625" customWidth="1"/>
    <col min="13061" max="13061" width="18.28515625" customWidth="1"/>
    <col min="13314" max="13314" width="15.28515625" bestFit="1" customWidth="1"/>
    <col min="13315" max="13315" width="20.28515625" customWidth="1"/>
    <col min="13317" max="13317" width="18.28515625" customWidth="1"/>
    <col min="13570" max="13570" width="15.28515625" bestFit="1" customWidth="1"/>
    <col min="13571" max="13571" width="20.28515625" customWidth="1"/>
    <col min="13573" max="13573" width="18.28515625" customWidth="1"/>
    <col min="13826" max="13826" width="15.28515625" bestFit="1" customWidth="1"/>
    <col min="13827" max="13827" width="20.28515625" customWidth="1"/>
    <col min="13829" max="13829" width="18.28515625" customWidth="1"/>
    <col min="14082" max="14082" width="15.28515625" bestFit="1" customWidth="1"/>
    <col min="14083" max="14083" width="20.28515625" customWidth="1"/>
    <col min="14085" max="14085" width="18.28515625" customWidth="1"/>
    <col min="14338" max="14338" width="15.28515625" bestFit="1" customWidth="1"/>
    <col min="14339" max="14339" width="20.28515625" customWidth="1"/>
    <col min="14341" max="14341" width="18.28515625" customWidth="1"/>
    <col min="14594" max="14594" width="15.28515625" bestFit="1" customWidth="1"/>
    <col min="14595" max="14595" width="20.28515625" customWidth="1"/>
    <col min="14597" max="14597" width="18.28515625" customWidth="1"/>
    <col min="14850" max="14850" width="15.28515625" bestFit="1" customWidth="1"/>
    <col min="14851" max="14851" width="20.28515625" customWidth="1"/>
    <col min="14853" max="14853" width="18.28515625" customWidth="1"/>
    <col min="15106" max="15106" width="15.28515625" bestFit="1" customWidth="1"/>
    <col min="15107" max="15107" width="20.28515625" customWidth="1"/>
    <col min="15109" max="15109" width="18.28515625" customWidth="1"/>
    <col min="15362" max="15362" width="15.28515625" bestFit="1" customWidth="1"/>
    <col min="15363" max="15363" width="20.28515625" customWidth="1"/>
    <col min="15365" max="15365" width="18.28515625" customWidth="1"/>
    <col min="15618" max="15618" width="15.28515625" bestFit="1" customWidth="1"/>
    <col min="15619" max="15619" width="20.28515625" customWidth="1"/>
    <col min="15621" max="15621" width="18.28515625" customWidth="1"/>
    <col min="15874" max="15874" width="15.28515625" bestFit="1" customWidth="1"/>
    <col min="15875" max="15875" width="20.28515625" customWidth="1"/>
    <col min="15877" max="15877" width="18.28515625" customWidth="1"/>
    <col min="16130" max="16130" width="15.28515625" bestFit="1" customWidth="1"/>
    <col min="16131" max="16131" width="20.28515625" customWidth="1"/>
    <col min="16133" max="16133" width="18.28515625" customWidth="1"/>
  </cols>
  <sheetData>
    <row r="1" spans="2:67" x14ac:dyDescent="0.25">
      <c r="B1" s="4" t="s">
        <v>154</v>
      </c>
    </row>
    <row r="2" spans="2:67" ht="26.25" x14ac:dyDescent="0.25">
      <c r="C2" s="14" t="s">
        <v>32</v>
      </c>
      <c r="E2" s="14" t="s">
        <v>144</v>
      </c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2:67" x14ac:dyDescent="0.25">
      <c r="B3" t="s">
        <v>30</v>
      </c>
      <c r="C3" s="1">
        <f>' Viabilidad 22 NE ampliando 1pl'!E38</f>
        <v>1953586.4939308271</v>
      </c>
      <c r="D3" s="1"/>
      <c r="E3" s="1">
        <f>' Viabilidad 22 NE ampliando 1pl'!E39</f>
        <v>2150777.1434818776</v>
      </c>
      <c r="H3" s="1" t="s">
        <v>145</v>
      </c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2:67" x14ac:dyDescent="0.25">
      <c r="B4" t="s">
        <v>33</v>
      </c>
      <c r="C4" s="15">
        <v>5</v>
      </c>
      <c r="E4" s="15">
        <v>1.3333299999999999</v>
      </c>
      <c r="H4" s="1">
        <v>-5697.9606080800595</v>
      </c>
      <c r="I4" s="1">
        <v>-5610.923813620866</v>
      </c>
      <c r="J4" s="1">
        <v>-5523.633161844502</v>
      </c>
      <c r="K4" s="1">
        <v>-5436.0879123337882</v>
      </c>
      <c r="L4" s="1">
        <v>-5348.287322512002</v>
      </c>
      <c r="M4" s="1">
        <v>-5260.2306476365693</v>
      </c>
      <c r="N4" s="1">
        <v>-5171.9171407927506</v>
      </c>
      <c r="O4" s="1">
        <v>-5083.346052887302</v>
      </c>
      <c r="P4" s="1">
        <v>-4994.5166326421313</v>
      </c>
      <c r="Q4" s="1">
        <v>-4905.4281265879117</v>
      </c>
      <c r="R4" s="1">
        <v>-4816.0797790576989</v>
      </c>
      <c r="S4" s="1">
        <v>-4726.4708321805247</v>
      </c>
      <c r="T4" s="1">
        <v>-4636.6005258749583</v>
      </c>
      <c r="U4" s="1">
        <v>-4546.4680978426686</v>
      </c>
      <c r="V4" s="1">
        <v>-4456.0727835619491</v>
      </c>
      <c r="W4" s="1">
        <v>-4365.4138162812451</v>
      </c>
      <c r="X4" s="1">
        <v>-4274.4904270126399</v>
      </c>
      <c r="Y4" s="1">
        <v>-4183.3018445253338</v>
      </c>
      <c r="Z4" s="1">
        <v>-4091.8472953391065</v>
      </c>
      <c r="AA4" s="1">
        <v>-4000.1260037177526</v>
      </c>
      <c r="AB4" s="1">
        <v>-3908.1371916625021</v>
      </c>
      <c r="AC4" s="1">
        <v>-3815.8800789054253</v>
      </c>
      <c r="AD4" s="1">
        <v>-3723.3538829028066</v>
      </c>
      <c r="AE4" s="1">
        <v>-3630.5578188285135</v>
      </c>
      <c r="AF4" s="1">
        <v>-3537.4910995673381</v>
      </c>
      <c r="AG4" s="1">
        <v>-3444.1529357083164</v>
      </c>
      <c r="AH4" s="1">
        <v>-3350.5425355380389</v>
      </c>
      <c r="AI4" s="1">
        <v>-3256.6591050339325</v>
      </c>
      <c r="AJ4" s="1">
        <v>-3162.5018478575225</v>
      </c>
      <c r="AK4" s="1">
        <v>-3068.06996534768</v>
      </c>
      <c r="AL4" s="1">
        <v>-2973.3626565138511</v>
      </c>
      <c r="AM4" s="1">
        <v>-2878.3791180292574</v>
      </c>
      <c r="AN4" s="1">
        <v>-2783.1185442240831</v>
      </c>
      <c r="AO4" s="1">
        <v>-2687.5801270786442</v>
      </c>
      <c r="AP4" s="1">
        <v>-2591.7630562165305</v>
      </c>
      <c r="AQ4" s="1">
        <v>-2495.6665188977358</v>
      </c>
      <c r="AR4" s="1">
        <v>-2399.2897000117614</v>
      </c>
      <c r="AS4" s="1">
        <v>-2302.6317820707027</v>
      </c>
      <c r="AT4" s="1">
        <v>-2205.6919452023162</v>
      </c>
      <c r="AU4" s="1">
        <v>-2108.4693671430628</v>
      </c>
      <c r="AV4" s="1">
        <v>-2010.9632232311374</v>
      </c>
      <c r="AW4" s="1">
        <v>-1913.1726863994688</v>
      </c>
      <c r="AX4" s="1">
        <v>-1815.0969271687079</v>
      </c>
      <c r="AY4" s="1">
        <v>-1716.7351136401903</v>
      </c>
      <c r="AZ4" s="1">
        <v>-1618.0864114888814</v>
      </c>
      <c r="BA4" s="1">
        <v>-1519.1499839562978</v>
      </c>
      <c r="BB4" s="1">
        <v>-1419.9249918434107</v>
      </c>
      <c r="BC4" s="1">
        <v>-1320.4105935035277</v>
      </c>
      <c r="BD4" s="1">
        <v>-1220.6059448351537</v>
      </c>
      <c r="BE4" s="1">
        <v>-1120.51019927483</v>
      </c>
      <c r="BF4" s="1">
        <v>-1020.1225077899554</v>
      </c>
      <c r="BG4" s="1">
        <v>-919.44201887158329</v>
      </c>
      <c r="BH4" s="1">
        <v>-818.46787852719922</v>
      </c>
      <c r="BI4" s="1">
        <v>-717.19923027347738</v>
      </c>
      <c r="BJ4" s="1">
        <v>-615.63521512901548</v>
      </c>
      <c r="BK4" s="1">
        <v>-513.77497160704888</v>
      </c>
      <c r="BL4" s="1">
        <v>-411.61763570814321</v>
      </c>
      <c r="BM4" s="1">
        <v>-309.16234091286589</v>
      </c>
      <c r="BN4" s="1">
        <v>-206.40821817443552</v>
      </c>
      <c r="BO4" s="1">
        <v>-103.35439591135142</v>
      </c>
    </row>
    <row r="5" spans="2:67" x14ac:dyDescent="0.25">
      <c r="B5" t="s">
        <v>34</v>
      </c>
      <c r="C5" s="3">
        <v>3.5000000000000003E-2</v>
      </c>
      <c r="E5" s="3">
        <v>0.05</v>
      </c>
    </row>
    <row r="6" spans="2:67" x14ac:dyDescent="0.25">
      <c r="C6" s="3"/>
      <c r="E6" s="3"/>
      <c r="H6" s="1"/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67" x14ac:dyDescent="0.25">
      <c r="B7" t="s">
        <v>35</v>
      </c>
      <c r="C7" s="3">
        <f>C5/12</f>
        <v>2.9166666666666668E-3</v>
      </c>
      <c r="E7" s="3">
        <f>E5/12</f>
        <v>4.1666666666666666E-3</v>
      </c>
      <c r="H7" s="1" t="s">
        <v>147</v>
      </c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67" x14ac:dyDescent="0.25">
      <c r="B8" t="s">
        <v>36</v>
      </c>
      <c r="C8" s="16">
        <f>PMT(C7,C9,-C3)</f>
        <v>35539.14727492696</v>
      </c>
      <c r="E8" s="17">
        <f>PMT(E7,E9,-E3)</f>
        <v>139234.22825992058</v>
      </c>
      <c r="H8" s="1">
        <v>-8961.5714166666676</v>
      </c>
      <c r="I8" s="1">
        <v>-8418.770083405745</v>
      </c>
      <c r="J8" s="1">
        <v>-7873.7070779229034</v>
      </c>
      <c r="K8" s="1">
        <v>-7326.3729765838825</v>
      </c>
      <c r="L8" s="1">
        <v>-6776.7583164892831</v>
      </c>
      <c r="M8" s="1">
        <v>-6224.8535953109558</v>
      </c>
      <c r="N8" s="1">
        <v>-5670.6492711277169</v>
      </c>
      <c r="O8" s="1">
        <v>-5114.1357622603846</v>
      </c>
      <c r="P8" s="1">
        <v>-4555.3034471061028</v>
      </c>
      <c r="Q8" s="1">
        <v>-3994.1426639720135</v>
      </c>
      <c r="R8" s="1">
        <v>-3430.6437109081967</v>
      </c>
      <c r="S8" s="1">
        <v>-2864.7968455399478</v>
      </c>
      <c r="T8" s="1">
        <v>-2296.5922848993318</v>
      </c>
      <c r="U8" s="1">
        <v>-1726.0202052560467</v>
      </c>
      <c r="V8" s="1">
        <v>-1153.0707419475809</v>
      </c>
      <c r="W8" s="1">
        <v>-577.73398920866327</v>
      </c>
    </row>
    <row r="9" spans="2:67" x14ac:dyDescent="0.25">
      <c r="B9" t="s">
        <v>37</v>
      </c>
      <c r="C9" s="18">
        <f>C4*12</f>
        <v>60</v>
      </c>
      <c r="E9" s="15">
        <f>E4*12</f>
        <v>15.999959999999998</v>
      </c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67" x14ac:dyDescent="0.25">
      <c r="B10" t="s">
        <v>38</v>
      </c>
      <c r="C10" s="16">
        <f>C8*C9-C3</f>
        <v>178762.34256479028</v>
      </c>
      <c r="E10" s="17">
        <f>E8*E9-E3</f>
        <v>76964.939307720866</v>
      </c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4" spans="2:67" x14ac:dyDescent="0.25">
      <c r="B14" s="4" t="s">
        <v>155</v>
      </c>
    </row>
    <row r="16" spans="2:67" ht="26.25" x14ac:dyDescent="0.25">
      <c r="C16" s="14" t="s">
        <v>32</v>
      </c>
      <c r="E16" s="14" t="s">
        <v>144</v>
      </c>
    </row>
    <row r="17" spans="2:67" x14ac:dyDescent="0.25">
      <c r="B17" t="s">
        <v>30</v>
      </c>
      <c r="C17" s="1">
        <f>' Viabilidad 22 NE ampliando 2pl'!E38</f>
        <v>2357013.6407348136</v>
      </c>
      <c r="D17" s="1"/>
      <c r="E17" s="1">
        <f>' Viabilidad 22 NE ampliando 2pl'!E39</f>
        <v>2510451.5303285797</v>
      </c>
      <c r="H17" s="1" t="s">
        <v>146</v>
      </c>
    </row>
    <row r="18" spans="2:67" x14ac:dyDescent="0.25">
      <c r="B18" t="s">
        <v>33</v>
      </c>
      <c r="C18" s="15">
        <v>5</v>
      </c>
      <c r="E18" s="15">
        <v>1.3333330000000001</v>
      </c>
      <c r="H18" s="1">
        <v>-6874.6231198155447</v>
      </c>
      <c r="I18" s="1">
        <v>-6769.6127133526952</v>
      </c>
      <c r="J18" s="1">
        <v>-6664.2960265376614</v>
      </c>
      <c r="K18" s="1">
        <v>-6558.6721660527501</v>
      </c>
      <c r="L18" s="1">
        <v>-6452.7402359747566</v>
      </c>
      <c r="M18" s="1">
        <v>-6346.4993377673709</v>
      </c>
      <c r="N18" s="1">
        <v>-6239.9485702735465</v>
      </c>
      <c r="O18" s="1">
        <v>-6133.0870297078645</v>
      </c>
      <c r="P18" s="1">
        <v>-6025.9138096488659</v>
      </c>
      <c r="Q18" s="1">
        <v>-5918.4280010313632</v>
      </c>
      <c r="R18" s="1">
        <v>-5810.6286921387245</v>
      </c>
      <c r="S18" s="1">
        <v>-5702.5149685951501</v>
      </c>
      <c r="T18" s="1">
        <v>-5594.0859133579061</v>
      </c>
      <c r="U18" s="1">
        <v>-5485.3406067095548</v>
      </c>
      <c r="V18" s="1">
        <v>-5376.2781262501449</v>
      </c>
      <c r="W18" s="1">
        <v>-5266.8975468893941</v>
      </c>
      <c r="X18" s="1">
        <v>-5157.1979408388415</v>
      </c>
      <c r="Y18" s="1">
        <v>-5047.1783776039765</v>
      </c>
      <c r="Z18" s="1">
        <v>-4936.8379239763408</v>
      </c>
      <c r="AA18" s="1">
        <v>-4826.1756440256258</v>
      </c>
      <c r="AB18" s="1">
        <v>-4715.1905990917203</v>
      </c>
      <c r="AC18" s="1">
        <v>-4603.8818477767591</v>
      </c>
      <c r="AD18" s="1">
        <v>-4492.2484459371281</v>
      </c>
      <c r="AE18" s="1">
        <v>-4380.2894466754651</v>
      </c>
      <c r="AF18" s="1">
        <v>-4268.0039003326228</v>
      </c>
      <c r="AG18" s="1">
        <v>-4155.3908544796132</v>
      </c>
      <c r="AH18" s="1">
        <v>-4042.4493539095324</v>
      </c>
      <c r="AI18" s="1">
        <v>-3929.1784406294564</v>
      </c>
      <c r="AJ18" s="1">
        <v>-3815.5771538523136</v>
      </c>
      <c r="AK18" s="1">
        <v>-3701.6445299887359</v>
      </c>
      <c r="AL18" s="1">
        <v>-3587.37960263889</v>
      </c>
      <c r="AM18" s="1">
        <v>-3472.781402584274</v>
      </c>
      <c r="AN18" s="1">
        <v>-3357.848957779499</v>
      </c>
      <c r="AO18" s="1">
        <v>-3242.5812933440434</v>
      </c>
      <c r="AP18" s="1">
        <v>-3126.9774315539839</v>
      </c>
      <c r="AQ18" s="1">
        <v>-3011.036391833703</v>
      </c>
      <c r="AR18" s="1">
        <v>-2894.7571907475717</v>
      </c>
      <c r="AS18" s="1">
        <v>-2778.1388419916066</v>
      </c>
      <c r="AT18" s="1">
        <v>-2661.1803563851022</v>
      </c>
      <c r="AU18" s="1">
        <v>-2543.8807418622455</v>
      </c>
      <c r="AV18" s="1">
        <v>-2426.2390034636978</v>
      </c>
      <c r="AW18" s="1">
        <v>-2308.2541433281544</v>
      </c>
      <c r="AX18" s="1">
        <v>-2189.925160683882</v>
      </c>
      <c r="AY18" s="1">
        <v>-2071.25105184023</v>
      </c>
      <c r="AZ18" s="1">
        <v>-1952.2308101791182</v>
      </c>
      <c r="BA18" s="1">
        <v>-1832.8634261464945</v>
      </c>
      <c r="BB18" s="1">
        <v>-1713.1478872437756</v>
      </c>
      <c r="BC18" s="1">
        <v>-1593.0831780192568</v>
      </c>
      <c r="BD18" s="1">
        <v>-1472.6682800595004</v>
      </c>
      <c r="BE18" s="1">
        <v>-1351.9021719806944</v>
      </c>
      <c r="BF18" s="1">
        <v>-1230.7838294199921</v>
      </c>
      <c r="BG18" s="1">
        <v>-1109.3122250268209</v>
      </c>
      <c r="BH18" s="1">
        <v>-987.48632845416967</v>
      </c>
      <c r="BI18" s="1">
        <v>-865.3051063498483</v>
      </c>
      <c r="BJ18" s="1">
        <v>-742.76752234772232</v>
      </c>
      <c r="BK18" s="1">
        <v>-619.87253705892363</v>
      </c>
      <c r="BL18" s="1">
        <v>-496.61910806303274</v>
      </c>
      <c r="BM18" s="1">
        <v>-373.00618989923714</v>
      </c>
      <c r="BN18" s="1">
        <v>-249.03273405746378</v>
      </c>
      <c r="BO18" s="1">
        <v>-124.69768896948514</v>
      </c>
    </row>
    <row r="19" spans="2:67" x14ac:dyDescent="0.25">
      <c r="B19" t="s">
        <v>34</v>
      </c>
      <c r="C19" s="3">
        <v>3.5000000000000003E-2</v>
      </c>
      <c r="E19" s="3">
        <v>0.05</v>
      </c>
      <c r="H19" s="1"/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2:67" x14ac:dyDescent="0.25">
      <c r="C20" s="3"/>
      <c r="E20" s="3"/>
      <c r="H20" s="1"/>
      <c r="I20" s="1"/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2:67" x14ac:dyDescent="0.25">
      <c r="B21" t="s">
        <v>35</v>
      </c>
      <c r="C21" s="3">
        <f>C19/12</f>
        <v>2.9166666666666668E-3</v>
      </c>
      <c r="E21" s="3">
        <f>E19/12</f>
        <v>4.1666666666666666E-3</v>
      </c>
      <c r="H21" s="1" t="s">
        <v>147</v>
      </c>
    </row>
    <row r="22" spans="2:67" x14ac:dyDescent="0.25">
      <c r="B22" t="s">
        <v>36</v>
      </c>
      <c r="C22" s="16">
        <f>PMT(C21,C23,-C17)</f>
        <v>42878.191043663268</v>
      </c>
      <c r="E22" s="17">
        <f>PMT(E21,E23,-E17)</f>
        <v>162518.00976804012</v>
      </c>
      <c r="H22" s="1">
        <v>-10460.214708333333</v>
      </c>
      <c r="I22" s="1">
        <v>-9826.6407260606175</v>
      </c>
      <c r="J22" s="1">
        <v>-9190.4268521950999</v>
      </c>
      <c r="K22" s="1">
        <v>-8551.5620871884748</v>
      </c>
      <c r="L22" s="1">
        <v>-7910.0353856609909</v>
      </c>
      <c r="M22" s="1">
        <v>-7265.8356562104755</v>
      </c>
      <c r="N22" s="1">
        <v>-6618.9517612205809</v>
      </c>
      <c r="O22" s="1">
        <v>-5969.3725166682298</v>
      </c>
      <c r="P22" s="1">
        <v>-5317.0866919302443</v>
      </c>
      <c r="Q22" s="1">
        <v>-4662.0830095891833</v>
      </c>
      <c r="R22" s="1">
        <v>-4004.3501452383671</v>
      </c>
      <c r="S22" s="1">
        <v>-3343.8767272860896</v>
      </c>
      <c r="T22" s="1">
        <v>-2680.6513367590114</v>
      </c>
      <c r="U22" s="1">
        <v>-2014.6625071047372</v>
      </c>
      <c r="V22" s="1">
        <v>-1345.89872399357</v>
      </c>
      <c r="W22" s="1">
        <v>-674.3484251194393</v>
      </c>
      <c r="X22" s="1"/>
    </row>
    <row r="23" spans="2:67" x14ac:dyDescent="0.25">
      <c r="B23" t="s">
        <v>37</v>
      </c>
      <c r="C23" s="18">
        <f>C18*12</f>
        <v>60</v>
      </c>
      <c r="E23" s="15">
        <f>E18*12</f>
        <v>15.999996000000001</v>
      </c>
      <c r="H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67" x14ac:dyDescent="0.25">
      <c r="B24" t="s">
        <v>38</v>
      </c>
      <c r="C24" s="16">
        <f>C22*C23-C17</f>
        <v>215677.82188498229</v>
      </c>
      <c r="E24" s="17">
        <f>E22*E23-E17</f>
        <v>89835.975888023153</v>
      </c>
      <c r="H24" s="1"/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67" x14ac:dyDescent="0.25">
      <c r="H25" s="1"/>
    </row>
    <row r="26" spans="2:67" x14ac:dyDescent="0.25">
      <c r="H26" s="1"/>
    </row>
    <row r="27" spans="2:67" x14ac:dyDescent="0.25">
      <c r="B27" s="4"/>
      <c r="H27" s="1"/>
    </row>
    <row r="28" spans="2:67" x14ac:dyDescent="0.25">
      <c r="B28" s="4" t="s">
        <v>153</v>
      </c>
      <c r="H28" s="1"/>
    </row>
    <row r="29" spans="2:67" x14ac:dyDescent="0.25">
      <c r="H29" s="1"/>
    </row>
    <row r="30" spans="2:67" ht="26.25" x14ac:dyDescent="0.25">
      <c r="C30" s="14" t="s">
        <v>32</v>
      </c>
      <c r="E30" s="14" t="s">
        <v>144</v>
      </c>
      <c r="H30" s="1"/>
    </row>
    <row r="31" spans="2:67" x14ac:dyDescent="0.25">
      <c r="B31" t="s">
        <v>30</v>
      </c>
      <c r="C31" s="1" t="e">
        <f>(' Viabilidad 22 NE'!#REF!-' Viabilidad 22 NE'!#REF!)*0.8</f>
        <v>#REF!</v>
      </c>
      <c r="D31" s="1"/>
      <c r="E31" s="1">
        <f>' Viabilidad 22 NE'!E39</f>
        <v>1672703.6510252212</v>
      </c>
      <c r="H31" s="1" t="s">
        <v>146</v>
      </c>
    </row>
    <row r="32" spans="2:67" x14ac:dyDescent="0.25">
      <c r="B32" t="s">
        <v>33</v>
      </c>
      <c r="C32" s="15">
        <v>5</v>
      </c>
      <c r="E32" s="15">
        <v>1.3333299999999999</v>
      </c>
      <c r="H32" s="1">
        <v>-4144.7921666666671</v>
      </c>
      <c r="I32" s="1">
        <v>-4081.4801417687281</v>
      </c>
      <c r="J32" s="1">
        <v>-4017.9834567981702</v>
      </c>
      <c r="K32" s="1">
        <v>-3954.3015731631158</v>
      </c>
      <c r="L32" s="1">
        <v>-3890.4339507007912</v>
      </c>
      <c r="M32" s="1">
        <v>-3826.3800476729525</v>
      </c>
      <c r="N32" s="1">
        <v>-3762.1393207612819</v>
      </c>
      <c r="O32" s="1">
        <v>-3697.7112250627856</v>
      </c>
      <c r="P32" s="1">
        <v>-3633.0952140851691</v>
      </c>
      <c r="Q32" s="1">
        <v>-3568.2907397422018</v>
      </c>
      <c r="R32" s="1">
        <v>-3503.2972523490657</v>
      </c>
      <c r="S32" s="1">
        <v>-3438.1142006177015</v>
      </c>
      <c r="T32" s="1">
        <v>-3372.7410316521191</v>
      </c>
      <c r="U32" s="1">
        <v>-3307.1771909437221</v>
      </c>
      <c r="V32" s="1">
        <v>-3241.4221223665909</v>
      </c>
      <c r="W32" s="1">
        <v>-3175.4752681727773</v>
      </c>
      <c r="X32" s="1">
        <v>-3109.3360689875644</v>
      </c>
      <c r="Y32" s="1">
        <v>-3043.0039638047292</v>
      </c>
      <c r="Z32" s="1">
        <v>-2976.4783899817758</v>
      </c>
      <c r="AA32" s="1">
        <v>-2909.7587832351728</v>
      </c>
      <c r="AB32" s="1">
        <v>-2842.8445776355588</v>
      </c>
      <c r="AC32" s="1">
        <v>-2775.7352056029458</v>
      </c>
      <c r="AD32" s="1">
        <v>-2708.4300979019049</v>
      </c>
      <c r="AE32" s="1">
        <v>-2640.9286836367355</v>
      </c>
      <c r="AF32" s="1">
        <v>-2573.2303902466265</v>
      </c>
      <c r="AG32" s="1">
        <v>-2505.3346435007961</v>
      </c>
      <c r="AH32" s="1">
        <v>-2437.2408674936232</v>
      </c>
      <c r="AI32" s="1">
        <v>-2368.9484846397636</v>
      </c>
      <c r="AJ32" s="1">
        <v>-2300.4569156692469</v>
      </c>
      <c r="AK32" s="1">
        <v>-2231.7655796225649</v>
      </c>
      <c r="AL32" s="1">
        <v>-2162.8738938457477</v>
      </c>
      <c r="AM32" s="1">
        <v>-2093.7812739854148</v>
      </c>
      <c r="AN32" s="1">
        <v>-2024.4871339838226</v>
      </c>
      <c r="AO32" s="1">
        <v>-1954.9908860738922</v>
      </c>
      <c r="AP32" s="1">
        <v>-1885.2919407742247</v>
      </c>
      <c r="AQ32" s="1">
        <v>-1815.3897068840995</v>
      </c>
      <c r="AR32" s="1">
        <v>-1745.2835914784616</v>
      </c>
      <c r="AS32" s="1">
        <v>-1674.9729999028909</v>
      </c>
      <c r="AT32" s="1">
        <v>-1604.4573357685576</v>
      </c>
      <c r="AU32" s="1">
        <v>-1533.7360009471658</v>
      </c>
      <c r="AV32" s="1">
        <v>-1462.808395565879</v>
      </c>
      <c r="AW32" s="1">
        <v>-1391.6739180022298</v>
      </c>
      <c r="AX32" s="1">
        <v>-1320.3319648790196</v>
      </c>
      <c r="AY32" s="1">
        <v>-1248.7819310592001</v>
      </c>
      <c r="AZ32" s="1">
        <v>-1177.0232096407397</v>
      </c>
      <c r="BA32" s="1">
        <v>-1105.0551919514755</v>
      </c>
      <c r="BB32" s="1">
        <v>-1032.8772675439509</v>
      </c>
      <c r="BC32" s="1">
        <v>-960.48882419023744</v>
      </c>
      <c r="BD32" s="1">
        <v>-887.88924787674262</v>
      </c>
      <c r="BE32" s="1">
        <v>-815.07792279900002</v>
      </c>
      <c r="BF32" s="1">
        <v>-742.0542313564473</v>
      </c>
      <c r="BG32" s="1">
        <v>-668.81755414718702</v>
      </c>
      <c r="BH32" s="1">
        <v>-595.36726996273319</v>
      </c>
      <c r="BI32" s="1">
        <v>-521.70275578274152</v>
      </c>
      <c r="BJ32" s="1">
        <v>-447.82338676972466</v>
      </c>
      <c r="BK32" s="1">
        <v>-373.72853626375314</v>
      </c>
      <c r="BL32" s="1">
        <v>-299.41757577713929</v>
      </c>
      <c r="BM32" s="1">
        <v>-224.8898749891062</v>
      </c>
      <c r="BN32" s="1">
        <v>-150.1448017404413</v>
      </c>
      <c r="BO32" s="1">
        <v>-75.181722028134402</v>
      </c>
    </row>
    <row r="33" spans="2:69" x14ac:dyDescent="0.25">
      <c r="B33" t="s">
        <v>34</v>
      </c>
      <c r="C33" s="3">
        <v>3.5000000000000003E-2</v>
      </c>
      <c r="E33" s="3">
        <v>0.05</v>
      </c>
      <c r="H33" s="1"/>
      <c r="I33" s="1"/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69" x14ac:dyDescent="0.25">
      <c r="C34" s="3"/>
      <c r="E34" s="3"/>
      <c r="H34" s="1"/>
      <c r="I34" s="1"/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2:69" x14ac:dyDescent="0.25">
      <c r="B35" t="s">
        <v>35</v>
      </c>
      <c r="C35" s="3">
        <f>C33/12</f>
        <v>2.9166666666666668E-3</v>
      </c>
      <c r="E35" s="3">
        <f>E33/12</f>
        <v>4.1666666666666666E-3</v>
      </c>
      <c r="H35" s="1" t="s">
        <v>147</v>
      </c>
    </row>
    <row r="36" spans="2:69" x14ac:dyDescent="0.25">
      <c r="B36" t="s">
        <v>36</v>
      </c>
      <c r="C36" s="16" t="e">
        <f>PMT(C35,C37,-C31)</f>
        <v>#REF!</v>
      </c>
      <c r="E36" s="17">
        <f>PMT(E35,E37,-E31)</f>
        <v>108285.32498769814</v>
      </c>
      <c r="H36" s="1">
        <v>-6969.5985416666663</v>
      </c>
      <c r="I36" s="1">
        <v>-6547.4507726186785</v>
      </c>
      <c r="J36" s="1">
        <v>-6123.544054532993</v>
      </c>
      <c r="K36" s="1">
        <v>-5697.8710584552809</v>
      </c>
      <c r="L36" s="1">
        <v>-5270.424424893914</v>
      </c>
      <c r="M36" s="1">
        <v>-4841.1967636927075</v>
      </c>
      <c r="N36" s="1">
        <v>-4410.1806539031622</v>
      </c>
      <c r="O36" s="1">
        <v>-3977.3686436561607</v>
      </c>
      <c r="P36" s="1">
        <v>-3542.7532500331299</v>
      </c>
      <c r="Q36" s="1">
        <v>-3106.3269589366701</v>
      </c>
      <c r="R36" s="1">
        <v>-2668.0822249606417</v>
      </c>
      <c r="S36" s="1">
        <v>-2228.0114712597128</v>
      </c>
      <c r="T36" s="1">
        <v>-1786.1070894183633</v>
      </c>
      <c r="U36" s="1">
        <v>-1342.361439319342</v>
      </c>
      <c r="V36" s="1">
        <v>-896.76684901157478</v>
      </c>
      <c r="W36" s="1">
        <v>-449.31561457752497</v>
      </c>
    </row>
    <row r="37" spans="2:69" x14ac:dyDescent="0.25">
      <c r="B37" t="s">
        <v>37</v>
      </c>
      <c r="C37" s="18">
        <f>C32*12</f>
        <v>60</v>
      </c>
      <c r="E37" s="15">
        <f>E32*12</f>
        <v>15.999959999999998</v>
      </c>
      <c r="H37" s="1"/>
      <c r="I37" s="1"/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2:69" x14ac:dyDescent="0.25">
      <c r="B38" t="s">
        <v>38</v>
      </c>
      <c r="C38" s="16" t="e">
        <f>C36*C37-C31</f>
        <v>#REF!</v>
      </c>
      <c r="E38" s="17">
        <f>E36*E37-E31</f>
        <v>59857.217364949407</v>
      </c>
      <c r="H38" s="1"/>
      <c r="I38" s="1"/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2:69" x14ac:dyDescent="0.25">
      <c r="H39" s="1"/>
      <c r="J39" s="1"/>
    </row>
    <row r="40" spans="2:69" x14ac:dyDescent="0.25">
      <c r="H40" s="1"/>
      <c r="J40" s="1"/>
    </row>
    <row r="41" spans="2:69" x14ac:dyDescent="0.25">
      <c r="H41" s="1"/>
      <c r="J41" s="1"/>
    </row>
    <row r="42" spans="2:69" x14ac:dyDescent="0.25">
      <c r="B42" s="4" t="s">
        <v>156</v>
      </c>
      <c r="H42" s="1"/>
      <c r="J42" s="1"/>
    </row>
    <row r="43" spans="2:69" x14ac:dyDescent="0.25">
      <c r="H43" s="1"/>
      <c r="J43" s="1"/>
    </row>
    <row r="44" spans="2:69" ht="26.25" x14ac:dyDescent="0.25">
      <c r="C44" s="14" t="s">
        <v>32</v>
      </c>
      <c r="E44" s="14" t="s">
        <v>144</v>
      </c>
      <c r="H44" s="1"/>
      <c r="J44" s="1"/>
    </row>
    <row r="45" spans="2:69" x14ac:dyDescent="0.25">
      <c r="B45" t="s">
        <v>30</v>
      </c>
      <c r="C45" s="1">
        <f>' Viabilidad22manteniendo+1plESE'!E38</f>
        <v>844849.53375491558</v>
      </c>
      <c r="D45" s="1"/>
      <c r="E45" s="1">
        <f>' Viabilidad22manteniendo+1plESE'!E39</f>
        <v>1156935.722839606</v>
      </c>
      <c r="H45" s="1" t="s">
        <v>146</v>
      </c>
      <c r="J45" s="1"/>
    </row>
    <row r="46" spans="2:69" x14ac:dyDescent="0.25">
      <c r="B46" t="s">
        <v>33</v>
      </c>
      <c r="C46" s="15">
        <v>5</v>
      </c>
      <c r="E46" s="15">
        <v>1.3333299999999999</v>
      </c>
      <c r="H46" s="1">
        <v>-2464.1444625000004</v>
      </c>
      <c r="I46" s="1">
        <v>-2426.5044628839555</v>
      </c>
      <c r="J46" s="1">
        <v>-2388.7546799356978</v>
      </c>
      <c r="K46" s="1">
        <v>-2350.8947934538405</v>
      </c>
      <c r="L46" s="1">
        <v>-2312.9244823030781</v>
      </c>
      <c r="M46" s="1">
        <v>-2274.8434244114596</v>
      </c>
      <c r="N46" s="1">
        <v>-2236.6512967676563</v>
      </c>
      <c r="O46" s="1">
        <v>-2198.3477754182259</v>
      </c>
      <c r="P46" s="1">
        <v>-2159.9325354648595</v>
      </c>
      <c r="Q46" s="1">
        <v>-2121.4052510616293</v>
      </c>
      <c r="R46" s="1">
        <v>-2082.7655954122224</v>
      </c>
      <c r="S46" s="1">
        <v>-2044.0132407671722</v>
      </c>
      <c r="T46" s="1">
        <v>-2005.1478584210734</v>
      </c>
      <c r="U46" s="1">
        <v>-1966.169118709799</v>
      </c>
      <c r="V46" s="1">
        <v>-1927.0766910076995</v>
      </c>
      <c r="W46" s="1">
        <v>-1887.8702437248021</v>
      </c>
      <c r="X46" s="1">
        <v>-1848.5494443039966</v>
      </c>
      <c r="Y46" s="1">
        <v>-1809.1139592182139</v>
      </c>
      <c r="Z46" s="1">
        <v>-1769.5634539675973</v>
      </c>
      <c r="AA46" s="1">
        <v>-1729.8975930766669</v>
      </c>
      <c r="AB46" s="1">
        <v>-1690.1160400914707</v>
      </c>
      <c r="AC46" s="1">
        <v>-1650.2184575767344</v>
      </c>
      <c r="AD46" s="1">
        <v>-1610.2045071129974</v>
      </c>
      <c r="AE46" s="1">
        <v>-1570.0738492937405</v>
      </c>
      <c r="AF46" s="1">
        <v>-1529.8261437225112</v>
      </c>
      <c r="AG46" s="1">
        <v>-1489.4610490100324</v>
      </c>
      <c r="AH46" s="1">
        <v>-1448.9782227713085</v>
      </c>
      <c r="AI46" s="1">
        <v>-1408.3773216227221</v>
      </c>
      <c r="AJ46" s="1">
        <v>-1367.6580011791191</v>
      </c>
      <c r="AK46" s="1">
        <v>-1326.8199160508884</v>
      </c>
      <c r="AL46" s="1">
        <v>-1285.8627198410338</v>
      </c>
      <c r="AM46" s="1">
        <v>-1244.7860651422341</v>
      </c>
      <c r="AN46" s="1">
        <v>-1203.5896035338963</v>
      </c>
      <c r="AO46" s="1">
        <v>-1162.2729855792006</v>
      </c>
      <c r="AP46" s="1">
        <v>-1120.835860822137</v>
      </c>
      <c r="AQ46" s="1">
        <v>-1079.2778777845322</v>
      </c>
      <c r="AR46" s="1">
        <v>-1037.5986839630673</v>
      </c>
      <c r="AS46" s="1">
        <v>-995.79792582629011</v>
      </c>
      <c r="AT46" s="1">
        <v>-953.8752488116138</v>
      </c>
      <c r="AU46" s="1">
        <v>-911.83029732231125</v>
      </c>
      <c r="AV46" s="1">
        <v>-869.66271472449864</v>
      </c>
      <c r="AW46" s="1">
        <v>-827.37214334410908</v>
      </c>
      <c r="AX46" s="1">
        <v>-784.95822446385978</v>
      </c>
      <c r="AY46" s="1">
        <v>-742.42059832020971</v>
      </c>
      <c r="AZ46" s="1">
        <v>-699.75890410030752</v>
      </c>
      <c r="BA46" s="1">
        <v>-656.97277993893056</v>
      </c>
      <c r="BB46" s="1">
        <v>-614.06186291541621</v>
      </c>
      <c r="BC46" s="1">
        <v>-571.02578905058317</v>
      </c>
      <c r="BD46" s="1">
        <v>-527.8641933036447</v>
      </c>
      <c r="BE46" s="1">
        <v>-484.57670956911068</v>
      </c>
      <c r="BF46" s="1">
        <v>-441.16297067368441</v>
      </c>
      <c r="BG46" s="1">
        <v>-397.62260837314636</v>
      </c>
      <c r="BH46" s="1">
        <v>-353.9552533492319</v>
      </c>
      <c r="BI46" s="1">
        <v>-310.16053520649768</v>
      </c>
      <c r="BJ46" s="1">
        <v>-266.23808246918037</v>
      </c>
      <c r="BK46" s="1">
        <v>-222.18752257804587</v>
      </c>
      <c r="BL46" s="1">
        <v>-178.00848188722898</v>
      </c>
      <c r="BM46" s="1">
        <v>-133.70058566106388</v>
      </c>
      <c r="BN46" s="1">
        <v>-89.263458070905799</v>
      </c>
      <c r="BO46" s="1">
        <v>-44.696722191943039</v>
      </c>
    </row>
    <row r="47" spans="2:69" x14ac:dyDescent="0.25">
      <c r="B47" t="s">
        <v>34</v>
      </c>
      <c r="C47" s="3">
        <v>3.5000000000000003E-2</v>
      </c>
      <c r="E47" s="3">
        <v>0.05</v>
      </c>
      <c r="H47" s="1"/>
      <c r="J47" s="1"/>
    </row>
    <row r="48" spans="2:69" x14ac:dyDescent="0.25">
      <c r="C48" s="3"/>
      <c r="E48" s="3"/>
      <c r="H48" s="1"/>
      <c r="J48" s="1"/>
    </row>
    <row r="49" spans="2:67" x14ac:dyDescent="0.25">
      <c r="B49" t="s">
        <v>35</v>
      </c>
      <c r="C49" s="3">
        <f>C47/12</f>
        <v>2.9166666666666668E-3</v>
      </c>
      <c r="E49" s="3">
        <f>E47/12</f>
        <v>4.1666666666666666E-3</v>
      </c>
      <c r="H49" s="1" t="s">
        <v>147</v>
      </c>
      <c r="J49" s="1"/>
    </row>
    <row r="50" spans="2:67" x14ac:dyDescent="0.25">
      <c r="B50" t="s">
        <v>36</v>
      </c>
      <c r="C50" s="16">
        <f>PMT(C49,C51,-C45)</f>
        <v>15369.287256309452</v>
      </c>
      <c r="E50" s="17">
        <f>PMT(E49,E51,-E45)</f>
        <v>74896.208100448057</v>
      </c>
      <c r="H50" s="1">
        <v>-4820.5655000000006</v>
      </c>
      <c r="I50" s="1">
        <v>-4528.584411102438</v>
      </c>
      <c r="J50" s="1">
        <v>-4235.38673433447</v>
      </c>
      <c r="K50" s="1">
        <v>-3940.9674005799679</v>
      </c>
      <c r="L50" s="1">
        <v>-3645.3213196014894</v>
      </c>
      <c r="M50" s="1">
        <v>-3348.4433799522667</v>
      </c>
      <c r="N50" s="1">
        <v>-3050.3284488878389</v>
      </c>
      <c r="O50" s="1">
        <v>-2750.9713722773095</v>
      </c>
      <c r="P50" s="1">
        <v>-2450.3669745142361</v>
      </c>
      <c r="Q50" s="1">
        <v>-2148.5100584271504</v>
      </c>
      <c r="R50" s="1">
        <v>-1845.3954051897013</v>
      </c>
      <c r="S50" s="1">
        <v>-1541.0177742304295</v>
      </c>
      <c r="T50" s="1">
        <v>-1235.3719031421608</v>
      </c>
      <c r="U50" s="1">
        <v>-928.45250759102464</v>
      </c>
      <c r="V50" s="1">
        <v>-620.25428122509197</v>
      </c>
      <c r="W50" s="1">
        <v>-310.77189558263439</v>
      </c>
    </row>
    <row r="51" spans="2:67" x14ac:dyDescent="0.25">
      <c r="B51" t="s">
        <v>37</v>
      </c>
      <c r="C51" s="18">
        <f>C46*12</f>
        <v>60</v>
      </c>
      <c r="E51" s="15">
        <f>E46*12</f>
        <v>15.999959999999998</v>
      </c>
      <c r="H51" s="1"/>
      <c r="J51" s="1"/>
    </row>
    <row r="52" spans="2:67" x14ac:dyDescent="0.25">
      <c r="B52" t="s">
        <v>38</v>
      </c>
      <c r="C52" s="16">
        <f>C50*C51-C45</f>
        <v>77307.701623651548</v>
      </c>
      <c r="E52" s="17">
        <f>E50*E51-E45</f>
        <v>41400.610919238767</v>
      </c>
      <c r="H52" s="1"/>
      <c r="J52" s="1"/>
    </row>
    <row r="53" spans="2:67" x14ac:dyDescent="0.25"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2:67" x14ac:dyDescent="0.25">
      <c r="H54" s="1"/>
      <c r="I54" s="1"/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2:67" x14ac:dyDescent="0.25">
      <c r="H55" s="1"/>
      <c r="J55" s="1"/>
    </row>
    <row r="56" spans="2:67" x14ac:dyDescent="0.25">
      <c r="B56" s="4" t="s">
        <v>157</v>
      </c>
      <c r="H56" s="1"/>
      <c r="J56" s="1"/>
    </row>
    <row r="57" spans="2:67" x14ac:dyDescent="0.25">
      <c r="H57" s="1"/>
      <c r="J57" s="1"/>
    </row>
    <row r="58" spans="2:67" ht="26.25" x14ac:dyDescent="0.25">
      <c r="C58" s="14" t="s">
        <v>32</v>
      </c>
      <c r="E58" s="14" t="s">
        <v>144</v>
      </c>
      <c r="H58" s="1"/>
      <c r="J58" s="1"/>
    </row>
    <row r="59" spans="2:67" x14ac:dyDescent="0.25">
      <c r="B59" t="s">
        <v>30</v>
      </c>
      <c r="C59" s="1">
        <f>' Viabilidad22manteniendo+2plESE'!E38</f>
        <v>1246682.0345087964</v>
      </c>
      <c r="D59" s="1"/>
      <c r="E59" s="1">
        <f>' Viabilidad22manteniendo+2plESE'!E39</f>
        <v>1516610.1097624123</v>
      </c>
      <c r="H59" s="1" t="s">
        <v>146</v>
      </c>
      <c r="J59" s="1"/>
    </row>
    <row r="60" spans="2:67" x14ac:dyDescent="0.25">
      <c r="B60" t="s">
        <v>33</v>
      </c>
      <c r="C60" s="15">
        <v>5</v>
      </c>
      <c r="E60" s="15">
        <v>1.3333299999999999</v>
      </c>
      <c r="H60" s="1">
        <v>-3636.1559208333338</v>
      </c>
      <c r="I60" s="1">
        <v>-3580.6133544185432</v>
      </c>
      <c r="J60" s="1">
        <v>-3524.9087888517097</v>
      </c>
      <c r="K60" s="1">
        <v>-3469.0417516353054</v>
      </c>
      <c r="L60" s="1">
        <v>-3413.0117688936871</v>
      </c>
      <c r="M60" s="1">
        <v>-3356.818365369073</v>
      </c>
      <c r="N60" s="1">
        <v>-3300.4610644175118</v>
      </c>
      <c r="O60" s="1">
        <v>-3243.9393880048415</v>
      </c>
      <c r="P60" s="1">
        <v>-3187.2528567026343</v>
      </c>
      <c r="Q60" s="1">
        <v>-3130.4009896841294</v>
      </c>
      <c r="R60" s="1">
        <v>-3073.3833047201533</v>
      </c>
      <c r="S60" s="1">
        <v>-3016.1993181750331</v>
      </c>
      <c r="T60" s="1">
        <v>-2958.8485450024887</v>
      </c>
      <c r="U60" s="1">
        <v>-2901.3304987415249</v>
      </c>
      <c r="V60" s="1">
        <v>-2843.6446915122997</v>
      </c>
      <c r="W60" s="1">
        <v>-2785.7906340119894</v>
      </c>
      <c r="X60" s="1">
        <v>-2727.7678355106364</v>
      </c>
      <c r="Y60" s="1">
        <v>-2669.5758038469885</v>
      </c>
      <c r="Z60" s="1">
        <v>-2611.2140454243208</v>
      </c>
      <c r="AA60" s="1">
        <v>-2552.6820652062538</v>
      </c>
      <c r="AB60" s="1">
        <v>-2493.9793667125505</v>
      </c>
      <c r="AC60" s="1">
        <v>-2435.1054520149078</v>
      </c>
      <c r="AD60" s="1">
        <v>-2376.0598217327301</v>
      </c>
      <c r="AE60" s="1">
        <v>-2316.8419750288963</v>
      </c>
      <c r="AF60" s="1">
        <v>-2257.4514096055091</v>
      </c>
      <c r="AG60" s="1">
        <v>-2197.8876216996373</v>
      </c>
      <c r="AH60" s="1">
        <v>-2138.1501060790406</v>
      </c>
      <c r="AI60" s="1">
        <v>-2078.238356037883</v>
      </c>
      <c r="AJ60" s="1">
        <v>-2018.1518633924393</v>
      </c>
      <c r="AK60" s="1">
        <v>-1957.890118476779</v>
      </c>
      <c r="AL60" s="1">
        <v>-1897.4526101384486</v>
      </c>
      <c r="AM60" s="1">
        <v>-1836.8388257341314</v>
      </c>
      <c r="AN60" s="1">
        <v>-1776.0482511253012</v>
      </c>
      <c r="AO60" s="1">
        <v>-1715.0803706738625</v>
      </c>
      <c r="AP60" s="1">
        <v>-1653.9346672377735</v>
      </c>
      <c r="AQ60" s="1">
        <v>-1592.6106221666626</v>
      </c>
      <c r="AR60" s="1">
        <v>-1531.1077152974269</v>
      </c>
      <c r="AS60" s="1">
        <v>-1469.4254249498238</v>
      </c>
      <c r="AT60" s="1">
        <v>-1407.5632279220395</v>
      </c>
      <c r="AU60" s="1">
        <v>-1345.5205994862574</v>
      </c>
      <c r="AV60" s="1">
        <v>-1283.2970133842045</v>
      </c>
      <c r="AW60" s="1">
        <v>-1220.8919418226874</v>
      </c>
      <c r="AX60" s="1">
        <v>-1158.3048554691156</v>
      </c>
      <c r="AY60" s="1">
        <v>-1095.5352234470129</v>
      </c>
      <c r="AZ60" s="1">
        <v>-1032.582513331512</v>
      </c>
      <c r="BA60" s="1">
        <v>-969.44619114484112</v>
      </c>
      <c r="BB60" s="1">
        <v>-906.12572135179244</v>
      </c>
      <c r="BC60" s="1">
        <v>-842.62056685518053</v>
      </c>
      <c r="BD60" s="1">
        <v>-778.93018899128708</v>
      </c>
      <c r="BE60" s="1">
        <v>-715.05404752529046</v>
      </c>
      <c r="BF60" s="1">
        <v>-650.99160064668479</v>
      </c>
      <c r="BG60" s="1">
        <v>-586.74230496468306</v>
      </c>
      <c r="BH60" s="1">
        <v>-522.30561550360892</v>
      </c>
      <c r="BI60" s="1">
        <v>-457.68098569827333</v>
      </c>
      <c r="BJ60" s="1">
        <v>-392.86786738933876</v>
      </c>
      <c r="BK60" s="1">
        <v>-327.86571081866981</v>
      </c>
      <c r="BL60" s="1">
        <v>-262.67396462466979</v>
      </c>
      <c r="BM60" s="1">
        <v>-197.29207583760393</v>
      </c>
      <c r="BN60" s="1">
        <v>-131.7194898749091</v>
      </c>
      <c r="BO60" s="1">
        <v>-65.955650536489728</v>
      </c>
    </row>
    <row r="61" spans="2:67" x14ac:dyDescent="0.25">
      <c r="B61" t="s">
        <v>34</v>
      </c>
      <c r="C61" s="3">
        <v>3.5000000000000003E-2</v>
      </c>
      <c r="E61" s="3">
        <v>0.05</v>
      </c>
      <c r="H61" s="1"/>
      <c r="J61" s="1"/>
    </row>
    <row r="62" spans="2:67" x14ac:dyDescent="0.25">
      <c r="C62" s="3"/>
      <c r="E62" s="3"/>
      <c r="H62" s="1"/>
      <c r="J62" s="1"/>
    </row>
    <row r="63" spans="2:67" x14ac:dyDescent="0.25">
      <c r="B63" t="s">
        <v>35</v>
      </c>
      <c r="C63" s="3">
        <f>C61/12</f>
        <v>2.9166666666666668E-3</v>
      </c>
      <c r="E63" s="3">
        <f>E61/12</f>
        <v>4.1666666666666666E-3</v>
      </c>
      <c r="H63" s="1" t="s">
        <v>147</v>
      </c>
      <c r="J63" s="1"/>
    </row>
    <row r="64" spans="2:67" x14ac:dyDescent="0.25">
      <c r="B64" t="s">
        <v>36</v>
      </c>
      <c r="C64" s="16">
        <f>PMT(C63,C65,-C59)</f>
        <v>22679.321630784412</v>
      </c>
      <c r="E64" s="17">
        <f>PMT(E63,E65,-E59)</f>
        <v>98180.343251235696</v>
      </c>
      <c r="H64" s="1">
        <v>-6319.2087916666669</v>
      </c>
      <c r="I64" s="1">
        <v>-5936.4550537573114</v>
      </c>
      <c r="J64" s="1">
        <v>-5552.1065086066674</v>
      </c>
      <c r="K64" s="1">
        <v>-5166.1565111845621</v>
      </c>
      <c r="L64" s="1">
        <v>-4778.5983887731982</v>
      </c>
      <c r="M64" s="1">
        <v>-4389.4254408517872</v>
      </c>
      <c r="N64" s="1">
        <v>-3998.630938980702</v>
      </c>
      <c r="O64" s="1">
        <v>-3606.2081266851551</v>
      </c>
      <c r="P64" s="1">
        <v>-3212.1502193383772</v>
      </c>
      <c r="Q64" s="1">
        <v>-2816.4504040443207</v>
      </c>
      <c r="R64" s="1">
        <v>-2419.1018395198716</v>
      </c>
      <c r="S64" s="1">
        <v>-2020.0976559765713</v>
      </c>
      <c r="T64" s="1">
        <v>-1619.4309550018406</v>
      </c>
      <c r="U64" s="1">
        <v>-1217.0948094397152</v>
      </c>
      <c r="V64" s="1">
        <v>-813.08226327108093</v>
      </c>
      <c r="W64" s="1">
        <v>-407.38633149341064</v>
      </c>
    </row>
    <row r="65" spans="2:67" x14ac:dyDescent="0.25">
      <c r="B65" t="s">
        <v>37</v>
      </c>
      <c r="C65" s="18">
        <f>C60*12</f>
        <v>60</v>
      </c>
      <c r="E65" s="15">
        <f>E60*12</f>
        <v>15.999959999999998</v>
      </c>
      <c r="H65" s="1"/>
      <c r="J65" s="1"/>
    </row>
    <row r="66" spans="2:67" x14ac:dyDescent="0.25">
      <c r="B66" t="s">
        <v>38</v>
      </c>
      <c r="C66" s="16">
        <f>C64*C65-C59</f>
        <v>114077.26333826827</v>
      </c>
      <c r="E66" s="17">
        <f>E64*E65-E59</f>
        <v>54271.455043628579</v>
      </c>
      <c r="H66" s="1"/>
      <c r="J66" s="1"/>
    </row>
    <row r="67" spans="2:67" x14ac:dyDescent="0.25">
      <c r="H67" s="1"/>
      <c r="L67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2:67" x14ac:dyDescent="0.25">
      <c r="H68" s="1"/>
      <c r="I68" s="1"/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2:67" x14ac:dyDescent="0.25">
      <c r="B69" s="4"/>
      <c r="H69" s="1"/>
      <c r="L6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2:67" x14ac:dyDescent="0.25">
      <c r="B70" s="4" t="s">
        <v>158</v>
      </c>
      <c r="H70" s="1"/>
      <c r="I70" s="1"/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2:67" x14ac:dyDescent="0.25">
      <c r="H71" s="1"/>
      <c r="J71" s="1"/>
    </row>
    <row r="72" spans="2:67" ht="26.25" x14ac:dyDescent="0.25">
      <c r="C72" s="14" t="s">
        <v>32</v>
      </c>
      <c r="E72" s="14" t="s">
        <v>144</v>
      </c>
      <c r="H72" s="1"/>
      <c r="J72" s="1"/>
    </row>
    <row r="73" spans="2:67" x14ac:dyDescent="0.25">
      <c r="B73" t="s">
        <v>30</v>
      </c>
      <c r="C73" s="1">
        <f>' Viabilidad 22 manteniendo+ ESE'!E38</f>
        <v>353643.89485440007</v>
      </c>
      <c r="D73" s="1"/>
      <c r="E73" s="1">
        <f>' Viabilidad 22 manteniendo+ ESE'!E39</f>
        <v>746161.00800000003</v>
      </c>
      <c r="H73" s="1" t="s">
        <v>146</v>
      </c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2:67" x14ac:dyDescent="0.25">
      <c r="B74" t="s">
        <v>33</v>
      </c>
      <c r="C74" s="15">
        <v>5</v>
      </c>
      <c r="E74" s="15">
        <v>1.3333299999999999</v>
      </c>
      <c r="H74" s="1">
        <v>-1031.4613458333333</v>
      </c>
      <c r="I74" s="1">
        <v>-1015.7056930086031</v>
      </c>
      <c r="J74" s="1">
        <v>-999.90408619646746</v>
      </c>
      <c r="K74" s="1">
        <v>-984.05639136446325</v>
      </c>
      <c r="L74" s="1">
        <v>-968.16247408919867</v>
      </c>
      <c r="M74" s="1">
        <v>-952.22219955521473</v>
      </c>
      <c r="N74" s="1">
        <v>-936.23543255384016</v>
      </c>
      <c r="O74" s="1">
        <v>-920.2020374820446</v>
      </c>
      <c r="P74" s="1">
        <v>-904.12187834128986</v>
      </c>
      <c r="Q74" s="1">
        <v>-887.99481873637455</v>
      </c>
      <c r="R74" s="1">
        <v>-871.82072187427809</v>
      </c>
      <c r="S74" s="1">
        <v>-855.59945056300069</v>
      </c>
      <c r="T74" s="1">
        <v>-839.33086721039854</v>
      </c>
      <c r="U74" s="1">
        <v>-823.01483382301831</v>
      </c>
      <c r="V74" s="1">
        <v>-806.65121200492456</v>
      </c>
      <c r="W74" s="1">
        <v>-790.23986295652799</v>
      </c>
      <c r="X74" s="1">
        <v>-773.78064747340727</v>
      </c>
      <c r="Y74" s="1">
        <v>-757.27342594512731</v>
      </c>
      <c r="Z74" s="1">
        <v>-740.71805835405644</v>
      </c>
      <c r="AA74" s="1">
        <v>-724.11440427417824</v>
      </c>
      <c r="AB74" s="1">
        <v>-707.4623228699005</v>
      </c>
      <c r="AC74" s="1">
        <v>-690.76167289486023</v>
      </c>
      <c r="AD74" s="1">
        <v>-674.01231269072616</v>
      </c>
      <c r="AE74" s="1">
        <v>-657.2141001859967</v>
      </c>
      <c r="AF74" s="1">
        <v>-640.366892894795</v>
      </c>
      <c r="AG74" s="1">
        <v>-623.47054791566075</v>
      </c>
      <c r="AH74" s="1">
        <v>-606.52492193033731</v>
      </c>
      <c r="AI74" s="1">
        <v>-589.52987120255671</v>
      </c>
      <c r="AJ74" s="1">
        <v>-572.48525157682025</v>
      </c>
      <c r="AK74" s="1">
        <v>-555.39091847717509</v>
      </c>
      <c r="AL74" s="1">
        <v>-538.24672690598925</v>
      </c>
      <c r="AM74" s="1">
        <v>-521.05253144272103</v>
      </c>
      <c r="AN74" s="1">
        <v>-503.80818624268488</v>
      </c>
      <c r="AO74" s="1">
        <v>-486.5135450358153</v>
      </c>
      <c r="AP74" s="1">
        <v>-469.16846112542567</v>
      </c>
      <c r="AQ74" s="1">
        <v>-451.77278738696407</v>
      </c>
      <c r="AR74" s="1">
        <v>-434.32637626676518</v>
      </c>
      <c r="AS74" s="1">
        <v>-416.82907978079919</v>
      </c>
      <c r="AT74" s="1">
        <v>-399.28074951341569</v>
      </c>
      <c r="AU74" s="1">
        <v>-381.6812366160857</v>
      </c>
      <c r="AV74" s="1">
        <v>-364.03039180613854</v>
      </c>
      <c r="AW74" s="1">
        <v>-346.32806536549572</v>
      </c>
      <c r="AX74" s="1">
        <v>-328.57410713940089</v>
      </c>
      <c r="AY74" s="1">
        <v>-310.76836653514675</v>
      </c>
      <c r="AZ74" s="1">
        <v>-292.91069252079677</v>
      </c>
      <c r="BA74" s="1">
        <v>-275.00093362390504</v>
      </c>
      <c r="BB74" s="1">
        <v>-257.03893793023065</v>
      </c>
      <c r="BC74" s="1">
        <v>-239.0245530824497</v>
      </c>
      <c r="BD74" s="1">
        <v>-220.95762627886273</v>
      </c>
      <c r="BE74" s="1">
        <v>-202.83800427209863</v>
      </c>
      <c r="BF74" s="1">
        <v>-184.66553336781485</v>
      </c>
      <c r="BG74" s="1">
        <v>-166.44005942339351</v>
      </c>
      <c r="BH74" s="1">
        <v>-148.1614278466343</v>
      </c>
      <c r="BI74" s="1">
        <v>-129.82948359444288</v>
      </c>
      <c r="BJ74" s="1">
        <v>-111.44407117151589</v>
      </c>
      <c r="BK74" s="1">
        <v>-93.00503462902202</v>
      </c>
      <c r="BL74" s="1">
        <v>-74.512217563279236</v>
      </c>
      <c r="BM74" s="1">
        <v>-55.965463114428033</v>
      </c>
      <c r="BN74" s="1">
        <v>-37.364613965101007</v>
      </c>
      <c r="BO74" s="1">
        <v>-18.70951233908843</v>
      </c>
    </row>
    <row r="75" spans="2:67" x14ac:dyDescent="0.25">
      <c r="B75" t="s">
        <v>34</v>
      </c>
      <c r="C75" s="3">
        <v>3.5000000000000003E-2</v>
      </c>
      <c r="E75" s="3">
        <v>0.05</v>
      </c>
      <c r="H75" s="1"/>
      <c r="J75" s="1"/>
    </row>
    <row r="76" spans="2:67" x14ac:dyDescent="0.25">
      <c r="C76" s="3"/>
      <c r="E76" s="3"/>
      <c r="H76" s="1"/>
      <c r="J76" s="1"/>
    </row>
    <row r="77" spans="2:67" x14ac:dyDescent="0.25">
      <c r="B77" t="s">
        <v>35</v>
      </c>
      <c r="C77" s="3">
        <f>C75/12</f>
        <v>2.9166666666666668E-3</v>
      </c>
      <c r="E77" s="3">
        <f>E75/12</f>
        <v>4.1666666666666666E-3</v>
      </c>
      <c r="H77" s="1" t="s">
        <v>147</v>
      </c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67" x14ac:dyDescent="0.25">
      <c r="B78" t="s">
        <v>36</v>
      </c>
      <c r="C78" s="16">
        <f>PMT(C77,C79,-C73)</f>
        <v>6433.3995454794158</v>
      </c>
      <c r="E78" s="17">
        <f>PMT(E77,E79,-E73)</f>
        <v>48304.006029344258</v>
      </c>
      <c r="H78" s="1">
        <v>-3109.0042083333333</v>
      </c>
      <c r="I78" s="1">
        <v>-2920.6921868212785</v>
      </c>
      <c r="J78" s="1">
        <v>-2731.595531886257</v>
      </c>
      <c r="K78" s="1">
        <v>-2541.7109742223392</v>
      </c>
      <c r="L78" s="1">
        <v>-2351.0352309014884</v>
      </c>
      <c r="M78" s="1">
        <v>-2159.565005316801</v>
      </c>
      <c r="N78" s="1">
        <v>-1967.2969871255102</v>
      </c>
      <c r="O78" s="1">
        <v>-1774.2278521917563</v>
      </c>
      <c r="P78" s="1">
        <v>-1580.3542625291116</v>
      </c>
      <c r="Q78" s="1">
        <v>-1385.6728662428725</v>
      </c>
      <c r="R78" s="1">
        <v>-1190.1802974721074</v>
      </c>
      <c r="S78" s="1">
        <v>-993.87317633146404</v>
      </c>
      <c r="T78" s="1">
        <v>-796.74810885273462</v>
      </c>
      <c r="U78" s="1">
        <v>-598.80168692617735</v>
      </c>
      <c r="V78" s="1">
        <v>-400.03048824159276</v>
      </c>
      <c r="W78" s="1">
        <v>-200.43107622915562</v>
      </c>
    </row>
    <row r="79" spans="2:67" x14ac:dyDescent="0.25">
      <c r="B79" t="s">
        <v>37</v>
      </c>
      <c r="C79" s="18">
        <f>C74*12</f>
        <v>60</v>
      </c>
      <c r="E79" s="15">
        <f>E74*12</f>
        <v>15.999959999999998</v>
      </c>
      <c r="H79" s="1"/>
      <c r="J79" s="1"/>
    </row>
    <row r="80" spans="2:67" x14ac:dyDescent="0.25">
      <c r="B80" t="s">
        <v>38</v>
      </c>
      <c r="C80" s="16">
        <f>C78*C79-C73</f>
        <v>32360.077874364855</v>
      </c>
      <c r="E80" s="17">
        <f>E78*E79-E73</f>
        <v>26701.156309266808</v>
      </c>
      <c r="L80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7:68" x14ac:dyDescent="0.25">
      <c r="L81"/>
    </row>
    <row r="82" spans="7:68" x14ac:dyDescent="0.25">
      <c r="I82">
        <v>5697.9606080800595</v>
      </c>
      <c r="J82">
        <v>5610.923813620866</v>
      </c>
      <c r="K82">
        <v>5523.633161844502</v>
      </c>
      <c r="L82">
        <v>5436.0879123337882</v>
      </c>
      <c r="M82">
        <v>5348.287322512002</v>
      </c>
      <c r="N82">
        <v>5260.2306476365693</v>
      </c>
      <c r="O82">
        <v>5171.9171407927506</v>
      </c>
      <c r="P82">
        <v>5083.346052887302</v>
      </c>
      <c r="Q82">
        <v>4994.5166326421313</v>
      </c>
      <c r="R82">
        <v>4905.4281265879117</v>
      </c>
      <c r="S82">
        <v>4816.0797790576989</v>
      </c>
      <c r="T82">
        <v>4726.4708321805247</v>
      </c>
      <c r="U82">
        <v>4636.6005258749583</v>
      </c>
      <c r="V82">
        <v>4546.4680978426686</v>
      </c>
      <c r="W82">
        <v>4456.0727835619491</v>
      </c>
      <c r="X82">
        <v>4365.4138162812451</v>
      </c>
      <c r="Y82">
        <v>4274.4904270126399</v>
      </c>
      <c r="Z82">
        <v>4183.3018445253338</v>
      </c>
      <c r="AA82">
        <v>4091.8472953391065</v>
      </c>
      <c r="AB82">
        <v>4000.1260037177526</v>
      </c>
      <c r="AC82">
        <v>3908.1371916625021</v>
      </c>
      <c r="AD82">
        <v>3815.8800789054253</v>
      </c>
      <c r="AE82">
        <v>3723.3538829028066</v>
      </c>
      <c r="AF82">
        <v>3630.5578188285135</v>
      </c>
      <c r="AG82">
        <v>3537.4910995673381</v>
      </c>
      <c r="AH82">
        <v>3444.1529357083164</v>
      </c>
      <c r="AI82">
        <v>3350.5425355380389</v>
      </c>
      <c r="AJ82">
        <v>3256.6591050339325</v>
      </c>
      <c r="AK82">
        <v>3162.5018478575225</v>
      </c>
      <c r="AL82">
        <v>3068.06996534768</v>
      </c>
      <c r="AM82">
        <v>2973.3626565138511</v>
      </c>
      <c r="AN82">
        <v>2878.3791180292574</v>
      </c>
      <c r="AO82">
        <v>2783.1185442240831</v>
      </c>
      <c r="AP82">
        <v>2687.5801270786442</v>
      </c>
      <c r="AQ82">
        <v>2591.7630562165305</v>
      </c>
      <c r="AR82">
        <v>2495.6665188977358</v>
      </c>
      <c r="AS82">
        <v>2399.2897000117614</v>
      </c>
      <c r="AT82">
        <v>2302.6317820707027</v>
      </c>
      <c r="AU82">
        <v>2205.6919452023162</v>
      </c>
      <c r="AV82">
        <v>2108.4693671430628</v>
      </c>
      <c r="AW82">
        <v>2010.9632232311374</v>
      </c>
      <c r="AX82">
        <v>1913.1726863994688</v>
      </c>
      <c r="AY82">
        <v>1815.0969271687079</v>
      </c>
      <c r="AZ82">
        <v>1716.7351136401903</v>
      </c>
      <c r="BA82">
        <v>1618.0864114888814</v>
      </c>
      <c r="BB82">
        <v>1519.1499839562978</v>
      </c>
      <c r="BC82">
        <v>1419.9249918434107</v>
      </c>
      <c r="BD82">
        <v>1320.4105935035277</v>
      </c>
      <c r="BE82">
        <v>1220.6059448351537</v>
      </c>
      <c r="BF82">
        <v>1120.51019927483</v>
      </c>
      <c r="BG82">
        <v>1020.1225077899554</v>
      </c>
      <c r="BH82">
        <v>919.44201887158329</v>
      </c>
      <c r="BI82">
        <v>818.46787852719922</v>
      </c>
      <c r="BJ82">
        <v>717.19923027347738</v>
      </c>
      <c r="BK82">
        <v>615.63521512901548</v>
      </c>
      <c r="BL82">
        <v>513.77497160704888</v>
      </c>
      <c r="BM82">
        <v>411.61763570814321</v>
      </c>
      <c r="BN82">
        <v>309.16234091286589</v>
      </c>
      <c r="BO82">
        <v>206.40821817443552</v>
      </c>
      <c r="BP82">
        <v>103.35439591135142</v>
      </c>
    </row>
    <row r="83" spans="7:68" x14ac:dyDescent="0.25">
      <c r="I83" s="1">
        <f>-I82</f>
        <v>-5697.9606080800595</v>
      </c>
      <c r="J83" s="1">
        <f t="shared" ref="J83:X83" si="0">-J82</f>
        <v>-5610.923813620866</v>
      </c>
      <c r="K83" s="1">
        <f t="shared" si="0"/>
        <v>-5523.633161844502</v>
      </c>
      <c r="L83" s="1">
        <f t="shared" si="0"/>
        <v>-5436.0879123337882</v>
      </c>
      <c r="M83" s="1">
        <f t="shared" si="0"/>
        <v>-5348.287322512002</v>
      </c>
      <c r="N83" s="1">
        <f t="shared" si="0"/>
        <v>-5260.2306476365693</v>
      </c>
      <c r="O83" s="1">
        <f t="shared" si="0"/>
        <v>-5171.9171407927506</v>
      </c>
      <c r="P83" s="1">
        <f t="shared" si="0"/>
        <v>-5083.346052887302</v>
      </c>
      <c r="Q83" s="1">
        <f t="shared" si="0"/>
        <v>-4994.5166326421313</v>
      </c>
      <c r="R83" s="1">
        <f t="shared" si="0"/>
        <v>-4905.4281265879117</v>
      </c>
      <c r="S83" s="1">
        <f t="shared" si="0"/>
        <v>-4816.0797790576989</v>
      </c>
      <c r="T83" s="1">
        <f t="shared" si="0"/>
        <v>-4726.4708321805247</v>
      </c>
      <c r="U83" s="1">
        <f t="shared" si="0"/>
        <v>-4636.6005258749583</v>
      </c>
      <c r="V83" s="1">
        <f t="shared" si="0"/>
        <v>-4546.4680978426686</v>
      </c>
      <c r="W83" s="1">
        <f t="shared" si="0"/>
        <v>-4456.0727835619491</v>
      </c>
      <c r="X83" s="1">
        <f t="shared" si="0"/>
        <v>-4365.4138162812451</v>
      </c>
      <c r="Y83" s="1">
        <f t="shared" ref="Y83" si="1">-Y82</f>
        <v>-4274.4904270126399</v>
      </c>
      <c r="Z83" s="1">
        <f t="shared" ref="Z83" si="2">-Z82</f>
        <v>-4183.3018445253338</v>
      </c>
      <c r="AA83" s="1">
        <f t="shared" ref="AA83" si="3">-AA82</f>
        <v>-4091.8472953391065</v>
      </c>
      <c r="AB83" s="1">
        <f t="shared" ref="AB83" si="4">-AB82</f>
        <v>-4000.1260037177526</v>
      </c>
      <c r="AC83" s="1">
        <f t="shared" ref="AC83" si="5">-AC82</f>
        <v>-3908.1371916625021</v>
      </c>
      <c r="AD83" s="1">
        <f t="shared" ref="AD83" si="6">-AD82</f>
        <v>-3815.8800789054253</v>
      </c>
      <c r="AE83" s="1">
        <f t="shared" ref="AE83" si="7">-AE82</f>
        <v>-3723.3538829028066</v>
      </c>
      <c r="AF83" s="1">
        <f t="shared" ref="AF83" si="8">-AF82</f>
        <v>-3630.5578188285135</v>
      </c>
      <c r="AG83" s="1">
        <f t="shared" ref="AG83" si="9">-AG82</f>
        <v>-3537.4910995673381</v>
      </c>
      <c r="AH83" s="1">
        <f t="shared" ref="AH83" si="10">-AH82</f>
        <v>-3444.1529357083164</v>
      </c>
      <c r="AI83" s="1">
        <f t="shared" ref="AI83" si="11">-AI82</f>
        <v>-3350.5425355380389</v>
      </c>
      <c r="AJ83" s="1">
        <f t="shared" ref="AJ83" si="12">-AJ82</f>
        <v>-3256.6591050339325</v>
      </c>
      <c r="AK83" s="1">
        <f t="shared" ref="AK83" si="13">-AK82</f>
        <v>-3162.5018478575225</v>
      </c>
      <c r="AL83" s="1">
        <f t="shared" ref="AL83" si="14">-AL82</f>
        <v>-3068.06996534768</v>
      </c>
      <c r="AM83" s="1">
        <f t="shared" ref="AM83" si="15">-AM82</f>
        <v>-2973.3626565138511</v>
      </c>
      <c r="AN83" s="1">
        <f t="shared" ref="AN83" si="16">-AN82</f>
        <v>-2878.3791180292574</v>
      </c>
      <c r="AO83" s="1">
        <f t="shared" ref="AO83" si="17">-AO82</f>
        <v>-2783.1185442240831</v>
      </c>
      <c r="AP83" s="1">
        <f t="shared" ref="AP83" si="18">-AP82</f>
        <v>-2687.5801270786442</v>
      </c>
      <c r="AQ83" s="1">
        <f t="shared" ref="AQ83" si="19">-AQ82</f>
        <v>-2591.7630562165305</v>
      </c>
      <c r="AR83" s="1">
        <f t="shared" ref="AR83" si="20">-AR82</f>
        <v>-2495.6665188977358</v>
      </c>
      <c r="AS83" s="1">
        <f t="shared" ref="AS83" si="21">-AS82</f>
        <v>-2399.2897000117614</v>
      </c>
      <c r="AT83" s="1">
        <f t="shared" ref="AT83" si="22">-AT82</f>
        <v>-2302.6317820707027</v>
      </c>
      <c r="AU83" s="1">
        <f t="shared" ref="AU83" si="23">-AU82</f>
        <v>-2205.6919452023162</v>
      </c>
      <c r="AV83" s="1">
        <f t="shared" ref="AV83" si="24">-AV82</f>
        <v>-2108.4693671430628</v>
      </c>
      <c r="AW83" s="1">
        <f t="shared" ref="AW83" si="25">-AW82</f>
        <v>-2010.9632232311374</v>
      </c>
      <c r="AX83" s="1">
        <f t="shared" ref="AX83" si="26">-AX82</f>
        <v>-1913.1726863994688</v>
      </c>
      <c r="AY83" s="1">
        <f t="shared" ref="AY83" si="27">-AY82</f>
        <v>-1815.0969271687079</v>
      </c>
      <c r="AZ83" s="1">
        <f t="shared" ref="AZ83" si="28">-AZ82</f>
        <v>-1716.7351136401903</v>
      </c>
      <c r="BA83" s="1">
        <f t="shared" ref="BA83" si="29">-BA82</f>
        <v>-1618.0864114888814</v>
      </c>
      <c r="BB83" s="1">
        <f t="shared" ref="BB83" si="30">-BB82</f>
        <v>-1519.1499839562978</v>
      </c>
      <c r="BC83" s="1">
        <f t="shared" ref="BC83" si="31">-BC82</f>
        <v>-1419.9249918434107</v>
      </c>
      <c r="BD83" s="1">
        <f t="shared" ref="BD83" si="32">-BD82</f>
        <v>-1320.4105935035277</v>
      </c>
      <c r="BE83" s="1">
        <f t="shared" ref="BE83" si="33">-BE82</f>
        <v>-1220.6059448351537</v>
      </c>
      <c r="BF83" s="1">
        <f t="shared" ref="BF83" si="34">-BF82</f>
        <v>-1120.51019927483</v>
      </c>
      <c r="BG83" s="1">
        <f t="shared" ref="BG83" si="35">-BG82</f>
        <v>-1020.1225077899554</v>
      </c>
      <c r="BH83" s="1">
        <f t="shared" ref="BH83" si="36">-BH82</f>
        <v>-919.44201887158329</v>
      </c>
      <c r="BI83" s="1">
        <f t="shared" ref="BI83" si="37">-BI82</f>
        <v>-818.46787852719922</v>
      </c>
      <c r="BJ83" s="1">
        <f t="shared" ref="BJ83" si="38">-BJ82</f>
        <v>-717.19923027347738</v>
      </c>
      <c r="BK83" s="1">
        <f t="shared" ref="BK83" si="39">-BK82</f>
        <v>-615.63521512901548</v>
      </c>
      <c r="BL83" s="1">
        <f t="shared" ref="BL83" si="40">-BL82</f>
        <v>-513.77497160704888</v>
      </c>
      <c r="BM83" s="1">
        <f t="shared" ref="BM83" si="41">-BM82</f>
        <v>-411.61763570814321</v>
      </c>
      <c r="BN83" s="1">
        <f t="shared" ref="BN83" si="42">-BN82</f>
        <v>-309.16234091286589</v>
      </c>
      <c r="BO83" s="1">
        <f t="shared" ref="BO83" si="43">-BO82</f>
        <v>-206.40821817443552</v>
      </c>
      <c r="BP83" s="1">
        <f t="shared" ref="BP83" si="44">-BP82</f>
        <v>-103.35439591135142</v>
      </c>
    </row>
    <row r="84" spans="7:68" x14ac:dyDescent="0.25">
      <c r="G84">
        <v>5697.9606080800595</v>
      </c>
      <c r="L84"/>
    </row>
    <row r="85" spans="7:68" x14ac:dyDescent="0.25">
      <c r="G85">
        <v>5610.923813620866</v>
      </c>
      <c r="L85"/>
    </row>
    <row r="86" spans="7:68" x14ac:dyDescent="0.25">
      <c r="G86">
        <v>5523.633161844502</v>
      </c>
      <c r="L86"/>
    </row>
    <row r="87" spans="7:68" x14ac:dyDescent="0.25">
      <c r="G87">
        <v>5436.0879123337882</v>
      </c>
      <c r="L87"/>
    </row>
    <row r="88" spans="7:68" x14ac:dyDescent="0.25">
      <c r="G88">
        <v>5348.287322512002</v>
      </c>
      <c r="L88"/>
    </row>
    <row r="89" spans="7:68" x14ac:dyDescent="0.25">
      <c r="G89">
        <v>5260.2306476365693</v>
      </c>
      <c r="J89" s="1"/>
    </row>
    <row r="90" spans="7:68" x14ac:dyDescent="0.25">
      <c r="G90">
        <v>5171.9171407927506</v>
      </c>
      <c r="J90" s="1"/>
    </row>
    <row r="91" spans="7:68" x14ac:dyDescent="0.25">
      <c r="G91">
        <v>5083.346052887302</v>
      </c>
      <c r="J91" s="1"/>
    </row>
    <row r="92" spans="7:68" x14ac:dyDescent="0.25">
      <c r="G92">
        <v>4994.5166326421313</v>
      </c>
      <c r="J92" s="1"/>
    </row>
    <row r="93" spans="7:68" x14ac:dyDescent="0.25">
      <c r="G93">
        <v>4905.4281265879117</v>
      </c>
      <c r="J93" s="1"/>
    </row>
    <row r="94" spans="7:68" x14ac:dyDescent="0.25">
      <c r="G94">
        <v>4816.0797790576989</v>
      </c>
      <c r="J94" s="1"/>
    </row>
    <row r="95" spans="7:68" x14ac:dyDescent="0.25">
      <c r="G95">
        <v>4726.4708321805247</v>
      </c>
      <c r="J95" s="1"/>
    </row>
    <row r="96" spans="7:68" x14ac:dyDescent="0.25">
      <c r="G96">
        <v>4636.6005258749583</v>
      </c>
      <c r="J96" s="1"/>
    </row>
    <row r="97" spans="7:10" x14ac:dyDescent="0.25">
      <c r="G97">
        <v>4546.4680978426686</v>
      </c>
      <c r="J97" s="1"/>
    </row>
    <row r="98" spans="7:10" x14ac:dyDescent="0.25">
      <c r="G98">
        <v>4456.0727835619491</v>
      </c>
    </row>
    <row r="99" spans="7:10" x14ac:dyDescent="0.25">
      <c r="G99">
        <v>4365.4138162812451</v>
      </c>
    </row>
    <row r="100" spans="7:10" x14ac:dyDescent="0.25">
      <c r="G100">
        <v>4274.4904270126399</v>
      </c>
    </row>
    <row r="101" spans="7:10" x14ac:dyDescent="0.25">
      <c r="G101">
        <v>4183.3018445253338</v>
      </c>
    </row>
    <row r="102" spans="7:10" x14ac:dyDescent="0.25">
      <c r="G102">
        <v>4091.8472953391065</v>
      </c>
    </row>
    <row r="103" spans="7:10" x14ac:dyDescent="0.25">
      <c r="G103">
        <v>4000.1260037177526</v>
      </c>
    </row>
    <row r="104" spans="7:10" x14ac:dyDescent="0.25">
      <c r="G104">
        <v>3908.1371916625021</v>
      </c>
    </row>
    <row r="105" spans="7:10" x14ac:dyDescent="0.25">
      <c r="G105">
        <v>3815.8800789054253</v>
      </c>
    </row>
    <row r="106" spans="7:10" x14ac:dyDescent="0.25">
      <c r="G106">
        <v>3723.3538829028066</v>
      </c>
    </row>
    <row r="107" spans="7:10" x14ac:dyDescent="0.25">
      <c r="G107">
        <v>3630.5578188285135</v>
      </c>
    </row>
    <row r="108" spans="7:10" x14ac:dyDescent="0.25">
      <c r="G108">
        <v>3537.4910995673381</v>
      </c>
    </row>
    <row r="109" spans="7:10" x14ac:dyDescent="0.25">
      <c r="G109">
        <v>3444.1529357083164</v>
      </c>
    </row>
    <row r="110" spans="7:10" x14ac:dyDescent="0.25">
      <c r="G110">
        <v>3350.5425355380389</v>
      </c>
    </row>
    <row r="111" spans="7:10" x14ac:dyDescent="0.25">
      <c r="G111">
        <v>3256.6591050339325</v>
      </c>
    </row>
    <row r="112" spans="7:10" x14ac:dyDescent="0.25">
      <c r="G112">
        <v>3162.5018478575225</v>
      </c>
    </row>
    <row r="113" spans="7:7" x14ac:dyDescent="0.25">
      <c r="G113">
        <v>3068.06996534768</v>
      </c>
    </row>
    <row r="114" spans="7:7" x14ac:dyDescent="0.25">
      <c r="G114">
        <v>2973.3626565138511</v>
      </c>
    </row>
    <row r="115" spans="7:7" x14ac:dyDescent="0.25">
      <c r="G115">
        <v>2878.3791180292574</v>
      </c>
    </row>
    <row r="116" spans="7:7" x14ac:dyDescent="0.25">
      <c r="G116">
        <v>2783.1185442240831</v>
      </c>
    </row>
    <row r="117" spans="7:7" x14ac:dyDescent="0.25">
      <c r="G117">
        <v>2687.5801270786442</v>
      </c>
    </row>
    <row r="118" spans="7:7" x14ac:dyDescent="0.25">
      <c r="G118">
        <v>2591.7630562165305</v>
      </c>
    </row>
    <row r="119" spans="7:7" x14ac:dyDescent="0.25">
      <c r="G119">
        <v>2495.6665188977358</v>
      </c>
    </row>
    <row r="120" spans="7:7" x14ac:dyDescent="0.25">
      <c r="G120">
        <v>2399.2897000117614</v>
      </c>
    </row>
    <row r="121" spans="7:7" x14ac:dyDescent="0.25">
      <c r="G121">
        <v>2302.6317820707027</v>
      </c>
    </row>
    <row r="122" spans="7:7" x14ac:dyDescent="0.25">
      <c r="G122">
        <v>2205.6919452023162</v>
      </c>
    </row>
    <row r="123" spans="7:7" x14ac:dyDescent="0.25">
      <c r="G123">
        <v>2108.4693671430628</v>
      </c>
    </row>
    <row r="124" spans="7:7" x14ac:dyDescent="0.25">
      <c r="G124">
        <v>2010.9632232311374</v>
      </c>
    </row>
    <row r="125" spans="7:7" x14ac:dyDescent="0.25">
      <c r="G125">
        <v>1913.1726863994688</v>
      </c>
    </row>
    <row r="126" spans="7:7" x14ac:dyDescent="0.25">
      <c r="G126">
        <v>1815.0969271687079</v>
      </c>
    </row>
    <row r="127" spans="7:7" x14ac:dyDescent="0.25">
      <c r="G127">
        <v>1716.7351136401903</v>
      </c>
    </row>
    <row r="128" spans="7:7" x14ac:dyDescent="0.25">
      <c r="G128">
        <v>1618.0864114888814</v>
      </c>
    </row>
    <row r="129" spans="7:7" x14ac:dyDescent="0.25">
      <c r="G129">
        <v>1519.1499839562978</v>
      </c>
    </row>
    <row r="130" spans="7:7" x14ac:dyDescent="0.25">
      <c r="G130">
        <v>1419.9249918434107</v>
      </c>
    </row>
    <row r="131" spans="7:7" x14ac:dyDescent="0.25">
      <c r="G131">
        <v>1320.4105935035277</v>
      </c>
    </row>
    <row r="132" spans="7:7" x14ac:dyDescent="0.25">
      <c r="G132">
        <v>1220.6059448351537</v>
      </c>
    </row>
    <row r="133" spans="7:7" x14ac:dyDescent="0.25">
      <c r="G133">
        <v>1120.51019927483</v>
      </c>
    </row>
    <row r="134" spans="7:7" x14ac:dyDescent="0.25">
      <c r="G134">
        <v>1020.1225077899554</v>
      </c>
    </row>
    <row r="135" spans="7:7" x14ac:dyDescent="0.25">
      <c r="G135">
        <v>919.44201887158329</v>
      </c>
    </row>
    <row r="136" spans="7:7" x14ac:dyDescent="0.25">
      <c r="G136">
        <v>818.46787852719922</v>
      </c>
    </row>
    <row r="137" spans="7:7" x14ac:dyDescent="0.25">
      <c r="G137">
        <v>717.19923027347738</v>
      </c>
    </row>
    <row r="138" spans="7:7" x14ac:dyDescent="0.25">
      <c r="G138">
        <v>615.63521512901548</v>
      </c>
    </row>
    <row r="139" spans="7:7" x14ac:dyDescent="0.25">
      <c r="G139">
        <v>513.77497160704888</v>
      </c>
    </row>
    <row r="140" spans="7:7" x14ac:dyDescent="0.25">
      <c r="G140">
        <v>411.61763570814321</v>
      </c>
    </row>
    <row r="141" spans="7:7" x14ac:dyDescent="0.25">
      <c r="G141">
        <v>309.16234091286589</v>
      </c>
    </row>
    <row r="142" spans="7:7" x14ac:dyDescent="0.25">
      <c r="G142">
        <v>206.40821817443552</v>
      </c>
    </row>
    <row r="143" spans="7:7" x14ac:dyDescent="0.25">
      <c r="G143">
        <v>103.35439591135142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22B0-6B86-48D9-9231-67655365F77B}">
  <sheetPr codeName="Hoja7"/>
  <dimension ref="A2:T43"/>
  <sheetViews>
    <sheetView topLeftCell="D1" workbookViewId="0">
      <selection activeCell="H4" sqref="H4:BO4"/>
    </sheetView>
  </sheetViews>
  <sheetFormatPr baseColWidth="10" defaultRowHeight="15" x14ac:dyDescent="0.25"/>
  <cols>
    <col min="1" max="1" width="12.7109375" bestFit="1" customWidth="1"/>
    <col min="3" max="3" width="17" bestFit="1" customWidth="1"/>
    <col min="4" max="4" width="12.42578125" bestFit="1" customWidth="1"/>
  </cols>
  <sheetData>
    <row r="2" spans="1:20" x14ac:dyDescent="0.25">
      <c r="A2" s="1"/>
    </row>
    <row r="3" spans="1:20" x14ac:dyDescent="0.25">
      <c r="A3" s="1"/>
      <c r="D3" s="4" t="s">
        <v>141</v>
      </c>
      <c r="E3" s="4"/>
      <c r="F3" s="4"/>
      <c r="G3" s="4"/>
      <c r="H3" s="4"/>
      <c r="I3" s="4"/>
      <c r="J3" s="4"/>
    </row>
    <row r="4" spans="1:20" x14ac:dyDescent="0.25">
      <c r="A4" s="1"/>
    </row>
    <row r="5" spans="1:20" x14ac:dyDescent="0.25">
      <c r="A5" s="1"/>
      <c r="E5">
        <v>19</v>
      </c>
      <c r="F5">
        <v>20</v>
      </c>
      <c r="G5">
        <v>21</v>
      </c>
      <c r="H5">
        <v>22</v>
      </c>
      <c r="I5">
        <v>23</v>
      </c>
      <c r="J5">
        <v>24</v>
      </c>
      <c r="K5">
        <v>25</v>
      </c>
      <c r="L5">
        <v>26</v>
      </c>
      <c r="M5">
        <v>27</v>
      </c>
      <c r="N5">
        <v>28</v>
      </c>
      <c r="O5">
        <v>29</v>
      </c>
      <c r="P5">
        <v>30</v>
      </c>
      <c r="Q5">
        <v>31</v>
      </c>
      <c r="R5">
        <v>32</v>
      </c>
    </row>
    <row r="6" spans="1:20" x14ac:dyDescent="0.25">
      <c r="A6" s="1"/>
      <c r="E6" s="3">
        <v>0.01</v>
      </c>
      <c r="F6" s="3">
        <v>2.5000000000000001E-2</v>
      </c>
      <c r="G6" s="3">
        <v>3.6999999999999998E-2</v>
      </c>
      <c r="H6" s="3">
        <v>5.8000000000000003E-2</v>
      </c>
      <c r="I6" s="3">
        <v>6.2E-2</v>
      </c>
      <c r="J6" s="3">
        <v>6.2E-2</v>
      </c>
      <c r="K6" s="3">
        <v>0.06</v>
      </c>
      <c r="L6" s="3">
        <v>6.0999999999999999E-2</v>
      </c>
      <c r="M6" s="3">
        <v>7.2999999999999995E-2</v>
      </c>
      <c r="N6" s="3">
        <v>0.125</v>
      </c>
      <c r="O6" s="3">
        <v>0.16500000000000001</v>
      </c>
      <c r="P6" s="3">
        <v>0.121</v>
      </c>
      <c r="Q6" s="3">
        <v>8.2000000000000003E-2</v>
      </c>
      <c r="R6" s="3">
        <v>5.8999999999999997E-2</v>
      </c>
      <c r="S6" s="3"/>
      <c r="T6" s="3"/>
    </row>
    <row r="7" spans="1:20" x14ac:dyDescent="0.25">
      <c r="A7" s="1"/>
      <c r="B7">
        <v>-1584945.8352000001</v>
      </c>
      <c r="C7" t="s">
        <v>10</v>
      </c>
      <c r="D7" s="1">
        <v>-1584945.8352000001</v>
      </c>
      <c r="E7" s="1">
        <f>$D$7*E6</f>
        <v>-15849.458352000001</v>
      </c>
      <c r="F7" s="1">
        <f t="shared" ref="F7:R7" si="0">$D$7*F6</f>
        <v>-39623.645880000004</v>
      </c>
      <c r="G7" s="1">
        <f t="shared" si="0"/>
        <v>-58642.995902399998</v>
      </c>
      <c r="H7" s="1">
        <f t="shared" si="0"/>
        <v>-91926.858441600009</v>
      </c>
      <c r="I7" s="1">
        <f t="shared" si="0"/>
        <v>-98266.641782400009</v>
      </c>
      <c r="J7" s="1">
        <f t="shared" si="0"/>
        <v>-98266.641782400009</v>
      </c>
      <c r="K7" s="1">
        <f t="shared" si="0"/>
        <v>-95096.750112000009</v>
      </c>
      <c r="L7" s="1">
        <f t="shared" si="0"/>
        <v>-96681.695947200002</v>
      </c>
      <c r="M7" s="1">
        <f t="shared" si="0"/>
        <v>-115701.0459696</v>
      </c>
      <c r="N7" s="1">
        <f t="shared" si="0"/>
        <v>-198118.22940000001</v>
      </c>
      <c r="O7" s="1">
        <f t="shared" si="0"/>
        <v>-261516.06280800002</v>
      </c>
      <c r="P7" s="1">
        <f t="shared" si="0"/>
        <v>-191778.44605920001</v>
      </c>
      <c r="Q7" s="1">
        <f t="shared" si="0"/>
        <v>-129965.55848640001</v>
      </c>
      <c r="R7" s="1">
        <f t="shared" si="0"/>
        <v>-93511.804276800001</v>
      </c>
    </row>
    <row r="8" spans="1:20" x14ac:dyDescent="0.25">
      <c r="A8" s="1"/>
      <c r="D8" s="1"/>
      <c r="E8" s="3">
        <v>0.02</v>
      </c>
      <c r="F8" s="3">
        <v>9.5000000000000001E-2</v>
      </c>
      <c r="G8" s="3">
        <v>0.30499999999999999</v>
      </c>
      <c r="H8" s="3">
        <v>0.45500000000000002</v>
      </c>
      <c r="I8" s="3">
        <v>0.125</v>
      </c>
      <c r="J8" s="1"/>
      <c r="K8" s="1"/>
      <c r="L8" s="1"/>
      <c r="M8" s="1"/>
      <c r="N8" s="1"/>
      <c r="O8" s="1"/>
      <c r="P8" s="1"/>
      <c r="Q8" s="1"/>
      <c r="R8" s="1"/>
    </row>
    <row r="9" spans="1:20" x14ac:dyDescent="0.25">
      <c r="A9" s="32"/>
      <c r="B9">
        <v>-112012.76520000001</v>
      </c>
      <c r="C9" t="s">
        <v>3</v>
      </c>
      <c r="D9" s="1">
        <v>-112012.76520000001</v>
      </c>
      <c r="E9" s="1">
        <f>$D$9*E8</f>
        <v>-2240.2553040000003</v>
      </c>
      <c r="F9" s="1">
        <f t="shared" ref="F9:I9" si="1">$D$9*F8</f>
        <v>-10641.212694000002</v>
      </c>
      <c r="G9" s="1">
        <f t="shared" si="1"/>
        <v>-34163.893386000003</v>
      </c>
      <c r="H9" s="1">
        <f t="shared" si="1"/>
        <v>-50965.808166000003</v>
      </c>
      <c r="I9" s="1">
        <f t="shared" si="1"/>
        <v>-14001.595650000001</v>
      </c>
      <c r="J9" s="1"/>
      <c r="K9" s="1"/>
      <c r="L9" s="1"/>
      <c r="M9" s="1"/>
      <c r="N9" s="1"/>
      <c r="O9" s="1"/>
      <c r="P9" s="1"/>
      <c r="Q9" s="1"/>
      <c r="R9" s="1"/>
    </row>
    <row r="10" spans="1:20" x14ac:dyDescent="0.25">
      <c r="A10" s="1"/>
      <c r="B10">
        <f>D10/C10</f>
        <v>-684.809766101695</v>
      </c>
      <c r="C10" s="1">
        <f>' Viabilidad 22 NE ampliando 1pl'!D18</f>
        <v>2478</v>
      </c>
      <c r="D10" s="1">
        <f>D7+D9</f>
        <v>-1696958.6004000001</v>
      </c>
      <c r="E10" s="1">
        <f>E7+E9</f>
        <v>-18089.713656</v>
      </c>
      <c r="F10" s="1">
        <f t="shared" ref="F10:R10" si="2">F7+F9</f>
        <v>-50264.858574000005</v>
      </c>
      <c r="G10" s="1">
        <f t="shared" si="2"/>
        <v>-92806.889288400009</v>
      </c>
      <c r="H10" s="1">
        <f t="shared" si="2"/>
        <v>-142892.6666076</v>
      </c>
      <c r="I10" s="1">
        <f t="shared" si="2"/>
        <v>-112268.23743240001</v>
      </c>
      <c r="J10" s="1">
        <f t="shared" si="2"/>
        <v>-98266.641782400009</v>
      </c>
      <c r="K10" s="1">
        <f t="shared" si="2"/>
        <v>-95096.750112000009</v>
      </c>
      <c r="L10" s="1">
        <f t="shared" si="2"/>
        <v>-96681.695947200002</v>
      </c>
      <c r="M10" s="1">
        <f t="shared" si="2"/>
        <v>-115701.0459696</v>
      </c>
      <c r="N10" s="1">
        <f t="shared" si="2"/>
        <v>-198118.22940000001</v>
      </c>
      <c r="O10" s="1">
        <f t="shared" si="2"/>
        <v>-261516.06280800002</v>
      </c>
      <c r="P10" s="1">
        <f t="shared" si="2"/>
        <v>-191778.44605920001</v>
      </c>
      <c r="Q10" s="1">
        <f t="shared" si="2"/>
        <v>-129965.55848640001</v>
      </c>
      <c r="R10" s="1">
        <f t="shared" si="2"/>
        <v>-93511.804276800001</v>
      </c>
    </row>
    <row r="11" spans="1:20" x14ac:dyDescent="0.25">
      <c r="A11" s="1"/>
      <c r="D11" s="4" t="s">
        <v>142</v>
      </c>
    </row>
    <row r="12" spans="1:20" x14ac:dyDescent="0.25">
      <c r="A12" s="1"/>
      <c r="E12">
        <v>19</v>
      </c>
      <c r="F12">
        <v>20</v>
      </c>
      <c r="G12">
        <v>21</v>
      </c>
      <c r="H12">
        <v>22</v>
      </c>
      <c r="I12">
        <v>23</v>
      </c>
      <c r="J12">
        <v>24</v>
      </c>
      <c r="K12">
        <v>25</v>
      </c>
      <c r="L12">
        <v>26</v>
      </c>
      <c r="M12">
        <v>27</v>
      </c>
      <c r="N12">
        <v>28</v>
      </c>
      <c r="O12">
        <v>29</v>
      </c>
      <c r="P12">
        <v>30</v>
      </c>
      <c r="Q12">
        <v>31</v>
      </c>
      <c r="R12">
        <v>32</v>
      </c>
    </row>
    <row r="13" spans="1:20" x14ac:dyDescent="0.25">
      <c r="A13" s="1"/>
      <c r="E13" s="3">
        <v>0.01</v>
      </c>
      <c r="F13" s="3">
        <v>2.5000000000000001E-2</v>
      </c>
      <c r="G13" s="3">
        <v>3.6999999999999998E-2</v>
      </c>
      <c r="H13" s="3">
        <v>5.8000000000000003E-2</v>
      </c>
      <c r="I13" s="3">
        <v>6.2E-2</v>
      </c>
      <c r="J13" s="3">
        <v>6.2E-2</v>
      </c>
      <c r="K13" s="3">
        <v>0.06</v>
      </c>
      <c r="L13" s="3">
        <v>6.0999999999999999E-2</v>
      </c>
      <c r="M13" s="3">
        <v>7.2999999999999995E-2</v>
      </c>
      <c r="N13" s="3">
        <v>0.125</v>
      </c>
      <c r="O13" s="3">
        <v>0.16500000000000001</v>
      </c>
      <c r="P13" s="3">
        <v>0.121</v>
      </c>
      <c r="Q13" s="3">
        <v>8.2000000000000003E-2</v>
      </c>
      <c r="R13" s="3">
        <v>5.8999999999999997E-2</v>
      </c>
    </row>
    <row r="14" spans="1:20" x14ac:dyDescent="0.25">
      <c r="A14" s="1"/>
      <c r="B14">
        <v>-1924577.0856000001</v>
      </c>
      <c r="C14" t="s">
        <v>10</v>
      </c>
      <c r="D14">
        <v>-1924577.0856000001</v>
      </c>
      <c r="E14" s="1">
        <f>$D$14*E13</f>
        <v>-19245.770856000003</v>
      </c>
      <c r="F14" s="1">
        <f t="shared" ref="F14:R14" si="3">$D$14*F13</f>
        <v>-48114.427140000007</v>
      </c>
      <c r="G14" s="1">
        <f t="shared" si="3"/>
        <v>-71209.352167200006</v>
      </c>
      <c r="H14" s="1">
        <f t="shared" si="3"/>
        <v>-111625.47096480001</v>
      </c>
      <c r="I14" s="1">
        <f t="shared" si="3"/>
        <v>-119323.77930720001</v>
      </c>
      <c r="J14" s="1">
        <f t="shared" si="3"/>
        <v>-119323.77930720001</v>
      </c>
      <c r="K14" s="1">
        <f t="shared" si="3"/>
        <v>-115474.625136</v>
      </c>
      <c r="L14" s="1">
        <f t="shared" si="3"/>
        <v>-117399.2022216</v>
      </c>
      <c r="M14" s="1">
        <f t="shared" si="3"/>
        <v>-140494.12724880001</v>
      </c>
      <c r="N14" s="1">
        <f t="shared" si="3"/>
        <v>-240572.13570000001</v>
      </c>
      <c r="O14" s="1">
        <f t="shared" si="3"/>
        <v>-317555.21912400005</v>
      </c>
      <c r="P14" s="1">
        <f t="shared" si="3"/>
        <v>-232873.82735760001</v>
      </c>
      <c r="Q14" s="1">
        <f t="shared" si="3"/>
        <v>-157815.32101920003</v>
      </c>
      <c r="R14" s="1">
        <f t="shared" si="3"/>
        <v>-113550.0480504</v>
      </c>
    </row>
    <row r="15" spans="1:20" x14ac:dyDescent="0.25">
      <c r="A15" s="1"/>
      <c r="E15" s="3">
        <v>0.02</v>
      </c>
      <c r="F15" s="3">
        <v>9.5000000000000001E-2</v>
      </c>
      <c r="G15" s="3">
        <v>0.30499999999999999</v>
      </c>
      <c r="H15" s="3">
        <v>0.45500000000000002</v>
      </c>
      <c r="I15" s="3">
        <v>0.125</v>
      </c>
    </row>
    <row r="16" spans="1:20" x14ac:dyDescent="0.25">
      <c r="A16" s="1"/>
      <c r="B16">
        <v>-112012.76520000001</v>
      </c>
      <c r="C16" t="s">
        <v>3</v>
      </c>
      <c r="D16">
        <v>-112012.76520000001</v>
      </c>
      <c r="E16" s="1">
        <f>$D$16*E15</f>
        <v>-2240.2553040000003</v>
      </c>
      <c r="F16" s="1">
        <f t="shared" ref="F16:I16" si="4">$D$16*F15</f>
        <v>-10641.212694000002</v>
      </c>
      <c r="G16" s="1">
        <f t="shared" si="4"/>
        <v>-34163.893386000003</v>
      </c>
      <c r="H16" s="1">
        <f t="shared" si="4"/>
        <v>-50965.808166000003</v>
      </c>
      <c r="I16" s="1">
        <f t="shared" si="4"/>
        <v>-14001.595650000001</v>
      </c>
    </row>
    <row r="17" spans="1:18" x14ac:dyDescent="0.25">
      <c r="A17" s="1"/>
      <c r="B17">
        <f>D17/C17</f>
        <v>-691.30680610997968</v>
      </c>
      <c r="C17" s="1">
        <f>' Viabilidad 22 NE ampliando 2pl'!D18</f>
        <v>2946</v>
      </c>
      <c r="D17" s="1">
        <f>D14+D16</f>
        <v>-2036589.8508000001</v>
      </c>
      <c r="E17" s="1">
        <f>E14+E16</f>
        <v>-21486.026160000001</v>
      </c>
      <c r="F17" s="1">
        <f t="shared" ref="F17:R17" si="5">F14+F16</f>
        <v>-58755.639834000009</v>
      </c>
      <c r="G17" s="1">
        <f t="shared" si="5"/>
        <v>-105373.24555320002</v>
      </c>
      <c r="H17" s="1">
        <f t="shared" si="5"/>
        <v>-162591.27913080002</v>
      </c>
      <c r="I17" s="1">
        <f t="shared" si="5"/>
        <v>-133325.37495719999</v>
      </c>
      <c r="J17" s="1">
        <f t="shared" si="5"/>
        <v>-119323.77930720001</v>
      </c>
      <c r="K17" s="1">
        <f t="shared" si="5"/>
        <v>-115474.625136</v>
      </c>
      <c r="L17" s="1">
        <f t="shared" si="5"/>
        <v>-117399.2022216</v>
      </c>
      <c r="M17" s="1">
        <f t="shared" si="5"/>
        <v>-140494.12724880001</v>
      </c>
      <c r="N17" s="1">
        <f t="shared" si="5"/>
        <v>-240572.13570000001</v>
      </c>
      <c r="O17" s="1">
        <f t="shared" si="5"/>
        <v>-317555.21912400005</v>
      </c>
      <c r="P17" s="1">
        <f t="shared" si="5"/>
        <v>-232873.82735760001</v>
      </c>
      <c r="Q17" s="1">
        <f t="shared" si="5"/>
        <v>-157815.32101920003</v>
      </c>
      <c r="R17" s="1">
        <f t="shared" si="5"/>
        <v>-113550.0480504</v>
      </c>
    </row>
    <row r="18" spans="1:18" x14ac:dyDescent="0.25">
      <c r="A18" s="1"/>
      <c r="D18" s="4" t="s">
        <v>152</v>
      </c>
    </row>
    <row r="19" spans="1:18" x14ac:dyDescent="0.25">
      <c r="A19" s="1"/>
      <c r="E19">
        <v>19</v>
      </c>
      <c r="F19">
        <v>20</v>
      </c>
      <c r="G19">
        <v>21</v>
      </c>
      <c r="H19">
        <v>22</v>
      </c>
      <c r="I19">
        <v>23</v>
      </c>
      <c r="J19">
        <v>24</v>
      </c>
      <c r="K19">
        <v>25</v>
      </c>
      <c r="L19">
        <v>26</v>
      </c>
      <c r="M19">
        <v>27</v>
      </c>
      <c r="N19">
        <v>28</v>
      </c>
      <c r="O19">
        <v>29</v>
      </c>
      <c r="P19">
        <v>30</v>
      </c>
      <c r="Q19">
        <v>31</v>
      </c>
      <c r="R19">
        <v>32</v>
      </c>
    </row>
    <row r="20" spans="1:18" x14ac:dyDescent="0.25">
      <c r="A20" s="1"/>
      <c r="E20" s="3">
        <v>0.01</v>
      </c>
      <c r="F20" s="3">
        <v>2.5000000000000001E-2</v>
      </c>
      <c r="G20" s="3">
        <v>3.6999999999999998E-2</v>
      </c>
      <c r="H20" s="3">
        <v>5.8000000000000003E-2</v>
      </c>
      <c r="I20" s="3">
        <v>6.2E-2</v>
      </c>
      <c r="J20" s="3">
        <v>6.2E-2</v>
      </c>
      <c r="K20" s="3">
        <v>0.06</v>
      </c>
      <c r="L20" s="3">
        <v>6.0999999999999999E-2</v>
      </c>
      <c r="M20" s="3">
        <v>7.2999999999999995E-2</v>
      </c>
      <c r="N20" s="3">
        <v>0.125</v>
      </c>
      <c r="O20" s="3">
        <v>0.16500000000000001</v>
      </c>
      <c r="P20" s="3">
        <v>0.121</v>
      </c>
      <c r="Q20" s="3">
        <v>8.2000000000000003E-2</v>
      </c>
      <c r="R20" s="3">
        <v>5.8999999999999997E-2</v>
      </c>
    </row>
    <row r="21" spans="1:18" x14ac:dyDescent="0.25">
      <c r="A21" s="1"/>
      <c r="C21" t="s">
        <v>10</v>
      </c>
      <c r="D21" s="1">
        <f>' Viabilidad 22 NE'!G18</f>
        <v>-1245314.5848000001</v>
      </c>
      <c r="E21" s="1">
        <f>$D$21*E20</f>
        <v>-12453.145848</v>
      </c>
      <c r="F21" s="1">
        <f t="shared" ref="F21:R21" si="6">$D$21*F20</f>
        <v>-31132.864620000004</v>
      </c>
      <c r="G21" s="1">
        <f t="shared" si="6"/>
        <v>-46076.639637599998</v>
      </c>
      <c r="H21" s="1">
        <f t="shared" si="6"/>
        <v>-72228.245918400004</v>
      </c>
      <c r="I21" s="1">
        <f t="shared" si="6"/>
        <v>-77209.504257599998</v>
      </c>
      <c r="J21" s="1">
        <f t="shared" si="6"/>
        <v>-77209.504257599998</v>
      </c>
      <c r="K21" s="1">
        <f t="shared" si="6"/>
        <v>-74718.875088000001</v>
      </c>
      <c r="L21" s="1">
        <f t="shared" si="6"/>
        <v>-75964.189672799999</v>
      </c>
      <c r="M21" s="1">
        <f t="shared" si="6"/>
        <v>-90907.964690399996</v>
      </c>
      <c r="N21" s="1">
        <f t="shared" si="6"/>
        <v>-155664.32310000001</v>
      </c>
      <c r="O21" s="1">
        <f t="shared" si="6"/>
        <v>-205476.90649200001</v>
      </c>
      <c r="P21" s="1">
        <f t="shared" si="6"/>
        <v>-150683.06476080001</v>
      </c>
      <c r="Q21" s="1">
        <f t="shared" si="6"/>
        <v>-102115.79595360001</v>
      </c>
      <c r="R21" s="1">
        <f t="shared" si="6"/>
        <v>-73473.560503200002</v>
      </c>
    </row>
    <row r="22" spans="1:18" x14ac:dyDescent="0.25">
      <c r="A22" s="1"/>
    </row>
    <row r="23" spans="1:18" x14ac:dyDescent="0.25">
      <c r="A23" s="1"/>
      <c r="D23" s="4" t="s">
        <v>148</v>
      </c>
    </row>
    <row r="24" spans="1:18" x14ac:dyDescent="0.25">
      <c r="A24" s="1"/>
      <c r="E24">
        <v>19</v>
      </c>
      <c r="F24">
        <v>20</v>
      </c>
      <c r="G24">
        <v>21</v>
      </c>
      <c r="H24">
        <v>22</v>
      </c>
      <c r="I24">
        <v>23</v>
      </c>
      <c r="J24">
        <v>24</v>
      </c>
      <c r="K24">
        <v>25</v>
      </c>
      <c r="L24">
        <v>26</v>
      </c>
      <c r="M24">
        <v>27</v>
      </c>
      <c r="N24">
        <v>28</v>
      </c>
      <c r="O24">
        <v>29</v>
      </c>
      <c r="P24">
        <v>30</v>
      </c>
      <c r="Q24">
        <v>31</v>
      </c>
      <c r="R24">
        <v>32</v>
      </c>
    </row>
    <row r="25" spans="1:18" x14ac:dyDescent="0.25">
      <c r="A25" s="1"/>
      <c r="E25" s="3"/>
      <c r="F25" s="3"/>
      <c r="G25" s="3"/>
      <c r="H25" s="3"/>
      <c r="I25" s="3"/>
      <c r="J25" s="3">
        <v>0.03</v>
      </c>
      <c r="K25" s="3">
        <v>0.04</v>
      </c>
      <c r="L25" s="3">
        <v>9.2999999999999999E-2</v>
      </c>
      <c r="M25" s="3">
        <v>0.105</v>
      </c>
      <c r="N25" s="3">
        <v>0.16500000000000001</v>
      </c>
      <c r="O25" s="3">
        <v>0.20499999999999999</v>
      </c>
      <c r="P25" s="3">
        <v>0.20799999999999999</v>
      </c>
      <c r="Q25" s="3">
        <v>8.2000000000000003E-2</v>
      </c>
      <c r="R25" s="3">
        <v>7.1999999999999995E-2</v>
      </c>
    </row>
    <row r="26" spans="1:18" x14ac:dyDescent="0.25">
      <c r="A26" s="1"/>
      <c r="C26" t="s">
        <v>10</v>
      </c>
      <c r="D26" s="1">
        <f>' Viabilidad 22 manteniendo+1pl'!G18</f>
        <v>-339631.25040000002</v>
      </c>
      <c r="E26" s="1"/>
      <c r="F26" s="1"/>
      <c r="G26" s="1"/>
      <c r="H26" s="1"/>
      <c r="I26" s="1"/>
      <c r="J26" s="1">
        <f>$D$26*J25</f>
        <v>-10188.937512</v>
      </c>
      <c r="K26" s="1">
        <f t="shared" ref="K26:R26" si="7">$D$26*K25</f>
        <v>-13585.250016000002</v>
      </c>
      <c r="L26" s="1">
        <f t="shared" si="7"/>
        <v>-31585.706287200002</v>
      </c>
      <c r="M26" s="1">
        <f t="shared" si="7"/>
        <v>-35661.281292</v>
      </c>
      <c r="N26" s="1">
        <f t="shared" si="7"/>
        <v>-56039.156316000008</v>
      </c>
      <c r="O26" s="1">
        <f t="shared" si="7"/>
        <v>-69624.406331999999</v>
      </c>
      <c r="P26" s="1">
        <f t="shared" si="7"/>
        <v>-70643.300083199996</v>
      </c>
      <c r="Q26" s="1">
        <f t="shared" si="7"/>
        <v>-27849.762532800003</v>
      </c>
      <c r="R26" s="1">
        <f t="shared" si="7"/>
        <v>-24453.450028799998</v>
      </c>
    </row>
    <row r="27" spans="1:18" x14ac:dyDescent="0.25">
      <c r="A27" s="1"/>
      <c r="D27" s="1"/>
      <c r="E27" s="3">
        <v>6.0000000000000001E-3</v>
      </c>
      <c r="F27" s="3">
        <v>1.6E-2</v>
      </c>
      <c r="G27" s="3">
        <v>0.04</v>
      </c>
      <c r="H27" s="3">
        <v>3.7499999999999999E-2</v>
      </c>
      <c r="I27" s="3">
        <v>4.4999999999999998E-2</v>
      </c>
      <c r="J27" s="3">
        <v>9.4500000000000001E-2</v>
      </c>
      <c r="K27" s="3">
        <v>0.11749999999999999</v>
      </c>
      <c r="L27" s="3">
        <v>0.08</v>
      </c>
      <c r="M27" s="3">
        <v>0.13300000000000001</v>
      </c>
      <c r="N27" s="3">
        <v>0.11899999999999999</v>
      </c>
      <c r="O27" s="3">
        <v>0.14849999999999999</v>
      </c>
      <c r="P27" s="3">
        <v>5.8500000000000003E-2</v>
      </c>
      <c r="Q27" s="3">
        <v>0.1045</v>
      </c>
      <c r="R27" s="3"/>
    </row>
    <row r="28" spans="1:18" x14ac:dyDescent="0.25">
      <c r="A28" s="1"/>
      <c r="C28" t="s">
        <v>149</v>
      </c>
      <c r="D28" s="1">
        <f>' Viabilidad 22 manteniendo+1pl'!G19</f>
        <v>-695000</v>
      </c>
      <c r="E28" s="1">
        <f>$D$28*E27</f>
        <v>-4170</v>
      </c>
      <c r="F28" s="1">
        <f t="shared" ref="F28:Q28" si="8">$D$28*F27</f>
        <v>-11120</v>
      </c>
      <c r="G28" s="1">
        <f t="shared" si="8"/>
        <v>-27800</v>
      </c>
      <c r="H28" s="1">
        <f t="shared" si="8"/>
        <v>-26062.5</v>
      </c>
      <c r="I28" s="1">
        <f t="shared" si="8"/>
        <v>-31275</v>
      </c>
      <c r="J28" s="1">
        <f t="shared" si="8"/>
        <v>-65677.5</v>
      </c>
      <c r="K28" s="1">
        <f t="shared" si="8"/>
        <v>-81662.5</v>
      </c>
      <c r="L28" s="1">
        <f t="shared" si="8"/>
        <v>-55600</v>
      </c>
      <c r="M28" s="1">
        <f t="shared" si="8"/>
        <v>-92435</v>
      </c>
      <c r="N28" s="1">
        <f t="shared" si="8"/>
        <v>-82705</v>
      </c>
      <c r="O28" s="1">
        <f t="shared" si="8"/>
        <v>-103207.5</v>
      </c>
      <c r="P28" s="1">
        <f t="shared" si="8"/>
        <v>-40657.5</v>
      </c>
      <c r="Q28" s="1">
        <f t="shared" si="8"/>
        <v>-72627.5</v>
      </c>
      <c r="R28" s="1"/>
    </row>
    <row r="29" spans="1:18" x14ac:dyDescent="0.25">
      <c r="A29" s="1"/>
    </row>
    <row r="30" spans="1:18" x14ac:dyDescent="0.25">
      <c r="A30" s="1"/>
      <c r="D30" s="4" t="s">
        <v>150</v>
      </c>
    </row>
    <row r="31" spans="1:18" x14ac:dyDescent="0.25">
      <c r="A31" s="1"/>
      <c r="E31">
        <v>19</v>
      </c>
      <c r="F31">
        <v>20</v>
      </c>
      <c r="G31">
        <v>21</v>
      </c>
      <c r="H31">
        <v>22</v>
      </c>
      <c r="I31">
        <v>23</v>
      </c>
      <c r="J31">
        <v>24</v>
      </c>
      <c r="K31">
        <v>25</v>
      </c>
      <c r="L31">
        <v>26</v>
      </c>
      <c r="M31">
        <v>27</v>
      </c>
      <c r="N31">
        <v>28</v>
      </c>
      <c r="O31">
        <v>29</v>
      </c>
      <c r="P31">
        <v>30</v>
      </c>
      <c r="Q31">
        <v>31</v>
      </c>
      <c r="R31">
        <v>32</v>
      </c>
    </row>
    <row r="32" spans="1:18" x14ac:dyDescent="0.25">
      <c r="A32" s="1"/>
      <c r="E32" s="3"/>
      <c r="F32" s="3"/>
      <c r="G32" s="3"/>
      <c r="H32" s="3"/>
      <c r="I32" s="3"/>
      <c r="J32" s="3">
        <v>0.03</v>
      </c>
      <c r="K32" s="3">
        <v>0.04</v>
      </c>
      <c r="L32" s="3">
        <v>9.2999999999999999E-2</v>
      </c>
      <c r="M32" s="3">
        <v>0.105</v>
      </c>
      <c r="N32" s="3">
        <v>0.16500000000000001</v>
      </c>
      <c r="O32" s="3">
        <v>0.20499999999999999</v>
      </c>
      <c r="P32" s="3">
        <v>0.20799999999999999</v>
      </c>
      <c r="Q32" s="3">
        <v>8.2000000000000003E-2</v>
      </c>
      <c r="R32" s="3">
        <v>7.1999999999999995E-2</v>
      </c>
    </row>
    <row r="33" spans="1:18" x14ac:dyDescent="0.25">
      <c r="A33" s="1"/>
      <c r="C33" t="s">
        <v>10</v>
      </c>
      <c r="D33" s="1">
        <f>' Viabilidad 22 manteniendo+2pl'!G18</f>
        <v>-679262.50080000004</v>
      </c>
      <c r="E33" s="1"/>
      <c r="F33" s="1"/>
      <c r="G33" s="1"/>
      <c r="H33" s="1"/>
      <c r="I33" s="1"/>
      <c r="J33" s="1">
        <f>$D$33*J32</f>
        <v>-20377.875024000001</v>
      </c>
      <c r="K33" s="1">
        <f t="shared" ref="K33:R33" si="9">$D$33*K32</f>
        <v>-27170.500032000004</v>
      </c>
      <c r="L33" s="1">
        <f t="shared" si="9"/>
        <v>-63171.412574400005</v>
      </c>
      <c r="M33" s="1">
        <f t="shared" si="9"/>
        <v>-71322.562583999999</v>
      </c>
      <c r="N33" s="1">
        <f t="shared" si="9"/>
        <v>-112078.31263200002</v>
      </c>
      <c r="O33" s="1">
        <f t="shared" si="9"/>
        <v>-139248.812664</v>
      </c>
      <c r="P33" s="1">
        <f t="shared" si="9"/>
        <v>-141286.60016639999</v>
      </c>
      <c r="Q33" s="1">
        <f t="shared" si="9"/>
        <v>-55699.525065600006</v>
      </c>
      <c r="R33" s="1">
        <f t="shared" si="9"/>
        <v>-48906.900057599996</v>
      </c>
    </row>
    <row r="34" spans="1:18" x14ac:dyDescent="0.25">
      <c r="D34" s="1"/>
      <c r="E34" s="3">
        <v>6.0000000000000001E-3</v>
      </c>
      <c r="F34" s="3">
        <v>1.6E-2</v>
      </c>
      <c r="G34" s="3">
        <v>0.04</v>
      </c>
      <c r="H34" s="3">
        <v>3.7499999999999999E-2</v>
      </c>
      <c r="I34" s="3">
        <v>4.4999999999999998E-2</v>
      </c>
      <c r="J34" s="3">
        <v>9.4500000000000001E-2</v>
      </c>
      <c r="K34" s="3">
        <v>0.11749999999999999</v>
      </c>
      <c r="L34" s="3">
        <v>0.08</v>
      </c>
      <c r="M34" s="3">
        <v>0.13300000000000001</v>
      </c>
      <c r="N34" s="3">
        <v>0.11899999999999999</v>
      </c>
      <c r="O34" s="3">
        <v>0.14849999999999999</v>
      </c>
      <c r="P34" s="3">
        <v>5.8500000000000003E-2</v>
      </c>
      <c r="Q34" s="3">
        <v>0.1045</v>
      </c>
      <c r="R34" s="3"/>
    </row>
    <row r="35" spans="1:18" x14ac:dyDescent="0.25">
      <c r="C35" t="s">
        <v>149</v>
      </c>
      <c r="D35" s="1">
        <f>' Viabilidad 22 manteniendo+2pl'!G19</f>
        <v>-695000</v>
      </c>
      <c r="E35" s="1">
        <f t="shared" ref="E35:Q35" si="10">$D$35*E34</f>
        <v>-4170</v>
      </c>
      <c r="F35" s="1">
        <f t="shared" si="10"/>
        <v>-11120</v>
      </c>
      <c r="G35" s="1">
        <f t="shared" si="10"/>
        <v>-27800</v>
      </c>
      <c r="H35" s="1">
        <f t="shared" si="10"/>
        <v>-26062.5</v>
      </c>
      <c r="I35" s="1">
        <f t="shared" si="10"/>
        <v>-31275</v>
      </c>
      <c r="J35" s="1">
        <f t="shared" si="10"/>
        <v>-65677.5</v>
      </c>
      <c r="K35" s="1">
        <f t="shared" si="10"/>
        <v>-81662.5</v>
      </c>
      <c r="L35" s="1">
        <f t="shared" si="10"/>
        <v>-55600</v>
      </c>
      <c r="M35" s="1">
        <f t="shared" si="10"/>
        <v>-92435</v>
      </c>
      <c r="N35" s="1">
        <f t="shared" si="10"/>
        <v>-82705</v>
      </c>
      <c r="O35" s="1">
        <f t="shared" si="10"/>
        <v>-103207.5</v>
      </c>
      <c r="P35" s="1">
        <f t="shared" si="10"/>
        <v>-40657.5</v>
      </c>
      <c r="Q35" s="1">
        <f t="shared" si="10"/>
        <v>-72627.5</v>
      </c>
      <c r="R35" s="1"/>
    </row>
    <row r="36" spans="1:18" x14ac:dyDescent="0.25">
      <c r="E36" s="3"/>
    </row>
    <row r="37" spans="1:18" x14ac:dyDescent="0.25">
      <c r="E37" s="3"/>
    </row>
    <row r="38" spans="1:18" x14ac:dyDescent="0.25">
      <c r="E38" s="3"/>
    </row>
    <row r="39" spans="1:18" x14ac:dyDescent="0.25">
      <c r="E39" s="3"/>
    </row>
    <row r="40" spans="1:18" x14ac:dyDescent="0.25">
      <c r="E40" s="3"/>
    </row>
    <row r="41" spans="1:18" x14ac:dyDescent="0.25">
      <c r="E41" s="3"/>
    </row>
    <row r="42" spans="1:18" x14ac:dyDescent="0.25">
      <c r="E42" s="3"/>
    </row>
    <row r="43" spans="1:18" x14ac:dyDescent="0.25">
      <c r="E43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 Viabilidad 22 manteniendo+ ESE</vt:lpstr>
      <vt:lpstr> Viabilidad22manteniendo+2plESE</vt:lpstr>
      <vt:lpstr> Viabilidad22manteniendo+1plESE</vt:lpstr>
      <vt:lpstr> Viabilidad 22 manteniendo+2pl</vt:lpstr>
      <vt:lpstr> Viabilidad 22 manteniendo+1pl</vt:lpstr>
      <vt:lpstr> Viabilidad 22 NE</vt:lpstr>
      <vt:lpstr> Viabilidad 22 NE ampliando 2pl</vt:lpstr>
      <vt:lpstr> Viabilidad 22 NE ampliando 1pl</vt:lpstr>
      <vt:lpstr>intereses</vt:lpstr>
      <vt:lpstr>evolucion certificaciones nuevo</vt:lpstr>
      <vt:lpstr>AñosPréstamo</vt:lpstr>
      <vt:lpstr>CantidadPréstamo</vt:lpstr>
      <vt:lpstr>FechaInicioPréstamo</vt:lpstr>
      <vt:lpstr>NúmeroDePagos</vt:lpstr>
      <vt:lpstr>TasaInterés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Mingarro Montori</dc:creator>
  <cp:lastModifiedBy>luism</cp:lastModifiedBy>
  <dcterms:created xsi:type="dcterms:W3CDTF">2019-05-21T15:51:49Z</dcterms:created>
  <dcterms:modified xsi:type="dcterms:W3CDTF">2022-12-04T21:42:38Z</dcterms:modified>
</cp:coreProperties>
</file>